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secretariadistritald-my.sharepoint.com/personal/yesanchez_sdmujer_gov_co/Documents/SDM_2026/8222/SeguimientoPA/"/>
    </mc:Choice>
  </mc:AlternateContent>
  <xr:revisionPtr revIDLastSave="2" documentId="8_{10FB8CAC-8494-4994-B74C-D3B31C41CF76}" xr6:coauthVersionLast="47" xr6:coauthVersionMax="47" xr10:uidLastSave="{1052962E-79DA-4603-ACD1-7FB81B737A52}"/>
  <bookViews>
    <workbookView xWindow="-120" yWindow="-120" windowWidth="29040" windowHeight="15720" tabRatio="731" firstSheet="1" activeTab="6" xr2:uid="{00000000-000D-0000-FFFF-FFFF00000000}"/>
  </bookViews>
  <sheets>
    <sheet name="Instructivo" sheetId="48" r:id="rId1"/>
    <sheet name="ACTIVIDAD_1" sheetId="20" r:id="rId2"/>
    <sheet name="ACTIVIDAD_2" sheetId="49" r:id="rId3"/>
    <sheet name="ACTIVIDAD_3" sheetId="50" r:id="rId4"/>
    <sheet name="ACTIVIDAD_4" sheetId="51" r:id="rId5"/>
    <sheet name="META_PDD_2047" sheetId="38" r:id="rId6"/>
    <sheet name="META_PDD_2042" sheetId="52" r:id="rId7"/>
    <sheet name="PRODUCTO_MGA" sheetId="47" r:id="rId8"/>
    <sheet name="CONTROL DE CAMBIOS" sheetId="40" r:id="rId9"/>
  </sheets>
  <definedNames>
    <definedName name="_xlnm.Print_Area" localSheetId="1">ACTIVIDAD_1!$A$1:$O$31</definedName>
    <definedName name="_xlnm.Print_Area" localSheetId="5">META_PDD_2047!$A$6:$X$20</definedName>
    <definedName name="_xlnm.Print_Area" localSheetId="7">PRODUCTO_MGA!$A$1:$O$19</definedName>
    <definedName name="condicion">#REF!</definedName>
    <definedName name="edad">#REF!</definedName>
    <definedName name="etnias">#REF!</definedName>
    <definedName name="frecuencia">#REF!</definedName>
    <definedName name="genero">#REF!</definedName>
    <definedName name="INDICADOR">#REF!</definedName>
    <definedName name="localidad">#REF!</definedName>
    <definedName name="metas">#REF!</definedName>
    <definedName name="objetivoest">#REF!</definedName>
    <definedName name="objetivos">#REF!</definedName>
    <definedName name="pmr">#REF!</definedName>
    <definedName name="responsable">#REF!</definedName>
    <definedName name="SUBSECRETARIA">#REF!</definedName>
    <definedName name="subsecretarias">#REF!</definedName>
    <definedName name="tactividad">#REF!</definedName>
    <definedName name="tcalculo">#REF!</definedName>
    <definedName name="tindicador">#REF!</definedName>
    <definedName name="tipometa">#REF!</definedName>
    <definedName name="tmet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30" roundtripDataChecksum="xVYwB3UHdHZoYLlS7FHKLwAp3fKOqHG7zICvfbN6ofQ="/>
    </ext>
  </extLst>
</workbook>
</file>

<file path=xl/calcChain.xml><?xml version="1.0" encoding="utf-8"?>
<calcChain xmlns="http://schemas.openxmlformats.org/spreadsheetml/2006/main">
  <c r="N28" i="20" l="1"/>
  <c r="N27" i="20"/>
  <c r="N24" i="20"/>
  <c r="O28" i="20" l="1"/>
  <c r="C52" i="38"/>
  <c r="H28" i="51" l="1"/>
  <c r="C29" i="20"/>
  <c r="C26" i="20"/>
  <c r="C25" i="20"/>
  <c r="D26" i="20" l="1"/>
  <c r="E26" i="20" s="1"/>
  <c r="D25" i="20"/>
  <c r="D29" i="20"/>
  <c r="E29" i="20" s="1"/>
  <c r="G29" i="20" l="1"/>
  <c r="F29" i="20"/>
  <c r="F26" i="20"/>
  <c r="E25" i="20"/>
  <c r="F25" i="20" s="1"/>
  <c r="G26" i="20" l="1"/>
  <c r="H26" i="20" s="1"/>
  <c r="N29" i="20"/>
  <c r="O29" i="20" s="1"/>
  <c r="J25" i="20"/>
  <c r="I26" i="20"/>
  <c r="H25" i="20"/>
  <c r="I25" i="20" s="1"/>
  <c r="D25" i="50"/>
  <c r="N25" i="20" l="1"/>
  <c r="O26" i="20" s="1"/>
  <c r="J26" i="20"/>
  <c r="N26" i="20"/>
  <c r="O25" i="20" s="1"/>
  <c r="E25" i="50"/>
  <c r="F25" i="50" s="1"/>
  <c r="C29" i="51"/>
  <c r="C29" i="50"/>
  <c r="C26" i="50"/>
  <c r="G25" i="50" l="1"/>
  <c r="D29" i="50"/>
  <c r="E29" i="50" s="1"/>
  <c r="D26" i="50"/>
  <c r="E26" i="50" s="1"/>
  <c r="D29" i="51"/>
  <c r="E29" i="51" s="1"/>
  <c r="H25" i="50" l="1"/>
  <c r="I25" i="50" s="1"/>
  <c r="F29" i="51"/>
  <c r="G29" i="51" s="1"/>
  <c r="F26" i="50"/>
  <c r="G26" i="50" s="1"/>
  <c r="F29" i="50"/>
  <c r="G29" i="50" s="1"/>
  <c r="C29" i="49"/>
  <c r="J25" i="50" l="1"/>
  <c r="J26" i="50"/>
  <c r="H29" i="51"/>
  <c r="H26" i="50"/>
  <c r="I26" i="50" s="1"/>
  <c r="D29" i="49"/>
  <c r="C26" i="51"/>
  <c r="C25" i="51"/>
  <c r="C26" i="49"/>
  <c r="C25" i="49"/>
  <c r="E29" i="49" l="1"/>
  <c r="F29" i="49"/>
  <c r="G29" i="49" s="1"/>
  <c r="D25" i="49"/>
  <c r="E25" i="49" s="1"/>
  <c r="D25" i="51"/>
  <c r="E25" i="51" s="1"/>
  <c r="D26" i="49"/>
  <c r="E26" i="49" s="1"/>
  <c r="D26" i="51"/>
  <c r="E26" i="51" s="1"/>
  <c r="K66" i="49"/>
  <c r="F26" i="38"/>
  <c r="F26" i="51" l="1"/>
  <c r="F25" i="49"/>
  <c r="G25" i="49" s="1"/>
  <c r="F25" i="51"/>
  <c r="G25" i="51" s="1"/>
  <c r="F26" i="49"/>
  <c r="I116" i="51"/>
  <c r="H116" i="51"/>
  <c r="G116" i="51"/>
  <c r="F116" i="51"/>
  <c r="E116" i="51"/>
  <c r="D116" i="51"/>
  <c r="C116" i="51"/>
  <c r="B116" i="51"/>
  <c r="B34" i="51"/>
  <c r="N29" i="51"/>
  <c r="N28" i="51"/>
  <c r="N27" i="51"/>
  <c r="N24" i="51"/>
  <c r="I116" i="50"/>
  <c r="H116" i="50"/>
  <c r="G116" i="50"/>
  <c r="F116" i="50"/>
  <c r="E116" i="50"/>
  <c r="D116" i="50"/>
  <c r="C116" i="50"/>
  <c r="B116" i="50"/>
  <c r="B34" i="50"/>
  <c r="N29" i="50"/>
  <c r="N28" i="50"/>
  <c r="N27" i="50"/>
  <c r="N26" i="50"/>
  <c r="N25" i="50"/>
  <c r="N24" i="50"/>
  <c r="Q24" i="50" s="1"/>
  <c r="I116" i="49"/>
  <c r="H116" i="49"/>
  <c r="G116" i="49"/>
  <c r="F116" i="49"/>
  <c r="E116" i="49"/>
  <c r="D116" i="49"/>
  <c r="C116" i="49"/>
  <c r="B116" i="49"/>
  <c r="B34" i="49"/>
  <c r="N29" i="49"/>
  <c r="N28" i="49"/>
  <c r="N27" i="49"/>
  <c r="N24" i="49"/>
  <c r="J25" i="49" l="1"/>
  <c r="H25" i="49"/>
  <c r="G26" i="49"/>
  <c r="H26" i="49" s="1"/>
  <c r="I25" i="49"/>
  <c r="G26" i="51"/>
  <c r="H25" i="51"/>
  <c r="O28" i="51"/>
  <c r="O28" i="49"/>
  <c r="O28" i="50"/>
  <c r="O29" i="50"/>
  <c r="O26" i="50"/>
  <c r="O25" i="50"/>
  <c r="O29" i="49"/>
  <c r="O29" i="51"/>
  <c r="N25" i="49" l="1"/>
  <c r="O25" i="49" s="1"/>
  <c r="J26" i="49"/>
  <c r="I25" i="51"/>
  <c r="H26" i="51"/>
  <c r="I26" i="51" s="1"/>
  <c r="I26" i="49"/>
  <c r="B52" i="38"/>
  <c r="N26" i="49" l="1"/>
  <c r="O26" i="49" s="1"/>
  <c r="J26" i="51"/>
  <c r="J25" i="51"/>
  <c r="N25" i="51" s="1"/>
  <c r="O25" i="51" s="1"/>
  <c r="N26" i="51"/>
  <c r="O26" i="51" s="1"/>
  <c r="B34" i="20"/>
  <c r="C116" i="20" l="1"/>
  <c r="D116" i="20"/>
  <c r="E116" i="20"/>
  <c r="F116" i="20"/>
  <c r="G116" i="20"/>
  <c r="H116" i="20"/>
  <c r="I116" i="20"/>
  <c r="B116"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Daniel Avendaño</author>
    <author>Maritza Angel Hernández</author>
  </authors>
  <commentList>
    <comment ref="J8" authorId="0" shapeId="0" xr:uid="{84E49D7D-A48A-4B4C-B4FC-7A5C33A5ECC2}">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 ref="E28" authorId="1" shapeId="0" xr:uid="{60BAB724-E89C-1D4E-A581-1503E9F18915}">
      <text>
        <r>
          <rPr>
            <b/>
            <sz val="9"/>
            <color indexed="81"/>
            <rFont val="Tahoma"/>
            <family val="2"/>
          </rPr>
          <t>Maritza Angel Hernández:</t>
        </r>
        <r>
          <rPr>
            <sz val="9"/>
            <color indexed="81"/>
            <rFont val="Tahoma"/>
            <family val="2"/>
          </rPr>
          <t xml:space="preserve">
Saldo contrato 258-25. OPS.
Saldo contrato 1034-25, OPS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J8" authorId="0" shapeId="0" xr:uid="{85829584-2E31-EA4F-A65F-37BEB6A238BA}">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Daniel Avendaño</author>
    <author>Maritza Angel Hernández</author>
  </authors>
  <commentList>
    <comment ref="J8" authorId="0" shapeId="0" xr:uid="{916A5C3D-6093-414A-9A6A-5CCE83EA96A9}">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 ref="E28" authorId="1" shapeId="0" xr:uid="{B25F637C-C02A-42DE-A4B3-8F78A174893B}">
      <text>
        <r>
          <rPr>
            <b/>
            <sz val="9"/>
            <color indexed="81"/>
            <rFont val="Tahoma"/>
            <family val="2"/>
          </rPr>
          <t>Maritza Angel Hernández:</t>
        </r>
        <r>
          <rPr>
            <sz val="9"/>
            <color indexed="81"/>
            <rFont val="Tahoma"/>
            <family val="2"/>
          </rPr>
          <t xml:space="preserve">
Liberación saldo contrato 258/25, OPS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J8" authorId="0" shapeId="0" xr:uid="{36ADFA14-DC44-4C4F-BB86-06B6C8628A82}">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A16" authorId="0" shapeId="0" xr:uid="{132CADBC-13E1-473C-90B1-7CF531C178AE}">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A16" authorId="0" shapeId="0" xr:uid="{196F97AD-099C-E341-98B6-EC5E5FD75DEF}">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J8" authorId="0" shapeId="0" xr:uid="{64432E89-4C85-4806-AFE9-446842166EAD}">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A8" authorId="0" shapeId="0" xr:uid="{7EC0A14E-7DB1-4DA9-8DCB-506CE0FFA085}">
      <text>
        <r>
          <rPr>
            <sz val="9"/>
            <color indexed="81"/>
            <rFont val="Tahoma"/>
            <family val="2"/>
          </rPr>
          <t>Fecha en la que el cambio solicitado al plan de acción es aprobado</t>
        </r>
      </text>
    </comment>
    <comment ref="B8" authorId="0" shapeId="0" xr:uid="{D2AA1F8D-8B8C-43A0-BB82-3155D43A42F4}">
      <text>
        <r>
          <rPr>
            <sz val="9"/>
            <color indexed="81"/>
            <rFont val="Tahoma"/>
            <family val="2"/>
          </rPr>
          <t>Fecha en la que el cambio solicitado al plan de acción es aprobado</t>
        </r>
      </text>
    </comment>
    <comment ref="C8" authorId="0" shapeId="0" xr:uid="{95F7E6F3-93BD-4026-8340-BDE26B2BBFE3}">
      <text>
        <r>
          <rPr>
            <sz val="9"/>
            <color indexed="81"/>
            <rFont val="Tahoma"/>
            <family val="2"/>
          </rPr>
          <t>Descripción de los cambios realizados en la actialización que corresponda</t>
        </r>
      </text>
    </comment>
    <comment ref="D8" authorId="0" shapeId="0" xr:uid="{26204D2E-C391-4793-8863-4123BB2DED5A}">
      <text>
        <r>
          <rPr>
            <sz val="9"/>
            <color indexed="81"/>
            <rFont val="Tahoma"/>
            <family val="2"/>
          </rPr>
          <t>Justificación del motivo que genera el cambio en el plan de acción</t>
        </r>
      </text>
    </comment>
  </commentList>
</comments>
</file>

<file path=xl/sharedStrings.xml><?xml version="1.0" encoding="utf-8"?>
<sst xmlns="http://schemas.openxmlformats.org/spreadsheetml/2006/main" count="2377" uniqueCount="703">
  <si>
    <t>PROGRAMACIÓN, ACTUALIZACIÓN  Y SEGUIMIENTO PLAN DE ACCIÓN DE PROYECTOS DE INVERSIÓN</t>
  </si>
  <si>
    <t>ENCABEZADO DE TODAS LAS HOJAS</t>
  </si>
  <si>
    <t>ITEM</t>
  </si>
  <si>
    <t xml:space="preserve">DESCRIPCIÓN </t>
  </si>
  <si>
    <t>NOMBRE DEL PROYECTO</t>
  </si>
  <si>
    <t>En este campo se diligencia el nombre del proyecto de inversión como se encuentra en la ficha EBI-D y en la ficha MGA de formulación.</t>
  </si>
  <si>
    <t>PERIODO REPORTADO</t>
  </si>
  <si>
    <t>En este campo se marca con "X"  el mes al cual corresponde el reporte de seguimiento</t>
  </si>
  <si>
    <t>TIPO DE REPORTE</t>
  </si>
  <si>
    <r>
      <t xml:space="preserve">En este campo se selecciona según aplique.
</t>
    </r>
    <r>
      <rPr>
        <b/>
        <sz val="11"/>
        <color rgb="FF000000"/>
        <rFont val="Arial"/>
        <family val="2"/>
      </rPr>
      <t xml:space="preserve">Programación: </t>
    </r>
    <r>
      <rPr>
        <sz val="11"/>
        <color rgb="FF000000"/>
        <rFont val="Arial"/>
        <family val="2"/>
      </rPr>
      <t xml:space="preserve">Corresponde al proceso de formulación del plan de acción de proyectos de inversión, el cual se realiza una vez por vigencia. 
</t>
    </r>
    <r>
      <rPr>
        <b/>
        <sz val="11"/>
        <color rgb="FF000000"/>
        <rFont val="Arial"/>
        <family val="2"/>
      </rPr>
      <t xml:space="preserve">Actualización: </t>
    </r>
    <r>
      <rPr>
        <sz val="11"/>
        <color rgb="FF000000"/>
        <rFont val="Arial"/>
        <family val="2"/>
      </rPr>
      <t xml:space="preserve">Corresponde al proceso mediante el cual la gerencia del proyecto modifica o ajusta la información contenida en el plan de acción de proyectos de inversión
</t>
    </r>
    <r>
      <rPr>
        <b/>
        <sz val="11"/>
        <color rgb="FF000000"/>
        <rFont val="Arial"/>
        <family val="2"/>
      </rPr>
      <t xml:space="preserve">Seguimiento: </t>
    </r>
    <r>
      <rPr>
        <sz val="11"/>
        <color rgb="FF000000"/>
        <rFont val="Arial"/>
        <family val="2"/>
      </rPr>
      <t xml:space="preserve">Corresponde al proceso de reporte de avance de las actividades, tareas, meta PDD, producto MGA, territorialización y PMR de acuerdo con la programación. </t>
    </r>
  </si>
  <si>
    <t xml:space="preserve">HOJA ACTIVIDAD </t>
  </si>
  <si>
    <t>ACTIVIDAD DEL PROYECTO</t>
  </si>
  <si>
    <t>En este campo se diligencia el nombre de la actividad del proyecto de inversión, como se encuentra registrada tanto en la ficha MGA como en la ficha EBI-D del proyecto de inversión</t>
  </si>
  <si>
    <t>PRODUCTO MGA</t>
  </si>
  <si>
    <t>En este campo se diligencia el nombre del producto registrado en la ficha MGA, asociado a la actividad correspondiente del proyecto de inversión.</t>
  </si>
  <si>
    <t>INDICADOR ACTIVIDAD</t>
  </si>
  <si>
    <t>En este campo se diligencia el nombre del indicador que se estableció para la actividad correspondiente, debe ser coherente con lo registrado en la hoja de vida de vida de indicadores.</t>
  </si>
  <si>
    <t>OBJETIVO ESTRATÉGICO</t>
  </si>
  <si>
    <t xml:space="preserve">En este campo se diligencia el nombre del Objetivo Estratégico establecido en la estructura Plan de Desarrollo vigente, bajo la cual se encuentra articulado el proyecto de inversión </t>
  </si>
  <si>
    <t>PROGRAMA</t>
  </si>
  <si>
    <t xml:space="preserve">En este campo se diligencia el nombre del Programa de acuerdo con la la estructura Plan de Desarrollo vigente, bajo la cual se encuentra articulado el proyecto de inversión </t>
  </si>
  <si>
    <t>META PDD</t>
  </si>
  <si>
    <t>En este campo se diligencia el nombre de la meta Plan de Desarrollo vigente, al cual se encuentra articulada la actividad correspondiente del proyecto de inversión.</t>
  </si>
  <si>
    <t>EJECUCIÓN PRESUPUESTAL DEL PROYECTO</t>
  </si>
  <si>
    <t>PROGRAMACION DE COMPROMISOS</t>
  </si>
  <si>
    <t>Se diligencia el valor de la programación mensual de compromisos. Para este campo, los insumos son la programación del proyecto coincidente con la programación PAABS.</t>
  </si>
  <si>
    <t>COMPROMISOS</t>
  </si>
  <si>
    <t>Se diligencia el valor de los compromisos efectivamente ejecutados mensualmente. Este dato debe coincidir con las ejecuciones de CRP de los informes BOGDATA.</t>
  </si>
  <si>
    <t>GIROS</t>
  </si>
  <si>
    <t>Se diligencia el valor mensual de los giros efectivamente ejecutados.  Este dato debe coincidir con las ejecuciones de CRP (autorización giros) de los informes BOGDATA.</t>
  </si>
  <si>
    <t>PROGRAMACIÓN DE RESERVAS</t>
  </si>
  <si>
    <t>En este campo se diligencia el valor de la programación mensual a ejecutar de las reservas constituidas al inicio de la vigencia.</t>
  </si>
  <si>
    <t>LIBERACIÓN DE RESERVAS</t>
  </si>
  <si>
    <t>En este campo se registra el valor de las liberaciones de las reservas realizadas en el mes que corresponda.</t>
  </si>
  <si>
    <t>GIROS RESERVAS</t>
  </si>
  <si>
    <t>En este campo se diligencia el valor efectivo de los giros de la reserva para el mes correspondiente, este dato debe coincidir con la autorización de giros del informe de Rersevas de BOGDATA.</t>
  </si>
  <si>
    <t>DESCRIPCIÓN DE LA ACTIVIDAD</t>
  </si>
  <si>
    <t>Este campo se diligencia automaticamente, y corresponde al nombre de la actividad del proyecto de inversión, como quedó formulada tanto en la ficha MGA como en la ficha EBI-D del proyecto de inversión</t>
  </si>
  <si>
    <t>ANUALIZACIÓN DE LA ACTIVIDAD</t>
  </si>
  <si>
    <t xml:space="preserve">En este campo se diligencia para cada una de las vigencias, la meta numérica de la actividad (en valores absolutos o porcentuales), cuyo valor total debe corresponder a la meta del cuatrienio de la actividad, en coherencia con la información registrada en la ficha EBI-D del proyecto de inversión. </t>
  </si>
  <si>
    <t>TIPO DE ANUALIZACIÓN</t>
  </si>
  <si>
    <r>
      <t xml:space="preserve">En este campo se diligencia el tipo de anualización de la actividad en coherencia con las mediciones establecidas por la SDP:
</t>
    </r>
    <r>
      <rPr>
        <b/>
        <sz val="11"/>
        <color rgb="FF000000"/>
        <rFont val="Arial"/>
        <family val="2"/>
      </rPr>
      <t>Suma:</t>
    </r>
    <r>
      <rPr>
        <sz val="11"/>
        <color rgb="FF000000"/>
        <rFont val="Arial"/>
        <family val="2"/>
      </rPr>
      <t xml:space="preserve"> La magnitud se distribuyen entre las vigencias y al final se tienen una totalización,es decir, la meta total de la actividad. 
</t>
    </r>
    <r>
      <rPr>
        <b/>
        <sz val="11"/>
        <color rgb="FF000000"/>
        <rFont val="Arial"/>
        <family val="2"/>
      </rPr>
      <t xml:space="preserve">Creciente: </t>
    </r>
    <r>
      <rPr>
        <sz val="11"/>
        <color rgb="FF000000"/>
        <rFont val="Arial"/>
        <family val="2"/>
      </rPr>
      <t xml:space="preserve">No tienen total y puede haber 2 años consecutivos con el mismo valor. El valor del último año corresponde a la meta total de la actividad.
</t>
    </r>
    <r>
      <rPr>
        <b/>
        <sz val="11"/>
        <color rgb="FF000000"/>
        <rFont val="Arial"/>
        <family val="2"/>
      </rPr>
      <t>Decreciente:</t>
    </r>
    <r>
      <rPr>
        <sz val="11"/>
        <color rgb="FF000000"/>
        <rFont val="Arial"/>
        <family val="2"/>
      </rPr>
      <t xml:space="preserve"> No tienen total y se registran en cada vigencia una magnitud igual o inferior hasta llegar a la meta de la actividad.
</t>
    </r>
    <r>
      <rPr>
        <b/>
        <sz val="11"/>
        <color rgb="FF000000"/>
        <rFont val="Arial"/>
        <family val="2"/>
      </rPr>
      <t>Constante:</t>
    </r>
    <r>
      <rPr>
        <sz val="11"/>
        <color rgb="FF000000"/>
        <rFont val="Arial"/>
        <family val="2"/>
      </rPr>
      <t xml:space="preserve"> No tienen total y las magnitudes deberán corresponder a un valor igual para cada vigencia</t>
    </r>
  </si>
  <si>
    <t>PONDERACIÓN ACTIVIDAD</t>
  </si>
  <si>
    <t>En este campo se registra el valor porcentual asignado a la actividad dentro del plan de acción del proyecto de inversión. Es necesario tener en cuenta que la sumatoria de las ponderaciones de todas las actividades del plan de acción debe ser igual al 100%</t>
  </si>
  <si>
    <t>Programación</t>
  </si>
  <si>
    <t>Corresponde a las magnitudes que se mediran para cuantificar el bien o servicio, lo que se espera alcanzar en un periodo de tiempo a través de la ejecución o desempeño de las actividades. La sumatoria de la programación mensual debe corresponder con el valor de la anualización de la vigencia correspondiente.</t>
  </si>
  <si>
    <t>Ejecución</t>
  </si>
  <si>
    <t>Se diligencia la magnitud alcanzada durante el periodo reportado, a fin de cumplir la programación realizada para la actividad</t>
  </si>
  <si>
    <t>Avances y Logros Mensual (2.000 caracteres)</t>
  </si>
  <si>
    <t>En este campo se diligencia lo relacionando a los logros y avances del mes en coherencia con lo registrado en el avance cuantitativo de la actividad. Se recomienda dejar la información que se considere estratégica y de mayor relevancia.</t>
  </si>
  <si>
    <t>Avances y Logros Acumulado 
(2.000 caracteres)</t>
  </si>
  <si>
    <t>En este campo se diligencia lo relacionando a los logros y avances acumulados a la fecha del reporte en coherencia con lo registrado en el avance cuantitativo de la actividad, así como con la información reportada en meses anteriores. Se recomienda dejar la información que se considere estratégica y de mayor relevancia. IMPORTANTE: Se debe diligenciar la descripción cualitativa de manera acumulada de manera ejecutiva, sin replicar toda la información mes a mes de los seguimientos.</t>
  </si>
  <si>
    <t>Retrasos y Alternativas de solución (1.000 caracteres)</t>
  </si>
  <si>
    <t>En este campo se deberá diligenciar lo relacionando a las dificultades y alternativas de solución presentadas en el periodo en el que se dan. Cuando la ejecución del proyecto se encuentra acorde a lo programado, no se diligencia este campo o se incluye que el proyecto no presenta retrasos. IMPORTANTE: Se debe diligenciar la descripción cualitativa de manera acumulada de manera ejecutiva, sin replicar toda la información mes a mes de los seguimientos.</t>
  </si>
  <si>
    <t>Beneficios</t>
  </si>
  <si>
    <t>En este campo se deberá diligenciar lo relacionando con los beneficios aportados por la ejecución de la actividad, de forma acumulada e integrada. IMPORTANTE: Se debe diligenciar la descripción cualitativa de manera acumulada de manera ejecutiva, sin replicar toda la información mes a mes de los seguimientos.</t>
  </si>
  <si>
    <t>DESCRIPCIÓN CUALITATIVA  Y PORCENTUAL DEL AVANCE POR TAREA</t>
  </si>
  <si>
    <t>DESCRIPCIÓN DE LA TAREA</t>
  </si>
  <si>
    <t>En este campo se diligencia el nombre de la tarea definida para la gestión de cumplimiento de la actividad del proyecto de inversión. Las tareas deben ser coherentes con las actividades a las cuales están asociadas y son aquellas que las dependencias deben llevar a cabo para producir los resultados definidos en las mismas.</t>
  </si>
  <si>
    <t>PONDERACIÓN DE LA TAREA</t>
  </si>
  <si>
    <t xml:space="preserve">En este campo se registra el valor porcentual asignado a la tarea (s) asociada (s) a la actividad, es decir, la sumatoria de las ponderaciones de las tareas de un actividad, debe ser igual al peso % de dicha actividad a la cual se encuentran asociadas. </t>
  </si>
  <si>
    <t>Programación (Tareas)</t>
  </si>
  <si>
    <t>En este campo se diligencia el porcentaje que se va a realizar en el mes de la tarea, la sumatoria de las programaciones mensuales debe sumar 100%.</t>
  </si>
  <si>
    <t>Ejecución (Tareas)</t>
  </si>
  <si>
    <t>En este campo se diligencia la magnitud alcanzada durante el periodo reportado, a fin de cumplir la programación mensual para la tarea.</t>
  </si>
  <si>
    <t>Logros y beneficios y Retrasos y alternativas de solución (2.000 caracteres) (Tareas)</t>
  </si>
  <si>
    <t>En este campo se registra:
- El avance de la gestión mensual señalando las alertas que puedan afectar el cumplimiento de la tarea o producto, cuando aplique. 
- El avance acumulado y los productos obtenidos, indicando si se presentan retrasos y señalando las alternativas de solución que se implementarán.</t>
  </si>
  <si>
    <t>Evidencias de ejecución</t>
  </si>
  <si>
    <t>En este campo se registra el link o la ruta donde se puede consultar las evidencias que soportan la ejecución de las tareas.</t>
  </si>
  <si>
    <t>HOJA META PDD</t>
  </si>
  <si>
    <t>En este campo se diligencia el nombre de la Meta Plan de Desarrollo vigente, al cual se encuentra articulado el proyecto de inversión</t>
  </si>
  <si>
    <t>OBJETIVO ODS</t>
  </si>
  <si>
    <t>En este campo se diligencia el nombre del Objetivo de Deasarrollo Sostenible al cual se encuentra asociada la Meta Plan Distrital de Desarrollo que compete al proyecto de inversión</t>
  </si>
  <si>
    <t>META ODS</t>
  </si>
  <si>
    <t>En este campo se diligencia el nombre de la Meta del Objetivo de Deasarrollo Sostenible al cual se encuentra asociada la Meta Plan Distrital de Desarrollo que compete al proyecto de inversión</t>
  </si>
  <si>
    <t>INDICADOR META PDD</t>
  </si>
  <si>
    <t>En este campo se diligencia el nombre del Indicador PDD establecido para la Meta Plan de Desarrollo a la que se encuentre asociado el proyecto de inversión y que se encuentran definidos en los documento del Plan de Desarrollo vigente.</t>
  </si>
  <si>
    <t>PROGRAMACIÓN CUATRIENAL INDICADOR PDD</t>
  </si>
  <si>
    <t>En este campo se diligencia en cada vigencia la magnitud numérica del Indicador de la Meta PDD (en valores absolutos o porcentuales), según corresponda con lo establecido en el documento del Plan de Desarrollo vigente.</t>
  </si>
  <si>
    <t>AVANCE ACUMULADO CUATRIENIO</t>
  </si>
  <si>
    <t>En este campo se diligencia la sumatoria de la programación cuatrienal del Indicador PDD, de acuerdo con el tipo de anualización establecido.</t>
  </si>
  <si>
    <t>TIPO DE ANUALIZACIÓN  (Según aplique)</t>
  </si>
  <si>
    <r>
      <t xml:space="preserve">En este campo se diligencia el tipo de anualización del indicador de la Meta PDD en coherencia con las mediciones establecidas por la SDP:
</t>
    </r>
    <r>
      <rPr>
        <b/>
        <sz val="11"/>
        <color rgb="FF000000"/>
        <rFont val="Arial"/>
        <family val="2"/>
      </rPr>
      <t>Suma:</t>
    </r>
    <r>
      <rPr>
        <sz val="11"/>
        <color rgb="FF000000"/>
        <rFont val="Arial"/>
        <family val="2"/>
      </rPr>
      <t xml:space="preserve"> La magnitud se distribuyen entre las vigencias y al final se tienen una totalización,es decir, la meta total deL indicador.
</t>
    </r>
    <r>
      <rPr>
        <b/>
        <sz val="11"/>
        <color rgb="FF000000"/>
        <rFont val="Arial"/>
        <family val="2"/>
      </rPr>
      <t xml:space="preserve">Creciente: </t>
    </r>
    <r>
      <rPr>
        <sz val="11"/>
        <color rgb="FF000000"/>
        <rFont val="Arial"/>
        <family val="2"/>
      </rPr>
      <t xml:space="preserve">No tienen total y puede haber 2 años consecutivos con el mismo valor. El valor del último año corresponde a la meta total del indicador
</t>
    </r>
    <r>
      <rPr>
        <b/>
        <sz val="11"/>
        <color rgb="FF000000"/>
        <rFont val="Arial"/>
        <family val="2"/>
      </rPr>
      <t>Decreciente</t>
    </r>
    <r>
      <rPr>
        <sz val="11"/>
        <color rgb="FF000000"/>
        <rFont val="Arial"/>
        <family val="2"/>
      </rPr>
      <t xml:space="preserve">: No tienen total y se registran en cada vigencia una magnitud igual o inferior hasta llegar a la meta del indicador.
</t>
    </r>
    <r>
      <rPr>
        <b/>
        <sz val="11"/>
        <color rgb="FF000000"/>
        <rFont val="Arial"/>
        <family val="2"/>
      </rPr>
      <t>Constante:</t>
    </r>
    <r>
      <rPr>
        <sz val="11"/>
        <color rgb="FF000000"/>
        <rFont val="Arial"/>
        <family val="2"/>
      </rPr>
      <t xml:space="preserve"> No tienen total y las magnitudes deberán corresponder a un valor igual para cada vigencia</t>
    </r>
  </si>
  <si>
    <t xml:space="preserve">EJECUCIÓN MENSUAL INDICADOR PDD </t>
  </si>
  <si>
    <t>PROGRAMACIÓN</t>
  </si>
  <si>
    <t>Corresponde a la programación de las magnitudes que se mediran para cuantificar el bien o servicio, lo que se espera alcanzar en un periodo de tiempo a través de la ejecución o desempeño de las actividades asociadas a la Meta PDD. La sumatoria de la programación mensual debe corresponder con el valor de la anualización del Indicador de la vigencia correspondiente.</t>
  </si>
  <si>
    <t>EJECUCIÓN</t>
  </si>
  <si>
    <t>Se diligencia la magnitud alcanzada durante el periodo reportado, a fin de cumplir la programación relizada para el indicador</t>
  </si>
  <si>
    <t>AVANCES Y LOGROS MENSUAL (2.000 CARACTERES)</t>
  </si>
  <si>
    <t>En este campo se diligencia lo relacionando a los logros y avances del mes en coherencia con lo registrado en el avance cuantitativo del indicador Se recomienda dejar la información que se considere estratégica y de mayor relevancia.</t>
  </si>
  <si>
    <t>AVANCES Y LOGROS ACUMULADO (2.000 CARACTERES)</t>
  </si>
  <si>
    <t>En este campo se diligencia lo relacionando a los logros y avances acumulados a la fecha del reporte en coherencia con lo registrado en el avance cuantitativo indicador, así como con la información reportada en meses anteriores. Se recomienda dejar la información que se considere estratégica y de mayor relevancia. IMPORTANTE: Se debe diligenciar la descripción cualitativa de manera acumulada de manera ejecutiva, sin replicar toda la información mes a mes de los seguimientos.</t>
  </si>
  <si>
    <t>RETRASOS Y ALTERNATIVAS DE SOLUCIÓN (1.000 CARACTERES)</t>
  </si>
  <si>
    <t>BENEFICIOS</t>
  </si>
  <si>
    <t>En este campo se deberá diligenciar lo relacionando con los beneficios aportados por la ejecución de la Meta PDD, de forma acumulada e integrada. IMPORTANTE: Se debe diligenciar la descripción cualitativa de manera acumulada de manera ejecutiva, sin replicar toda la información mes a mes de los seguimientos.</t>
  </si>
  <si>
    <t>EVIDENCIAS DEL AVANCE</t>
  </si>
  <si>
    <t>En este campo se pone el link o la ruta donde se puede consultar las evidencias que soportan la ejecución de la Meta PDD.</t>
  </si>
  <si>
    <t>HOJA PRODUCTO MGA</t>
  </si>
  <si>
    <t>EJECUCIÓN PRESUPUESTAL DEL PRODUCTO</t>
  </si>
  <si>
    <t>OBJETIVO ESPECÍFICO</t>
  </si>
  <si>
    <t>En este campo se diligencia el nombre del objetivo especfíco al cual se encuentra asociado el producto (s) de acuerdo con la ficha MGA del proyecto de inversión</t>
  </si>
  <si>
    <t>ACTIVIDAD</t>
  </si>
  <si>
    <t>En este campo se registra el nombre de la actividad formulada en la ficha MGA del proyecto de inversión, asociada (s) al producto descrito en dicha ficha MGA</t>
  </si>
  <si>
    <t>En este campo se registra el nombre del producto que asocia la actividad mediante la cual se aporta a su cumplimiento. Cuando un producto tenga asociada más de una actividad, se requiere combinar la celda.</t>
  </si>
  <si>
    <t>En este campo se diligencia el valor de los compromisos efectivamente ejecutados a nivel de producto, por tanto, para aquellos productos que tenga asocidas más de una actividad, el valor a diligenciar en este campo corresponde a la sumatoria de la ejecución de compromisos de dichas actividades.</t>
  </si>
  <si>
    <t>En este campo se diligencia el valor de los giros efectivamente ejecutados a nivel de producto, por tanto, para aquellos productos que tenga asociadas más de una actividad, el valor a diligenciar en este campo corresponde a la sumatoria de la ejecución de giros de dichas actividades.</t>
  </si>
  <si>
    <t>EJECUTADO MAGNITUD</t>
  </si>
  <si>
    <t>En este campo se diligencia la ejecución mensual de la magnitud del producto para dar cumplimiento a la meta anual, de acuerdo con la información registrada en la ficha MGA del proyecto de inversión.</t>
  </si>
  <si>
    <t>HOJA  TERRITORIALIZACIÓN</t>
  </si>
  <si>
    <t>DESCRIPCIÓN</t>
  </si>
  <si>
    <t xml:space="preserve">Este anexo, responde a la necesidad de plasmar la información correspondiente que las acciones (derivadas de metas PDD, metas proyecto de inversión, indicadores PMR, actividades) que se territorializan incluyendo el enfoque diferencial y según grupo etario, así como las reportadas a nivel distrital.
De ser necesario las celdas correspondientes a enfoque diferencial, especificamente población con discapacidad (Sordociega, auditiva,, visual, multiple, mental, física, cognitiva, otro) y población LGBTI (Lesbianas, gays, bisexuales, hererosexuales, No responde...)  se puede establecer mayor desagregue de ser necesario en la misma celda. </t>
  </si>
  <si>
    <t>INDICADOR TERRITORIALIZABLE</t>
  </si>
  <si>
    <t>En este campo se diligencia el nombre de la actividad o indicador PMR cuyas acciones se pueden estimar y ejecutar en las localidades de Bogotá.</t>
  </si>
  <si>
    <t>PROGRAMACIÓN MAGNITUD</t>
  </si>
  <si>
    <t>En este campo se diligencia la programación mensual de la magnitud de la actividad y/o indicador PMR en las ubicaciones que corresponda (Localidades y Distrito)</t>
  </si>
  <si>
    <t>PROGRAMACIÓN PRESUPUESTO</t>
  </si>
  <si>
    <t>En este campo se diligencia la programación mensual del presupuesto de la  actividad y/o del indicador PMR en las ubicaciones que corresponda (Localidades y Distrito)</t>
  </si>
  <si>
    <t>EJECUCIÓN MAGNITUD</t>
  </si>
  <si>
    <t>En este campo se diligencia la ejecución mensual de la magnitud de la actividad y/o indicador PMR en las ubicaciones que corresponda (Localidades y Distrito)</t>
  </si>
  <si>
    <t>EJECUCIÓN PRESUPUESTO</t>
  </si>
  <si>
    <t>En este campo se debe diligencia la ejecución (compromisos) mensual del presupuesto de la  actividad y/o del indicador PMR en las ubicaciones que corresponda (Localidades y Distrito)</t>
  </si>
  <si>
    <t>HOJA PMR</t>
  </si>
  <si>
    <t>Numero de objetivo</t>
  </si>
  <si>
    <t>En este campo se diligencia el número del objetivo PMR al cual se encuentra asociado el Producto PMR articulado al proyecto de inversión.</t>
  </si>
  <si>
    <t>Objetivo</t>
  </si>
  <si>
    <t>En este campo se diligencia el nombre objetivo PMR al cual se encuentra asociado el Producto PMR articulado al proyecto de inversión.</t>
  </si>
  <si>
    <t>producto</t>
  </si>
  <si>
    <t>En este campo se diligencia el nombre del producto PMR articulado al proyecto de inversión.</t>
  </si>
  <si>
    <t>Numero de indicador de producto</t>
  </si>
  <si>
    <t>En este campo se diligencia el número del indicador PMR articulado al proyecto de inversión.</t>
  </si>
  <si>
    <t>Indicador de Producto</t>
  </si>
  <si>
    <t>En este campo se diligencia el nombre del indicador de producto PMR articulado al proyecto de inversión.</t>
  </si>
  <si>
    <t>Actividad que aporta al indicador</t>
  </si>
  <si>
    <t>En este campo se diligencia el nombre de la actividad del proyecto de inversión que aporta al cumplimiento del indicador PMR, en los casos que aplique y exista relación directa.</t>
  </si>
  <si>
    <t>Naturaleza</t>
  </si>
  <si>
    <t>En este campo se diligencia la naturaleza según corresponda al tipo de indicador, el cual puede ser acumulado, stock o de capacidad.</t>
  </si>
  <si>
    <t>Territorializable</t>
  </si>
  <si>
    <t>En este campo se debe diligenciar "SI" o "NO" según corresponda.</t>
  </si>
  <si>
    <t>Linea Base (Corte 31 diciembre 2023</t>
  </si>
  <si>
    <t>En este campo se diligencia el valor de la línea base del indicador PMR, el cual corresponde al valor registrado en la última vigencia del Plan Distrital de Desarrollo inmediatamente anterior.</t>
  </si>
  <si>
    <t>Meta Plan (TotaL PMR 10 Años)</t>
  </si>
  <si>
    <t>En este campo se diligencia la Meta total programada para un lapso de 10 años. Dicha información se formula previamenteentre las gerencias de los proyectos de inversión y el enlace de PMR ante laSecretaría Distrital de Hacienda.</t>
  </si>
  <si>
    <t>Meta Anual 2025</t>
  </si>
  <si>
    <t>En este campo se diligencia la meta (valor numérico) para la vigencia correspondiente, la cual fue previamente establecida por las gerencias de los proyectos de inversión y revisada por la Secretaría Distrital de Hacienda.</t>
  </si>
  <si>
    <t>En este campo se diligncia la programación mensual de la magnitud (valor numérico)del indicador PMR y que debe totalizar la meta anual.</t>
  </si>
  <si>
    <t>Ejecutado</t>
  </si>
  <si>
    <t>En este campo se diligencia el valor mensual de la magnitud ejecutada frente a la programación del indicador PMR.</t>
  </si>
  <si>
    <t>Avance cualitativo</t>
  </si>
  <si>
    <t>En este campo se diligencia la información relacionada con los logros y avances del mes en máximo 250 caracteres, en coherencia con lo registrado en el avance cuantitativo del indicador PMR.</t>
  </si>
  <si>
    <t>FIN INSTRUCTIVO</t>
  </si>
  <si>
    <t>SECRETARÍA DISTRITAL DE LA MUJER</t>
  </si>
  <si>
    <t xml:space="preserve">DIRECCIONAMIENTO ESTRATEGICO </t>
  </si>
  <si>
    <t>ACTIVIDADES</t>
  </si>
  <si>
    <t>Página</t>
  </si>
  <si>
    <t>PROYECTO DE INVERSIÓN</t>
  </si>
  <si>
    <t>BPIN</t>
  </si>
  <si>
    <t>Enero</t>
  </si>
  <si>
    <t>Febrero</t>
  </si>
  <si>
    <t>Marzo</t>
  </si>
  <si>
    <t>Abril</t>
  </si>
  <si>
    <t>FORMULACION</t>
  </si>
  <si>
    <t>Mayo</t>
  </si>
  <si>
    <t>Junio</t>
  </si>
  <si>
    <t>Julio</t>
  </si>
  <si>
    <t>Agosto</t>
  </si>
  <si>
    <t>ACTUALIZACION</t>
  </si>
  <si>
    <t>Septiembre</t>
  </si>
  <si>
    <t>Octubre</t>
  </si>
  <si>
    <t>Noviembre</t>
  </si>
  <si>
    <t>Diciembre</t>
  </si>
  <si>
    <t>SEGUIMIENTO</t>
  </si>
  <si>
    <t xml:space="preserve">ACTIVIDAD DEL PROYECTO </t>
  </si>
  <si>
    <t>PRESUPUESTO ASIGNADO EN LA VIGENCIA ACTUAL (en pesos, sin decimales)</t>
  </si>
  <si>
    <t>Total</t>
  </si>
  <si>
    <t>Porcentaje de ejecución</t>
  </si>
  <si>
    <t>PROGRAMACIÓN RESERVAS</t>
  </si>
  <si>
    <t>LIBERACION DE RESERVAS</t>
  </si>
  <si>
    <t xml:space="preserve">                                                 REPORTE ACTIVIDADES VIGENCIA (Ejecución vigencia)</t>
  </si>
  <si>
    <t xml:space="preserve"> DESCRIPCION DE LA ACTIVIDAD </t>
  </si>
  <si>
    <t>TOTAL PDD</t>
  </si>
  <si>
    <t xml:space="preserve">                                                                                               DESCRIPCIÓN CUALITATIVA DEL AVANCE POR ACTIVIDAD</t>
  </si>
  <si>
    <t>ENERO</t>
  </si>
  <si>
    <t xml:space="preserve">PROGRAMACIÓN </t>
  </si>
  <si>
    <t>FEBRERO</t>
  </si>
  <si>
    <t>MARZO</t>
  </si>
  <si>
    <t>ABRIL</t>
  </si>
  <si>
    <t>MAYO</t>
  </si>
  <si>
    <t>JUNIO</t>
  </si>
  <si>
    <t>JULIO</t>
  </si>
  <si>
    <t>AGOSTO</t>
  </si>
  <si>
    <t>SEPTIEMBRE</t>
  </si>
  <si>
    <t>OCTUBRE</t>
  </si>
  <si>
    <t xml:space="preserve">NOVIEMBRE </t>
  </si>
  <si>
    <t>DICIEMBRE</t>
  </si>
  <si>
    <t xml:space="preserve">PONDERACIÓN DE LA TAREA
</t>
  </si>
  <si>
    <t>LOGROS Y BENEFICIOS Y RETRASOS Y ALTERNATIVAS DE SOLUCIÓN</t>
  </si>
  <si>
    <t>EVIDENCIAS DE EJECUCIÓN</t>
  </si>
  <si>
    <t>ACUMULADO</t>
  </si>
  <si>
    <t>Código</t>
  </si>
  <si>
    <t>Versión</t>
  </si>
  <si>
    <t>Fecha de Emisión</t>
  </si>
  <si>
    <t>META PLAN DE DESARROLLO</t>
  </si>
  <si>
    <t xml:space="preserve">                                                 REPORTE INDICADOR META PDD</t>
  </si>
  <si>
    <t>TOTAL</t>
  </si>
  <si>
    <t>Formula indicador:</t>
  </si>
  <si>
    <t>Avance mensual</t>
  </si>
  <si>
    <t>Elaboró</t>
  </si>
  <si>
    <t>Firma</t>
  </si>
  <si>
    <t>Aprobó (Según aplique Gerenta de proyecto, Líder técnica y responsable de proceso)</t>
  </si>
  <si>
    <t>Revisó (Oficina Asesora de Planeación)</t>
  </si>
  <si>
    <t>VoBo:</t>
  </si>
  <si>
    <t>Nombre</t>
  </si>
  <si>
    <t>Nombre:</t>
  </si>
  <si>
    <t>Cargo</t>
  </si>
  <si>
    <t>Cargo:</t>
  </si>
  <si>
    <t>PRODUCTO - MGA</t>
  </si>
  <si>
    <t>EJECUCIÓN PRESUPUESTAL DEL PRODUCTO I TRIMESTRE</t>
  </si>
  <si>
    <t>OBJETIVO ESPECIFICO</t>
  </si>
  <si>
    <t>EJECUCIÓN PRESUPUESTAL DEL PRODUCTO II TRIMESTRE</t>
  </si>
  <si>
    <t>EJECUCIÓN PRESUPUESTAL DEL PRODUCTO III TRIMESTRE</t>
  </si>
  <si>
    <t>EJECUCIÓN PRESUPUESTAL DEL PRODUCTO IV TRIMESTRE</t>
  </si>
  <si>
    <t>NOVIEMBRE</t>
  </si>
  <si>
    <t>CONTROL DE CAMBIOS</t>
  </si>
  <si>
    <t>CONTROL DE CAMBIOS EN EL PLAN DE ACCIÓN</t>
  </si>
  <si>
    <t>Fecha de  solicitud del cambio</t>
  </si>
  <si>
    <t>Fecha de aprobación del cambio</t>
  </si>
  <si>
    <t>Cambio</t>
  </si>
  <si>
    <t>Justificación del cambio</t>
  </si>
  <si>
    <t>HOJA CONTROL DE CAMBIOS</t>
  </si>
  <si>
    <t xml:space="preserve">Diligencie la fecha en la que se realizó la solicitud de modificación al plan de acción </t>
  </si>
  <si>
    <t>Diligencie la fecha en la que el cambio solicitado al plan de acción es aprobado</t>
  </si>
  <si>
    <t>Descripción de la información modificada y/o ajustada en el plan de acción</t>
  </si>
  <si>
    <t>Justificación del motivo que genera la modificación y/o ajuste en el plan de acción</t>
  </si>
  <si>
    <t xml:space="preserve"> REPORTE ACTIVIDADES VIGENCIA (Ejecución vigencia)</t>
  </si>
  <si>
    <t xml:space="preserve">Código: DE-FO-5	</t>
  </si>
  <si>
    <t>Versión: 14</t>
  </si>
  <si>
    <t>Fecha de Emisión: 28/04/2025</t>
  </si>
  <si>
    <t>Página 2 de 7</t>
  </si>
  <si>
    <t>Página 3 de 7</t>
  </si>
  <si>
    <t>Página 4 de 7</t>
  </si>
  <si>
    <t>Página 7 de 7</t>
  </si>
  <si>
    <t>8222 - Fortalecimiento de los servicios y estrategias con enfoque diferencial en el sector público y privado que vinculen a la ciudadanía y a las mujeres en sus diferencias y diversidad en Bogotá D.C.</t>
  </si>
  <si>
    <t>Implementar 3 estrategias que contribuyan al reconocimiento y garantía de los  derechos de las mujeres en sus diferencias y diversidad</t>
  </si>
  <si>
    <t>Servicio de promoción de la garantía de derechos</t>
  </si>
  <si>
    <t>2. Bogotá confía en su bien-estar</t>
  </si>
  <si>
    <t>Número de estrategias implementadas que contribuyan al reconocimiento y garantía de los derechos de las mujeres en sus diferencias y diversidad</t>
  </si>
  <si>
    <t>2.12. Bogotá cuida a su gente</t>
  </si>
  <si>
    <t xml:space="preserve"> Implementar 1 Estrategia Distrital de Cuidado Menstrual, con enfoque diferencial</t>
  </si>
  <si>
    <t xml:space="preserve">Número de estrategias implementadas para la Educación Menstrual para el Autoconocimiento y Autocuidado </t>
  </si>
  <si>
    <t>Implementar 1 estrategia de  asistencia técnica dirigidas a los Sectores de la Administración Distrital y al Sector Privado, para la incorporación del enfoque diferencial en los servicios, programas y estrategias dirigidas a mujeres.</t>
  </si>
  <si>
    <t>Documento de lineamientos técnicos</t>
  </si>
  <si>
    <t xml:space="preserve">Número de estrategias para la  Asistencia Técnica implementadas  </t>
  </si>
  <si>
    <t>Implementar 1 estrategia de reconocimiento de la diversidad de las mujeres del Distrito Capital.</t>
  </si>
  <si>
    <t xml:space="preserve">Número de  estrategias de reconocimiento de la diversidad de las mujeres del Distrito Capital, implementadas. </t>
  </si>
  <si>
    <t>Igualdad de género</t>
  </si>
  <si>
    <t>Aprobar y fortalecer políticas acertadas y leyes aplicables para promover la igualdad de género y el empoderamiento de todas las mujeres y niñas a todos los niveles</t>
  </si>
  <si>
    <t>Estrategia de empoderamiento para promover capacidades, liderazgos, participación, incidencia política y transformación de imaginarios culturales</t>
  </si>
  <si>
    <t xml:space="preserve">1- Implementar 3 estrategias que contribuyan al reconocimiento y garantía de los derechos de las mujeres en sus diferencias y diversidad. </t>
  </si>
  <si>
    <t xml:space="preserve">2- Implementar 1 Estrategia Distrital de Cuidado Menstrual, con enfoque diferencial </t>
  </si>
  <si>
    <t xml:space="preserve">3- Implementar 1 estrategia de  asistencia técnica dirigidas a los Sectores de la Administración Distrital y al Sector Privado, para la incorporación del enfoque diferencial en los servicios, programas y estrategias dirigidas a mujeres. </t>
  </si>
  <si>
    <t xml:space="preserve">4-Implementar 1 estrategia de reconocimiento de la diversidad de las mujeres del Distrito Capital.  </t>
  </si>
  <si>
    <t>X</t>
  </si>
  <si>
    <t>x</t>
  </si>
  <si>
    <t>Porcentaje de implementación de la estrategia de transformación cultural</t>
  </si>
  <si>
    <t xml:space="preserve">KARIN LILIANA FORERO </t>
  </si>
  <si>
    <t xml:space="preserve">PROFESIONAL UNIVERSITARIA DED </t>
  </si>
  <si>
    <t xml:space="preserve">LINA TATIANA LOZANO RUIZ </t>
  </si>
  <si>
    <t xml:space="preserve">DIRECTORA ENFOQUE DIFERENCIAL </t>
  </si>
  <si>
    <t xml:space="preserve">JULIANA MARTINEZ LONDOÑO </t>
  </si>
  <si>
    <t>Subsecretaría del Cuidado y Políticas de Igualdad</t>
  </si>
  <si>
    <t>2042. Desarrollar 4 estrategias de empoderamiento para promover capacidades, liderazgos, participación, incidencia política y transformación de imaginarios culturales, que reproducen los estereotipos de género, en los territorios urbanos y rurales.</t>
  </si>
  <si>
    <t>2047. Implementar 1 estrategia de transformación cultural orientada al cambio comportamental, que posibilite la redistribución de los trabajos de cuidado, la prevención de las violencias contra las mujeres y la transformación de imaginarios discriminatorios, que limitan el ejercicio de sus derechos.</t>
  </si>
  <si>
    <t>Constante</t>
  </si>
  <si>
    <t>PRODUCTO 1 - Servicio de promoción de la garantía de derechos</t>
  </si>
  <si>
    <t>PRODUCTO 2 - Documentos de lineamientos técnicos</t>
  </si>
  <si>
    <t>Desarrollar acciones para el conocimiento de los Derechos Humanos de las mujeres por parte de la ciudadanía</t>
  </si>
  <si>
    <t>Fortalecer los procesos de capacitación, sensibilización y acompañamiento a servidoras y servidores públicos y al sector privado para desarrollar acciones con enfoque diferencial en Bogotá</t>
  </si>
  <si>
    <t xml:space="preserve">Implementar la ESTRATEGIA de FORMACIÓN EN HERRAMIENTAS PARA EL EMPODERAMIENTO Y CAPACIDADES EMOCIONALES a través de la   realización de cursos virtuales y espacios de transferencia metodológica y formación, para el desarrollo de capacidades para la transformación de imaginarios y estereotipos, orientados a funcionarias y funcionarios públicos, colaboradores, docentes y equipos técnicos, profesionales de organizaciones sociales, públicas o privadas. </t>
  </si>
  <si>
    <t xml:space="preserve">Acompañar y liderar la Mesa Distrital de Cuidado Menstrual Distrital, desarrollando el plan de acción acordado y articulando las acciones programadas como Jornadas Distritales y Recorridos por la Dignidad Menstrual. </t>
  </si>
  <si>
    <t>Realizar Espacios de Educación Menstrual para el Autocuidado y el Autoconocimiento EMAA dirigidas a las Mujeres en todo curso de vida, focalizando de manera especial las mujeres con mayor vulnerabilidad en sus diferencias y diversidades.</t>
  </si>
  <si>
    <t>Realizar Espacios para la cualificación de equipos, transferencia metodológica y de conocimientos en educación menstrual dirigida a profesionales, técnicos, funcionarios y colaboradores de entidades públicas y privadas.</t>
  </si>
  <si>
    <t xml:space="preserve">Realizar Asistencia Técnica para la incorporación del enfoque diferencial a los sectores de la Administración Distrital. </t>
  </si>
  <si>
    <t xml:space="preserve">2025-8. Sistematizar y organizar una caja de herramientas de las estrategias de la Dirección de Enfoque Diferencial, que aporten a la incorporación del enfoque diferencial en los sectores de la Administración Distrital y el sector privado. 	</t>
  </si>
  <si>
    <t xml:space="preserve">Acompañar espacios y actividades para la transversalización del enfoque diferencial  a demanda de entidades del  sector público y privado. </t>
  </si>
  <si>
    <t>Realizar talleres de conceptos básicos y acercamiento a la lengua de señas para funcionarios, colaboradores o contratistas del Distrito y realización de servicios de interpretación en lengua de señas, para la inclusión y atención a mujeres sordas en los servicios y actividades de la secretaría de la mujer.</t>
  </si>
  <si>
    <t>Desarrollar Plan de Acción para la gestión, alistamiento y realización de eventos conmemorativos, talleres, encuentros diferenciales y actividades para la transformación de imaginarios, estereotipos racistas y de discriminación, dirigidos a la ciudadanía y a las mujeres en sus diferencias y diversidades</t>
  </si>
  <si>
    <t xml:space="preserve">Construir  fichas metodológicas para la realización de actividades de capacitación y sensibilización sobre el enfoque diferencial que den cuenta de diseño creativo, experencial y dinámico. </t>
  </si>
  <si>
    <t xml:space="preserve"> Implementar plan de trabajo para la realización de espacios, actividades y eventos orientados al reconocimiento y garantía de los derechos de las mujeres Lesbianas, bisexuales y trans </t>
  </si>
  <si>
    <t xml:space="preserve"> Ejecutar proyecto orientado al reconocimiento y garantía de los derechos de las mujeres con discapacidad y migrantes </t>
  </si>
  <si>
    <t>SUMA</t>
  </si>
  <si>
    <t xml:space="preserve">Implementar la ESTRATEGIA de EDUCACIÓN FLEXIBLE a través de la firma de convenios, acuerdos, planes de trabajo conjunto y/o compromisos con entidades educativas públicas o privadas para fortalecer el desarrollo integral  brindando oportunidades educativas inclusivas y con enfoque diferencial a las mujeres en sus diferencias y diversidades. </t>
  </si>
  <si>
    <t xml:space="preserve">Implementar la ESTRATEGIA de ACCIONES AFIRMATIVAS PARA EL FORTALECIMIENTO DE CAPACIDADES EMOCIONALES Y EMPODERAMIENTO DE LAS MUJERES:  Realizar de Jornadas Significativas,  Semilleros para el empoderamiento, encuentros intergeneracionales y espacios conmemorativos, como acciones orientadas a  la visibilización y transformación de las prácticas de discriminación que afectan a las mujeres en sus diferencias y diversidades. </t>
  </si>
  <si>
    <t>Implementación de acciones afirmativas como semilleros de empoderamiento, Jornadas Significativas y encuentros intergeneracionales, como espacios para abordar los derechos a una vida libre de violencias, educación, participación, adicionalmente,  se realizan Espacios de Conexión Emocional, Escuelas de Educación Emocional AMARTE presenciales y virtuales y Acciones Pedagógicas Para la Eliminación de Barreras y Estigmas en Salud Mental, entre las que se encuentran las Transferencias de Conocimientos y el curso Tejiendo Redes : Derechos Humanos, migración y bienestar emocional en sus dos versiones  para comunidad  y  para servidores y servidoras públicos; todas estas acciones se realizan  con el objetivo de generar capacidades psicoemocionales para el cuidado y bienestar emocional de las mujeres que en sus diferencias y diversidad que  han visto vulnerada su salud mental producto del estigma, la discriminación y las desigualdades, buscando que  las mujeres se reconozcan y se apropien de  prácticas orientadas al  autocuidado y manejo de las emociones como un factor protector, así como al desarrollo de habilidades de afrontamiento y resiliencia, a partir de la generación de espacios de consciencia, cuidado y fortalecimiento  de redes de apoyo.</t>
  </si>
  <si>
    <t>No se presentan retrasos</t>
  </si>
  <si>
    <t xml:space="preserve">No se tienen programadas acciones para el mes de reporte. </t>
  </si>
  <si>
    <t>Con el fin de realizar espacios EMMA se realizó planeación y programación de las acciones a adelantar en el año 2026</t>
  </si>
  <si>
    <t>La estrategia Interinstitucional para el Cuidado Menstrual, Promueve el reconocimiento de la menstruación como un proceso natural que no debe ser estigmatizado, abordándola como una experiencia social, histórica, cultural y personal. Esta perspectiva está asociada a los derechos humanos y, particularmente, a los derechos sexuales y reproductivos, desarrollando acciones concretas en torno a la dignidad menstrual como un derecho humano fundamental, promoviendo el reconocimiento de la menstruación como un derecho fundamental, por lo que se realizan permanentemente jornadas de Educación Menstrual con niñas y adolescentes rurales y campesinas, negras/Afrocolombianas, migrantes, niñas y niños del sistema escolar que habitan en la diferentes localidades de Bogotá.</t>
  </si>
  <si>
    <t xml:space="preserve">No se presentan retrasos </t>
  </si>
  <si>
    <t xml:space="preserve">Con el objetivo de acompañar la mesa distrital de cuidado menstrual para el mes de enero se adelantó proceso contractual del equipo que liderará la estrategia y se avanzó en la programación de indicadores y metas del plan de acción 2026  </t>
  </si>
  <si>
    <t>Con el objetivo de implementar la estrategia distrital de cuidado menstrual para el mes de enero se adelantó proceso contractual del equipo que liderará la estrategia y se avanzó en la programación de indicadores y metas del plan de acción 2026</t>
  </si>
  <si>
    <t xml:space="preserve">Con el objetivo de implementar la estrategia distrital de cuidado menstrual para el mes de enero se  avanzó en la programación de indicadores y metas del plan de acción 2026  </t>
  </si>
  <si>
    <t>Con el fin de implementar la estrategia de formación en herramientas para el empoderamiento y las capacidades psicoemocionales, durante el mes de enero se avanaza con: 
1.	TRANSFERENCIAS DE CONOCIMIENTO: Se realizó un espacio de transferencia de conocimiento con 9 profesionales de la Red de Empleo a personas con Discapacidad RECA. En donde se abordaron temas relacionados con la prevención de violencias basadas en género, reconocimiento de rutas de atención y empoderamiento femenino. 
2.	GESTION Y PLANEACIÓN (i) Se realiza se realiza 1 reunión de  articulación para planificación  de 1 espacio de transferencia  de conocimientos y 1 realización de curso Tejiendo redes orientada a servidores con la delegada de la política pública de salud mental, consumo de sustancias psicoactivas y del fenómeno de habitabilidad en calle para la localidad de Tunjuelito Sub Red sur- de SD Salud en este espacio queda pendiente confirmación de cronogramas</t>
  </si>
  <si>
    <t>https://secretariadistritald-my.sharepoint.com/:f:/g/personal/kforero_sdmujer_gov_co/IgASr5ustkTNQ63nqowa6iFdAXCoJG8S_lEwxrcd8GigwMo?e=xR7cIs</t>
  </si>
  <si>
    <t xml:space="preserve">Para el mes de enero no se tienen programadas acciones para la estrategia de educación flexible </t>
  </si>
  <si>
    <t>https://secretariadistritald-my.sharepoint.com/:b:/g/personal/kforero_sdmujer_gov_co/IQDnnovhpe56QZCZIGlOOHY0AQMuYF2AP0uwSTryjA5Op7w?e=E683XB</t>
  </si>
  <si>
    <t xml:space="preserve">Con el fin de realziar la sistematización y organización de una caja de herramientas, durante el mes de Enero se realizó evaluación del avance durante los años 2024 y 2025 y se organizó la programación de metas y plan de trabajo para la revisión de los documentos existentes en la caja. </t>
  </si>
  <si>
    <t xml:space="preserve">Durante el mes de enero se realizó planeación, organización y articulación de los procesos que se establecerán para la prestación de servicios durante 2026 y consolidación del plan de trabajo del equipo de lengua de señas </t>
  </si>
  <si>
    <t>https://secretariadistritald-my.sharepoint.com/:f:/g/personal/kforero_sdmujer_gov_co/IgDyqqPcTln4QL_7qVmhC8tMAU5lj2YMWkjZvDLvSQ0SZjU?e=cVKBdP</t>
  </si>
  <si>
    <t>proceso de asistencia técnica para la transversalización del enfoque diferencial con una mirada interseccional, dirigida a los Sectores de la Administración Distrital y el sector privado y realización de actividades de apoyo para la transversalización del enfoque diferencial dirigidas a los Sectores de la Administración Distrital.</t>
  </si>
  <si>
    <t>Para el mes de enero no se tiene programación de espacios o actividades de trasnversalización  del enfoque diferencial  a demanda de entidades del  sector público y privado.</t>
  </si>
  <si>
    <t xml:space="preserve">Para el mes de enero no se tienen programadas actividades de asistencia técnica para la la incorporación del enfoque diferencial a los sectores de la Administración Distrital. </t>
  </si>
  <si>
    <t xml:space="preserve">Con el objetivo de Implementar 1 estrategia de  asistencia técnica dirigidas a los Sectores de la Administración Distrital y al Sector Privado, para la incorporación del enfoque diferencial en los servicios, programas y estrategias dirigidas a mujeres, durante el mes de enero se realizaron espacios de planeación, articulación y gestión para la realización de espacios de transversalización y prestación de servicios de lengua de señas, organizando el plan de trabajo y cronogramas para implementar durante el año 2026 </t>
  </si>
  <si>
    <t xml:space="preserve">Durante el mes de enero no se tiene previstas acciones para el desarrollo del plan de acción para la realización de eventos </t>
  </si>
  <si>
    <t xml:space="preserve">Para el mes de enero no se tiene previstas acciones para la construcción de fichas metodológicas </t>
  </si>
  <si>
    <t xml:space="preserve">Durante el mes de enero se realizó planeación, programación de actividades y articulación entre estrategias para la realización del plan de trabajo orientado a población LBT </t>
  </si>
  <si>
    <t xml:space="preserve">Durante el mes de enero se realizó planeación, programación de actividades y articulación entre estrategias para la realización del plan de trabajo orientado a población migrante y con discapacidad </t>
  </si>
  <si>
    <t xml:space="preserve">Con el objetivo de Implementar 1 estrategia de reconocimiento a la diversidad de las mujeres del Distrito Capital, para el mes de enero se realizó planeación, articulación entre estrategias y programación para la realización de acciones afirmativas. </t>
  </si>
  <si>
    <t xml:space="preserve">no se presentan retrasos </t>
  </si>
  <si>
    <t xml:space="preserve">Posiciona e institucionaliza, la realización de conmemoraciones como  acción afirmativa para visibilizar y exaltar el aporte de los grupos poblacionales excluidos e invisibilizados del tejido social y cultural de Bogotá, convirtiéndolos en espacios para destacar el rol de las mujeres en sus diferencias y diversidades en la construcción de ciudad (desde el punto de vista rural-urbano), reconociendo su papel central en prácticas culturales y familiares, promoviendo su inclusión activa en los procesos organizativos y decisiones que impactan su comunidad.  Para lo anterior, se llevan a cabo:
•	Actividades culturales, recreativas, deportivas, conmemoraciones y encuentros diferenciales de visibilización y reconocimiento de las diferencias, diversidades, luchas, aportes, derechos y biografías de las mujeres en sus diferencias y diversidades en Bogotá, para promover la transformación cultural, combatir estereotipos y reducir imaginarios y factores de discriminación que históricamente han afectado a las mujeres 
•	Formulación de guías metodológicas para el abordaje a los diferentes pueblos y comunidades con los que trabaja la Dirección de Enfoque Diferencial Mujer.  </t>
  </si>
  <si>
    <t>https://secretariadistritald-my.sharepoint.com/:f:/g/personal/kforero_sdmujer_gov_co/IgDyqqPcTln4QL_7qVmhC8tMAU5lj2YMWkjZvDLvSQ0SZjU?e=LhTCHp</t>
  </si>
  <si>
    <t xml:space="preserve"> proceso de asistencia técnica para la transversalización del enfoque diferencial con una mirada interseccional, dirigida a los Sectores de la Administración Distrital y el sector privado y realización de actividades de apoyo para la transversalización del enfoque diferencial dirigidas a los Sectores de la Administración Distrital.</t>
  </si>
  <si>
    <t xml:space="preserve">El desarrollo de una estrategia DED  que contribuya al reconocimiento y garantía de los  derechos de las mujeres en sus diferencias y diversidades se realiza a través de Acciones afirmativas para el empoderamiento y fortalecimiento de capacidades emocionales y educación flexible para las mujeres con el objetivo de aportar a la eliminación de estereotipos e imaginarios sexistas, así como, brindar herramientas para el empoderamiento y fortalecimiento de las trayectorias de vida de las mujeres, reconociendo factores protectores y mecanismos para la prevención de las violencias se han realizado. A través de la implementación de la estrategia de cuidado menstrual se realizan talleres de cuidado menstrual a mujeres en sus diferencias y diversidad con especial énfasis en adolescentes entre 14 y 17 años, que reciben atención en Unidad de Protección Integral por estar en riesgo de habitar la calle, experiencias de vida en calle o por ser víctimas de Explotación Sexual Comercial, y que se encuentran en protección. </t>
  </si>
  <si>
    <t>https://secretariadistritald-my.sharepoint.com/:f:/g/personal/kforero_sdmujer_gov_co/IgASr5ustkTNQ63nqowa6iFdAXCoJG8S_lEwxrcd8GigwMo?e=BZsGP0</t>
  </si>
  <si>
    <t>https://secretariadistritald-my.sharepoint.com/:f:/g/personal/kforero_sdmujer_gov_co/IgDMLXe9vZZeSL9600Y8VlPYAUE300CsxNlE2eAliSCFzjk?e=ACxMyg</t>
  </si>
  <si>
    <t>https://secretariadistritald-my.sharepoint.com/:f:/g/personal/kforero_sdmujer_gov_co/IgBCANEm8SDpQ7dKZ0Lh3XI7AdARIIbFSFcyC6uqpBtEZAI?e=dywsW8</t>
  </si>
  <si>
    <t>https://secretariadistritald-my.sharepoint.com/:f:/g/personal/kforero_sdmujer_gov_co/IgBChEbArnDtQ5bSEpLgOfIVAaPVjIg4SKfMP1ndMe7cnB4?e=ILPWtH</t>
  </si>
  <si>
    <t>https://secretariadistritald-my.sharepoint.com/:b:/g/personal/kforero_sdmujer_gov_co/IQCBbn9qdfbNTYSxC-BxeztxAYjX9iQzPdK3HQy4_1E7CJU?e=wBM7GS</t>
  </si>
  <si>
    <t>https://secretariadistritald-my.sharepoint.com/:f:/g/personal/kforero_sdmujer_gov_co/IgDpqF_b0DxzQrHNKaZ5PX7zAdCWKRurNUHEfgJEjuzYhf4?e=dne4Z4</t>
  </si>
  <si>
    <t xml:space="preserve">Para el mes de Enero con el objetivo de dar cumplimiento a la meta plan de Desarrollo ¨Implementar 1 estrategia de transformación cultural orientada al cambio comportamental, que posibilite la redistribución de los trabajos de cuidado, la prevención de las violencias contra las mujeres y la transformación de imaginarios discriminatorios, que limitan el ejercicio de sus derechos”, se precisa que el proyecto 8222 contribuye directamente al desarrollo del 25% de ésta estrategia. En este sentido, el avance reportado por el proyecto 8222 corresponde específicamente al desarrollo de acciones para la transversalización del enfoque diferencial y reconocimiento a la diversidad, cuya implementación se ha materializado avanzando en la realización de Asistencia Técnica para la incorporación del enfoque diferencial a los sectores de la Administración Distrital e implementando acciones para el reconocimiento de la diversidad de las mujeres, así:  Desde la Dirección de Enfoque Diferencial en enero se han adelantado espacios de planeación, articulación entre estrategias de la SdMujer y gestión para la realización de espacios de transversalización, prestación de servicios de lengua de señas, y realización de acciones afirmativas, estableciendo el plan de trabajo, con indicadores y cronogramas para implementar durante el año 2026. </t>
  </si>
  <si>
    <r>
      <t xml:space="preserve">Para el mes de Enero con el objetivo de dar cumplimiento a la meta plan de Desarrollo </t>
    </r>
    <r>
      <rPr>
        <i/>
        <sz val="11"/>
        <color theme="1"/>
        <rFont val="Arial"/>
        <family val="2"/>
      </rPr>
      <t>¨Implementar 1 estrategia de transformación cultural orientada al cambio comportamental, que posibilite la redistribución de los trabajos de cuidado, la prevención de las violencias contra las mujeres y la transformación de imaginarios discriminatorios, que limitan el ejercicio de sus derechos”</t>
    </r>
    <r>
      <rPr>
        <sz val="11"/>
        <color theme="1"/>
        <rFont val="Arial"/>
        <family val="2"/>
      </rPr>
      <t xml:space="preserve">, </t>
    </r>
    <r>
      <rPr>
        <u/>
        <sz val="11"/>
        <color theme="1"/>
        <rFont val="Arial"/>
        <family val="2"/>
      </rPr>
      <t xml:space="preserve">se precisa que el proyecto 8222 contribuye directamente al desarrollo del 25% de ésta estrategia. </t>
    </r>
    <r>
      <rPr>
        <sz val="11"/>
        <color theme="1"/>
        <rFont val="Arial"/>
        <family val="2"/>
      </rPr>
      <t xml:space="preserve">En este sentido, el avance reportado por el proyecto 8222 corresponde específicamente al desarrollo de acciones para la transversalización del enfoque diferencial y reconocimiento a la diversidad, cuya implementación se ha materializado avanzando en la realización de Asistencia Técnica para la incorporación del enfoque diferencial a los sectores de la Administración Distrital e implementando acciones para el reconocimiento de la diversidad de las mujeres, así:  Desde la Dirección de Enfoque Diferencial en enero se han adelantado espacios de planeación, articulación entre estrategias de la SdMujer y gestión para la realización de espacios de transversalización, prestación de servicios de lengua de señas, y realización de acciones afirmativas, estableciendo el plan de trabajo, con indicadores y cronogramas para implementar durante el año 2026. </t>
    </r>
  </si>
  <si>
    <t>En el mes de febrero con el objetivo de Implementar la estrategia de Educación Flexible, se avanzó con la planeación y proceso precontractual orientado al patrocinio para la presentación de pruebas SABER-11_2026, y en este proceso se avanza con la  solicitud a diferentes organizaciones una cotización sobre el acompañamiento en las pruebas Saber-11, proyección del anexo técnico para la contratación del proveedor para las pruebas saber-11, remisión del glosario para el anexo técnico y ajuste a las observaciones realizadas por el área de contratación para la cotización en SECOP, adicionalmente se realizó ajuste al formulario de focalización de las 200 mujeres que presentaran las pruebas saber-11. 
Para Febrero también se logra avanzar en la focalización de cursos para el 2026 a realizar a través del convenio SENA- SdMujer.</t>
  </si>
  <si>
    <t xml:space="preserve">Con el objetivo de Acompañar y liderar la Mesa Distrital de Cuidado Menstrual Distrital, en el mes de febrero se realizó la primera mesa del año 2026 en la que se formuló el plan de acción para el año y se definieron las prioridades para cada entidad así: IDIPRON ampliará cobertura mediante recorridos territoriales y ajustará su modelo pedagógico hacia juventud-prevención; SD Mujer focalizará la garantía de derechos de personas menstruantes (énfasis en habitantes de calle), impulsará la formalización de la Mesa y exigirá rigurosidad técnica, mientras el componente jurídico hará seguimiento al decreto en revisión. SDIS priorizó la sistematización del monitoreo de la atención a mujeres, la actualización de la metodología EMAA y la transversalización en la Política de Habitabilidad en Calle; Sd SALUD fortalecerá el componente técnico con lineamientos para asegurar monitoreo y respuesta oportuna. Adicionalmente, SDIS socializó el rediseño del portafolio para habitabilidad en calle con base en el censo 2024, orientado a cerrar brechas oferta-demanda y estructurar el modelo en autocuidado, centros de acogida, hospedaje social y centros de inclusión; los hogares de paso migran a centros de acogida (mínimo 1 semana), se cierra comunidad de vida, se ajustan centros para mujeres y se implementan centros de alta permanencia cognitiva con 250 cupos.
Compromisos (i) Planificación recorrido y jornada: A modo de cierre y con el propósito de materializar los acuerdos alcanzados, se definió el cronograma de actividades proyectadas para el mes de marzo. (ii) El recorrido se realizará el 11 de marzo en la localidad de Suba; el punto de encuentro queda sujetos a confirmación y posterior socialización por parte de la Secretaría Distrital de Integración Social (SDIS). (iii) Posteriormente, se llevará a cabo una jornada de atención y oferta de servicios el 18 de marzo, cuyo despliegue tendrá lugar en el Parque Tercer Milenio. 
</t>
  </si>
  <si>
    <t>Para el mes de febrero con el objetivo de Realizar Espacios de Educación Menstrual para el Autocuidado y el Autoconocimiento EMAA, se realizó reunión de articulación con la referente María de la Subdirección de Aprovechamiento, con el objetivo de articular la realización de espacios EMAA con mujeres recicladoras ambientales, asimismo, lograr la articulación como se venía realizando en las jornadas distritales.</t>
  </si>
  <si>
    <t>Con el objetivo de Realizar Asistencia Técnica para la incorporación del enfoque diferencial a los sectores de la Administración Distrital, para el mes de febrero se  asistió a la reunión convocada por la Dirección de Derechos y Diseño de Política - DDDP para analizar la asistencia técnica brindada a los 15 sectores de la Administración Distrital durante la vigencia anterior, a fin de identificar logros, dificultades y necesidades frente a la transversalización de los enfoques de derechos humanos de las mujeres, género y poblacional-diferencial en la gestión de las entidades. Lo anterior, en cumplimiento de las actividades establecidas en el Procedimiento de Asistencia técnica para la transversalización de los enfoques de derechos humanos de las mujeres, de género y poblacional - diferencial en los sectores de la Administración Distrital. De otra parte, se avanzó en la concertación de acciones de sensibilización dirigidas al personal del Departamento Administrativo del Servicio Civil – DASCD, con la referente del Sector Gestión Pública de la DDDP. Asimismo, se hicieron dos reuniones, una con la referente para mujeres negras/afrocolombianas y otra con las referentes para mujeres lesbianas y bisexuales y mujeres trans, de la DED para definir las metodologías a trabajar en las sensibilizaciones con el DASCD, Adicionalmente, se realizó la revisión y aportes para la incorporación de los enfoques de género y poblacional – diferencial en el PVE - Programa de Vigilancia Epidemiológica en Riesgo Psicosocial 2026 de la Secretaría Distrital de la Mujer, por solicitud de la Dirección de Talento Humano.</t>
  </si>
  <si>
    <t>En febrero con el objetivo de realizar talleres de conceptos básicos y acercamiento a la lengua de señas para funcionarios, colaboradores o contratistas del Distrito y realización de servicios de interpretación en lengua de señas, para la inclusión y atención a mujeres sordas en los servicios y actividades de la secretaría de la mujer, se avanzó así: 
1.	El 16 de febrero se llevó a cabo el lanzamiento e inicio formal del “Taller Nivel 1”, y posteriormente se desarrollaron las primeras sesiones, centradas en la fundamentación de las temáticas propuestas con 27 formadoras de la Manzana del Cuidado.
2.	En el mes de febrero de 2026 se avanzó en la construcción técnica del documento correspondiente al Nivel II del Taller de Acercamiento a la Lengua de Señas Colombiana (LSC), garantizando la continuidad y coherencia del proceso formativo. De igual manera, se gestionó un espacio de articulación con mujeres Sordas, quienes aceptaron participar en jornadas de socialización dirigidas a las alumnas del segundo nivel. Este componente práctico tiene como propósito fortalecer las habilidades comunicativas y promover un aprendizaje más vivencial y significativo.
3.	Durante el mes de febrero se prestaron 17 servicios de interpretación de lengua de señas así: 10 servicios solicitados por la DED 3 servicios solicitados por los CIOM de Engativá y Bosa y 2 servicios gestionados para las Manzana del Cuidado: uno para Usaquén y uno para Tunjuelito, 1 servicio para la Casa de Justicia San Cristóbal y un servicio para el Consejo Consultivo de Mujeres.</t>
  </si>
  <si>
    <t xml:space="preserve">En febrero con el objetivo de sistematizar y organizar una caja de herramientas de las estrategias de la Dirección de Enfoque Diferencial, que aporten a la incorporación del enfoque diferencial en los sectores de la Administración Distrital y el sector privado, se avanzó en el desarrollo del podcast en el marco de la tarea “Caja de herramientas pedagógicas y metodológicas para visibilizar los saberes y prácticas culturales de las mujeres palenqueras”. El 11 de febrero se recibieron, por parte de María Camila Hincapié López —líder del podcast del semillero Soma LAB del Politécnico Grancolombiano—, las escaletas correspondientes a los cinco capítulos, las cuales fueron compartidas en una carpeta de OneDrive para su revisión y trabajo conjunto. En cuanto al estado de avance, se cuenta con las escaletas ajustadas de los capítulos 1 y 2, correspondientes a las categorías de Expresiones artísticas y Gastronomía, que habían sido previamente retroalimentadas en diciembre de 2025. Asimismo, se realizó la revisión de las escaletas de los capítulos 3, 4 y 5 —relacionados con Cuidado y estética, Rituales fúnebres y Cuidado—, sobre las cuales el 25 de febrero se incorporaron aportes y observaciones, quedando actualmente en proceso de ajuste. </t>
  </si>
  <si>
    <t xml:space="preserve">Durante el mes de febrero, desde la Dirección de Enfoque Diferencial se formuló el Plan de Acción para la gestión, alistamiento y realización de eventos conmemorativos, talleres, encuentros diferenciales y actividades para la transformación de imaginarios, estereotipos racistas y de discriminación, dirigidos a la ciudadanía y a las mujeres en sus diferencias y diversidades, que se llevarán a cabo en el 2026,  identificando las acciones estratégicas orientadas a la planeación, articulación, gestión de apoyo, concertación con comunidades y grupos de interés y organización logística de 32 eventos programados. 
Adicionalmente, durante el mes se llevaron a cabo dos reuniones de articulación y planeación. La primera se realizó con las referentas de Enfoque Diferencial y las referentas de Acciones Afirmativas del Sistema Distrital de Cuidado, con el propósito de coordinar acciones y fortalecer el trabajo conjunto. La segunda reunión estuvo orientada a definir lineamientos, responsabilidades y la ruta de trabajo para la planeación, ejecución, seguimiento y cierre de las conmemoraciones y encuentros de Mujeres Indígenas 2026, estableciendo acuerdos clave para el desarrollo organizado y articulado de estas actividades. </t>
  </si>
  <si>
    <t xml:space="preserve">Durante el mes de febrero, con el fin de construir  fichas metodológicas para la realización de actividades de capacitación y sensibilización sobre el enfoque diferencial, se realizó una revisión de las metodologías trabajadas anteriormente, convocando a las referentes, con el fin de ajustar la propuesta previamente construida, incorporando las recomendaciones en invitando al trabajo colaborativo para la creación. De tal manera que se proyectan realizar 12 fichas para el año 2026. Así mismo, se avanzó en realizar la revisión de la metodología de sensibilización sobre lengua de señas colombiana, formulando algunas recomendaciones puntuales para fortalecer el documento. Asimismo, se invitó a la referente a retomar el proceso con el fin de avanzar en la aplicación de la metodología. </t>
  </si>
  <si>
    <t>En el mes de febrero, con el objetivo de Implementar plan de trabajo para la realización de espacios, actividades y eventos orientados al reconocimiento y garantía de los derechos de las mujeres Lesbianas, bisexuales y trans, se avanza con: 
1.	Se realiza asistencia técnica a la dirección de talento humano de la Subred Integrada de Salud Sur Occidente, para la creación del comité de género, inclusión y no discriminación de la entidad, con la participación de 3 funcionarios se aborda la inclusión del enfoque de género y diferencial en la creación del comité en mención, con el fin de conocer los lineamientos y procesos y procedimientos para la inclusión efectiva del enfoque y su transversalización en los demás procesos de la entidad. Ofreciendo el acompañamiento en la creación, desarrollo e implementación del comité, así como espacios de formación y fortalecimiento del enfoque con los funcionarios y funcionarias a cargo.
2.	Reunión de articulación con SDIS con el fin de articular dos actividades de encuentro para mujeres LB, las cuales son la  celebración del día de la visibilidad lésbica y la apertura del Fiestón Lesbiarte en el marco del Festival por la Igualdad, con las cuales se busca visibilizar la contribución de las mujeres LB a la ciudad y fortalecer el proceso de la conmemoración LesBiarte.
3.	Se revisa y depura la oferta del SENA con el fin de determinar cursos de interés para mujeres LB. Además se realiza la difusión de la oferta de matrícula gratuita en la UNAD, así como la difusión y socialización de la oferta educativa EDUCAMAS para la inclusión de mujeres LB en los programas y convocatorias de educación flexible.
4.	Se implementó la jornada de trasnversalización en articulación con la Fundación GAAT y la Estrategia de Autonomía Económica de la SDMujer, abordando de manera central el Sistema Sexo–Género–Orientación Sexual como herramienta conceptual para comprender la diversidad de identidades y expresiones de género. La actividad estuvo dirigida a 21 personas servidoras públicas y contratistas de la Secretaría Distrital de la Mujer (SDMujer).. Durante el encuentro se promovió la reflexión sobre estereotipos, prácticas excluyentes y retos institucionales, así como la identificación de acciones concretas para garantizar una atención respetuosa, libre de discriminación y coherente con la política pública LBT El espacio permitió fortalecer conocimientos técnicos del equipo participante y avanzar en la incorporación transversal del enfoque diferencial en los procesos de acompañamiento para la generación de ingresos y el cierre de brechas de acceso para mujeres Trans y personas con identidades de género diversas.</t>
  </si>
  <si>
    <t>Con el objetivo de ejecutar proyecto orientado al reconocimiento y garantía de los derechos de las mujeres con discapacidad y migrantes, para el mes de febrero se avanzó así: 
1.	Se realizó reunión para generar acciones de articulación entre los componentes de la Dirección de Enfoque Diferencial de la SD Mujer con los coordinadores de Centros Intégrate, quienes brindan una gran atención a población migrante, con el fin de establecer acuerdos de trabajo con la comunidad migrante para el año 2026 y facilitar espacios de conexión emocional con esta población. 
2.	El día 26 de febrero de 2026 en la localidad de Antonio Nariño y Rafael Uribe, se acompañó recorrido  territorial junto a gestoras territoriales de la estrategia casa de todas, para la oferta de los servicios, en estos recorridos se brindó  información sobre documentación regular en mujeres migrantes y temas de planificación tanto para mujeres migrantes irregulares como regulares.  
3.	Se acompañó la reunión de la Comisión Intersectorial Flujos Migratorios Mixtos, con diferentes entidades del distrito que prestan atención y acciones a población migrante, con el fin de armonizar planes de trabajo 2026 y también se asistió a reunión para  audiencia pública liderada por la Personería, respecto a habitabilidad de calle y mujeres migrantes.
4.	Se realizó el primer encuentro para la planeación de la metodología orientada a garantizar el derecho de las mujeres, en sus diversidades, al acceso al trabajo, con especial énfasis en discapacidad, durante este espacio se avanzó significativamente en la construcción del borrador del documento. Queda pendiente su finalización y ajuste, de acuerdo con las recomendaciones y sugerencias de la líder del componente. 
5.	Se realizó una reunión de equipo orientada a fortalecer la gestión interna, la organización del trabajo y la articulación entre los componentes estratégicos. En este espacio se llevó a cabo una presentación y reconocimiento entre las integrantes, considerando la reciente vinculación de algunas profesionales, en donde se socializaron las acciones que viene desarrollando y el plan de acción correspondiente a su componente, lo que permitió identificar puntos de encuentro, posibles articulaciones y responsabilidades compartidas. Asimismo, se definieron estrategias de trabajo conjunto, con el fin de optimizar recursos, evitar duplicidades y fortalecer el enfoque integral de las acciones dirigidas a las mujeres con discapacidad.</t>
  </si>
  <si>
    <t xml:space="preserve">Con el fin de Implementar 1 estrategia de reconocimiento de la diversidad de las mujeres del Distrito Capital, en el mes de febrero, se logró:
1.	Se  avanzó en realizar la revisión de la metodología de sensibilización sobre lengua de señas colombiana, formulando algunas recomendaciones puntuales para fortalecer el documento. Asimismo, se invitó a la referente a retomar el proceso con el fin de avanzar en la aplicación de la metodología. 
2. Se realiza asistencia técnica a la dirección de talento humano de la Subred Integrada de Salud Sur Occidente, para la creación del comité de género, inclusión y no discriminación de la entidad, con la participación de 3 funcionarios se aborda la inclusión del enfoque de género y diferencial en la creación del comité en mención, con el fin de conocer los lineamientos y procesos y procedimientos para la inclusión efectiva del enfoque y su transversalización en los demás procesos de la entidad. Ofreciendo el acompañamiento en la creación, desarrollo e implementación del comité, así como espacios de formación y fortalecimiento del enfoque con los funcionarios a cargo.
3. Se revisa y depura la oferta del SENA con el fin de determinar cursos de interés para mujeres LB. Además, se realiza la difusión de la oferta de matrícula gratuita en la UNAD, así como la difusión y socialización de la oferta educativa EDUCAMAS para la inclusión de mujeres LB en los programas y convocatorias de educación flexible.
4- Se implementó la jornada de trasnversalización en articulación con la Fundación GAAT y la Estrategia de Autonomía Económica de la SDMujer, abordando de manera central el Sistema Sexo–Género–Orientación Sexual como herramienta conceptual para comprender la diversidad de identidades y expresiones de género. La actividad estuvo dirigida a 21 personas servidoras públicas y contratistas de la Secretaría Distrital de la Mujer (SDMujer).El día 26 de febrero de 2026 en la localidad de Antonio Nariño y Rafael Uribe, se acompañó recorrido territorial junto a gestoras territoriales de la estrategia casa de todas, para la oferta de los servicios, en estos recorridos se brindó  información sobre documentación regular en mujeres migrantes y temas de planificación tanto para mujeres migrantes irregulares como regulares.  
7.	Se acompañó la reunión de la Comisión Intersectorial Flujos Migratorios Mixtos, con diferentes entidades del distrito que prestan atención y acciones a población migrante, con el fin de armonizar planes de trabajo 2026 y también se asistió a reunión para  audiencia pública liderada por la Personería, respecto a habitabilidad de calle y mujeres migrantes.
8.	Se realizó el primer encuentro para la planeación de la metodología orientada a garantizar el derecho de las mujeres, en sus diversidades, al acceso al trabajo, con especial énfasis en discapacidad, durante este espacio se avanzó significativamente en la construcción del borrador del documento. Queda pendiente su finalización y ajuste, de acuerdo con las recomendaciones y sugerencias de la líder del componente. </t>
  </si>
  <si>
    <t>Con el fin de Implementar 1 estrategia de reconocimiento de la diversidad de las mujeres del Distrito Capital, en el mes de febrero, se logró:
1.	Se avanzó en realizar la revisión de la metodología de sensibilización sobre lengua de señas colombiana, formulando algunas recomendaciones puntuales para fortalecer el documento. 
2.	Se realiza asistencia técnica a la dirección de talento humano de la Subred Integrada de Salud Sur Occidente, para la creación del comité de género, inclusión y no discriminación de la entidad, con la participación de 3 funcionarios se aborda la inclusión del enfoque de género y diferencial en la creación del comité en mención, con el fin de conocer los lineamientos y procesos y procedimientos para la inclusión efectiva del enfoque y su transversalización en los demás procesos de la entidad. 
3.	Se revisa y depura la oferta del SENA con el fin de determinar cursos de interés para mujeres LB. Además, se realiza la difusión de la oferta de matrícula gratuita en la UNAD, así como la difusión y socialización de la oferta educativa EDUCAMAS para la inclusión de mujeres LB en los programas y convocatorias de educación flexible.
4.	Se implementó la jornada de trasnversalización en articulación con la Fundación GAAT y la Estrategia de Autonomía Económica de la SDMujer, abordando de manera central el Sistema Sexo–Género–Orientación Sexual como herramienta conceptual para comprender la diversidad de identidades y expresiones de género. La actividad estuvo dirigida a 21 personas servidoras públicas y contratistas de la Secretaría Distrital de la Mujer (SDMujer).
5.	El día 26 de febrero de 2026 en la localidad de Antonio Nariño y Rafael Uribe, se acompañó recorrido territorial junto a gestoras territoriales de la estrategia casa de todas, para la oferta de los servicios, en estos recorridos se brindó  información sobre documentación regular en mujeres migrantes y temas de planificación tanto para mujeres migrantes irregulares como regulares.  
6.	Se acompañó la reunión de la Comisión Intersectorial Flujos Migratorios Mixtos, con diferentes entidades del distrito que prestan atención y acciones a población migrante, con el fin de armonizar planes de trabajo 2026 y también se asistió a reunión para  audiencia pública liderada por la Personería, respecto a habitabilidad de calle y mujeres migrantes.
7.	Se realizó el primer encuentro para la planeación de la metodología orientada a garantizar el derecho de las mujeres, en sus diversidades, al acceso al trabajo, con especial énfasis en discapacidad, durante este espacio se avanzó significativamente en la construcción del borrador del documento. Queda pendiente su finalización y ajuste, de acuerdo con las recomendaciones y sugerencias de la líder del componente.</t>
  </si>
  <si>
    <t>Con el objetivo de Implementar 1 estrategia de asistencia técnica dirigidas a los Sectores de la Administración Distrital y al Sector Privado, para la incorporación del enfoque diferencial en los servicios, programas y estrategias dirigidas a mujeres, durante el mes de febrero se avanzó en: 
1. sistematizar y organizar una caja de herramientas de las estrategias de la Dirección de Enfoque Diferencial, que aporten a la incorporación del enfoque diferencial en los sectores de la Administración Distrital y el sector privado, se avanzó en el desarrollo del podcast en el marco de la tarea “Caja de herramientas pedagógicas y metodológicas para visibilizar los saberes y prácticas culturales de las mujeres palenqueras”. 
2. Se llevó a cabo el lanzamiento e inicio formal del “Taller Nivel 1”, y posteriormente se desarrollaron las primeras sesiones, centradas en la fundamentación de las temáticas propuestas con 27 formadoras de la Manzana del Cuidado.
3. Se prestaron 17 servicios de interpretación de lengua de señas así: 10 servicios solicitados por la DED 3 servicios solicitados por los CIOM de Engativá y Bosa y 2 servicios gestionados para las Manzana del Cuidado: uno para Usaquén y uno para Tunjuelito, 1 servicio para la Casa de Justicia San Cristóbal y un servicio para el Consejo Consultivo de Mujeres.
4. Se avanzó en la concertación de acciones de Asistencia Técnica y de sensibilización dirigidas al personal del Departamento Administrativo del Servicio Civil – DASCD, con la referente del Sector Gestión Pública de la DDDP
5. Se realizó la revisión y aportes para la incorporación de los enfoques de género y poblacional – diferencial en el PVE - Programa de Vigilancia Epidemiológica en Riesgo Psicosocial 2026 de la Secretaría Distrital de la Mujer, por solicitud de la Dirección de Talento Humano.</t>
  </si>
  <si>
    <t xml:space="preserve">Para el mes de febrero, con el objetivo de dar cumplimiento a la meta plan de Desarrollo ¨Implementar 1 estrategia de transformación cultural orientada al cambio comportamental, que posibilite la redistribución de los trabajos de cuidado, la prevención de las violencias contra las mujeres y la transformación de imaginarios discriminatorios, que limitan el ejercicio de sus derechos”, se precisa que el proyecto 8222 contribuye directamente al desarrollo del 25% de ésta estrategia. En este sentido, el avance reportado por el proyecto 8222 corresponde específicamente al desarrollo de acciones para la transversalización del enfoque diferencial y reconocimiento a la diversidad, cuya implementación se ha materializado avanzando en la realización de Asistencia Técnica para la incorporación del enfoque diferencial a los sectores de la Administración Distrital e implementando acciones para el reconocimiento de la diversidad de las mujeres, así:  
1.	Se llevó a cabo el lanzamiento e inicio formal del “Taller Nivel 1”, y posteriormente se desarrollaron las primeras sesiones, centradas en la fundamentación de las temáticas propuestas con 27 formadoras de la Manzana del Cuidado.
2.	Se prestaron 17 servicios de interpretación de lengua de señas así: 10 servicios solicitados por la DED 3 servicios solicitados por los CIOM de Engativá y Bosa y 2 servicios gestionados para las Manzana del Cuidado: uno para Usaquén y uno para Tunjuelito, 1 servicio para la Casa de Justicia San Cristóbal y un servicio para el Consejo Consultivo de Mujeres.
3.	Se realizó la revisión y aportes para la incorporación de los enfoques de género y poblacional – diferencial en el PVE - Programa de Vigilancia Epidemiológica en Riesgo Psicosocial 2026 de la Secretaría Distrital de la Mujer, por solicitud de la Dirección de Talento Humano.
4.	Se avanzó en el desarrollo del podcast en el marco de la tarea “Caja de herramientas pedagógicas y metodológicas para visibilizar los saberes y prácticas culturales de las mujeres palenqueras”. 
5.	Se avanzó en realizar la revisión de la metodología de sensibilización sobre lengua de señas colombiana, formulando algunas recomendaciones puntuales para fortalecer el documento. 
6.	Se realiza asistencia técnica a la dirección de talento humano de la Subred Integrada de Salud Sur Occidente, para la creación del comité de género, inclusión y no discriminación de la entidad, con la participación de 3 funcionarios se aborda la inclusión del enfoque de género y diferencial en la creación del comité en mención, con el fin de conocer los lineamientos y procesos y procedimientos para la inclusión efectiva del enfoque y su transversalización en los demás procesos de la entidad. 
7.	Se implementó la jornada de transversalización en articulación con la Fundación GAAT y la Estrategia de Autonomía Económica de la SDMujer, abordando de manera central el Sistema Sexo–Género–Orientación Sexual como herramienta conceptual para comprender la diversidad de identidades y expresiones de género. La actividad estuvo dirigida a 21 personas servidoras públicas y contratistas de la Secretaría Distrital de la Mujer (SDMujer). 
8.	Se realizó el primer encuentro para la planeación de la metodología orientada a garantizar el derecho de las mujeres, en sus diversidades, al acceso al trabajo, con especial énfasis en discapacidad, durante este espacio se avanzó significativamente en la construcción del borrador del documento. </t>
  </si>
  <si>
    <t xml:space="preserve">Para el periodo acumulado de enero a febrero, con el objetivo de dar cumplimiento a la meta plan de Desarrollo ¨Implementar 1 estrategia de transformación cultural orientada al cambio comportamental, que posibilite la redistribución de los trabajos de cuidado, la prevención de las violencias contra las mujeres y la transformación de imaginarios discriminatorios, que limitan el ejercicio de sus derechos”, se precisa que el proyecto 8222 contribuye directamente al desarrollo del 25% de ésta estrategia. En este sentido, el avance reportado por el proyecto 8222 corresponde específicamente al desarrollo de acciones para la transversalización del enfoque diferencial y reconocimiento a la diversidad, cuya implementación se ha materializado avanzando en la realización de Asistencia Técnica para la incorporación del enfoque diferencial a los sectores de la Administración Distrital e implementando acciones para el reconocimiento de la diversidad de las mujeres, así:  
1.	Se llevó a cabo el lanzamiento e inicio formal del “Taller Nivel 1”, y posteriormente se desarrollaron las primeras sesiones, centradas en la fundamentación de las temáticas propuestas con 27 formadoras de la Manzana del Cuidado.
2.	Se prestaron 17 servicios de interpretación de lengua de señas así: 10 servicios solicitados por la DED 3 servicios solicitados por los CIOM de Engativá y Bosa y 2 servicios gestionados para las Manzana del Cuidado: uno para Usaquén y uno para Tunjuelito, 1 servicio para la Casa de Justicia San Cristóbal y un servicio para el Consejo Consultivo de Mujeres.
3.	Se realizó la revisión y aportes para la incorporación de los enfoques de género y poblacional – diferencial en el PVE - Programa de Vigilancia Epidemiológica en Riesgo Psicosocial 2026 de la Secretaría Distrital de la Mujer, por solicitud de la Dirección de Talento Humano.
4.	Se avanzó en el desarrollo del podcast en el marco de la tarea “Caja de herramientas pedagógicas y metodológicas para visibilizar los saberes y prácticas culturales de las mujeres palenqueras”. 
5.	Se avanzó en realizar la revisión de la metodología de sensibilización sobre lengua de señas colombiana, formulando algunas recomendaciones puntuales para fortalecer el documento. 
6.	Se realiza asistencia técnica a la dirección de talento humano de la Subred Integrada de Salud Sur Occidente, para la creación del comité de género, inclusión y no discriminación de la entidad, con la participación de 3 funcionarios se aborda la inclusión del enfoque de género y diferencial en la creación del comité en mención, con el fin de conocer los lineamientos y procesos y procedimientos para la inclusión efectiva del enfoque y su transversalización en los demás procesos de la entidad. 
7.	Se implementó la jornada de transversalización en articulación con la Fundación GAAT y la Estrategia de Autonomía Económica de la SDMujer, abordando de manera central el Sistema Sexo–Género–Orientación Sexual como herramienta conceptual para comprender la diversidad de identidades y expresiones de género. La actividad estuvo dirigida a 21 personas servidoras públicas y contratistas de la Secretaría Distrital de la Mujer (SDMujer). 
8.	Se realizó el primer encuentro para la planeación de la metodología orientada a garantizar el derecho de las mujeres, en sus diversidades, al acceso al trabajo, con especial énfasis en discapacidad, durante este espacio se avanzó significativamente en la construcción del borrador del documento. </t>
  </si>
  <si>
    <t>https://secretariadistritald-my.sharepoint.com/:f:/g/personal/kforero_sdmujer_gov_co/IgAxLSq6fXGRTaXkEkbgyoUPAX1G1fono-3nhmJHRwSSN3Y?e=ecjzXX</t>
  </si>
  <si>
    <t>https://secretariadistritald-my.sharepoint.com/:f:/g/personal/kforero_sdmujer_gov_co/IgBKQSVKN_uwQbqdQtUGJmw2Af-zC1Srt4LUg9Vfr2WD2B0?e=pEj7eR</t>
  </si>
  <si>
    <t>https://secretariadistritald-my.sharepoint.com/:f:/g/personal/kforero_sdmujer_gov_co/IgCQhWj2wQ82Q6jKlyLheWyPAR69thQggtsmHPBLYBjT_9U?e=HeJLu3</t>
  </si>
  <si>
    <t>https://secretariadistritald-my.sharepoint.com/:f:/g/personal/kforero_sdmujer_gov_co/IgAv-IVIjyQxR5QB1oUUfR7JAe0AnQkawwtcSUl22INyaoA?e=erHuyn</t>
  </si>
  <si>
    <t>https://secretariadistritald-my.sharepoint.com/:f:/g/personal/kforero_sdmujer_gov_co/IgDwSDWEqMsVS5jvrKzFZiMBAW5nLbgCsjOHJR9vnS4_lik?e=KqPu5c</t>
  </si>
  <si>
    <t>https://secretariadistritald-my.sharepoint.com/:f:/g/personal/kforero_sdmujer_gov_co/IgDzUH4wGWfgQoJ5uY-Hu8CQAWds2WOmR8TJiYe7mJMTN-g?e=ydUJha</t>
  </si>
  <si>
    <t>https://secretariadistritald-my.sharepoint.com/:f:/g/personal/kforero_sdmujer_gov_co/IgCcfM8Hsd2ZT7-4g88JJoUTAbVAHhlBKi66e6GUqx4pPcQ?e=a9pFlE</t>
  </si>
  <si>
    <t>https://secretariadistritald-my.sharepoint.com/:f:/g/personal/kforero_sdmujer_gov_co/IgDKC82Wv1msR5xFtP2fb640ASFq4QWf4pBLsf2346h34bQ?e=VDBd76</t>
  </si>
  <si>
    <t>https://secretariadistritald-my.sharepoint.com/:f:/g/personal/kforero_sdmujer_gov_co/IgAzFD_DyjlgQZW6vRR0lqnpAVLTOgTmHrBpYZru3g4tHxw?e=el8m5W</t>
  </si>
  <si>
    <t>https://secretariadistritald-my.sharepoint.com/:f:/g/personal/kforero_sdmujer_gov_co/IgA_0Hd5xBLUQbnR2mR-RUwvAVerbqHl_aPTZcvIbYGjtxg?e=m3fY7l</t>
  </si>
  <si>
    <t>https://secretariadistritald-my.sharepoint.com/:f:/g/personal/kforero_sdmujer_gov_co/IgCeLqx62oTXQIg2LOR8SytNAcYvsYg8ZYP3JcBYXF0bZms?e=Uh8K4D</t>
  </si>
  <si>
    <t>https://secretariadistritald-my.sharepoint.com/:f:/g/personal/kforero_sdmujer_gov_co/IgBIeLXIpgLITb8-FLXwBZJ1AbjI29NQHL5mXHMRnFAKQ4Y?e=zPnmFm</t>
  </si>
  <si>
    <t>https://secretariadistritald-my.sharepoint.com/:f:/g/personal/kforero_sdmujer_gov_co/IgCajHzZ80qCRbIWQ3XqjsQrAQdQMuzHi7gJxklbr6TSaMc?e=3kRToi</t>
  </si>
  <si>
    <t>https://secretariadistritald-my.sharepoint.com/:f:/g/personal/kforero_sdmujer_gov_co/IgCFs9h4xZpARYxEfh1jkRbgAXoN0zgqyiSqNnUBjyYVqj0?e=23zJWf</t>
  </si>
  <si>
    <t>En el perido acumulado de enero a febrero, con el objetivo de Implementar 1 estrategia de asistencia técnica dirigidas a los Sectores de la Administración Distrital y al Sector Privado, para la incorporación del enfoque diferencial en los servicios, programas y estrategias dirigidas a mujeres, se avanzó en: 
1.	sistematizar y organizar una caja de herramientas de las estrategias de la Dirección de Enfoque Diferencial, que aporten a la incorporación del enfoque diferencial en los sectores de la Administración Distrital y el sector privado, se avanzó en el desarrollo del podcast en el marco de la tarea “Caja de herramientas pedagógicas y metodológicas para visibilizar los saberes y prácticas culturales de las mujeres palenqueras”. 
2.	Se llevó a cabo el lanzamiento e inicio formal del “Taller Nivel 1”, y posteriormente se desarrollaron las primeras sesiones, centradas en la fundamentación de las temáticas propuestas con 27 formadoras de la Manzana del Cuidado.
3.	Se prestaron 17 servicios de interpretación de lengua de señas así: 10 servicios solicitados por la DED 3 servicios solicitados por los CIOM de Engativá y Bosa y 2 servicios gestionados para las Manzana del Cuidado: uno para Usaquén y uno para Tunjuelito, 1 servicio para la Casa de Justicia San Cristóbal y un servicio para el Consejo Consultivo de Mujeres.
4.	Se avanzó en la concertación de acciones de Asistencia Técnica y de sensibilización dirigidas al personal del Departamento Administrativo del Servicio Civil – DASCD, con la referente del Sector Gestión Pública de la DDDP
5.	Se realizó la revisión y aportes para la incorporación de los enfoques de género y poblacional – diferencial en el PVE - Programa de Vigilancia Epidemiológica en Riesgo Psicosocial 2026 de la Secretaría Distrital de la Mujer, por solicitud de la Dirección de Talento Humano.</t>
  </si>
  <si>
    <t>Actividades mediante las cuales se brinda acompañamiento, orientación y asesoramiento desde la Direccion de Enfoque Diferencial de la SDMujer a los 15 sectores de la Administración Distrital (incluyendo sus entidades adscritas y vinculadas), con el objetivo de generar, fortalecer y mejorar su comprensión y capacidades para la incorporación de los enfoques de derechos humanos de las mujeres, de género y poblacional-diferencial en sus competencias, planeación y gestión administrativa e institucional. Incluye la transferencia de conocimientos e insumos conceptuales, técnicos y metodológicos para que las políticas públicas, planes, programas, proyectos, estrategias y demás iniciativas y acciones de la Administración Distrital aporten a la garantía de los derechos humanos de las mujeres en sus diferencias y diversidad, al cierre de brechas de género y a la igualdad. Las actividades concretas de asistencia técnica a realizar durante cada vigencia dependen de las solicitudes, necesidades, particularidades y dinámicas de cada sector de la Administración Distrital.</t>
  </si>
  <si>
    <t>https://secretariadistritald-my.sharepoint.com/:f:/g/personal/kforero_sdmujer_gov_co/IgDKC82Wv1msR5xFtP2fb640ASFq4QWf4pBLsf2346h34bQ?e=4154hY</t>
  </si>
  <si>
    <t>En febrero con el objetivo de acompañar espacios y actividades para la transversalización del enfoque diferencial a demanda de entidades del sector público y privado, se avanzó en la definición de la ruta de trabajo relacionada con la creación de la metodología; no obstante, aún no se ha alcanzado la fase de implementación dentro del proceso. A pesar de ello, se adelantaron conversaciones con el Politécnico para explorar la posibilidad de desarrollar en estos espacios las jornadas de asistencia técnica, con el fin de ir gestionando escenarios propicios para su futura ejecución.</t>
  </si>
  <si>
    <t>https://secretariadistritald-my.sharepoint.com/:f:/g/personal/kforero_sdmujer_gov_co/IgDzZtU8un-tR7qO2sU4uYFWAQlElP1dwxq0lTzHUWgtTSU?e=wZvodb</t>
  </si>
  <si>
    <t>https://secretariadistritald-my.sharepoint.com/:f:/g/personal/kforero_sdmujer_gov_co/IgAyBNjleQoLQ53RPKaS2dqeAT_ClzBJLkihpx93OnRktv0?e=Kb0wWO</t>
  </si>
  <si>
    <r>
      <t xml:space="preserve">Para dar cumplimiento a la meta plan de ¨Desarrollar 4 estrategias de empoderamiento para promover capacidades, liderazgos, participación, incidencia política y transformación de imaginarios culturales, que reproducen los estereotipos de género en los territorios urbanos y rurales¨, se precisa que el proyecto 8222 contribuye directamente al desarrollo de UNA de las estrategias. En este sentido, el avance reportado por el proyecto 8222 corresponde específicamente al desarrollo de Una Estrategia de Enfoque Diferencial, cuya implementación se ha materializado a través de los siguientes componentes de la estrategia, para el mes de enero, así:
I.	</t>
    </r>
    <r>
      <rPr>
        <b/>
        <sz val="11"/>
        <color theme="1"/>
        <rFont val="Arial"/>
        <family val="2"/>
      </rPr>
      <t>Se realizan 2 espacios de conexión emocional con la participación de 26 mujeres</t>
    </r>
    <r>
      <rPr>
        <sz val="11"/>
        <color theme="1"/>
        <rFont val="Arial"/>
        <family val="2"/>
      </rPr>
      <t xml:space="preserve">, una jornada significativa con 19 mujeres y una transferencia de conocimiento con 9 profesionales, así: 
II.	1 ECE con 19 Mujeres migrantes, refugiadas y retornadas A través de prácticas de escritura, musicales, sensoriales y relacionales, para fortalecer la autorregulación emocional, la conexión con el cuerpo, el reconocimiento de las emociones  
III.	1 ECE con 7 mujeres mayoras con enfoque de salud mental, autocuidado y cuidado mutuo. 
IV.	</t>
    </r>
    <r>
      <rPr>
        <b/>
        <sz val="11"/>
        <color theme="1"/>
        <rFont val="Arial"/>
        <family val="2"/>
      </rPr>
      <t>1 Jornada Significativa con mujeres migrantes y refugiadas (19 mujeres)</t>
    </r>
    <r>
      <rPr>
        <sz val="11"/>
        <color theme="1"/>
        <rFont val="Arial"/>
        <family val="2"/>
      </rPr>
      <t xml:space="preserve"> en donde se abordaron temas relacionados con el empoderamiento, proyecto de vida y emociones de las mujeres
V.	Se realizó un espacio de transferencia de conocimiento con 9 profesionales de la Red de Empleo a personas con Discapacidad RECA. En donde se abordaron temas relacionados con la prevención de violencias basadas en género, reconocimiento de rutas de atención y empoderamiento femenino</t>
    </r>
  </si>
  <si>
    <r>
      <t xml:space="preserve">Para dar cumplimiento a la meta plan de ¨Desarrollar 4 estrategias de empoderamiento para promover capacidades, liderazgos, participación, incidencia política y transformación de imaginarios culturales, que reproducen los estereotipos de género en los territorios urbanos y rurales¨, se precisa que el proyecto 8222 contribuye directamente al desarrollo de UNA de las estrategias. En este sentido, el avance reportado por el proyecto 8222 corresponde específicamente al desarrollo de Una Estrategia de Enfoque Diferencial, cuya implementación se ha materializado a través de los siguientes componentes de la estrategia, para el mes de enero, así:
I.	Se realizan </t>
    </r>
    <r>
      <rPr>
        <b/>
        <sz val="11"/>
        <color theme="1"/>
        <rFont val="Arial"/>
        <family val="2"/>
      </rPr>
      <t>2 espacios de conexión emocional con la participación de 26 mujeres</t>
    </r>
    <r>
      <rPr>
        <sz val="11"/>
        <color theme="1"/>
        <rFont val="Arial"/>
        <family val="2"/>
      </rPr>
      <t xml:space="preserve">, una jornada significativa con 19 mujeres y una transferencia de conocimiento con 9 profesionales, así: 
II.	1 ECE con 19 Mujeres migrantes, refugiadas y retornadas A través de prácticas de escritura, musicales, sensoriales y relacionales, para fortalecer la autorregulación emocional, la conexión con el cuerpo, el reconocimiento de las emociones  
III.	1 ECE con 7 mujeres mayoras con enfoque de salud mental, autocuidado y cuidado mutuo. 
IV.	</t>
    </r>
    <r>
      <rPr>
        <b/>
        <sz val="11"/>
        <color theme="1"/>
        <rFont val="Arial"/>
        <family val="2"/>
      </rPr>
      <t>1 Jornada Significativa con mujeres migrantes y refugiadas (19 mujeres)</t>
    </r>
    <r>
      <rPr>
        <sz val="11"/>
        <color theme="1"/>
        <rFont val="Arial"/>
        <family val="2"/>
      </rPr>
      <t xml:space="preserve"> en donde se abordaron temas relacionados con el empoderamiento, proyecto de vida y emociones de las mujeres
V.	Se realizó un espacio de transferencia de conocimiento con 9 profesionales de la Red de Empleo a personas con Discapacidad RECA. En donde se abordaron temas relacionados con la prevención de violencias basadas en género, reconocimiento de rutas de atención y empoderamiento femenino</t>
    </r>
  </si>
  <si>
    <r>
      <t xml:space="preserve">Para dar cumplimiento a la meta plan de ¨Desarrollar 4 estrategias de empoderamiento para promover capacidades, liderazgos, participación, incidencia política y transformación de imaginarios culturales, que reproducen los estereotipos de género en los territorios urbanos y rurales¨, se precisa que el proyecto 8222 contribuye directamente al desarrollo de UNA de las estrategias. En este sentido, el avance reportado por el proyecto 8222 corresponde específicamente al desarrollo de Una Estrategia de Enfoque Diferencial, cuya implementación se ha materializado a través de los siguientes componentes de la estrategia, para el mes de febrero, así:
1.	Se realizaron </t>
    </r>
    <r>
      <rPr>
        <b/>
        <sz val="11"/>
        <color theme="1"/>
        <rFont val="Arial"/>
        <family val="2"/>
      </rPr>
      <t>3 JORNADAS SIGNIFICATIVAS con la participación de 74 mujeres</t>
    </r>
    <r>
      <rPr>
        <sz val="11"/>
        <color theme="1"/>
        <rFont val="Arial"/>
        <family val="2"/>
      </rPr>
      <t xml:space="preserve"> en sus diferencias y diversidad que van a participar en la construcción del mural de 10 marzo en el Salón Comunal de Suba Tibabuyes. 
2.	Se realizaron en total </t>
    </r>
    <r>
      <rPr>
        <b/>
        <sz val="11"/>
        <color theme="1"/>
        <rFont val="Arial"/>
        <family val="2"/>
      </rPr>
      <t>5 Escuelas AMARTE, con la participación de 148 mujeres en sus diferencias y diversidades</t>
    </r>
    <r>
      <rPr>
        <sz val="11"/>
        <color theme="1"/>
        <rFont val="Arial"/>
        <family val="2"/>
      </rPr>
      <t xml:space="preserve">, así: 3 escuelas con la participación de 72 mujeres en ASP y 2 escuelas con 76 mujeres mayoras.
3.	Se realizan </t>
    </r>
    <r>
      <rPr>
        <b/>
        <sz val="11"/>
        <color theme="1"/>
        <rFont val="Arial"/>
        <family val="2"/>
      </rPr>
      <t xml:space="preserve">3 Espacios de Conexión Emocional ECE con la participación de 85 mujeres </t>
    </r>
    <r>
      <rPr>
        <sz val="11"/>
        <color theme="1"/>
        <rFont val="Arial"/>
        <family val="2"/>
      </rPr>
      <t>en sus diferencias y diversidades 
4.	Seguimiento a las participantes del curso Observo, Identifico y Protejo, identificando que en el mes de febrero</t>
    </r>
    <r>
      <rPr>
        <b/>
        <sz val="11"/>
        <color theme="1"/>
        <rFont val="Arial"/>
        <family val="2"/>
      </rPr>
      <t xml:space="preserve"> se certificaron 4 personas</t>
    </r>
    <r>
      <rPr>
        <sz val="11"/>
        <color theme="1"/>
        <rFont val="Arial"/>
        <family val="2"/>
      </rPr>
      <t xml:space="preserve">
5.	Se realizaron en total</t>
    </r>
    <r>
      <rPr>
        <b/>
        <sz val="11"/>
        <color theme="1"/>
        <rFont val="Arial"/>
        <family val="2"/>
      </rPr>
      <t xml:space="preserve"> dos espacios de cualificación de equipos</t>
    </r>
    <r>
      <rPr>
        <sz val="11"/>
        <color theme="1"/>
        <rFont val="Arial"/>
        <family val="2"/>
      </rPr>
      <t xml:space="preserve">, transferencia metodológica y de conocimientos en educación menstrual  </t>
    </r>
    <r>
      <rPr>
        <b/>
        <sz val="11"/>
        <color theme="1"/>
        <rFont val="Arial"/>
        <family val="2"/>
      </rPr>
      <t>a 17 funcionarios, así</t>
    </r>
    <r>
      <rPr>
        <sz val="11"/>
        <color theme="1"/>
        <rFont val="Arial"/>
        <family val="2"/>
      </rPr>
      <t>: (i) Cualificación en Cuidado menstrual para mujeres en ASP con la participación de 6 Profesionales de casa de todas en atención a mujeres en ASP (i) Cualificación en Cuidado menstrual Metodología EMAA (Educación Menstrual para el Autocuidado y Autoconocimiento) con la participación de 11 Contratistas profesionales de territorio que hacen parte de las acciones de la UAESP.
6.	Se avanzó con la planeación y proceso precontractual orientado al patrocinio para la presentación de pruebas SABER-11_2026.</t>
    </r>
  </si>
  <si>
    <r>
      <t xml:space="preserve">Para dar cumplimiento a la meta plan de ¨Desarrollar 4 estrategias de empoderamiento para promover capacidades, liderazgos, participación, incidencia política y transformación de imaginarios culturales, que reproducen los estereotipos de género en los territorios urbanos y rurales¨, se precisa que el proyecto 8222 contribuye directamente al desarrollo de UNA de las estrategias. En este sentido, el avance reportado por el proyecto 8222 corresponde específicamente al desarrollo de Una Estrategia de Enfoque Diferencial, cuya implementación se ha materializado a través de los siguientes componentes de la estrategia, para el periodo acumulado de enero a febrero, así:
1.	</t>
    </r>
    <r>
      <rPr>
        <b/>
        <sz val="11"/>
        <color theme="1"/>
        <rFont val="Arial"/>
        <family val="2"/>
      </rPr>
      <t>Se realizaron 4 JORNADAS SIGNIFICATIVAS con la participación de 93 mujeres</t>
    </r>
    <r>
      <rPr>
        <sz val="11"/>
        <color theme="1"/>
        <rFont val="Arial"/>
        <family val="2"/>
      </rPr>
      <t xml:space="preserve"> en sus diferencias y diversidad. 
2.	Se iniciaron en total </t>
    </r>
    <r>
      <rPr>
        <b/>
        <sz val="11"/>
        <color theme="1"/>
        <rFont val="Arial"/>
        <family val="2"/>
      </rPr>
      <t xml:space="preserve">5 Escuelas AMARTE, con la participación de 148 mujeres </t>
    </r>
    <r>
      <rPr>
        <sz val="11"/>
        <color theme="1"/>
        <rFont val="Arial"/>
        <family val="2"/>
      </rPr>
      <t xml:space="preserve">en sus diferencias y diversidades, así: 3 escuelas con la participación de 72 mujeres en ASP y 2 escuelas con 76 mujeres mayoras.
3.	</t>
    </r>
    <r>
      <rPr>
        <b/>
        <sz val="11"/>
        <color theme="1"/>
        <rFont val="Arial"/>
        <family val="2"/>
      </rPr>
      <t xml:space="preserve">Se realizan 5 Espacios de Conexión Emocional ECE con la participación de 111 mujeres.
</t>
    </r>
    <r>
      <rPr>
        <sz val="11"/>
        <color theme="1"/>
        <rFont val="Arial"/>
        <family val="2"/>
      </rPr>
      <t xml:space="preserve">4.	Seguimiento a las participantes del curso Observo, Identifico y Protejo, identificando que en el mes de febrero </t>
    </r>
    <r>
      <rPr>
        <b/>
        <sz val="11"/>
        <color theme="1"/>
        <rFont val="Arial"/>
        <family val="2"/>
      </rPr>
      <t>se certificaron 4 personas</t>
    </r>
    <r>
      <rPr>
        <sz val="11"/>
        <color theme="1"/>
        <rFont val="Arial"/>
        <family val="2"/>
      </rPr>
      <t xml:space="preserve">
5.	Se realizaron en total </t>
    </r>
    <r>
      <rPr>
        <b/>
        <sz val="11"/>
        <color theme="1"/>
        <rFont val="Arial"/>
        <family val="2"/>
      </rPr>
      <t>dos espacios de cualificación de equipos</t>
    </r>
    <r>
      <rPr>
        <sz val="11"/>
        <color theme="1"/>
        <rFont val="Arial"/>
        <family val="2"/>
      </rPr>
      <t>, transferencia metodológica y de conocimientos en educación menstrual,</t>
    </r>
    <r>
      <rPr>
        <b/>
        <sz val="11"/>
        <color theme="1"/>
        <rFont val="Arial"/>
        <family val="2"/>
      </rPr>
      <t xml:space="preserve"> a 17 funcionarios, así</t>
    </r>
    <r>
      <rPr>
        <sz val="11"/>
        <color theme="1"/>
        <rFont val="Arial"/>
        <family val="2"/>
      </rPr>
      <t xml:space="preserve">: (i) Cualificación en Cuidado menstrual para mujeres en ASP con la participación de 6 Profesionales de casa de todas en atención a mujeres en ASP (i) Cualificación en Cuidado menstrual Metodología EMAA (Educación Menstrual para el Autocuidado y Autoconocimiento) con la participación de 11 Contratistas profesionales de territorio que hacen parte de las acciones de la UAESP.
6.	Se avanzó con la planeación y proceso precontractual orientado al patrocinio para la presentación de pruebas SABER-11_2026. 
7.	Se realizó </t>
    </r>
    <r>
      <rPr>
        <b/>
        <sz val="11"/>
        <color theme="1"/>
        <rFont val="Arial"/>
        <family val="2"/>
      </rPr>
      <t xml:space="preserve">un espacio de transferencia de conocimiento con 9 profesionales </t>
    </r>
    <r>
      <rPr>
        <sz val="11"/>
        <color theme="1"/>
        <rFont val="Arial"/>
        <family val="2"/>
      </rPr>
      <t>de la Red de Empleo a personas con Discapacidad RECA. En donde se abordaron temas relacionados con la prevención de violencias basadas en género, reconocimiento de rutas de atención y empoderamiento femenino.</t>
    </r>
  </si>
  <si>
    <t xml:space="preserve">En el periodo acumulado de enero a febrero, con el fin de implementar la estrategia distrital de cuidado menstrual, se realizó la primera Mesa Distrital de Cuidado Menstrual Distrital del año 2026, en la que se formuló el plan de acción para el año y se definieron las prioridades para cada entidad, adicionalmente, se realizaron en total dos espacios de cualificación de equipos, transferencia metodológica y de conocimientos en educación menstrual, a 17 funcionarios, así: (i) Cualificación en Cuidado menstrual para mujeres en ASP con la participación de 6 Profesionales de casa de todas en atención a mujeres en ASP (i) Cualificación en Cuidado menstrual Metodología EMAA (Educación Menstrual para el Autocuidado y Autoconocimiento) con la participación de 11 Contratistas profesionales de territorio que hacen parte de las acciones de la UAESP.  </t>
  </si>
  <si>
    <t xml:space="preserve">Con el objetivo de implementar la estrategia distrital de cuidado menstrual para el mes de febrero se realizó la primera Mesa Distrital de Cuidado Menstrual Distrital del año 2026, en la que se formuló el plan de acción para el año y se definieron las prioridades para cada entidad, adicionalmente, se realizaron en total dos espacios de cualificación de equipos, transferencia metodológica y de conocimientos en educación menstrual a 17 funcionarios así: (i) Cualificación en Cuidado menstrual para mujeres en ASP con la participación de 6 Profesionales de casa de todas en atención a mujeres en ASP (ii) Cualificación en Cuidado menstrual Metodología EMAA (Educación Menstrual para el Autocuidado y Autoconocimiento) con la participación de 11 Contratistas profesionales de territorio que hacen parte de las acciones de la UAESP. </t>
  </si>
  <si>
    <t xml:space="preserve">Con el fin de implementar la estrategia de formación en herramientas para el empoderamiento y las capacidades psicoemocionales, durante el mes de marzo se avanza con:
CURSOS VIRTUALES: Seguimiento a las participantes del curso disponibe en la plataforma virtual de la SdMujer: ¨Observo, Identifico y Protejo¨ para el que se certificaron 10 personas, fortaleciendo sus conocimientos y competencias en el abordaje de temas relacionados con la prevención y atención de violencias contra la niñez y la adolescencia.
CUALIFICACIÓN EQUIPOS PROFESIONALES: Se realizaron tres espacios de transferencia metodológica y de conocimientos en Empoderamiento y capacidades psicoemocionales a 51 funcionarias y funcionarios públicos, así: (i) Transferencia en empoderamiento: equipo de profesionales psicosociales Sub Red de Salud Occidente CAPS Betania 34 Profesionales (ii) Transferencia en empoderamiento:3 docentes colegio Ciudadela Educativa Bosa  (iii) trasferencia capacidades psico emocionales a 14 profesionales UTA de la comisión intersectorial de flujos migratorios mixtos </t>
  </si>
  <si>
    <t>En el mes de marzo con el objetivo de Implementar la estrategia de acciones afirmativas para el empoderamiento de las mujeres, se avanzó con la realización de: 
1.	Se realizaron 10 Jornadas Significativas con la participación de 82 jóvenes de la Universidad Minuto de Dios, 71 mujeres en ASP, 23 indígenas emberá víctimas del conflicto y 32 niñas del colegio ciudadela educativa BOSA. 
2.	Se realizó un encuentro intergeneracional con la participación de 59 mujeres, en el salón comunal de Modelia, en el que se llevó a cabo la construcción colectiva de un mural que representó a mujeres en sus diferencias, diversidades y en distintos cursos de vida. Este espacio permitió el diálogo y el reconocimiento jóvenes, adultas y mayores, quienes, desde sus experiencias, saberes y trayectorias, aportaron a la resignificación de sus identidades y al fortalecimiento de sus procesos de empoderamiento. El ejercicio artístico no solo visibilizó la diversidad de realidades que atraviesan las mujeres, sino que también promovió la sororidad, el reconocimiento de derechos y la construcción de redes de apoyo, generando un impacto positivo en sus vidas al propiciar reflexiones sobre su valor, sus capacidades y su papel transformador en la comunidad. En el marco del avance de gestión y la preparación del evento, se destacan como hitos concretos las acciones de articulación interinstitucional adelantadas con entidades como Espacio Público e Integración Social, así como la vinculación de muralistas de Afromupaz, lo que permitió fortalecer el enfoque territorial, comunitario y diferencial de la actividad. Como logro significativo, se contó con la participación de personas provenientes de diversos sectores, incluyendo población LGBTI, personas con discapacidad y mujeres en distintos cursos de vida, garantizando así un espacio incluyente, representativo y acorde con los principios de diversidad y enfoque interseccional</t>
  </si>
  <si>
    <t xml:space="preserve">En el mes de marzo con el objetivo de Implementar la estrategia de acciones afirmativas para el fortalecimiento de capacidades psicoemocionales, se avanzó, así: 
1.	Se realizó la última sesión y cierre de las 5 Escuelas AMARTE iniciadas en el mes anterior, con la certificación de 134 mujeres, en estas escuelas se han ha trabajado en liderazgo inspirador, violencias basadas en género, - identifico y gestiono mis emociones, toma de decisiones, comunicación asertiva, trabajo en equipo y resolución de conflictos:  así: (i) escuela amarte mujeres mayores bosa la estación 29 mujeres mayoras certificadas (ii) escuela amarte mujeres mayores bosa carbonel,50 mujeres mayoras certificadas  (iii) escuela amarte mujeres en ASP en nuevo porvenir  20 mujeres en ASP Certificadas (iv) escuela amarte mujeres en ASP en nuevo porvenir 17 mujeres en ASP certificadas  (v) 18 mujeres en ASP certificadas en la escuela amarte estudio webcam alba 
2.	Se realizan 4 Espacios de Conexión Emocional ECE, con la participación de 110 mujeres, realizados así: (i) 25 mujeres migrantes Centro INTEGRATE Engativá (ii) 32 mujeres indígenas emberá víctimas UPI la Florida (iii) 23 víctimas del conflicto parque la hoja Puente Aranda (iv) 30 mujeres campesinas rurales Vereda Quiba Ciudad Bolívar.  </t>
  </si>
  <si>
    <t>En el mes de marzo con el objetivo de Implementar la estrategia de Educación Flexible, se avanzó con: 
ICFES: La planeación y proceso precontractual orientado al patrocinio para la presentación de pruebas SABER-11_2026, y en este proceso se avanza con la oficina jurídica en la proyección de la justificación para la contratación y la definición de la forma de contratación. Adicionalmente durante este mes se realizó convocatoria de inscripción de las mujeres interesadas en presentar la prueba, lo que dio como resultado la preinscripción de 474 mujeres que actualmente se encuentran en revisión de documentación y priorización para ser cubiertas por el beneficio. 
SENA: *Se realizo el seguimiento del convenio SENA-SD MUJER y a partir de ello, se hicieron las solicitudes respectivas para focalizar los cursos identificados por las diferentes referentas poblacionales de la DED, iniciando la convocatoria de las mujeres para organizar los grupos de dichos cursos focalizados. 
ATENEA: Se realiza gestión con Academia Atenea para realizar una metodología de cursos para las poblaciones de la DED y para realizar socialización la oferta a las mujeres que atiende Casa de Todas el 9 de Abril. 
CASA DE TODAS: Se llevan a cabo 3 sesiones del Plan emprendedoras - Curso manicure de forma articulada entre la estrategia Casa de todas y Masglo academia y Diseño de pieza informativa, se convocaron e inscribieron las estudiantes de ciclo V y ciclo VI de Casa de todas, así como otras ciudadanas graduadas en años anteriores y que cumplieron los requisitos para realizar la preinscripción.
OTROS CONVENIOS: Se inicio una conversación con la universidad Pedagógica para implementar un modelo de educación flexible para las poblaciones foco de la DED.</t>
  </si>
  <si>
    <r>
      <t>Con el objetivo de implementar 3 estrategias que contribuyan al reconocimiento y garantía de los  derechos de las mujeres en sus diferencias y diversidad, para el mes de Enero, se realizan</t>
    </r>
    <r>
      <rPr>
        <b/>
        <sz val="11"/>
        <color theme="1"/>
        <rFont val="Arial"/>
        <family val="2"/>
      </rPr>
      <t xml:space="preserve"> 2 espacios de conexión emocional con la participación de 26 mujeres</t>
    </r>
    <r>
      <rPr>
        <sz val="11"/>
        <color theme="1"/>
        <rFont val="Arial"/>
        <family val="2"/>
      </rPr>
      <t xml:space="preserve">, y </t>
    </r>
    <r>
      <rPr>
        <b/>
        <sz val="11"/>
        <color theme="1"/>
        <rFont val="Arial"/>
        <family val="2"/>
      </rPr>
      <t>una jornada significativa con 19 mujeres y una transferencia de conocimiento con 9 profesionales</t>
    </r>
    <r>
      <rPr>
        <sz val="11"/>
        <color theme="1"/>
        <rFont val="Arial"/>
        <family val="2"/>
      </rPr>
      <t>, así: 
(i)	ECE con 19 Mujeres migrantes, refugiadas y retornadas A través de prácticas de escritura, musicales, sensoriales y relacionales, para fortalecer la autorregulación emocional, la conexión con el cuerpo, el reconocimiento de las emociones  
(ii)	ECE con 7 mujeres mayoras con enfoque de salud mental, autocuidado y cuidado mutuo. 
(iii)	Jornada Significativa con mujeres migrantes y refugiadas (19 mujeres) en donde se abordaron temas relacionados con el empoderamiento, proyecto de vida y emociones de las mujeres
(iv)	Se realizó un espacio de transferencia de conocimiento con 9 profesionales de la Red de Empleo a personas con Discapacidad RECA. En donde se abordaron temas relacionados con la prevención de violencias basadas en género, reconocimiento de rutas de atención y empoderamiento femenino</t>
    </r>
  </si>
  <si>
    <r>
      <t xml:space="preserve">Con el objetivo de implementar 3 estrategias que contribuyan al reconocimiento y garantía de los  derechos de las mujeres en sus diferencias y diversidad, para el mes de febrero, se avanza en: 
1.	Se realizaron </t>
    </r>
    <r>
      <rPr>
        <b/>
        <sz val="11"/>
        <color theme="1"/>
        <rFont val="Arial"/>
        <family val="2"/>
      </rPr>
      <t xml:space="preserve">3 JORNADAS SIGNIFICATIVAS con la participación de 74 mujeres </t>
    </r>
    <r>
      <rPr>
        <sz val="11"/>
        <color theme="1"/>
        <rFont val="Arial"/>
        <family val="2"/>
      </rPr>
      <t>en sus diferencias y diversidad que van a participar en la construcción del mural de 10 marzo en el Salón Comunal de Suba Tibabuyes. 
2.	Se realizaron en tota</t>
    </r>
    <r>
      <rPr>
        <b/>
        <sz val="11"/>
        <color theme="1"/>
        <rFont val="Arial"/>
        <family val="2"/>
      </rPr>
      <t xml:space="preserve">l 5 Escuelas AMARTE, con la participación de 148 mujeres </t>
    </r>
    <r>
      <rPr>
        <sz val="11"/>
        <color theme="1"/>
        <rFont val="Arial"/>
        <family val="2"/>
      </rPr>
      <t>en susdiferencias y diversidades, así: 3 escuelas con la participación de 72 mujeres en ASP y 2 escuelas con 76 mujeres mayoras.
3.	Se realizan</t>
    </r>
    <r>
      <rPr>
        <b/>
        <sz val="11"/>
        <color theme="1"/>
        <rFont val="Arial"/>
        <family val="2"/>
      </rPr>
      <t xml:space="preserve"> 3 Espacios de Conexión Emocional ECE con la participación de 85 mujeres</t>
    </r>
    <r>
      <rPr>
        <sz val="11"/>
        <color theme="1"/>
        <rFont val="Arial"/>
        <family val="2"/>
      </rPr>
      <t xml:space="preserve"> en sus diferencias y diversidades 
4.	Seguimiento a las participantes del curso Observo, Identifico y Protejo, identificando que en el mes de febrero</t>
    </r>
    <r>
      <rPr>
        <b/>
        <sz val="11"/>
        <color theme="1"/>
        <rFont val="Arial"/>
        <family val="2"/>
      </rPr>
      <t xml:space="preserve"> se certificaron 4 personas</t>
    </r>
  </si>
  <si>
    <r>
      <t>Con el objetivo de implementar 3 estrategias que contribuyan al reconocimiento y garantía de los  derechos de las mujeres en sus diferencias y diversidad, para el mes de febrero, se avanza en: 
1.	Se realizaron</t>
    </r>
    <r>
      <rPr>
        <b/>
        <sz val="11"/>
        <color theme="1"/>
        <rFont val="Arial"/>
        <family val="2"/>
      </rPr>
      <t xml:space="preserve"> 4 JORNADAS SIGNIFICATIVAS con la participación de 93 mujeres </t>
    </r>
    <r>
      <rPr>
        <sz val="11"/>
        <color theme="1"/>
        <rFont val="Arial"/>
        <family val="2"/>
      </rPr>
      <t>en sus diferencias y diversidad. 
2.	Se iniciaron en total</t>
    </r>
    <r>
      <rPr>
        <b/>
        <sz val="11"/>
        <color theme="1"/>
        <rFont val="Arial"/>
        <family val="2"/>
      </rPr>
      <t xml:space="preserve"> 5 Escuelas AMARTE, con la participación de 148 mujeres</t>
    </r>
    <r>
      <rPr>
        <sz val="11"/>
        <color theme="1"/>
        <rFont val="Arial"/>
        <family val="2"/>
      </rPr>
      <t xml:space="preserve"> en susdiferencias y diversidades, así: 3 escuelas con la participación de 72 mujeres en ASP y 2 escuelas con 76 mujeres mayoras. 
3.	Se realizan </t>
    </r>
    <r>
      <rPr>
        <b/>
        <sz val="11"/>
        <color theme="1"/>
        <rFont val="Arial"/>
        <family val="2"/>
      </rPr>
      <t xml:space="preserve">5 Espacios de Conexión Emocional ECE con la participación de 111 mujeres.
</t>
    </r>
    <r>
      <rPr>
        <sz val="11"/>
        <color theme="1"/>
        <rFont val="Arial"/>
        <family val="2"/>
      </rPr>
      <t xml:space="preserve">4.	Seguimiento a las participantes del curso Observo, Identifico y Protejo, identificando que en el mes de febrero </t>
    </r>
    <r>
      <rPr>
        <b/>
        <sz val="11"/>
        <color theme="1"/>
        <rFont val="Arial"/>
        <family val="2"/>
      </rPr>
      <t>se certificaron 4 personas</t>
    </r>
    <r>
      <rPr>
        <sz val="11"/>
        <color theme="1"/>
        <rFont val="Arial"/>
        <family val="2"/>
      </rPr>
      <t xml:space="preserve">
5.	Se realizó un espacio de</t>
    </r>
    <r>
      <rPr>
        <b/>
        <sz val="11"/>
        <color theme="1"/>
        <rFont val="Arial"/>
        <family val="2"/>
      </rPr>
      <t xml:space="preserve"> transferencia de conocimiento con 9 profesionales</t>
    </r>
    <r>
      <rPr>
        <sz val="11"/>
        <color theme="1"/>
        <rFont val="Arial"/>
        <family val="2"/>
      </rPr>
      <t xml:space="preserve"> de la Red de Empleo a personas con Discapacidad RECA. </t>
    </r>
  </si>
  <si>
    <t xml:space="preserve">Para el mes de marzo con el objetivo de Realizar Espacios de Educación Menstrual para el Autocuidado y el Autoconocimiento EMAA, se realizó un espacio con 30 jóvenes de IDIPRON UPI la 32 Localidad de Puente Aranda, este espacio pedagógico a partir de la metodología EMAA fue orientado a promover el bienestar y el cuidado menstrual mediante información clara sobre el ciclo menstrual, el autocuidado, el autoconocimiento y la eliminación de mitos y estigmas. Durante el espacio se abordaron los derechos menstruales, los imaginarios sociales frente a la menstruación, la anatomía y fisiología del ciclo menstrual, y los elementos de gestión menstrual. </t>
  </si>
  <si>
    <t>En marzo, con el objetivo de realizar espacios para la cualificación de equipos, transferencia metodológica y de conocimientos en educación menstrual, se avanza con la realización de 3 espacios dirigidos a 62 profesionales, así: (i) espacio de cualificación al equipo de la secretaria de salud de la zona rural  en cuidado menstrual mediante la metodología EMAA (Educación Menstrual para el Autocuidado y el Autoconocimiento), con el propósito de fortalecer las capacidades conceptuales, pedagógicas y metodológicas de los equipos territoriales que hacen parte de la Estrategia de Cuidado Menstrual, con 17 participantes. (ii) En articulación con la Secretaría Distrital del Hábitat, este espacio virtual tuvo como propósito fortalecer las capacidades conceptuales, pedagógicas y metodológicas de los, con el fin de consolidar procesos de réplica y multiplicación de la información en los territorios, con la participación de 32 profesionales. (iii) 13 Profesionales contratistas de IDIPRON componente de salud.</t>
  </si>
  <si>
    <t>Con el objetivo de Realizar Asistencia Técnica para la incorporación del enfoque diferencial a los sectores de la Administración Distrital, para el mes de marzo se adelantaron las siguientes acciones:  
1.	Se realizó la revisión y aportes para la incorporación del enfoque poblacional – diferencial en el concepto técnico unificado para la incorporación del enfoque de género en la Política Pública de Habitabilidad en Calle, así como en el Documento de Diagnóstico para la formulación de esta política pública.
2.	Sector Gestión Pública: Se avanzó en coordinar las sensibilizaciones dirigidas al personal del Departamento Administrativo del Servicio Civil – DASCD con las referentes poblacionales de la DED; se definieron posibles fechas de realización de las sensibilizaciones, quedando para el 7 de mayo la de “Equipos con pertenencia: prácticas cotidianas para incluir el enfoque diferencial e interseccional en los ambientes laborales” y para el 4 de junio la de “Talento humano diverso e inclusivo: de la norma a la práctica. Sesgos, microagresiones y respeto a las personas LGBTIQ+ en el trabajo”. 
3.	Se hicieron revisiones a las metodologías mediante reunión con la referente de mujeres negras/afrocolombianas de la DED y mediante correo enviado a las referentes de mujeres lesbianas y bisexuales y mujeres trans con los aportes y observaciones a la metodología enviada por ellas. 
4.	Se acompaño la gestión para identificar prioridades, estrategias para el fortalecimiento de acciones formativas, acciones articuladas de asistencia técnica y en definir la metodología para las jornadas de sensibilización dirigidas a las entidades del sector ambiente, educación, jurídica, integración social, hábitat, mujer, enfocadas en la incorporación de los enfoques de derechos humanos de las mujeres, género y poblacional diferencial.</t>
  </si>
  <si>
    <t>En marzo con el objetivo de sistematizar y organizar una caja de herramientas de las estrategias de la Dirección de Enfoque Diferencial, que aporten a la incorporación del enfoque diferencial en los sectores de la Administración Distrital y el sector privado, se avanzó con: 
•	Se trabajó en la planeación y  preparación del documento herramienta: “Metodología para taller colaborativo y reconocimiento de las particularidades de las mujeres palenqueras que habitan en Bogotá¨, metodología que será utilizada para actividades de transversalización con enfoque palenquero que se desarrollaran con sectores públicos o privados, que tendrá como objetivo comunicar al sector público y privado,  quiénes son las mujeres palenqueras, cómo trabajan de manera colaborativa, cuáles son sus necesidades y si es necesaria una atención con enfoque diferencial qué debería tenerse en cuenta.
•	Se realizaron dos reuniones con la comunidad palenquera, con el fin de revisar los capítulos 1, 2 y 3 de los Podcast sobre los saberes y prácticas culturales de las mujeres y comunidad palenquera (Gastronomía, Expresiones artísticas y cuidado comunitario), así mismo, fueron enviados vía correo electrónico a la líder del semillero Somalá del Politécnico Grancolombiano para los ajustes a las escaletas de los 3 primeros capítulos, siendo ajustados los capítulos 1 y 2 para visto bueno por parte de la comunidad palenquera. 
•	Envío de los ajustes a la propuesta metodológica que permitirá recoger insumos sobre los conceptos específicos de la comunidad palenquera, así mismo se realizaron dos reuniones virtuales, una con el equipo de la DED con el fin de socializar el cronograma y plan de trabajo 2026, en el marco del producto lineamiento de la atención diferencial con enfoque étnico palenquero y la segunda con la comunidad para presentar el plan de trabajo y cronograma.</t>
  </si>
  <si>
    <t>En marzo con el objetivo de acompañar espacios y actividades para la transversalización del enfoque diferencial a demanda de entidades del sector público y privado, se avanzó con la realización de dos espacios así:  
(i) Proceso de transversalización del enfoque diferencial, dirigido a 30 funcionarios de vigilancia del Hospital de Bosa, enfocado en brindar herramientas conceptuales y prácticas para una atención inclusiva hacia personas con orientaciones sexuales e identidades de género diversas. Este espacio permitió incidir directamente en actores clave de primer contacto con la ciudadanía, promoviendo prácticas de respeto, reconocimiento de la identidad y trato digno.
(ii)	sensibilización y capacitación a 60 profesionales contratistas del DADEP, mediante una metodología participativa orientada a cuestionar estereotipos, prejuicios y prácticas discriminatorias. Este espacio profundizó en la comprensión del sistema sexo–género–deseo y su aplicación en escenarios institucionales, fortaleciendo la apropiación del enfoque diferencial en la atención al ciudadano.
En conjunto, estas acciones reflejan un avance acumulado que combina formación técnica, sensibilización y transformación cultural, impactando tanto en niveles operativos como administrativos, y contribuyendo a la consolidación de entornos institucionales más inclusivos.</t>
  </si>
  <si>
    <t>En marzo con el objetivo de realizar talleres de conceptos básicos y acercamiento a la lengua de señas para funcionarios, colaboradores o contratistas del Distrito y realización de servicios de interpretación en lengua de señas, para la inclusión y atención a mujeres sordas en los servicios y actividades de la secretaría de la mujer, se avanzó así:
1.	CURSO LENGUA DE SEÑAS: Finalización del curso para formadoras de las manzanas de cuidado iniciado en el mes anterior, incluyendo la verificación de objetivos alcanzados y entrega de resultados, 22 participantes certificadas  aprobaron satisfactoriamente el Nivel 1. 
2.	SERVICIOS DE INTERPRETACIÓN: Durante el mes de marzo se prestaron 24 servicios de interpretación de lengua de señas así: 16 servicios solicitados por la DED 4 servicios solicitados por los CIOM de Tunjuelito, San Cristobal, Ciudad Bolívar y 1 servicio para la Manzana del Cuidado de Tunjuelito, 1 por la subsecretaria/ Consejo consultivo CCM y 2 URI Bosa. 
3.	PROTOCOLO PARA LA PRESTACIÓN DEL SERVICIO DE LENGUA DE SEÑAS: Durante el mes de marzo se avanzó en la construcción de la metodología, desarrollando el documento. En este proceso se trabajó en la definición del objetivo de la metodología, así como en la elaboración de la introducción, el marco político y conceptual, y la delimitación del objetivo y el alcance. Adicionalmente, se incluyeron definiciones clave para la comprensión del documento, se inició la identificación de los tipos de servicio y se establecieron de manera preliminar las responsabilidades para el cumplimiento e implementación del protocolo. Este avance corresponde a una primera versión construida por las referentes, la cual quedó pendiente de revisión y ajustes.</t>
  </si>
  <si>
    <t xml:space="preserve">Durante el mes de marzo, con el fin de construir fichas metodológicas para la realización de actividades de capacitación y sensibilización sobre el enfoque diferencial, se avanzó en construir 5 fichas con material que contenga recursos pedagógicos y recomendaciones para el trabajo con mujeres en sus diferencias y diversidades, logrando: 
1.	TALLER ANTIRRACISMO APLICADO. SISTEMAS DE OPRESIÓN E INTERSECCIONALIDAD: borrador de la presentación en PowerPoint para el taller, contemplando su uso en modalidad virtual y su adaptación frente a la presencialidad, tal como se describe en la metodología. Asimismo, se realizó una reunión con las referentes de mujeres negras y afrocolombianas y de mujeres víctimas del conflicto, con el fin de dialogar sobre avances, inquietudes y propuestas en torno a la metodología de trabajo en antirracismo, promoviendo una reflexión y construcción colectiva de posibles enfoques y ajustes.
2.	AJUSTES RAZONABLES PARA GARANTIZAR EL DERECHO AL TRABAJO DE MUJERES EN SUS DIFERENCIAS Y DIVERSIDADES CON ENFASIS EN DISCAPACIDAD: se recibió la primera versión de la metodología sobre ajustes razonables para el acceso al trabajo, titulada “Entre barreras y oportunidades: taller de acercamiento para el acceso al trabajo de mujeres con discapacidad”. Se realizaron correcciones que fueron incorporadas por las referentes y posteriormente entregadas. Actualmente, el documento está pendiente de revisión para definir el espacio de aplicación de la metodología. 
3.	ORIENTACIONES SEXUALES E IDENTIDADES DE GÉNERO: Durante este periodo, las referentes de mujeres lesbianas, bisexuales y trans elaboraron y finalizaron la metodología sobre orientaciones sexuales e identidades de género. Esta fue implementada en un espacio práctico, a partir del cual se identificaron ajustes para fortalecer su aplicación en escenarios virtuales. Actualmente, se solicitó el formato de evaluación y se espera que, con los ajustes realizados, la metodología pueda ser aplicada en su versión final.
4.	SENSIBILIZACIÓN E INTRODUCCIÓN A LA LENGUA DE SEÑAS COLOMBIANA BÁSICO Y LA CULTURA SORDA: Durante este periodo se realizó seguimiento a la metodología, solicitando avances, la incorporación de reflexiones sobre su carácter de sensibilización y la entrega del documento final. En respuesta, la referente para mujeres sordas envió la metodología con correcciones y ajustes, la cual se encuentra pendiente de revisión.
5.	RECOMENDACIONES PARA LA ATENCIÓN A MUJERES VÍCTIMAS DEL CONFLICTO CON ENFOQUE DE GÉNERO Y DIFERENCIAL: Durante este periodo se realizó seguimiento y solicitud de la metodología a las referentes para mujeres víctimas, enfatizando la inclusión de elementos clave como el significado de ser mujer víctima del conflicto, el enfoque de género y el enfoque diferencial. Como resultado, se recibió el borrador titulado “Recomendaciones para la atención a mujeres víctimas”, indicando que en el siguiente mes se avanzará en la construcción de la versión final.
6.	Adicionalmente, durante este mes se realizó seguimiento a las metodologías en construcción, articulando con las referentes para mujeres migrantes, indígenas, rurales, palenqueras y mujeres en ASP, revisando sus avances y enviando definiciones técnicas para su desarrollo. Con el objetivo de ajustar y fortalecer conjuntamente la metodología de atención integral. </t>
  </si>
  <si>
    <t>Para el mes de marzo, con el objetivo de dar cumplimiento a la meta plan de Desarrollo ¨Implementar 1 estrategia de transformación cultural orientada al cambio comportamental, que posibilite la redistribución de los trabajos de cuidado, la prevención de las violencias contra las mujeres y la transformación de imaginarios discriminatorios, que limitan el ejercicio de sus derechos”, se precisa que el proyecto 8222 contribuye directamente al desarrollo del 25% de ésta estrategia. En este sentido, el avance reportado por el proyecto 8222 corresponde específicamente al desarrollo de acciones para la transversalización del enfoque diferencial y reconocimiento a la diversidad, cuya implementación se ha materializado avanzando en la realización de Asistencia Técnica para la incorporación del enfoque diferencial a los sectores de la Administración Distrital e implementando acciones para el reconocimiento de la diversidad de las mujeres, así:
1.	Espacio de transversalización del enfoque diferencial, dirigido a 30 funcionarios de vigilancia del Hospital de Bosa, enfocado en brindar herramientas conceptuales y prácticas para una atención inclusiva hacia personas con orientaciones sexuales e identidades de género diversas. Este espacio permitió incidir directamente en actores clave de primer contacto con la ciudadanía, promoviendo prácticas de respeto, reconocimiento de la identidad y trato digno. 2.	Espacio de transversalización, sensibilización y capacitación a 60 profesionales contratistas del DADEP, mediante una metodología participativa orientada a cuestionar estereotipos, prejuicios y prácticas discriminatorias. Este espacio profundizó en la comprensión del sistema sexo–género–deseo y su aplicación en escenarios institucionales, fortaleciendo la apropiación del enfoque diferencial en la atención al ciudadano. 3.	CURSO LENGUA DE SEÑAS: Finalización del curso para formadoras de las manzanas de cuidado iniciado en el mes anterior, incluyendo la verificación de objetivos alcanzados y entrega de resultados, 22 participantes certificadas aprobaron satisfactoriamente el Nivel 1.  4.	SERVICIOS DE INTERPRETACIÓN: Durante el mes de marzo se prestaron 24 servicios de interpretación de lengua de señas así: 16 servicios solicitados por la DED 4 servicios solicitados por los CIOM de Tunjuelito, San Cristobal, Ciudad Bolívar y 1 servicio para la Manzana del Cuidado de Tunjuelito, 1 por la subsecretaria/ Consejo consultivo CCM y 2 URI Bosa.  5.	PROTOCOLO PARA LA PRESTACIÓN DEL SERVICIO DE LENGUA DE SEÑAS: Durante el mes de marzo se avanzó en la construcción de la metodología, desarrollando el documento. En este proceso se trabajó en la definición del objetivo de la metodología, así como en la elaboración de la introducción, el marco político y conceptual, y la delimitación del objetivo y el alcance 6.	Se realizaron dos reuniones con la comunidad palenquera, con el fin de revisar los capítulos 1, 2 y 3 de los Podcast sobre los saberes y prácticas culturales de las mujeres y comunidad palenquera (Gastronomía, Expresiones artísticas y cuidado comunitario), así mismo, fueron enviados vía correo electrónico a la líder del semillero Somalá del Politécnico Grancolombiano para los ajustes a las escaletas de los 3 primeros capítulos, siendo ajustados los capítulos 1 y 2 para visto bueno por parte de la comunidad palenquera.  7.	Se realizó la revisión y aportes para la incorporación del enfoque poblacional – diferencial en el concepto técnico unificado para la incorporación del enfoque de género en la Política Pública de Habitabilidad en Calle, así como en el Documento de Diagnóstico para la formulación de esta política pública. 8.	Con el fin de construir fichas metodológicas para la realización de actividades de capacitación y sensibilización sobre el enfoque diferencial, se avanzó en construir 5 fichas con material que contiene recursos pedagógicos y recomendaciones para el trabajo con mujeres en sus diferencias y diversidades, logrando: (i) TALLER ANTIRRACISMO APLICADO. SISTEMAS DE OPRESIÓN E INTERSECCIONALIDAD: (ii) AJUSTES RAZONABLES PARA GARANTIZAR EL DERECHO AL TRABAJO DE MUJERES EN SUS DIFERENCIAS Y DIVERSIDADES CON ENFASIS EN DISCAPACIDAD (iii) ORIENTACIONES SEXUALES E IDENTIDADES DE GÉNERO (iv) SENSIBILIZACIÓN E INTRODUCCIÓN A LA LENGUA DE SEÑAS COLOMBIANA BÁSICO Y LA CULTURA SORDA (v) RECOMENDACIONES PARA LA ATENCIÓN A MUJERES VÍCTIMAS DEL CONFLICTO CON ENFOQUE DE GÉNERO Y DIFERENCIAL. Adicionalmente, durante este mes se realizó seguimiento a las metodologías en construcción, articulando con las referentes para mujeres migrantes, indígenas, rurales, palenqueras y mujeres en ASP, revisando sus avances y enviando definiciones técnicas para su desarrollo. Con el objetivo de ajustar y fortalecer conjuntamente la metodología de atención integral. 9.	Desarrollo de taller experiencial de foto-pose con mujeres trans, orientado al reconocimiento del cuerpo como territorio de expresión, en articulación con procesos de reflexión sobre diversidad, naturaleza y problemáticas ambientales. participaron 17 mujeres Trans de las cuales 14 son Heterosexuales, 2 Pansexuales y 1 Lesbiana. 10.	Se realizó el segundo encuentro mensual de mujeres Sordas, en el que se abordaron diferentes puntos de interés para ellas, relacionados con lo ofertado por la DED. Este espacio es un momento para resolver inquietudes, brindar información y recopilar intereses de las asistentes. 11.	Apoyo en recorrido  territorial junto a gestoras territoriales de casa de todas, para la oferta de los servicios de la estrategias, en el cual se abordaron 11 establecimientos, donde se abordaron 16 mujeres Migrantes a quienes se les brindo información sobre las estrategias de la DED y rutas para Atención desde la estrategias de la dirección, presentándose necesidades en orientación de Rutas de VBG, Regularización y apoyo psicoemocional, brindándoles las rutas respectivas y agendamientos para su atención.</t>
  </si>
  <si>
    <t>Para el periodo acumulado de enero a marzo, con el objetivo de dar cumplimiento a la meta plan de Desarrollo ¨Implementar 1 estrategia de transformación cultural orientada al cambio comportamental, que posibilite la redistribución de los trabajos de cuidado, la prevención de las violencias contra las mujeres y la transformación de imaginarios discriminatorios, que limitan el ejercicio de sus derechos”, se precisa que el proyecto 8222 contribuye directamente al desarrollo del 25% de ésta estrategia. En este sentido, el avance reportado por el proyecto 8222 corresponde específicamente al desarrollo de acciones para la transversalización del enfoque diferencial y reconocimiento a la diversidad, cuya implementación se ha materializado avanzando en la realización de Asistencia Técnica para la incorporación del enfoque diferencial a los sectores de la Administración Distrital e implementando acciones para el reconocimiento de la diversidad de las mujeres, así:  
1.	Espacio de transversalización del enfoque diferencial, dirigido a 30 funcionarios de vigilancia del Hospital de Bosa, enfocado en brindar herramientas conceptuales y prácticas para una atención inclusiva hacia personas con orientaciones sexuales e identidades de género diversas. Este espacio permitió incidir directamente en actores clave de primer contacto con la ciudadanía, promoviendo prácticas de respeto, reconocimiento de la identidad y trato digno. 2.	Espacio de transversalización, sensibilización y capacitación a 60 profesionales contratistas del DADEP, mediante una metodología participativa orientada a cuestionar estereotipos, prejuicios y prácticas discriminatorias. Este espacio profundizó en la comprensión del sistema sexo–género–deseo y su aplicación en escenarios institucionales, fortaleciendo la apropiación del enfoque diferencial en la atención al ciudadano. 3.	CURSO LENGUA DE SEÑAS: Finalización del curso para formadoras de las manzanas de cuidado iniciado en el mes anterior, incluyendo la verificación de objetivos alcanzados y entrega de resultados, 22 participantes certificadas aprobaron satisfactoriamente el Nivel 1.  4.	SERVICIOS DE INTERPRETACIÓN: Durante el mes de marzo se prestaron 41 servicios de interpretación de lengua de señas solicitados por la DED, por los CIOM de Tunjuelito, San Cristobal, Ciudad Bolívar, Engativá y Bosa. Manzana del Cuidado de Tunjuelito y Usaquén, subsecretaria/ Consejo consultivo CCM, URI Bosa y casa de justicia de San Cristobal.  5.	PROTOCOLO PARA LA PRESTACIÓN DEL SERVICIO DE LENGUA DE SEÑAS: Durante el mes de marzo se avanzó en la construcción de la metodología, desarrollando el documento. En este proceso se trabajó en la definición del objetivo de la metodología, así como en la elaboración de la introducción, el marco político y conceptual, y la delimitación del objetivo y el alcance. 6.	Se realizó la revisión y aportes para la incorporación de los enfoques de género y poblacional – diferencial en el PVE - Programa de Vigilancia Epidemiológica en Riesgo Psicosocial 2026 de la Secretaría Distrital de la Mujer, por solicitud de la Dirección de Talento Humano. 7.	Se realizó la revisión y aportes para la incorporación del enfoque poblacional – diferencial en el concepto técnico unificado para la incorporación del enfoque de género en la Política Pública de Habitabilidad en Calle, así como en el Documento de Diagnóstico para la formulación de esta política pública. 9.	Con el fin de construir fichas metodológicas para la realización de actividades de capacitación y sensibilización sobre el enfoque diferencial, se avanzó en construir 5 fichas con material que contiene recursos pedagógicos y recomendaciones para el trabajo con mujeres en sus diferencias y diversidades, logrando: (i) TALLER ANTIRRACISMO APLICADO. SISTEMAS DE OPRESIÓN E INTERSECCIONALIDAD: (ii) AJUSTES RAZONABLES PARA GARANTIZAR EL DERECHO AL TRABAJO DE MUJERES EN SUS DIFERENCIAS Y DIVERSIDADES CON ENFASIS EN DISCAPACIDAD (iii) ORIENTACIONES SEXUALES E IDENTIDADES DE GÉNERO (iv) SENSIBILIZACIÓN E INTRODUCCIÓN A LA LENGUA DE SEÑAS COLOMBIANA BÁSICO Y LA CULTURA SORDA (v) RECOMENDACIONES PARA LA ATENCIÓN A MUJERES VÍCTIMAS DEL CONFLICTO CON ENFOQUE DE GÉNERO Y DIFERENCIAL. Adicionalmente, durante este mes se realizó seguimiento a las metodologías en construcción, articulando con las referentes para mujeres migrantes, indígenas, rurales, palenqueras y mujeres en ASP, revisando sus avances y enviando definiciones técnicas para su desarrollo. Con el objetivo de ajustar y fortalecer conjuntamente la metodología de atención integral. 10.	Desarrollo de taller experiencial de foto-pose con mujeres trans, orientado al reconocimiento del cuerpo como territorio de expresión, en articulación con procesos de reflexión sobre diversidad, naturaleza y problemáticas ambientales. participaron 17 mujeres Trans de las cuales 14 son Heterosexuales, 2 Pansexuales y 1 Lesbiana. 11.	Se realizó el segundo encuentro mensual de mujeres Sordas, en el que se abordaron diferentes puntos de interés para ellas, relacionados con lo ofertado por la DED. Este espacio es un momento para resolver inquietudes, brindar información y recopilar intereses de las asistentes. 12.	Apoyo en recorrido  territorial junto a gestoras territoriales de casa de todas, para la oferta de los servicios de la estrategias, en el cual se abordaron 11 establecimientos, donde se abordaron 16 mujeres Migrantes a quienes se les brindo información sobre las estrategias de la DED y rutas para Atención desde la estrategias de la dirección, presentándose necesidades en orientación de Rutas de VBG, Regularización y apoyo psicoemocional, brindándoles las rutas respectivas y agendamientos para su atención. 13.	Se realiza asistencia técnica a la dirección de talento humano de la Subred Integrada de Salud Sur Occidente, para la creación del comité de género, inclusión y no discriminación de la entidad, con la participación de 3 funcionarios se aborda la inclusión del enfoque de género y diferencial en la creación del comité en mención, con el fin de conocer los lineamientos y procesos y procedimientos para la inclusión efectiva del enfoque y su transversalización en los demás procesos de la entidad.  14.	Se implementó la jornada de trasnversalización en articulación con la Fundación GAAT y la Estrategia de Autonomía Económica de la SDMujer, abordando de manera central el Sistema Sexo–Género–Orientación Sexual como herramienta conceptual para comprender la diversidad de identidades y expresiones de género. La actividad estuvo dirigida a 21 personas servidoras públicas y contratistas de la Secretaría Distrital de la Mujer (SDMujer). 15.	Se realizaron dos reuniones con la comunidad palenquera, con el fin de revisar los capítulos 1, 2 y 3 de los Podcast sobre los saberes y prácticas culturales de las mujeres y comunidad palenquera (Gastronomía, Expresiones artísticas y cuidado comunitario), así mismo, fueron enviados vía correo electrónico a la líder del semillero Somalá del Politécnico Grancolombiano para los ajustes a las escaletas de los 3 primeros capítulos, siendo ajustados los capítulos 1 y 2 para visto bueno por parte de la comunidad palenquera.</t>
  </si>
  <si>
    <t>Para dar cumplimiento a la meta plan de ¨Desarrollar 4 estrategias de empoderamiento para promover capacidades, liderazgos, participación, incidencia política y transformación de imaginarios culturales, que reproducen los estereotipos de género en los territorios urbanos y rurales¨, se precisa que el proyecto 8222 contribuye directamente al desarrollo de UNA de las estrategias. En este sentido, el avance reportado por el proyecto 8222 corresponde específicamente al desarrollo de Una Estrategia de Enfoque Diferencial, cuya implementación se ha materializado a través de los siguientes componentes de la estrategia, para el periodo acumulado de enero a marzo avanza así: 
1.	CURSOS VIRTUALES: Seguimiento a las participantes del curso disponible en la plataforma virtual de la SdMujer: ¨Observo, Identifico y Protejo¨ para el periodo acumulado se certificaron 14 personas. 2.	CUALIFICACIÓN EQUIPOS PROFESIONALES: Se realizaron cuatro espacios de transferencia metodológica y de conocimientos en Empoderamiento y capacidades psicoemocionales a 60 funcionarias y funcionarios públicos. 3.	Se realizaron 14 Jornadas Significativas con la participación de 301 mujeres así: 82 jóvenes de la Universidad Minuto de Dios, 71 mujeres en ASP, 23 indígenas emberá víctimas del conflicto y 32 niñas del colegio ciudadela educativa BOSA, 74 mujeres adultas en sus diferencias y diversidades y 19 mujeres migrantes.  4.	Se realizó un encuentro intergeneracional con la participación de 59 mujeres, en el salón comunal de Modelia, en el que se llevó a cabo la construcción colectiva de un mural que representó a mujeres en sus diferencias, diversidades y en distintos cursos de vida. incluyente, representativo y acorde con los principios de diversidad y enfoque interseccional. 5.	Se realizó la última sesión y cierre de las 5 Escuelas AMARTE iniciadas en el mes anterior, con la certificación de 134 mujeres,:  así: (i) escuela amarte mujeres mayores bosa la estación 29 mujeres mayoras certificadas (ii) escuela amarte mujeres mayores bosa carbonel,50 mujeres mayoras certificadas  (iii) escuela amarte mujeres en ASP en nuevo porvenir  20 mujeres en ASP Certificadas (iv) escuela amarte mujeres en ASP en nuevo porvenir 17 mujeres en ASP certificadas  (v) 18 mujeres en ASP certificadas en la escuela amarte estudio webcam alba  6.	Se realizan 9 Espacios de Conexión Emocional ECE, con la participación de 230 mujeres, realizados así: (i) 25 mujeres migrantes Centro INTEGRATE Engativá (ii) 32 mujeres indígenas emberá víctimas UPI la Florida (iii) 23 víctimas del conflicto parque la hoja Puente Aranda (iv) 30 mujeres campesinas rurales Vereda Quiba Ciudad Bolívar.  (v) 35 mujeres en sus diferencias y diversidad. (vi) 25 Mujeres Trans en ASP y  madres Trans, del barrio Santa Fe (vii) 34 mujeres primer espacio de co – construcción en el marco del mural del 8m, con mujeres en sus diferencias y diversidad (viii) Un ECE con 19 Mujeres migrantes, refugiadas y retornadas (ix) ECE con 7 mujeres mayoras.  7.	ICFES: La planeación y proceso precontractual orientado al patrocinio para la presentación de pruebas SABER-11_2026, y en este proceso se avanza con la oficina jurídica en la proyección de la justificación para la contratación y la definición de la forma de contratación. Adicionalmente durante este mes se realizó convocatoria de inscripción de las mujeres interesadas en presentar la prueba, lo que dio como resultado la preinscripción de 474 mujeres que actualmente se encuentran en revisión de documentación y priorización para ser cubiertas por el beneficio.  8.	JORNADAS POR LA DIGNIDAD MENSTRUAL: Se realizó una jornada en el Parque tercer milenio- Localidad Santafé, participan las entidades de IDIPRON, SDIS, SDS, SdMUJER en el marco del cumplimiento del Acuerdo 883.  Como resultado se atienden por parte de la SdMUJER 13 mujeres.  9.	RECORRIDOS: Se realizó un recorrido en la localidad de Suba como acción territorial de sensibilización, orientación y acercamiento a la oferta institucional y durante el recorrido se realizó el abordaje a 14 personas menstruantes.  10.	Se realizó un espacio EMAA con 30 jóvenes de IDIPRON UPI la 32 Localidad de Puente Aranda, este espacio pedagógico a partir de la metodología EMAA fue orientado a promover el bienestar y el cuidado menstrual mediante información clara sobre el ciclo menstrual, el autocuidado, el autoconocimiento y la eliminación de mitos y estigmas. 11.	Realización de 5 espacios de cualificación de equipos dirigidos a 79 profesionales, así: (i) Cualificación al equipo de la secretaria de salud de la zona rural con 17 participantes. (ii) En articulación con la Secretaría Distrital del Hábitat, espacio virtual, con la participación de 32 profesionales. (iii) 13 Profesionales contratistas de IDIPRON componente de salud.(iv) 6 profesionales de la estrategia casa de todas (v) 11 profesionales de territorio UAESP.</t>
  </si>
  <si>
    <t>https://secretariadistritald-my.sharepoint.com/:f:/g/personal/kforero_sdmujer_gov_co/IgC0Tx-BnWbsRpY5oRxXCvY_ARQon-qik5MtLtSNRr1Nt2M?e=FswxwJ</t>
  </si>
  <si>
    <t>https://secretariadistritald-my.sharepoint.com/:f:/g/personal/kforero_sdmujer_gov_co/IgDVhpO_2U6IRKH8hRO0eZWtAZfONDLSj3XB-PexkY8BM4U?e=H3m5in</t>
  </si>
  <si>
    <t>https://secretariadistritald-my.sharepoint.com/:f:/g/personal/kforero_sdmujer_gov_co/IgCFGTSd-EdDRZ2dfis_W1cUAR1HvDJxj_Wyq254NGI6uHQ?e=uGFdeE</t>
  </si>
  <si>
    <t>https://secretariadistritald-my.sharepoint.com/:f:/g/personal/kforero_sdmujer_gov_co/IgBBG144JIWuS6dz3MnI6ijtAet0vGr-YaVQK1L_PMN0Srw?e=KI1zIy</t>
  </si>
  <si>
    <t>https://secretariadistritald-my.sharepoint.com/:f:/g/personal/kforero_sdmujer_gov_co/IgAJLvYNwlWzQJyGJfUVyMnFAdV_IgvIqfWtTdK7hNyBvA8?e=JR2yyd</t>
  </si>
  <si>
    <t>https://secretariadistritald-my.sharepoint.com/:f:/g/personal/kforero_sdmujer_gov_co/IgA5Mexf-zOBRp798YM74CnKAbkYwHDkBVlTCeVzofMfCRU?e=Wo2HFD</t>
  </si>
  <si>
    <t>https://secretariadistritald-my.sharepoint.com/:f:/g/personal/kforero_sdmujer_gov_co/IgB_Fp_3iPX1TZ-E2LVTSzL4AQtnYJfPrLdOIU4QatqF1Og?e=JHudKD</t>
  </si>
  <si>
    <t>https://secretariadistritald-my.sharepoint.com/:f:/g/personal/kforero_sdmujer_gov_co/IgAANX106ToYSp3d53s1AXWwATyFkaJvItBUqFKAAr5eOu4?e=gvSyqk</t>
  </si>
  <si>
    <t>https://secretariadistritald-my.sharepoint.com/:f:/g/personal/kforero_sdmujer_gov_co/IgA_0Hd5xBLUQbnR2mR-RUwvAVerbqHl_aPTZcvIbYGjtxg?e=iJNNhB</t>
  </si>
  <si>
    <t>https://secretariadistritald-my.sharepoint.com/:f:/g/personal/kforero_sdmujer_gov_co/IgBIeLXIpgLITb8-FLXwBZJ1AbjI29NQHL5mXHMRnFAKQ4Y?e=57gaxN</t>
  </si>
  <si>
    <t>https://secretariadistritald-my.sharepoint.com/:f:/g/personal/kforero_sdmujer_gov_co/IgDihYi4AFu8Q4taANJimo3nAY6KVAl_-DmUdNrVwMmtyOY?e=jNkjRU</t>
  </si>
  <si>
    <t>https://secretariadistritald-my.sharepoint.com/:f:/g/personal/kforero_sdmujer_gov_co/IgAFX4vBx3lhSKq7URPqdZJXAUhXmVQ4JuZbxT-jTqsBIps?e=jOukCq</t>
  </si>
  <si>
    <r>
      <t xml:space="preserve">Con el objetivo de implementar 3 estrategias que contribuyan al reconocimiento y garantía de los  derechos de las mujeres en sus diferencias y diversidad, para el mes de Enero,se realizan </t>
    </r>
    <r>
      <rPr>
        <b/>
        <sz val="11"/>
        <color theme="1"/>
        <rFont val="Arial"/>
        <family val="2"/>
      </rPr>
      <t>2 espacios de conexión emocional con la participación de 26 mujeres, una jornada significativa con 19 mujeres y una transferencia de conocimiento con 9 profesionales</t>
    </r>
    <r>
      <rPr>
        <sz val="11"/>
        <color theme="1"/>
        <rFont val="Arial"/>
        <family val="2"/>
      </rPr>
      <t>, así: 
(i)	ECE con 19 Mujeres migrantes, refugiadas y retornadas A través de prácticas de escritura, musicales, sensoriales y relacionales, para fortalecer la autorregulación emocional, la conexión con el cuerpo, el reconocimiento de las emociones  
(ii)	ECE con 7 mujeres mayoras con enfoque de salud mental, autocuidado y cuidado mutuo. 
(iii)	Jornada Significativa con mujeres migrantes y refugiadas (19 mujeres) en donde se abordaron temas relacionados con el empoderamiento, proyecto de vida y emociones de las mujeres
(iv)	Se realizó u</t>
    </r>
    <r>
      <rPr>
        <b/>
        <sz val="11"/>
        <color theme="1"/>
        <rFont val="Arial"/>
        <family val="2"/>
      </rPr>
      <t>n espacio de transferencia de conocimiento con 9 profesionales</t>
    </r>
    <r>
      <rPr>
        <sz val="11"/>
        <color theme="1"/>
        <rFont val="Arial"/>
        <family val="2"/>
      </rPr>
      <t xml:space="preserve"> de la Red de Empleo a personas con Discapacidad RECA. En donde se abordaron temas relacionados con la prevención de violencias basadas en género, reconocimiento de rutas de atención y empoderamiento femenino</t>
    </r>
  </si>
  <si>
    <t>Con el objetivo de Implementar 1 estrategia de asistencia técnica dirigidas a los Sectores de la Administración Distrital y al Sector Privado, para la incorporación del enfoque diferencial en los servicios, programas y estrategias dirigidas a mujeres, durante el mes de marzo se avanzó en:
1.	Se realizó la revisión y aportes para la incorporación del enfoque poblacional – diferencial en el concepto técnico unificado para la incorporación del enfoque de género en la Política Pública de Habitabilidad en Calle, así como en el Documento de Diagnóstico para la formulación de esta política pública.
2.	Se trabajó en la planeación y  preparación del documento herramienta: “Metodología para taller colaborativo y reconocimiento de las particularidades de las mujeres palenqueras que habitan en Bogotá¨, metodología que será utilizada para actividades de transversalización con enfoque palenquero que se desarrollaran con sectores públicos o privados, que tendrá como objetivo comunicar al sector público y privado,  quiénes son las mujeres palenqueras, cómo trabajan de manera colaborativa, cuáles son sus necesidades y si es necesaria una atención con enfoque diferencial qué debería tenerse en cuenta.
3.	Se realizaron dos reuniones con la comunidad palenquera, con el fin de revisar los capítulos 1, 2 y 3 de los Podcast sobre los saberes y prácticas culturales de las mujeres y comunidad palenquera (Gastronomía, Expresiones artísticas y cuidado comunitario), así mismo, fueron enviados vía correo electrónico a la líder del semillero Somalá del Politécnico Grancolombiano para los ajustes a las escaletas de los 3 primeros capítulos, siendo ajustados los capítulos 1 y 2 para visto bueno por parte de la comunidad palenquera. 
4.	Espacio de transversalización del enfoque diferencial, dirigido a 30 funcionarios de vigilancia del Hospital de Bosa, enfocado en brindar herramientas conceptuales y prácticas para una atención inclusiva hacia personas con orientaciones sexuales e identidades de género diversas. Este espacio permitió incidir directamente en actores clave de primer contacto con la ciudadanía, promoviendo prácticas de respeto, reconocimiento de la identidad y trato digno.
5.	Espacio de transversalización, sensibilización y capacitación a 60 profesionales contratistas del DADEP, mediante una metodología participativa orientada a cuestionar estereotipos, prejuicios y prácticas discriminatorias. Este espacio profundizó en la comprensión del sistema sexo–género–deseo y su aplicación en escenarios institucionales, fortaleciendo la apropiación del enfoque diferencial en la atención al ciudadano.
6.	CURSO LENGUA DE SEÑAS: Finalización del curso para formadoras de las manzanas de cuidado iniciado en el mes anterior, incluyendo la verificación de objetivos alcanzados y entrega de resultados, 22 participantes certificadas aprobaron satisfactoriamente el Nivel 1. 
7.	SERVICIOS DE INTERPRETACIÓN: Durante el mes de marzo se prestaron 24 servicios de interpretación de lengua de señas así: 16 servicios solicitados por la DED 4 servicios solicitados por los CIOM de Tunjuelito, San Cristobal, Ciudad Bolívar y 1 servicio para la Manzana del Cuidado de Tunjuelito, 1 por la subsecretaria/ Consejo consultivo CCM y 2 URI Bosa. 
8.	PROTOCOLO PARA LA PRESTACIÓN DEL SERVICIO DE LENGUA DE SEÑAS: Durante el mes de marzo se avanzó en la construcción de la metodología, desarrollando el documento. En este proceso se trabajó en la definición del objetivo de la metodología, así como en la elaboración de la introducción, el marco político y conceptual, y la delimitación del objetivo y el alcance</t>
  </si>
  <si>
    <t>Con el objetivo de Implementar 1 estrategia de asistencia técnica dirigidas a los Sectores de la Administración Distrital y al Sector Privado, para la incorporación del enfoque diferencial en los servicios, programas y estrategias dirigidas a mujeres, durante el mes de marzo se avanzó en:
1.	Se realizó la revisión y aportes para la incorporación del enfoque poblacional – diferencial en el concepto técnico unificado para la incorporación del enfoque de género en la Política Pública de Habitabilidad en Calle, así como en el Documento de Diagnóstico para la formulación de esta política pública.
2.	Se trabajó en la planeación y  preparación del documento herramienta: “Metodología para taller colaborativo y reconocimiento de las particularidades de las mujeres palenqueras que habitan en Bogotá¨, metodología que será utilizada para actividades de transversalización con enfoque palenquero que se desarrollaran con sectores públicos o privados, que tendrá como objetivo comunicar al sector público y privado,  quiénes son las mujeres palenqueras, cómo trabajan de manera colaborativa, cuáles son sus necesidades y si es necesaria una atención con enfoque diferencial qué debería tenerse en cuenta.
3.	Se realizaron dos reuniones con la comunidad palenquera, con el fin de revisar los capítulos 1, 2 y 3 de los Podcast sobre los saberes y prácticas culturales de las mujeres y comunidad palenquera (Gastronomía, Expresiones artísticas y cuidado comunitario), así mismo, fueron enviados vía correo electrónico a la líder del semillero Somalá del Politécnico Grancolombiano para los ajustes a las escaletas de los 3 primeros capítulos, siendo ajustados los capítulos 1 y 2 para visto bueno por parte de la comunidad palenquera. 
4.	Espacio de transversalización del enfoque diferencial, dirigido a 30 funcionarios de vigilancia del Hospital de Bosa, enfocado en brindar herramientas conceptuales y prácticas para una atención inclusiva hacia personas con orientaciones sexuales e identidades de género diversas. Este espacio permitió incidir directamente en actores clave de primer contacto con la ciudadanía, promoviendo prácticas de respeto, reconocimiento de la identidad y trato digno.
5.	Espacio de transversalización, sensibilización y capacitación a 60 profesionales contratistas del DADEP, mediante una metodología participativa orientada a cuestionar estereotipos, prejuicios y prácticas discriminatorias. Este espacio profundizó en la comprensión del sistema sexo–género–deseo y su aplicación en escenarios institucionales, fortaleciendo la apropiación del enfoque diferencial en la atención al ciudadano.
6.	CURSO LENGUA DE SEÑAS: Finalización del curso para formadoras de las manzanas de cuidado iniciado en el mes anterior, incluyendo la verificación de objetivos alcanzados y entrega de resultados, 22 participantes certificadas aprobaron satisfactoriamente el Nivel 1. 
7.	SERVICIOS DE INTERPRETACIÓN: A marzo se prestaron 41 servicios de interpretación de lengua de señas solicitados por la DED, por los CIOM de Tunjuelito, San Cristobal, Ciudad Bolívar, Engativá y Bosa. Manzana del Cuidado de Tunjuelito y Usaquén, subsecretaria/ Consejo consultivo CCM, URI Bosa y casa de justicia de San Cristobal. 
8.	PROTOCOLO PARA LA PRESTACIÓN DEL SERVICIO DE LENGUA DE SEÑAS: Durante el mes de marzo se avanzó en la construcción de la metodología, desarrollando el documento. En este proceso se trabajó en la definición del objetivo de la metodología, así como en la elaboración de la introducción, el marco político y conceptual, y la delimitación del objetivo y el alcance.
9.	Se realizó la revisión y aportes para la incorporación de los enfoques de género y poblacional – diferencial en el PVE - Programa de Vigilancia Epidemiológica en Riesgo Psicosocial 2026 de la Secretaría Distrital de la Mujer, por solicitud de la Dirección de Talento Humano.</t>
  </si>
  <si>
    <t>https://secretariadistritald-my.sharepoint.com/:f:/g/personal/kforero_sdmujer_gov_co/IgBnljS78llPQqWBAqFwj4FoAbUTvtlh9g1h7X4Lt5_HtOU?e=ez1I4H</t>
  </si>
  <si>
    <t>https://secretariadistritald-my.sharepoint.com/:f:/g/personal/kforero_sdmujer_gov_co/IgCXTVr2XD2kRJpin7ulAODVAXgX7lEUQ1yVOfAXs_T52Yg?e=mfFxVr</t>
  </si>
  <si>
    <t>Con el fin de Implementar 1 estrategia de reconocimiento de la diversidad de las mujeres del Distrito Capital, en el periodo acumulado de enero a marzo, se logró:
1.	Durante el mes de marzo se avanzó en adelantar las acciones estratégicas orientadas a la planeación, articulación, gestión de apoyo, concertación con comunidades y grupos de interés y organización logística de 9 eventos y conmemoraciones, para lo que se realizaron reuniones de concertación con lideres, referentas y representación de raizales, mueres indígenas, mujeres negras y afrocolombianas, víctimas, migrantes, festival lesbiarte y trans-incidencias, muiscas y con discapacidad
2.	Con el fin de construir fichas metodológicas para la realización de actividades de capacitación y sensibilización sobre el enfoque diferencial, se avanzó en construir 5 fichas con material que contiene recursos pedagógicos y recomendaciones para el trabajo con mujeres en sus diferencias y diversidades, logrando: (i) TALLER ANTIRRACISMO APLICADO. SISTEMAS DE OPRESIÓN E INTERSECCIONALIDAD: (ii) AJUSTES RAZONABLES PARA GARANTIZAR EL DERECHO AL TRABAJO DE MUJERES EN SUS DIFERENCIAS Y DIVERSIDADES CON ENFASIS EN DISCAPACIDAD (iii) ORIENTACIONES SEXUALES E IDENTIDADES DE GÉNERO (iv) SENSIBILIZACIÓN E INTRODUCCIÓN A LA LENGUA DE SEÑAS COLOMBIANA BÁSICO Y LA CULTURA SORDA (v) RECOMENDACIONES PARA LA ATENCIÓN A MUJERES VÍCTIMAS DEL CONFLICTO CON ENFOQUE DE GÉNERO Y DIFERENCIAL. Adicionalmente, durante este mes se realizó seguimiento a las metodologías en construcción, articulando con las referentes para mujeres migrantes, indígenas, rurales, palenqueras y mujeres en ASP, revisando sus avances y enviando definiciones técnicas para su desarrollo. Con el objetivo de ajustar y fortalecer conjuntamente la metodología de atención integral.
3.	Desarrollo de taller experiencial de foto-pose con mujeres trans, orientado al reconocimiento del cuerpo como territorio de expresión, en articulación con procesos de reflexión sobre diversidad, naturaleza y problemáticas ambientales. participaron 17 mujeres Trans de las cuales 14 son Heterosexuales, 2 Pansexuales y 1 Lesbiana.
4.	Se realizó el segundo encuentro mensual de mujeres Sordas, en el que se abordaron diferentes puntos de interés para ellas, relacionados con lo ofertado por la DED. Este espacio es un momento para resolver inquietudes, brindar información y recopilar intereses de las asistentes.
5.	Apoyo en recorrido  territorial junto a gestoras territoriales de casa de todas, para la oferta de los servicios de la estrategias, en el cual se abordaron 11 establecimientos, donde se abordaron 16 mujeres Migrantes a quienes se les brindo información sobre las estrategias de la DED y rutas para Atención desde la estrategias de la dirección, presentándose necesidades en orientación de Rutas de VBG, Regularización y apoyo psicoemocional, brindándoles las rutas respectivas y agendamientos para su atención.
6.	Se llevó a cabo una reunión virtual a través de Microsoft Teams con la coordinadora de las Manzanas del Cuidado en donde se socializaron y aclararon los criterios de participación con el fin de facilitar el acceso de mujeres migrantes y refugiadas a la oferta de servicios, promoviendo su vinculación efectiva y garantizando su participación en condiciones de equidad.
7.	Se realiza asistencia técnica a la dirección de talento humano de la Subred Integrada de Salud Sur Occidente, para la creación del comité de género, inclusión y no discriminación de la entidad, con la participación de 3 funcionarios se aborda la inclusión del enfoque de género y diferencial en la creación del comité en mención, con el fin de conocer los lineamientos y procesos y procedimientos para la inclusión efectiva del enfoque y su transversalización en los demás procesos de la entidad. 
8.	Se implementó la jornada de trasnversalización en articulación con la Fundación GAAT y la Estrategia de Autonomía Económica de la SDMujer, abordando de manera central el Sistema Sexo–Género–Orientación Sexual como herramienta conceptual para comprender la diversidad de identidades y expresiones de género. La actividad estuvo dirigida a 21 personas servidoras públicas y contratistas de la Secretaría Distrital de la Mujer (SDMujer).</t>
  </si>
  <si>
    <t>Con el fin de Implementar 1 estrategia de reconocimiento de la diversidad de las mujeres del Distrito Capital, en el mes de marzo, se logró:
1.	Durante el mes de marzo se avanzó en adelantar las acciones estratégicas orientadas a la planeación, articulación, gestión de apoyo, concertación con comunidades y grupos de interés y organización logística de 7 eventos y conmemoraciones, para lo que se realizaron reuniones de concertación con lideres, referentas y representación de mujeres raizales, mueres indígenas, mujeres negras y afrocolombianas, víctimas, migrantes, festival lesbiarte y trans-incidencias
2.	Con el fin de construir fichas metodológicas para la realización de actividades de capacitación y sensibilización sobre el enfoque diferencial, se avanzó en construir 5 fichas con material que contiene recursos pedagógicos y recomendaciones para el trabajo con mujeres en sus diferencias y diversidades, logrando: (i) TALLER ANTIRRACISMO APLICADO. SISTEMAS DE OPRESIÓN E INTERSECCIONALIDAD: (ii) AJUSTES RAZONABLES PARA GARANTIZAR EL DERECHO AL TRABAJO DE MUJERES EN SUS DIFERENCIAS Y DIVERSIDADES CON ENFASIS EN DISCAPACIDAD (iii) ORIENTACIONES SEXUALES E IDENTIDADES DE GÉNERO (iv) SENSIBILIZACIÓN E INTRODUCCIÓN A LA LENGUA DE SEÑAS COLOMBIANA BÁSICO Y LA CULTURA SORDA (v) RECOMENDACIONES PARA LA ATENCIÓN A MUJERES VÍCTIMAS DEL CONFLICTO CON ENFOQUE DE GÉNERO Y DIFERENCIAL. Adicionalmente, durante este mes se realizó seguimiento a las metodologías en construcción, articulando con las referentes para mujeres migrantes, indígenas, rurales, palenqueras y mujeres en ASP, revisando sus avances y enviando definiciones técnicas para su desarrollo. Con el objetivo de ajustar y fortalecer conjuntamente la metodología de atención integral.
3.	Se sostiene reunión con entidades para apoyar en la articulación de una ida a salitre mágico y una galería viva en el marco de la conmemoración descrita, para lo cual se realizan reuniones de articulación, así como la solicitud de brief de comunicaciones.
4.	Desarrollo de taller experiencial de foto-pose con mujeres trans, orientado al reconocimiento del cuerpo como territorio de expresión, en articulación con procesos de reflexión sobre diversidad, naturaleza y problemáticas ambientales. participaron 17 mujeres Trans de las cuales 14 son Heterosexuales, 2 Pansexuales y 1 Lesbiana.
5.	En el marco de la discapacidad, se realizó un encuentro virtual con el Consejo Consultivo de Mujeres, con el fin de identificar las acciones de articulación entre ellas y la DED. Allí se manifestaron los intereses de las mujeres que forman parte del CCM y las metodologías con las que cuenta el componente de Atención a la Diversidad. Se asumieron algunos compromisos y se está  en espera de puntualizar fechas para iniciar las acciones conjuntas.
6.	Se realizó el segundo encuentro mensual de mujeres Sordas, en el que se abordaron diferentes puntos de interés para ellas,  relacionados con lo ofertado por la DED. Este espacio es un momento para resolver inquietudes, brindar información y  recopilar intereses de las asistentes.
7.	Reunión Virtual con lideres migrantes y referentes de mujeres migrantes, refugiadas y retornadas, orientada a establecer acuerdos de trabajo para el año 2026, fortalecer las articulaciones conjuntas y promover la construcción colectiva de propuestas; todo ello en búsqueda de una integración activa de las mujeres migrantes, garantizando su participación efectiva en los procesos.
8.	Apoyo en recorrido  territorial junto a gestoras territoriales de casa de todas, para la oferta de los servicios de la estrategias, en el cual se abordaron 11 establecimientos, donde se abordaron 16 mujeres Migrantes a quienes se les brindo información sobre las estrategias de la DED y rutas para Atención desde la estrategias de la dirección, presentándose necesidades en orientación de Rutas de VBG, Regularización y apoyo psicoemocional, brindándoles las rutas respectivas y agendamientos para su atención.
9.	Se llevó a cabo una reunión virtual a través de Microsoft Teams con la coordinadora de las Manzanas del Cuidado en donde se socializaron y aclararon los criterios de participación con el fin de facilitar el acceso de mujeres migrantes y refugiadas a la oferta de servicios, promoviendo su vinculación efectiva y garantizando su participación en condiciones de equidad.</t>
  </si>
  <si>
    <t>Durante el mes de marzo se avanzó en la gestión y avance del Plan de Acción para la gestión, alistamiento y realización de 32 eventos conmemorativos, talleres, encuentros diferenciales y actividades para la transformación de imaginarios, estereotipos racistas y de discriminación, dirigidos a la ciudadanía y a las mujeres en sus diferencias y diversidades que se llevarán a cabo en el 2026, avanzando con:
1.	Adelantar las acciones estratégicas orientadas a la planeación, articulación, gestión de apoyo, concertación con comunidades y grupos de interés y organización logística de 7 eventos y conmemoraciones, para lo que se realizaron reuniones de concertación con lideres, referentas y representación de mujeres raizales, mueres indígenas, mujeres negras y afrocolombianas, víctimas, migrantes, festival lesbiarte y trans-incidencias</t>
  </si>
  <si>
    <t>https://secretariadistritald-my.sharepoint.com/:f:/g/personal/kforero_sdmujer_gov_co/IgCvdkCOienoTKtFpEWqnJB2AfTP8lVCqG5r6bkf4YFx3FE?e=24HxKX</t>
  </si>
  <si>
    <t>En el mes de marzo, con el objetivo de Implementar plan de trabajo para la realización de espacios, actividades y eventos orientados al reconocimiento y garantía de los derechos de las mujeres Lesbianas, bisexuales y trans, se avanza con: 
1.	Se sostiene reunión con entidades para apoyar en la articulación de una ida a salitre mágico y una galería viva en el marco de la conmemoración LB, para lo cual se realizan reuniones de articulación, así como la solicitud de brief de comunicaciones.
2.	Se realiza la gestión y articulación para la realización de un espacio de asistencia técnica con el DASC, con esto se consolida la guía metodología y se realiza la presentación a usar. Del mismo modo, se realiza reunión para realizar una asistencia técnica a los enlaces SOFIA de la Secretaría de la Mujer, para fortalecer temas de enfoque diferencial de mujeres LBT
3.	Desarrollo de taller experiencial de foto-pose con mujeres trans, orientado al reconocimiento del cuerpo como territorio de expresión, en articulación con procesos de reflexión sobre diversidad, naturaleza y problemáticas ambientales. participaron 17 mujeres Trans de las cuales 14 son Heterosexuales, 2 Pansexuales y 1 Lesbiana.</t>
  </si>
  <si>
    <t>https://secretariadistritald-my.sharepoint.com/:f:/g/personal/kforero_sdmujer_gov_co/IgDFsKUBKWkiTZMTCiVOnf-PAVo-S29qAv1zftK6MTuEEXE?e=ktQLzx</t>
  </si>
  <si>
    <t>https://secretariadistritald-my.sharepoint.com/:f:/g/personal/kforero_sdmujer_gov_co/IgDjPTNnXSKzTYTQkkaXu6dpAdvzU_ngwQg31_l3sHcf1rg?e=BG41u9</t>
  </si>
  <si>
    <t xml:space="preserve">Implementar la ESTRATEGIA  de ACCIONES AFIRMATIVAS PARA EL FORTALECIMIENTO DE CAPACIDADES EMOCIONALES DE LAS MUJERES a través de la realización de de encuentros con las mujeres en  Espacios de Conexión Emocional  y  Escuelas de Educación Emocional AMAR-TE, como acciones orientadas a  la visibilización y transformación de las prácticas de discriminación que afectan a las mujeres en sus diferencias y diversidades.  </t>
  </si>
  <si>
    <t>Con el objetivo de ejecutar proyecto orientado al reconocimiento y garantía de los derechos de las mujeres con discapacidad y migrantes, para el mes de marzo se avanzó así: 
1.	En el marco de la discapacidad, se realizó un encuentro virtual con el Consejo Consultivo de Mujeres, con el fin de identificar las acciones de articulación entre ellas y la DED. Allí se  manifestaron los intereses de las mujeres que forman parte del CCM y las metodologías con las que cuenta el componente de Atención a la Diversidad. Se asumieron algunos compromisos y se está  en espera de puntualizar fechas para iniciar las acciones conjuntas.
2.	Se realizó el segundo encuentro mensual de mujeres Sordas, en el que se abordaron diferentes puntos de interés para ellas,  relacionados con lo ofertado por la DED. Este espacio es un momento para resolver inquietudes, brindar información y  recopilar intereses de las asistentes.
3.	Se realizó una reunión con lideresas y referentes de mujeres migrantes, refugiadas y retornadas, en la cual se socializó la información sobre el curso Tejiendo Redes, acordando el mes de abril como fecha para su implementación por parte de las lideresas, con el propósito de que posteriormente puedan replicarlo como multiplicadoras.
4.	Reunión Virtual con lideres migrantes y referentes de mujeres migrantes, refugiadas y retornadas, orientada a generar acciones de articulación entre los diferentes componentes de la Dirección de Enfoque Diferencial de la Secretaría de la Mujer, junto con lideresas migrantes. El propósito fue establecer acuerdos de trabajo para el año 2026, fortalecer las articulaciones conjuntas y promover la construcción colectiva de propuestas; todo ello en búsqueda de una integración activa de las mujeres migrantes, garantizando su participación efectiva en los procesos.
5.	Apoyo en recorrido  territorial junto a gestoras territoriales de casa de todas, para la oferta de los servicios de la estrategias, en el cual se abordaron 11 establecimientos, donde se abordaron 16 mujeres Migrantes a quienes se les brindo información sobre las estrategias de la DED y rutas para Atención desde la estrategias de la dirección, presentándose necesidades en orientación de Rutas de VBG, Regularización y apoyo psicoemocional, brindándoles las rutas respectivas y agendamientos para su atención.
6.	El día 25 de marzo de 2026, se llevó a cabo una reunión virtual a través de Microsoft Teams con la coordinadora de las Manzanas del Cuidado en donde se socializaron y aclararon los criterios de participación con el fin de facilitar el acceso de mujeres migrantes y refugiadas a la oferta de servicios, promoviendo su vinculación efectiva y garantizando su participación en condiciones de equidad.</t>
  </si>
  <si>
    <t xml:space="preserve">En el mes de abril con el objetivo de Implementar la estrategia de acciones afirmativas para el empoderamiento de las mujeres, se avanzó con la realización de: 4 Jornadas Significativas con la participación de 16 Jóvenes Casa de la Juventud Usme y 15 jóvenes Casa de Protección Barrios Unidos, 15 mujeres indígenas víctimas Emberá, 15 mujeres en ASP estudio Web – Cam Teusaquillo y 9 mujeres adultas Casa de la Juventud Usme. estos son espacios lúdico-pedagógico donde participaron mujeres en sus diferencias y diversidades, para recibir herramientas que contribuyan al desarrollo de capacidades que promueven la transformación de imaginarios y prácticas sexistas que les afectan, a partir de la garantía de derechos, el reconocimiento de factores protectores, redes de apoyo y mecanismos para la prevención de las violencias y empoderamiento femenino. </t>
  </si>
  <si>
    <t xml:space="preserve">En el mes de abril con el objetivo de Implementar la estrategia de acciones afirmativas para el fortalecimiento de capacidades psicoemocionales, se avanzó, así: 
•	Se inició 1 Escuela AMARTE con la participación de 56 mujeres, en esta escuela se ha trabajado en liderazgo inspirador, violencias basadas en género, identificar y gestionar emociones, toma de decisiones, comunicación asertiva, trabajo en equipo y resolución de conflictos en tres sesiones realizadas durante el mes de abril. 
•	7 Espacios de Conexión Emocional ECE, con la participación de 160 mujeres, realizados así: (i, ii, iii) 3 ECE con 64 Mujeres Migrantes y Refugiadas, acercando a las participantes a las rutas de atención y recursos disponibles para el fortalecimiento de su bienestar y el ejercicio pleno de sus derechos. (iv) 1 ECE con 14 Mujeres Campesinas y rurales (v) 1 ECE con 45 Mujeres Jóvenes En el marco del Encuentro Académico de Socioemocionalidad FUCS, se llevó a cabo un espacio de conexión emocional con jóvenes, en el que se socializó el componente de capacidades psicoemocionales y su impacto en la vida cotidiana. (vi) 1 ECE con 22 Mujeres privadas de la libertad Jóvenes. se desarrolla un ejercicio de imaginación activa. Con una breve guía, se les propuso visualizar cómo sería una tierra habitada por jóvenes que viven desde el cuidado, la libertad y la expresión genuina, realizado en la cárcel distrital de barones y anexo de mujeres de Bogotá, localidad San Cristobal (vii) 1 ECE con 15 Mujeres adultas y mayoras, espacio guiado por  Aromaterapia </t>
  </si>
  <si>
    <t>Con el fin de implementar la estrategia de formación en herramientas para el empoderamiento y las capacidades psicoemocionales, durante el mes de abril se avanza con:
CURSOS VIRTUALES: (i) OBSERVO, IDENTIFICO Y PROTEJO: Seguimiento a las participantes del curso disponible en la plataforma virtual de la SdMujer: ¨Observo, Identifico y Protejo¨ para el que se certificaron 365 personas, fortaleciendo sus conocimientos y competencias en el abordaje de temas relacionados con la prevención y atención de violencias contra la niñez y la adolescencia. (ii) TEJIENDO REDES: Se cuenta con 29 personas inscritas para Tejiendo redes comunidad y 21 personas inscritas para Tejiendo Redes servidores para dar inicio en mes de mayo de acuerdo con la creación de usuarios de parte del equipo de  gestión del conocimiento.
CUALIFICACIÓN EQUIPOS PROFESIONALES: 
Se realizaron tres espacios de transferencia metodológica y de conocimientos en capacidades psicoemocionales a 63 funcionarias y funcionarios públicos, así: 
(i)	Transferencia Capacidades Psicoemocionales 15 profesionales del equipo Transformaciones culturales Sd Mujer; CIOM Santafé.
(ii)	Transferencia Capacidades Psicoemocionales 29 profesionales del equipo PAPSIVI Secretaria de Salud; Casa Gitana. 
(iii)	Transferencia Capacidades Psicoemocionales equipo rural sub red sur Secretaria de Salud; Casa de la cultura Tunjuelito</t>
  </si>
  <si>
    <t>https://secretariadistritald-my.sharepoint.com/:f:/g/personal/kforero_sdmujer_gov_co/IgClFOcrvrV2Q4SzpovpuINaAaQu0ZFGksq_oLT1K4vS2hc?e=cQhujI</t>
  </si>
  <si>
    <t>https://secretariadistritald-my.sharepoint.com/:f:/g/personal/kforero_sdmujer_gov_co/IgDVkZU-bhZzT54ksVL6TeT-AedOypj4WVa6LgtwXwRnTWU?e=9nQAwF</t>
  </si>
  <si>
    <t>Con el objetivo de implementar 3 estrategias que contribuyan al reconocimiento y garantía de los derechos de las mujeres en sus diferencias y diversidad, para el periodo acumulado de enero a abril, se avanza en:
1.	CURSOS VIRTUALES: cursos disponible en la plataforma virtual de la SdMujer: ¨Observo, Identifico y Protejo¨ para el periodo acumulado se certificaron 379 personas. (ii) TEJIENDO REDES: Se cuenta con 29 personas inscritas para Tejiendo redes comunidad y 21 personas inscritas para Tejiendo Redes servidores para dar inicio en mes de mayo de acuerdo con la creación de usuarios de parte del equipo de  gestión del conocimiento.
2.	CUALIFICACIÓN EQUIPOS PROFESIONALES: Se realizaron siete espacios de transferencia metodológica y de conocimientos en Empoderamiento y capacidades psicoemocionales a 123 funcionarias y funcionarios públicos, así: (i) Transferencia en empoderamiento: equipo de profesionales psicosociales Sub Red de Salud Occidente CAPS Betania 34 Profesionales (ii) Transferencia en empoderamiento 3 docentes colegio Ciudadela Educativa Bosa  (iii) trasferencia capacidades psico emocionales: a 14 profesionales UTA de la comisión intersectorial de flujos migratorios mixtos (iv) transferencia empoderamiento a 9 profesionales psicosociales RECA. (v) trasferencia capacidades psico emocionales: 15 profesionales del equipo Transformaciones culturales SdMujer; CIOM Santafé (vi) trasferencia capacidades psico emocionales: 29 profesionales del equipo PAPSIVI secretaria de Salud (vii) trasferencia capacidades psico emocionales:19 profesionales del equipo rural subred sur secretaria de Salud. 
3.	Se realizaron 18 Jornadas Significativas con la participación de 371 mujeres así: 82 jóvenes de la Universidad Minuto de Dios, 71 mujeres en ASP, 15 mujeres en ASP estudio Web – Cam Teusaquillo, 38 indígenas emberá víctimas del conflicto, 32 niñas del colegio ciudadela educativa BOSA, 74 mujeres adultas en sus diferencias y diversidades, 19 mujeres migrantes, 25 Jóvenes y adultas Casa de la Juventud Usme y 15 jóvenes Casa de Protección Barrios Unidos. 
4.	Se realizó un encuentro intergeneracional con la participación de 59 mujeres, en el salón comunal de Modelia, en el que se llevó a cabo la construcción colectiva de un mural que representó a mujeres en sus diferencias, diversidades y en distintos cursos de vida. incluyente, representativo y acorde con los principios de diversidad y enfoque interseccional.
5.	Se realizó cierre de las 5 Escuelas AMARTE con la certificación de 134 mujeres,:  así: (i) escuela amarte mujeres mayores bosa la estación 29 mujeres mayoras certificadas (ii) escuela amarte mujeres mayores bosa carbonel,50 mujeres mayoras certificadas  (iii) escuela amarte mujeres en ASP en nuevo porvenir  20 mujeres en ASP Certificadas (iv) escuela amarte mujeres en ASP en nuevo porvenir 17 mujeres en ASP certificadas  (v) 18 mujeres en ASP certificadas en la escuela amarte estudio webcam alba 
6. Se inició la sexta Escuela AMARTE con la inscripción y participación de 38 mujeres adultas de la UNAD. 
7. Se realizan 16 Espacios de Conexión Emocional ECE, con la participación de 381 mujeres, realizados con la participación de: 32 mujeres indígenas emberá víctimas UPI la Florida, 23 víctimas del conflicto parque la hoja Puente Aranda, 44 mujeres campesinas y rurales,  35 mujeres en sus diferencias y diversidad, 25 Mujeres Trans en ASP y  madres Trans, del barrio Santa Fe, 25 mujeres primer espacio de co – construcción en el marco del mural del 8m, con mujeres en sus diferencias y diversidad, 108  Mujeres migrantes, refugiadas y retornadas, 7 mujeres mayoras, 45 Mujeres Jóvenes, 22 Mujeres privadas de la libertad Jóvenes, realizado en la cárcel distrital de barones y anexo de mujeres de Bogotá y 15 Mujeres adultas y mayoras.
8. ICFES: se realiza proceso contractual y firma contrato DE PRESTACIÓN DE SERVICIOS No. 926 de 2026 CELEBRADO ENTRE LA SECRETARÍA DISTRITAL DE LA MUJER Y MINDSIT S.A.S. con objeto: poyar la estrategia de Educación Flexible de la Dirección de Enfoque Diferencial en el desarrollo y articulación de las diferentes actividades que se requieran en el marco de la presentación del Examen de Estado de la Educación Media, SABER 11 por parte de un grupo de mujeres en su diversidad. Adicionalmente se terminó la revisión documental de las 474 mujeres que se presentaron interesadas en este patrocinio logrando la confirmación de preinscripción de 200 mujeres en sus diferencias y diversidades
9. CASA DE TODAS: Se llevan a cabo 3 sesiones del Plan emprendedoras - Curso manicure de forma articulada entre la estrategia Casa de todas y Masglo academia.</t>
  </si>
  <si>
    <t>https://secretariadistritald-my.sharepoint.com/:f:/g/personal/kforero_sdmujer_gov_co/IgCq53jx7Z9iSbNI2UjKID3uAQ37xw5YSq_zJe_lLfZX74E?e=qbTQnu</t>
  </si>
  <si>
    <t>https://secretariadistritald-my.sharepoint.com/:f:/g/personal/kforero_sdmujer_gov_co/IgD-7Xcm6u6EQ5MyBAXCbTa1AWUeGmkgzWy_AlqrI5EpvTU?e=JgBUbe</t>
  </si>
  <si>
    <t>https://secretariadistritald-my.sharepoint.com/:f:/g/personal/kforero_sdmujer_gov_co/IgCXvY0RWf7KTpBVMrTZoSHvAbRuE4Yq_-_26sk17fzHDAk?e=a8EHTC</t>
  </si>
  <si>
    <t>Con el objetivo de Realizar Asistencia Técnica para la incorporación del enfoque diferencial a los sectores de la Administración Distrital, para el mes de abril se adelantaron las siguientes acciones:  SECTOR INTEGRACIÓN SOCIAL: Se realizó reunión con la Subdirección para la Infancia de la Secretaría Distrital de Integración Social con el objetivo de revisar una propuesta de articulación interinstitucional orientada al fortalecimiento de capacidades técnicas de los equipos de esta dependencia que desarrollan su quehacer en los territorios del Distrito Capital. Se realizó revisión y aportes a la propuesta de formación elaborada y remitida por la referenta de la DDYDP del Sector Integración Social, la cual está dirigida a la Subdirección para la Discapacidad de la SDIS, en el marco de la asistencia técnica. El documento con control de cambios, aportes y comentarios se remitió a la referente con una propuesta de reunión para la retroalimentación y definición de una propuesta que cuente con el aval de las dos dependencias. Y adicionalmente, se realizó la lectura detallada y se comentó el documento técnico denominado: "Propuesta de curso para el fortalecimiento de capacidades orientadas a la transversalización de los enfoques de derechos humanos de las mujeres, de género y poblacional diferencial, dirigida a los equipos de la Subdirección para la Discapacidad de la Secretaría Distrital de Integración Social."
SECTOR MUJERES: Se realizó la revisión y aportes para la incorporación del enfoque poblacional – diferencial en el Manual de Inducción de la SDMujer realizando lectura detallada del Manual, se hicieron comentarios generales sobre el objetivo, alcance y estructura y recomendaciones para la inclusión del enfoque poblacional – diferencial y también se revisó el documento técnico: Propuesta de Curso de formación: Gestión Social con enfoques de género, derechos humanos de las mujeres y poblacional-diferencial para el sector hábitat para la entidad Caja de Vivienda Pupular. 
SECTOR EDUCACIÓN: Participación en la Mesa Interuniversitaria Sello en Igualdad: Buenas prácticas y acciones afirmativas “Estrategia Universitaria por la Igualdad”, teniendo en cuenta que el laboratorio está a cargo de la DED para abordar la inclusión de mujeres en sus diferencias y diversidad en la educación superior, con el objetivo de fortalecer la articulación entre la Secretaría Distrital de la Mujer (SDMujer) y las Instituciones de Educación Superior (IES) que hacen parte del Sello en Igualdad, mediante la presentación formal de la Estrategia Universitaria por la Igualdad, con el fin de identificar compromisos y acciones afirmativas que amplíen las oportunidades de las trayectorias educativas de las mujeres beneficiarias de la SDMujer". 
SECTOR GESTIÓ JURÍDICA: Se realizó una reunión con la Secretaría Jurídica Distrital y varias dependencias de la Secretaría Distrital de la Mujer (DDDP, DTDP, DSC, DED) con el fin de establecer acuerdos que contribuyan a la implementación de uno de los cuatro productos de la PPMYEG 2020-2030, a cargo de dicha entidad, en el marco de la formulación del Plan de Asistencia Técnica para el Sector 2026, a saber, el 4.1.6: "Orientación con enfoques de género, diferencial y de derechos de las mujeres, a las mujeres para la constitución de entidades sin ánimo de lucro".</t>
  </si>
  <si>
    <t>En abril con el objetivo de sistematizar y organizar una caja de herramientas de las estrategias de la Dirección de Enfoque Diferencial, que aporten a la incorporación del enfoque diferencial en los sectores de la Administración Distrital y el sector privado, se avanzó con: 
-Podcast: se realizó acompañamiento a la comunidad palenquera en la revisión de los capítulos 4 y 5(Rituales fúnebres y cuidados comunitarios)- en los cuales se realizaron aportes que dan cuenta de la cosmovisión palenquera, posteriormente la referente palenquera envió vía correo a  la estudiante líder del Podcast del semillero Somalá del Politécnico Grancolombiano, los documentos trabajados con la comunidad, para incorporar los ajustes a las escaletas de los capítulos 4 y 5.
-Metodologías sistematizadas de los semilleros: fueron enviadas a la directora de Enfoque Diferencial y al equipo de trabajo, con nuevos ajustes técnicos (de forma y fondo), para su revisión, convalidación y envío a la oficina de comunicaciones de la SDMujer para su diagramación.
-Directorio digital de emprendimientos de mujeres palenqueras: se realizaron dos(2) reuniones de articulación 1-con la líder de la estrategia de Autonomía Económica para las mujeres de la  Subsecretaria del Cuidado y Políticas de Igualdad de la SDMujer, con el fin de revisar acciones de construcción del directorio o portafolio de emprendimientos palenqueros, se establecieron fechas para consolidar la propuesta en mesas de trabajo con entidad aliada y 1- en continuidad a los compromisos de la primera reunión , se realizó espacio con la líder del Politécnico Gran Colombiano, que tuvo como objetivo definir la articulación entre la Secretaría Distrital de la Mujer y el Politécnico para el acompañamiento en branding y visibilización de emprendimientos de mujeres palenqueras en Bogotá.  
-Lineamiento: se realizó un (1) espacio presencial con la comunidad palenquera, tuvo como fin avanzar en la construcción de los 10 conceptos específicos la comunidad palenquera como aporte al lineamiento con enfoque palenquero; se implementó una metodología que permitió recoger insumos para consolidar y finalizar este capítulo.</t>
  </si>
  <si>
    <t>https://secretariadistritald-my.sharepoint.com/:f:/g/personal/kforero_sdmujer_gov_co/IgApulMknHOhTrRFwFI3yzZZAeS1YloB4lRzXzQjh9Czfdg?e=q3dket</t>
  </si>
  <si>
    <t>https://secretariadistritald-my.sharepoint.com/:f:/g/personal/kforero_sdmujer_gov_co/IgDf1DMJOKi_RLXeJxx3yfuKAfKOwTdCr05RQ7cY5g0Z8No?e=ToBczs</t>
  </si>
  <si>
    <t>https://secretariadistritald-my.sharepoint.com/:f:/g/personal/kforero_sdmujer_gov_co/IgDk3qq-lrJHQo-pc4f8hjRGAQFwvBQJuFu7LjvJQm5TKF4?e=7q0dDb</t>
  </si>
  <si>
    <t>https://secretariadistritald-my.sharepoint.com/:f:/g/personal/kforero_sdmujer_gov_co/IgA_0Hd5xBLUQbnR2mR-RUwvAVerbqHl_aPTZcvIbYGjtxg?e=svtMbC</t>
  </si>
  <si>
    <t>Con el objetivo de Implementar 1 estrategia de asistencia técnica dirigidas a los Sectores de la Administración Distrital y al Sector Privado, para la incorporación del enfoque diferencial en los servicios, programas y estrategias dirigidas a mujeres, durante el mes de abril se avanzó en:
1.	Se avanzó con la realización de cuatro 4 espacios de transversalización, con la participación de 81 participantes, así: (i) Orientaciones y mecanismos para la incorporación, implementación y apropiación del enfoque antirracista: Se llevó a cabo el primer espacio de aplicación de la metodología, dirigido a 22 estudiantes de la Licenciatura en Biología de la Universidad Distrital. (ii) Espacio para 20 funcionarios y funcionarias de la Casa de Igualdad de Oportunidades- Santa fe para fortalecer las capacidades de las y los servidores públicos, para orientar procesos de regularización migratoria y brindar una atención basada en el respeto, la no discriminación y la prevención de la xenofobia, incorporando un enfoque de género, diferencial y de derechos humanos. (iii) Transversalización de enfoque diferencial y ASP con Universidad Distrital 10 participantes.  (iv)  Se desarrolló la jornada de transferencia de conocimiento con profesionales y gestores de la Secretaría Distrital de Salud (PAPSIVI), quienes transversalizan el enfoque de víctimas del conflicto armado e intercambio de herramientas para la incorporación del enfoque diferencial de víctimas en los procesos de atención. y con la participación de 29 personas, dentro de ellas 13 mujeres víctimas del conflicto armado.
2.	CURSO LENGUA DE SEÑAS: Se dio inicio a dos cursos de Lenguaje de Señas Colombiano (uno virtual y uno presencial) con 92 profesionales inscritas, así: (i) Se iniciaron las clases virtuales del segundo grupo de Nivel 1 dirigidas a un equipo de 70 profesionales de Duplas Psicojurídicas de la Dirección del Sistema Distrital de Cuidado (manzanas de cuidado) . Las sesiones se llevan a cabo los jueves de 9:00 a 11:00 a. m. a través de la plataforma Microsoft Teams. (ii) Iniciaron las sesiones presenciales del Nivel 2 en la Casa LGBTI Sebastián Romero dirigido a 22 formadoras de la manzana del cuidado. El cronograma establecido para este grupo son los lunes de 9:00 a. m. a 12:00 m
3.	SERVICIOS DE INTERPRETACIÓN: se prestaron 11 servicios de interpretación de lengua de señas así: 9 servicios solicitados por la DED, 1 servicio solicitado por prensa de la SdMujer y 1 servicio para la Sesión ordinaria de la Mesa Coordinadora – CCMB
4.	PROTOCOLO PARA LA PRESTACIÓN DEL SERVICIO DE LENGUA DE SEÑAS: Se avanzó en la construcción de la metodología, logrando: identificar el proceso más adecuado y resolver dudas relacionadas con su construcción. Actualmente, el documento se encuentra en control de cambios y ha sido trabajado de manera progresiva.
5.	Se realizó revisión y aportes a la propuesta de formación elaborada y remitida por la referenta de la DDYDP del Sector Integración Social, la cual está dirigida a la Subdirección para la Discapacidad de la SDIS, en el marco de la asistencia técnica
6.	Se realizó la revisión y aportes para la incorporación del enfoque poblacional – diferencial en el Manual de Inducción de la SDMujer realizando lectura detallada del Manual, se hicieron comentarios generales sobre el objetivo, alcance y estructura y recomendaciones para la inclusión del enfoque poblacional – diferencial y también se revisó el documento técnico: Propuesta de Curso de formación: Gestión Social con enfoques de género, derechos humanos de las mujeres y poblacional-diferencial para el sector hábitat para la entidad Caja de Vivienda Pupular.
7.	Podcast: se realizó acompañamiento a la comunidad palenquera en la revisión de los capítulos 4 y 5(Rituales fúnebres y cuidados comunitarios)- en los cuales se realizaron aportes que dan cuenta de la cosmovisión palenquera, posteriormente la referente palenquera envió vía correo a  la estudiante líder del Podcast del semillero Somalá del Politécnico Grancolombiano, los documentos trabajados con la comunidad, para incorporar los ajustes a las escaletas de los capítulos 4 y 5.
8.	Lineamiento: se realizó un (1) espacio presencial con la comunidad palenquera, tuvo como fin avanzar en la construcción de los 10 conceptos específicos la comunidad palenquera como aporte al lineamiento con enfoque palenquero; se implementó una metodología que permitió recoger insumos para consolidar y finalizar este capítulo.</t>
  </si>
  <si>
    <t xml:space="preserve">Con el objetivo de desarrollar Plan de Acción para la gestión, alistamiento y realización de eventos conmemorativos, talleres, encuentros diferenciales y actividades para la transformación de imaginarios, estereotipos racistas y de discriminación, dirigidos a la ciudadanía y a las mujeres en sus diferencias y diversidades, para el año 2026 se formuló plan de trabajo y cronograma que proyecta la realización de 29 eventos durante 2026. De estos eventos proyectados durante el mes de abril se avanzó en la gestión, alistamiento, acuerdos con las comunidades y articulación para la realización de 10 de los eventos proyectados, así: 
Adelantar las acciones estratégicas orientadas a la planeación, articulación, gestión de apoyo, concertación con comunidades y grupos de interés y organización logística de 10 eventos y conmemoraciones, para lo que se realizaron reuniones de concertación con lideres, referentas y comunidad y representantes de mujeres raizales, mueres indígenas, mujeres muiscas Suba y Bosa, ASP, migrantes, festival lesbiarte y trans-incidencias. </t>
  </si>
  <si>
    <t>Durante el mes de abril con el fin de construir fichas metodológicas para la realización de actividades de capacitación y sensibilización sobre el enfoque diferencial, y de acuerdo con el plan de acción formulado para el cumplimiento de la tarea, se proyecta la elaboración y realización de pilotos de prueba para 13 fichas metodológicas durante 2026. De estas fichas durante el mes de abril se avanzó en la formulación y actividades para la implementación de 9 metodologías, así: (i)“Taller hablemos de racismo para construir prácticas antirracistas en las entidades”, palabras clave como antirracismo aplicado, sistemas de opresión e interseccionalidad. Posteriormente, se llevó a cabo una prueba piloto con estudiantes de la Licenciatura en Biología de la Universidad Distrital. El objetivo del taller fue sensibilizar a las y los participantes sobre las manifestaciones del racismo en los contextos institucionales y promover acciones que fortalezcan una atención con enfoque diferencial étnico e interseccional. Este espacio evaluado para recoger recomendaciones para ajustar la metodología. (ii) taller “Ajustes razonables para garantizar el derecho al trabajo de mujeres en sus diferencias y diversidades, con énfasis en discapacidad”, se realizó la revisión de la metodología y se envió para revisión por parte del equipo jurídico. (iii) Se definieron y ajustaron los elementos metodológicos para el desarrollo del taller de enfoque diferencial. (iv) Revisión de la metodología Sensibilización e introducción a la lengua de señas colombiana básico y la cultura sorda, se programaron espacios para la implementación. (v) Enfoque Diferencial poblacional con enfoque en mujeres indígenas en Bogotá se realizó corrección del documento y se entregó una versión ajustada de la metodología. Actualmente, el documento se encuentra en proceso de revisión y se está a la espera de su validación. Asimismo, se concretó una ruta para la aplicación de la metodología. (vi) ¿Porqué hablamos de enfoque diferencial e interseccionalidad en la ruralidad ajustes a la metodología realizados y se proyectaron espacios para la realización de la prueba piloto. Actualmente, el documento se encuentra en proceso de revisión (vii) Recomendaciones para la atención a mujeres víctimas del conflicto con enfoque de género y diferencial. se recibió el documento diseñado por la referente, en el cual se evidencia el avance en la construcción de la metodología. Actualmente se encuentra en revisión (viii) Taller informativo para la atención a mujeres migrantes en Bogotá. se realizó la revisión de la metodología. Posterior a la aplicación de prueba piloto de  implementación, se realizó evaluación de la prueba piloto de la metodología, y con base en sus resultados, se proyecta la realización de ajustes y correcciones a la misma. (iv) taller “Actividades sexuales pagas: dinámicas y lineamientos de atención a mujeres”. Posterior a la aplicación de prueba piloto de  implementación, se propuso un espacio de evaluación de la metodología, con el fin de continuar fortaleciendo y ajustando el documento</t>
  </si>
  <si>
    <t xml:space="preserve">En el mes de abril, con el objetivo de Implementar plan de trabajo para la realización de espacios, actividades y eventos orientados al reconocimiento y garantía de los derechos de las mujeres Lesbianas, bisexuales y trans, se avanza con: 
1.	Se llevan a cabo dos actividades de encuentro con 84 mujeres LB, así: (i) Para la reivindicación de su derecho al ocio y el tiempo libre con una salida a Salitre mágico con 64 Mujeres LB, disidentes del género y la sexualidad, con la apropiación del espacio público y la transformación de imaginarios frente a las diversidades sexuales (II) una actividad de visibilización y memoria para conmemorar la visibilidad lésbica con la participación de 20 mujeres LB. un conversatorio de reconocimiento a 5 lesbianas de la ciudad de Bogotá con apuestas sociales, culturales y políticas; así como con muestras artísticas y deportivas y con la realización de un podcast reivindicativo de la memoria de las luchas de las mujeres lesbianas y bisexuales.
2.	Se realizó la revisión y generación de aportes técnicos al documento "Nota Concepto Atenea_270326",  con el fin de asegurar que la futura ruta de formación de la Academia Atenea integre un enfoque interseccional.  Se enfatizó en la necesidad de reconocer a la mujer trans como un sujeto transversal,  considerando variables como la migración,  la discapacidad y la pertenencia étnica.  Entre las recomendaciones clave,  se incluyó la garantía del uso del nombre identitario en plataformas virtuales para evitar la deserción por misgendering, la optimización de contenidos para dispositivos de baja gama y la implementación de metodologías asincrónicas que respeten los tiempos de las mujeres en actividades sexuales pagadas o trabajos informales.  
3.	En el marco de la conmemoración del Día de la Visibilidad Trans,  se lideraron las acciones de coordinación interinstitucional y logística para el desarrollo de la jornada al derecho del Goce y Disfrute en el Parque Salitre Mágico,  orientada a 12 mujeres Trans y sus familiares. 
4.	Se brindó acompañamiento técnico para transformar el enfoque tradicional del certamen "Mujer T", priorizando el reconocimiento del activismo, la labor social y las trayectorias comunitarias sobre los criterios estéticos. Este espacio permitió posicionar el proceso como una plataforma de incidencia política y ciudadana para las mujeres trans en el territorio.  </t>
  </si>
  <si>
    <t>Con el objetivo de ejecutar proyecto orientado al reconocimiento y garantía de los derechos de las mujeres con discapacidad y migrantes, para el mes de abril se avanzó así: 
1.	Se realizaron dos espacios de esparcimiento y reconocimiento al derecho al descanso y tiempo libre de las mujeres migrantes con la participación de 146 mujeres migrantes así: (i) visita al parque salitre mágico 97 mujeres migrantes (ii) dia de recreación en el parque salitre mágico con 49 mujeres migrantes.  En estos espacios las mujeres tuvieron la oportunidad de disfrutar de todas las atracciones, de fortalecer sus redes de apoyo y reconocer su derecho a la recreación. 
2.	En el marco de las acciones de presencia territorial y articulación intersectorial, el día 15 de abril se realizó el acompañamiento a recorridos territoriales en coordinación con la dupla de la estrategia Casa de Todas, conformada en esta oportunidad por una gestora territorial y una profesional del área jurídica. Esta actividad se desarrolló conforme a la programación previamente definida por Casa de Todas, orientada a la intervención en establecimientos donde se desarrollan Actividades Sexuales Pagadas (ASP). El recorrido se llevó a cabo en las localidades de Ciudad Bolívar y Kennedy, contando con el apoyo vehicular dispuesto por el componente logístico. Durante la jornada se visitaron un total de diez (10) establecimientos, en los cuales se brindó información directa en territorio sobre la oferta institucional disponible, con énfasis en los servicios dirigidos a población migrante. Como resultado de la intervención, se logró la identificación de veinticinco (25) mujeres migrantes, a quienes se les socializó la ruta de atención y los servicios ofrecidos por la Dirección de Enfoque Diferencial (DED), promoviendo el acceso a mecanismos de orientación, protección y garantía de derechos. Estas acciones contribuyen al fortalecimiento de las estrategias de acercamiento institucional y a la ampliación de la cobertura en la atención a poblaciones en contextos de vulnerabilidad
3.	Se llevaron a cabo dos espacios dirigidos a mujeres con discapacidad, orientados a promover el acceso a actividades recreativas, el disfrute del tiempo libre y el fortalecimiento de la autonomía, con el objetivo de garantizar espacios de esparcimiento inclusivo que favorezcan la autonomía, la participación y el derecho al ocio de las mujeres con discapacidad</t>
  </si>
  <si>
    <t>https://secretariadistritald-my.sharepoint.com/:f:/g/personal/kforero_sdmujer_gov_co/IgAyni6w7jPEQaAtgPPDmNCaAaAoxKPL32vy2HXWupaPj5Y?e=tyIa9S</t>
  </si>
  <si>
    <t>https://secretariadistritald-my.sharepoint.com/:f:/g/personal/kforero_sdmujer_gov_co/IgAtFIM6TayXQIjVofQF7hueATVcVBWZuGwdNGxpYM81A0Q?e=SaDXga</t>
  </si>
  <si>
    <t>Para dar cumplimiento a la meta plan de ¨Desarrollar 4 estrategias de empoderamiento para promover capacidades, liderazgos, participación, incidencia política y transformación de imaginarios culturales, que reproducen los estereotipos de género en los territorios urbanos y rurales¨, se precisa que el proyecto 8222 contribuye directamente al desarrollo de UNA de las estrategias. En este sentido, el avance reportado por el proyecto 8222 corresponde específicamente al desarrollo de Una Estrategia de Enfoque Diferencial, cuya implementación se ha materializado a través de los siguientes componentes de la estrategia, para el mes de marzo, así:
1.	CURSOS VIRTUALES: Seguimiento a las participantes del curso disponible en la plataforma virtual de la SdMujer: ¨Observo, Identifico y Protejo¨ para el cual en marzo se certificaron 10 personas. 2.	CUALIFICACIÓN EQUIPOS PROFESIONALES: Se realizaron tres espacios de transferencia metodológica y de conocimientos en Empoderamiento y capacidades psicoemocionales a 51 funcionarias y funcionarios públicos.
3.	Se realizaron 10 Jornadas Significativas con la participación de 82 jóvenes de la Universidad Minuto de Dios, 71 mujeres en ASP, 23 indígenas emberá víctimas del conflicto y 32 niñas del colegio ciudadela educativa BOSA.  4.	Se realizó un encuentro intergeneracional con la participación de 59 mujeres, en el salón comunal de Modelia, en el que se llevó a cabo la construcción colectiva de un mural que representó a mujeres en sus diferencias, diversidades y en distintos cursos de vida. incluyente, representativo y acorde con los principios de diversidad y enfoque interseccional
5.	Se realizó la última sesión y cierre de las 5 Escuelas AMARTE iniciadas en el mes anterior, con la certificación de 134 mujeres,:  así: (i) escuela amarte mujeres mayores bosa la estación 29 mujeres mayoras certificadas (ii) escuela amarte mujeres mayores bosa carbonel,50 mujeres mayoras certificadas  (iii) escuela amarte mujeres en ASP en nuevo porvenir  20 mujeres en ASP Certificadas (iv) escuela amarte mujeres en ASP en nuevo porvenir 17 mujeres en ASP certificadas  (v) 18 mujeres en ASP certificadas en la escuela amarte estudio webcam alba  6.	Se realizan 4 Espacios de Conexión Emocional ECE, con la participación de 110 mujeres, realizados así: (i) 25 mujeres migrantes Centro INTEGRATE Engativá (ii) 32 mujeres indígenas emberá víctimas UPI la Florida (iii) 23 víctimas del conflicto parque la hoja Puente Aranda (iv) 30 mujeres campesinas rurales Vereda Quiba Ciudad Bolívar.  
7.	ICFES: La planeación y proceso precontractual orientado al patrocinio para la presentación de pruebas SABER-11_2026, y en este proceso se avanza con la oficina jurídica en la proyección de la justificación para la contratación y la definición de la forma de contratación. Adicionalmente durante este mes se realizó convocatoria de inscripción de las mujeres interesadas en presentar la prueba, lo que dio como resultado la preinscripción de 474 mujeres que actualmente se encuentran en revisión de documentación y priorización para ser cubiertas por el beneficio. 
8.	JORNADAS POR LA DIGNIDAD MENSTRUAL: Se realizó una jornada en el Parque tercer milenio- Localidad Santafé, participan las entidades de IDIPRON, SDIS, SDS, SdMUJER en el marco del cumplimiento del Acuerdo 883.  Como resultado se atienden por parte de la SdMUJER 13 mujeres.  9.	RECORRIDOS: Se realizó un recorrido en la localidad de Suba como acción territorial de sensibilización, orientación y acercamiento a la oferta institucional y durante el recorrido se realizó el abordaje a 14 personas menstruantes.  10.	Se realizó un espacio con 30 jóvenes de IDIPRON UPI la 32 Localidad de Puente Aranda, este espacio pedagógico a partir de la metodología EMAA fue orientado a promover el bienestar y el cuidado menstrual mediante información clara sobre el ciclo menstrual, el autocuidado, el autoconocimiento y la eliminación de mitos y estigmas. 11.	Realización de 3 espacios de cualificación de equipos en metodología para el cuidado menstrual, dirigidos a 62 profesionales, así: (i) Cualificación al equipo de la secretaria de salud de la zona rural con 17 participantes. (ii) En articulación con la Secretaría Distrital del Hábitat, espacio virtual, con la participación de 32 profesionales. (iii) 13 Profesionales contratistas de IDIPRON componente de salud.</t>
  </si>
  <si>
    <t>https://secretariadistritald-my.sharepoint.com/:f:/g/personal/kforero_sdmujer_gov_co/IgBJSAUGJWG3Tr5vtjMIrrgsAaG-xPhTgxrOmfiXRrB6Z8E?e=w0Fwks</t>
  </si>
  <si>
    <t>En el mes de abril con el objetivo de Implementar la estrategia de Educación Flexible, se avanzó con: 
ICFES: Durante el mes de abril se realiza proceso contractual y firma contrato DE PRESTACIÓN DE SERVICIOS No. 926 de 2026 CELEBRADO ENTRE LA SECRETARÍA DISTRITAL DE LA MUJER Y MINDSIT S.A.S. con objeto: poyar la estrategia de Educación Flexible de la Dirección de Enfoque Diferencial en el desarrollo y articulación de las diferentes actividades que se requieran en el marco de la presentación del Examen de Estado de la Educación Media, SABER 11 por parte de un grupo de mujeres en su diversidad. Adicionalmente se terminó la revisión documental de las 474 mujeres que se presentaron interesadas en este patrocinio logrando la confirmación de preinscripción de 200 mujeres en sus diferencias y diversidades. 
ATENEA: Se realiza reunión con Academia ATENEA para revisar la nota concepto y desarrollar la ruta de cursos para las poblaciones de la DED. Se espera que Academia Atenea pueda desarrollar la ruta de cursos para la DED y sus poblaciones. 
CASA DE TODAS: Reunión con Crea la Pepita para cursos de Teatro para mujeres ASP. Mediante Pieza comunicativa se realiza convocatoria para la inscripción de mujeres ASP para el taller de teatro
UNIVERSIDAD PEDAGOGICA:  Se realiza reunión para realizar un Acuerdo de Voluntades con el objetivo de implementar el modelo de educación flexible de la universidad en un grupo poblacional con el que trabaja la DED.      UNIVERSIDAD NACIONAL: Reunion para Explorar y definir posibilidades de articulación entre la Secretaría Distrital 
de la Mujer y la Universidad Nacional de Colombia para facilitar rutas de  acceso, información, acompañamiento y empoderamiento educativo dirigidas a mujeres participantes del componente de Educación Flexible,  particularmente aquellas que presentarán la prueba Saber 11, así como  mujeres vinculadas a programas especiales de admisión y permanencia universitaria.</t>
  </si>
  <si>
    <t>https://secretariadistritald-my.sharepoint.com/:f:/g/personal/kforero_sdmujer_gov_co/IgB01I4GCNvMRod-NV9HTSMwARGwrWkm5xpAnmnzhyhbscM?e=3ivJe7</t>
  </si>
  <si>
    <t>https://secretariadistritald-my.sharepoint.com/:f:/g/personal/kforero_sdmujer_gov_co/IgAGJ3rUokafTafDF4g5Mm73ATKbHiywqGu6VsezMMY39_Q?e=CRtewP</t>
  </si>
  <si>
    <t>https://secretariadistritald-my.sharepoint.com/:f:/g/personal/kforero_sdmujer_gov_co/IgD0AHfLu0o9TrGJM4bGtFTcAaEDMy1jBPJEk0wkQAV1yZE?e=HZCFAd</t>
  </si>
  <si>
    <t>Con el fin de Implementar 1 estrategia de reconocimiento de la diversidad de las mujeres del Distrito Capital, en el mes de abril, se logró: 
1.	Con el objetivo de desarrollar Plan de Acción para la realización de eventos conmemorativos y actividades para la transformación de imaginarios, estereotipos racistas y de discriminación, para el año 2026 se formuló plan de trabajo y cronograma que proyecta la realización de 29 eventos durante 2026; de estos eventos proyectados durante el mes de abril se avanzó en la gestión, alistamiento, acuerdos con las comunidades y articulación para la realización de 10 de los eventos proyectados, para lo que se realizaron reuniones de concertación con lideres, referentas y comunidad y representantes de mujeres raizales, mueres indígenas, mujeres muiscas Suba y Bosa, ASP, migrantes, festival lesbiarte y trans-incidencias.  
2.	se avanzó en la formulación y actividades para la implementación de 9 metodologías, así: (i)“Taller hablemos de racismo para construir prácticas antirracistas en las entidades”, palabras clave como antirracismo aplicado, sistemas de opresión e interseccionalidad. Posteriormente, se llevó a cabo una prueba piloto con estudiantes de la Licenciatura en Biología de la Universidad Distrital. (ii) taller “Ajustes razonables para garantizar el derecho al trabajo de mujeres en sus diferencias y diversidades, con énfasis en discapacidad”, se realizó la revisión de la metodología y se envió para revisión jurídica. (iii) Se definieron y ajustaron los elementos metodológicos para el desarrollo del taller de enfoque diferencial. (iv) Revisión de la metodología Sensibilización e introducción a la lengua de señas colombiana básico y la cultura sorda, se programaron espacios para la implementación. (v) Enfoque Diferencial poblacional con enfoque en mujeres indígenas en Bogotá se realizó corrección del documento y se entregó una versión ajustada de la metodología. Actualmente, en proceso de revisión y se está a la espera de su validación, se concretó una ruta para la aplicación de la metodología. (vi) ¿Porqué hablamos de enfoque diferencial e interseccionalidad en la ruralidad ajustes a la metodología realizados y se proyectaron espacios para la realización de la prueba piloto. el documento se encuentra en proceso de revisión (vii) Recomendaciones para la atención a mujeres víctimas del conflicto con enfoque de género y diferencial. avance en la construcción de la metodología. que se encuentra en revisión (viii) Taller informativo para la atención a mujeres migrantes en Bogotá. se realizó la revisión de la metodología. Posterior a la aplicación de prueba piloto de  implementación, se realizó evaluación y con base en sus resultados, se proyecta la realización de ajustes y correcciones. (iv) taller “Actividades sexuales pagas: dinámicas y lineamientos de atención a mujeres”. Posterior a la aplicación de prueba piloto de  implementación, se propuso un espacio de evaluación con el fin de continuar fortaleciendo y ajustando el documento 3.	Se llevan a cabo dos actividades de encuentro con 84 mujeres LB, así: (i) Para la reivindicación de su derecho al ocio y el tiempo libre con una salida a Salitre mágico con 64 Mujeres LB, disidentes del género y la sexualidad, con la apropiación del espacio público y la transformación de imaginarios frente a las diversidades sexuales (II) una actividad de visibilización y memoria para conmemorar la visibilidad lésbica con la participación de 20 mujeres LB. un conversatorio de reconocimiento a 5 lesbianas de la ciudad de Bogotá con apuestas sociales, culturales y políticas; así como con muestras artísticas y deportivas y con la realización de un podcast reivindicativo de la memoria de las luchas de las mujeres lesbianas y bisexuales. 4.Se realizó la revisión y generación de aportes técnicos al documento "Nota Concepto Atenea_270326",  con el fin de asegurar que la futura ruta de formación de la Academia Atenea integre un enfoque interseccional.   5.	En el marco de la conmemoración del Día de la Visibilidad Trans,  se lideraron las acciones de coordinación interinstitucional y logística para el desarrollo de la jornada al derecho del Goce y Disfrute en el Parque Salitre Mágico,  orientada a 12 mujeres Trans y sus familiares.  6.	Se brindó acompañamiento técnico para transformar el enfoque tradicional del certamen "Mujer T", priorizando el reconocimiento del activismo, la labor social y las trayectorias comunitarias sobre los criterios estéticos.  7.	Se realizaron dos espacios de esparcimiento y reconocimiento al derecho al descanso y tiempo libre de las mujeres migrantes con la participación de 146 mujeres migrantes así: (i) visita al parque salitre mágico 97 mujeres migrantes (ii) dia de recreación en el parque salitre mágico con 49 mujeres migrantes.  En estos espacios las mujeres tuvieron la oportunidad de disfrutar de todas las atracciones, de fortalecer sus redes de apoyo y reconocer su derecho a la recreación.  8.	Se llevaron a cabo dos espacios dirigidos a mujeres con discapacidad, orientados a promover el acceso a actividades recreativas, el disfrute del tiempo libre y el fortalecimiento de la autonomía, con el objetivo de garantizar espacios de esparcimiento inclusivo que favorezcan la autonomía, la participación y el derecho al ocio de las mujeres con discapacidad.</t>
  </si>
  <si>
    <t>Con el fin de Implementar 1 estrategia de reconocimiento de la diversidad de las mujeres del Distrito Capital, en el periodo acumulado de enero a abril, se logró:
1.	Con el objetivo de desarrollar Plan de Acción para la realización de eventos conmemorativos y actividades para la transformación de imaginarios, estereotipos racistas y de discriminación, para el año 2026 se formuló plan de trabajo y cronograma que proyecta la realización de 29 eventos durante 2026; de estos eventos proyectados durante el mes de abril se avanzó en la gestión, alistamiento, acuerdos con las comunidades y articulación para la realización de 10 de los eventos proyectados, para lo que se realizaron reuniones de concertación con lideres, referentas y comunidad y representantes de mujeres raizales, mueres indígenas, mujeres muiscas Suba y Bosa, ASP, migrantes, festival lesbiarte y trans-incidencias.   2.	se avanzó en la formulación y actividades para la implementación de 9 metodologías, así: (i)“Taller hablemos de racismo para construir prácticas antirracistas en las entidades”, palabras clave como antirracismo aplicado, sistemas de opresión e interseccionalidad. Posteriormente, se llevó a cabo una prueba piloto con estudiantes de la Licenciatura en Biología de la Universidad Distrital. (ii) taller “Ajustes razonables para garantizar el derecho al trabajo de mujeres en sus diferencias y diversidades, con énfasis en discapacidad”, se realizó la revisión de la metodología y se envió para revisión jurídica. (iii) Se definieron y ajustaron los elementos metodológicos para el desarrollo del taller de enfoque diferencial. (iv) Revisión de la metodología Sensibilización e introducción a la lengua de señas colombiana básico y la cultura sorda, se programaron espacios para la implementación. (v) Enfoque Diferencial poblacional con enfoque en mujeres indígenas en Bogotá se realizó corrección del documento y se entregó una versión ajustada de la metodología. Actualmente, en proceso de revisión y se está a la espera de su validación, se concretó una ruta para la aplicación de la metodología. (vi) ¿Porqué hablamos de enfoque diferencial e interseccionalidad en la ruralidad ajustes a la metodología realizados y se proyectaron espacios para la realización de la prueba piloto. el documento se encuentra en proceso de revisión (vii) Recomendaciones para la atención a mujeres víctimas del conflicto con enfoque de género y diferencial. avance en la construcción de la metodología. que se encuentra en revisión (viii) Taller informativo para la atención a mujeres migrantes en Bogotá. se realizó la revisión de la metodología. Posterior a la aplicación de prueba piloto de  implementación, se realizó evaluación y con base en sus resultados, se proyecta la realización de ajustes y correcciones. (iv) taller “Actividades sexuales pagas: dinámicas y lineamientos de atención a mujeres”. Posterior a la aplicación de prueba piloto de  implementación, espacio de evaluación con el fin de continuar fortaleciendo y ajustando el documento  3.	Desarrollo de taller experiencial de foto-pose con mujeres trans,. participaron 17 mujeres Trans de las cuales 14 son Heterosexuales, 2 Pansexuales y 1 Lesbiana.4.	Se realizó el segundo encuentro mensual de mujeres Sordas, en el que se abordaron diferentes puntos de interés para ellas, relacionados con lo ofertado por la DED. 5.	recorrido  territorial junto a gestoras territoriales de casa de todas, para la oferta de los servicios de la estrategias, en el cual se abordaron 21 establecimientos, donde se abordaron 41 mujeres Migrantes  7.	Se realiza asistencia técnica a la dirección de talento humano de la Subred Integrada de Salud Sur Occidente, para la creación del comité de género, inclusión y no discriminación de la entidad, con la participación de 3 funcionarios.   8.	Se implementó la jornada de trasnversalización en articulación con la Fundación GAAT y la Estrategia de Autonomía Económica de la SDMujer, La actividad estuvo dirigida a 21 personas servidoras públicas y contratistas de la Secretaría Distrital de la Mujer (SDMujer).9. Se llevan a cabo dos actividades de encuentro con 84 mujeres LB, así: (i) Para la reivindicación de su derecho al ocio y el tiempo libre con una salida a Salitre mágico con 64 Mujeres LB, disidentes del género y la sexualidad, con la apropiación del espacio público y la transformación de imaginarios frente a las diversidades sexuales (II) una actividad de visibilización y memoria para conmemorar la visibilidad lésbica con la participación de 20 mujeres LB. 10. Desarrollo de la jornada al derecho del Goce y Disfrute en el Parque Salitre Mágico,  orientada a 12 mujeres Trans y sus familiares.   11. Acompañamiento técnico para transformar el enfoque tradicional del certamen "Mujer T", priorizando el reconocimiento del activismo, la labor social y las trayectorias comunitarias sobre los criterios estéticos.  12. Se realizaron dos espacios de esparcimiento y reconocimiento al derecho al descanso y tiempo libre de las mujeres migrantes con la participación de 146 mujeres migrantes así: (i) visita al parque salitre mágico 97 mujeres migrantes (ii) Día de recreación en el parque salitre mágico con 49 mujeres migrantes. 13. Se llevaron a cabo dos espacios dirigidos a mujeres con discapacidad, orientados a promover el acceso a actividades recreativas, el disfrute del tiempo libre y el fortalecimiento de la autonomía, con el objetivo de garantizar espacios de esparcimiento inclusivo que favorezcan la autonomía, la participación y el derecho al ocio de las mujeres con discapacidad</t>
  </si>
  <si>
    <t>Para el periodo acumulado de enero a abril, con el objetivo de dar cumplimiento a la meta plan de Desarrollo ¨Implementar 1 estrategia de transformación cultural  se ha  avanzando en la realización de Asistencia Técnica para la incorporación del enfoque diferencial a los sectores de la Administración Distrital e implementando acciones para el reconocimiento de la diversidad de las mujeres, así:   1.	Se trabajó en el documento herramienta: “Metodología para taller colaborativo y reconocimiento de las particularidades de las mujeres palenqueras que habitan en Bogotá¨, metodología que será utilizada para actividades de transversalización con enfoque palenquero que se desarrollaran con sectores públicos o privados.  2.	 Podcast: se realizó acompañamiento a la comunidad palenquera en la revisión de los capítulos 4 y 5(Rituales fúnebres y cuidados comunitarios)- en los cuales se realizaron aportes que dan cuenta de la cosmovisión palenquera, posteriormente la referente palenquera envió vía correo a la estudiante líder del Podcast del semillero Somalá del Politécnico Grancolombiano, los documentos trabajados con la comunidad, para incorporar los ajustes a las escaletas de los capítulos 4 y 5. 3.	 3. Se avanzó con la realización de seis 6 espacios de transversalización, con la participación de 171 participantes 4.	CURSO LENGUA DE SEÑAS: Finalización del curso para formadoras de las manzanas de cuidado, incluyendo la verificación de objetivos alcanzados y entrega de resultados, 22 participantes certificadas aprobaron satisfactoriamente el 1 Nivel   5.	Se dio inicio a dos cursos de Lenguaje de Señas Colombiano (uno virtual y uno presencial) con 92 profesionales inscritas, así: (i) Curso virtual del segundo grupo de Nivel 1 dirigidas a un equipo de 70 profesionales de Duplas Psicojurídicas de la Dirección del Sistema Distrital de Cuidado (manzanas de cuidado) . (ii) Iniciaron las sesiones presenciales del Nivel 2 en la Casa LGBTI Sebastián Romero dirigido a 22 formadoras de la manzana del cuidado.  6.	SERVICIOS DE INTERPRETACIÓN: se prestaron 52  servicios de interpretación de lengua de señas solicitados por la DED, por los CIOM de Tunjuelito, San Cristobal, Ciudad Bolívar, Engativá y Bosa. Manzana del Cuidado de Tunjuelito y Usaquén, subsecretaria/ Consejo consultivo CCM, URI Bosa y casa de justicia de San Cristobal, oficina de prensa de la SdMujer y  Sesión ordinaria de la Mesa Coordinadora – CCMB  7. Con el objetivo de desarrollar Plan de Acción para la gestión, alistamiento y realización de eventos conmemorativos, talleres, encuentros diferenciales y actividades para la transformación de imaginarios, estereotipos racistas y de discriminación, dirigidos a la ciudadanía y a las mujeres en sus diferencias y diversidades, para el año 2026 se formuló plan de trabajo y cronograma que proyecta la realización de 29 eventos durante 2026; de estos eventos proyectados durante el periodo acumulado se avanzó en la gestión, alistamiento, acuerdos con las comunidades y articulación para la realización de 10 de los eventos proyectados, para lo que se realizaron reuniones de concertación con lideres, referentas y comunidad y representantes de mujeres raizales, mueres indígenas, mujeres muiscas Suba y Bosa, ASP, migrantes, festival lesbiarte y trans-incidencias.  8.	se avanzó en la formulación y actividades para la implementación de 9 metodologías, así: (i)“Taller hablemos de racismo para construir prácticas antirracistas en las entidades”, palabras clave como antirracismo aplicado, sistemas de opresión e interseccionalidad.. (ii) taller “Ajustes razonables para garantizar el derecho al trabajo de mujeres en sus diferencias y diversidades, con énfasis en discapacidad”, (iii) Se definieron y ajustaron los elementos metodológicos para el desarrollo del taller de enfoque diferencial. (iv) Revisión de la metodología Sensibilización e introducción a la lengua de señas colombiana básico y la cultura sorda (v) Enfoque Diferencial poblacional con enfoque en mujeres indígenas en Bogotá (vi) ¿Porqué hablamos de enfoque diferencial e interseccionalidad en la ruralidad. (vii) Recomendaciones para la atención a mujeres víctimas del conflicto con enfoque de género y diferencial. (viii) Taller informativo para la atención a mujeres migrantes en Bogotá (iv) taller “Actividades sexuales pagas: dinámicas y lineamientos de atención a mujeres”.  9.	Desarrollo de taller experiencial de foto-pose con mujeres trans,. participaron 17 mujeres Trans de las cuales 14 son Heterosexuales, 2 Pansexuales y 1 Lesbiana. 10.	Se realizó el segundo encuentro mensual de mujeres Sordas, en el que se abordaron diferentes puntos de interés para ellas, relacionados con lo ofertado por la DED.  11. Apoyo en recorrido territorial junto a gestoras territoriales de casa de todas, para la oferta de los servicios de la estrategias, en el cual se abordaron 21 establecimientos, donde se abordaron 41 mujeres Migrantes a quienes se les brindo información sobre las estrategias de la DED y rutas Rutas de VBG, Regularización y apoyo psicoemocional, brindándoles las rutas respectivas y agendamientos para su atención. 12. Se realiza asistencia técnica a la dirección de talento humano de la Subred Integrada de Salud Sur Occidente, para la creación del comité de género, inclusión y no discriminación de la entidad, con la participación de 3 funcionarios.   13.	Se implementó la jornada de trasnversalización en articulación con la Fundación GAAT y la Estrategia de Autonomía Económica de la SDMujer, abordando de manera central el Sistema Sexo–Género–Orientación Sexual como herramienta conceptual para comprender la diversidad de identidades y expresiones de género. La actividad estuvo dirigida a 21 personas servidoras públicas y contratistas de la Secretaría Distrital de la Mujer (SDMujer). 14. Se llevan a cabo dos actividades de encuentro con 84 mujeres LB, así: (i) Para la reivindicación de su derecho al ocio y el tiempo libre con una salida a Salitre mágico con 64 Mujeres LB, disidentes del género y la sexualidad, con la apropiación del espacio público y la transformación de imaginarios frente a las diversidades sexuales (II) una actividad de visibilización y memoria para conmemorar la visibilidad lésbica con la participación de 20 mujeres LB. 15. Desarrollo de la jornada al derecho del Goce y Disfrute en el Parque Salitre Mágico,  orientada a 12 mujeres Trans y sus familiares.  11. Acompañamiento técnico para transformar el enfoque tradicional del certamen "Mujer T", priorizando el reconocimiento del activismo, la labor social y las trayectorias comunitarias sobre los criterios estéticos.  16. Se realizaron dos espacios de esparcimiento y reconocimiento al derecho al descanso y tiempo libre de las mujeres migrantes con la participación de 146 mujeres migrantes así: (i) visita al parque salitre mágico 97 mujeres migrantes (ii) dia de recreación en el parque salitre mágico con 49 mujeres migrantes.    17. Se llevaron a cabo dos espacios dirigidos a mujeres con discapacidad, orientados a promover el acceso a actividades recreativas, el disfrute del tiempo libre y el fortalecimiento de la autonomía, con el objetivo de garantizar espacios de esparcimiento inclusivo que favorezcan la autonomía, la participación y el derecho al ocio de las mujeres con discapacidad</t>
  </si>
  <si>
    <t xml:space="preserve">•	Para el mes de abril , con el objetivo de dar cumplimiento a la meta plan de Desarrollo ¨Implementar 1 estrategia de transformación cultural  se ha  avanzando en la realización de Asistencia Técnica para la incorporación del enfoque diferencial a los sectores de la Administración Distrital e implementando acciones para el reconocimiento de la diversidad de las mujeres, así:
•	Se avanzó con la realización de cuatro 4 espacios de transversalización, con la participación de 81 participantes, así: (i) Orientaciones y mecanismos para la incorporación, implementación y apropiación del enfoque antirracista: dirigido a 22 estudiantes de la Licenciatura en Biología de la Universidad Distrital. (ii) Espacio para 20 funcionarios y funcionarias de la Casa de Igualdad de Oportunidades- Santa fe para fortalecer las capacidades de las y los servidores públicos, para orientar procesos de regularización migratoria y brindar una atención basada en el respeto, la no discriminación y la prevención de la xenofobia, incorporando un enfoque de género, diferencial y de derechos humanos. (iii) Transversalización de enfoque diferencial y ASP con Universidad Distrital 10 participantes.  (iv)  Se desarrolló la jornada de transferencia de conocimiento con profesionales y gestores de la Secretaría Distrital de Salud (PAPSIVI), con la participación de 29 personas, dentro de ellas 13 mujeres víctimas del conflicto armado.
•	CURSO LENGUA DE SEÑAS: Se dio inicio a dos cursos de Lenguaje de Señas Colombiano (uno virtual y uno presencial) con 92 profesionales inscritas, así: (i) Se iniciaron las clases virtuales del segundo grupo de Nivel 1 dirigidas a un equipo de 70 profesionales de Duplas Psicojurídicas de la Dirección del Sistema Distrital de Cuidado (manzanas de cuidado) (ii) Iniciaron las sesiones presenciales del Nivel 2 en la Casa LGBTI Sebastián Romero dirigido a 22 formadoras de la manzana del cuidado.  •	SERVICIOS DE INTERPRETACIÓN: se prestaron 11 servicios de interpretación de lengua de señas así: 9 servicios solicitados por la DED, 1 servicio solicitado por prensa de la SdMujer y 1 servicio para la Sesión ordinaria de la Mesa Coordinadora – CCMB •	PROTOCOLO PARA LA PRESTACIÓN DEL SERVICIO DE LENGUA DE SEÑAS: Se avanzó en la construcción de la metodología, logrando: identificar el proceso más adecuado y resolver dudas relacionadas con su construcción. Actualmente, el documento se encuentra en control de cambios y ha sido trabajado de manera progresiva.
•	Podcast: se realizó acompañamiento a la comunidad palenquera en la revisión de los capítulos 4 y 5(Rituales fúnebres y cuidados comunitarios)- en los cuales se realizaron aportes que dan cuenta de la cosmovisión palenquera, posteriormente la referente palenquera envió vía correo a  la estudiante líder del Podcast del semillero Somalá del Politécnico Grancolombiano, los documentos trabajados con la comunidad, para incorporar los ajustes a las escaletas de los capítulos 4 y 5.
•	Lineamiento: se realizó un (1) espacio presencial con la comunidad palenquera, tuvo como fin avanzar en la construcción de los 10 conceptos específicos la comunidad palenquera como aporte al lineamiento con enfoque palenquero; se implementó una metodología que permitió recoger insumos para consolidar y finalizar este capítulo.
•	Con el objetivo de desarrollar Plan de Acción para la gestión, alistamiento y realización de eventos conmemorativos, talleres, encuentros diferenciales y actividades para la transformación de imaginarios, estereotipos racistas y de discriminación, dirigidos a la ciudadanía y a las mujeres en sus diferencias y diversidades, para el año 2026 se formuló plan de trabajo y cronograma que proyecta la realización de 29 eventos durante 2026; de estos eventos proyectados durante el mes de abril se avanzó en la gestión, alistamiento, acuerdos con las comunidades y articulación para la realización de 10 de los eventos proyectados, para lo que se realizaron reuniones de concertación con lideres, referentas y comunidad y representantes de mujeres raizales, mueres indígenas, mujeres muiscas Suba y Bosa, ASP, migrantes, festival lesbiarte y trans-incidencias.  
•	se avanzó en la formulación y actividades para la implementación de 9 metodologías, así: (i)“Taller hablemos de racismo para construir prácticas antirracistas en las entidades”, palabras clave como antirracismo aplicado, sistemas de opresión e interseccionalidad. (ii) taller “Ajustes razonables para garantizar el derecho al trabajo de mujeres en sus diferencias y diversidades, con énfasis en discapacidad” (iii) Se definieron y ajustaron los elementos metodológicos para el desarrollo del taller de enfoque diferencial. (iv) Revisión de la metodología Sensibilización e introducción a la lengua de señas colombiana básico y la cultura sorda (v) Enfoque Diferencial poblacional con enfoque en mujeres indígenas en Bogotá. (vi) ¿Por qué hablamos de enfoque diferencial e interseccionalidad en la ruralidad ajustes a la metodología realizados y se proyectaron espacios para la realización de la prueba piloto? (vii) Recomendaciones para la atención a mujeres víctimas del conflicto con enfoque de género y diferencial. (viii) Taller informativo para la atención a mujeres migrantes en Bogotá. (iv) taller “Actividades sexuales pagas: dinámicas y lineamientos de atención a mujeres”. 
•	Se llevan a cabo dos actividades de encuentro con 84 mujeres LB, así: (i) Para la reivindicación de su derecho al ocio y el tiempo libre con una salida a Salitre mágico con 64 Mujeres LB, disidentes del género y la sexualidad, con la apropiación del espacio público y la transformación de imaginarios frente a las diversidades sexuales (ii) una actividad de visibilización y memoria para conmemorar la visibilidad lésbica con la participación de 20 mujeres LB. un conversatorio de reconocimiento a 5 lesbianas de la ciudad de Bogotá con apuestas sociales, culturales y políticas; 
•	Acciones de coordinación interinstitucional y logística para el desarrollo de la jornada al derecho del Goce y Disfrute en el Parque Salitre Mágico,  orientada a 12 mujeres Trans y sus familiares.  
•	Se brindó acompañamiento técnico para transformar el enfoque tradicional del certamen "Mujer T", priorizando el reconocimiento del activismo, la labor social y las trayectorias comunitarias sobre los criterios estéticos.  
•	Se realizaron dos espacios de esparcimiento y reconocimiento al derecho al descanso y tiempo libre de las mujeres migrantes con la participación de 146 mujeres migrantes así: (i) visita al parque salitre mágico 97 mujeres migrantes (ii) dia de recreación en el parque salitre mágico con 49 mujeres migrantes.   •	Se llevaron a cabo dos espacios dirigidos a mujeres con discapacidad, orientados a promover el acceso a actividades recreativas, el disfrute del tiempo libre y el fortalecimiento de la autonomía, con el objetivo de garantizar espacios de esparcimiento inclusivo que favorezcan la autonomía. </t>
  </si>
  <si>
    <t xml:space="preserve">Para dar cumplimiento a la meta plan de ¨Desarrollar 4 estrategias de empoderamiento se ha avanzado a través de los siguientes componentes de la estrategia, para el mes de abril, así: 
1.	CURSOS VIRTUALES: i) Curso disponible en la plataforma virtual de la SdMujer: ¨Observo, Identifico y Protejo¨ para el que se certificaron 365 personas (ii) TEJIENDO REDES: Se cuenta con 29 personas inscritas para Tejiendo redes comunidad y 21 personas inscritas para Tejiendo Redes servidores. 
2.	CUALIFICACIÓN EQUIPOS PROFESIONALES: Se realizaron tres espacios de transferencia metodológica y de conocimientos en capacidades psicoemocionales a 63 funcionarias y funcionarios públicos, así: (i) 15 profesionales del equipo Transformaciones culturales Sd Mujer; CIOM Santafé.(ii) 29 profesionales del equipo PAPSIVI Secretaria de Salud; Casa Gitana. (iii) 19 profesionales del equipo rural subred sur Secretaria de Salud; Casa de la cultura Tunjuelito
3.	Con el objetivo de Implementar la estrategia de acciones afirmativas para el empoderamiento de las mujeres, se avanzó con la realización de: cuatro 4 Jornadas Significativas con la participación de 16 Jóvenes Casa de la Juventud Usme y 15 jóvenes Casa de Protección Barrios Unidos, 15 mujeres indígenas víctimas Emberá, 15 mujeres en ASP estudio Web – Cam Teusaquillo y 9 mujeres adultas Casa de la Juventud Usme 
4.	Apertura e inicio de 1 Escuela AMARTE con la inscripción de 38 mujeres adultas de la UNAD.  Y 7 Espacios de Conexión Emocional ECE, con la participación de 160 mujeres, realizados así: (i, ii, iii) 3 ECE con 64 Mujeres Migrantes y Refugiadas, (iv) 1 ECE con 14 Mujeres Campesinas y rurales (v) 1 ECE con 45 Mujeres Jóvenes (vi) 1 ECE con 22 Mujeres privadas de la libertad Jóvenes, realizado en la cárcel distrital de barones y anexo de mujeres de Bogotá, localidad San Cristobal (vii) 1 ECE con 15 Mujeres adultas y mayoras. 
5.	ICFES: Durante el mes de abril se realiza proceso contractual y firma contrato DE PRESTACIÓN DE SERVICIOS No. 926 de 2026 CELEBRADO ENTRE LA SECRETARÍA DISTRITAL DE LA MUJER Y MINDSIT S.A.S. con objeto: poyar la estrategia de Educación Flexible de la Dirección de Enfoque Diferencial en el desarrollo y articulación de las diferentes actividades que se requieran en el marco de la presentación del Examen de Estado de la Educación Media, SABER 11 por parte de un grupo de mujeres en su diversidad. Adicionalmente se terminó la revisión documental de las 474 mujeres que se presentaron interesadas en este patrocinio logrando la confirmación de preinscripción de 200 mujeres en sus diferencias y diversidades.
6.	se realizó la tercera Mesa Distrital de Cuidado Menstrual Distrital del año 2026 y de acuerdo con la planeación, se avanzó con: RECORRIDOS: Se realizó un recorrido en la localidad de Puente Aranda (Canal Comuneros) durante el recorrido se realizó el abordaje por parte de la SdMujer a 11 personas menstruantes en habitabilidad de calle con pedagogía EMAA y CUALIFICACIÓN EQUIPOS: 2 espacios para la cualificación de equipos, transferencia metodológica y de conocimientos en educación menstrual, dirigidos a 30 profesionales, así: (i) un espacio virtual teams de cualificación a un equipo de 12 Profesionales y contratistas del Instituto de Protección y bienestar Animal. (ii) EMAA realizado en articulación con la Secretaría Distrital de Integración Social (SDIS) participaron 18 profesionales.
7.	EMAA: Para el mes de abril con el objetivo de Realizar Espacios de Educación Menstrual para el Autocuidado y el Autoconocimiento EMAA, se realizaron diez 10 espacios EMAA con la participación de 193  mujeres, así: (i) un espacio pedagógico EMAA con 20 mujeres privadas de la libertad Cárcel Distrital, localidad San Cristóbal (ii) un espacio pedagógico EMAA con 20 adolescentes IDIPRON UPI Perdomo, localidad Ciudad Bolívar. (iii) un espacio pedagógico EMAA con 19 adolescentes Fundación Cares; localidad Mártires (iv) un espacio pedagógico EMAA con 16 mujeres privadas de la libertad Cárcel Distrital, localidad San Cristóbal (v) un espacio pedagógico EMAA con 18 adolescentes y jóvenes IDIPRON UPI Santa Lucía, localidad Rafael Uribe (vi) un espacio pedagógico EMAA con 22 jóvenes, IDIPRON Conservatorio, localidad Mártires (vii) un espacio pedagógico EMAA con 36 jóvenes IDIPRON UPI Perdomo, localidad Ciudad Bolívar. (viii) tres espacios EMAA con 42 mujeres adultas y mayoras.  </t>
  </si>
  <si>
    <t>Para dar cumplimiento a la meta plan de ¨Desarrollar 4 estrategias de empoderamiento  se ha avanzado a través de los siguientes componentes de la estrategia, para el periodo acumulado de enero a abril  así: 1.	CURSOS VIRTUALES: cursos disponible en la plataforma virtual de la SdMujer: ¨Observo, Identifico y Protejo¨ para el periodo acumulado se certificaron 379 personas. (ii) TEJIENDO REDES: Se cuenta con 29 personas inscritas para Tejiendo redes comunidad y 21 personas inscritas para Tejiendo Redes servidores para dar inicio en mes de mayo.
2.	CUALIFICACIÓN EQUIPOS PROFESIONALES: Se realizaron siete espacios de transferencia metodológica y de conocimientos en Empoderamiento y capacidades psicoemocionales a 123 funcionarias y funcionarios públicos, así: (i) Transferencia en empoderamiento: equipo de profesionales psicosociales Sub Red de Salud Occidente CAPS Betania 34 Profesionales (ii) Transferencia en empoderamiento 3 docentes colegio Ciudadela Educativa Bosa  (iii) trasferencia capacidades psico emocionales: a 14 profesionales UTA de la comisión intersectorial de flujos migratorios mixtos (iv) transferencia empoderamiento a 9 profesionales psicosociales RECA. (v) trasferencia capacidades psico emocionales: 15 profesionales del equipo Transformaciones culturales SdMujer; CIOM Santafé (vi) trasferencia capacidades psico emocionales: 29 profesionales del equipo PAPSIVI secretaria de Salud (vii) trasferencia capacidades psico emocionales:19 profesionales del equipo rural subred sur secretaria de Salud. 
3.	Se realizaron 18 Jornadas Significativas con la participación de 371 mujeres así: 82 jóvenes de la Universidad Minuto de Dios, 71 mujeres en ASP, 15 mujeres en ASP estudio Web – Cam Teusaquillo, 38 indígenas emberá víctimas del conflicto, 32 niñas del colegio ciudadela educativa BOSA, 74 mujeres adultas en sus diferencias y diversidades, 19 mujeres migrantes, 25 Jóvenes y adultas Casa de la Juventud Usme y 15 jóvenes Casa de Protección Barrios Unidos. 
4.	Se realizó un encuentro intergeneracional con la participación de 59 mujeres, en el salón comunal de Modelia. 
5.	Se realizó cierre de las 5 Escuelas AMARTE con la certificación de 134 mujeres y  se inició la sexta Escuela AMARTE con la inscripción y participación de 38 mujeres adultas de la UNAD.  
6. Se realizan 16 Espacios de Conexión Emocional ECE, con la participación de 381 mujeres, realizados con la participación de: 32 mujeres indígenas emberá víctimas UPI la Florida, 23 víctimas del conflicto parque la hoja Puente Aranda, 44 mujeres campesinas y rurales,  35 mujeres en sus diferencias y diversidad, 25 Mujeres Trans en ASP y  madres Trans, del barrio Santa Fe, 25 mujeres primer espacio de co – construcción en el marco del mural del 8m, con mujeres en sus diferencias y diversidad, 108  Mujeres migrantes, refugiadas y retornadas, 7 mujeres mayoras, 45 Mujeres Jóvenes, 22 Mujeres privadas de la libertad Jóvenes, realizado en la cárcel distrital de barones y anexo de mujeres de Bogotá y 15 Mujeres adultas y mayoras.
6. ICFES: se realiza proceso contractual y firma contrato DE PRESTACIÓN DE SERVICIOS No. 926 de 2026 CELEBRADO ENTRE LA SECRETARÍA DISTRITAL DE LA MUJER Y MINDSIT S.A.S. con objeto: poyar la estrategia de Educación Flexible de la Dirección de Enfoque Diferencial en el desarrollo y articulación de las diferentes actividades que se requieran en el marco de la presentación del Examen de Estado de la Educación Media, SABER 11 por parte de un grupo de mujeres en su diversidad. Adicionalmente se terminó la revisión documental de las 474 mujeres que se presentaron interesadas en este patrocinio logrando la confirmación de preinscripción de 200 mujeres en sus diferencias y diversidades 
7. CASA DE TODAS: Se llevan a cabo 3 sesiones del Plan emprendedoras - Curso manicure de forma articulada entre la estrategia Casa de todas y Masglo academia.
8. JORNADAS POR LA DIGNIDAD MENSTRUAL: Se realizó una jornada en el Parque tercer milenio- Localidad Santafé, se atienden por parte de la SdMUJER 13 mujeres.  
9. RECORRIDOS: Se realizaron dos 2 recorridos, abordando 25 mujeres habitantes de calle o en riesgo de estarlo, así: (i) localidad de Suba o se realizó el abordaje a 14 personas menstruantes (ii) localidad de Puente Aranda (Canal Comuneros) durante el recorrido se realizó el abordaje por parte de la SdMujer a 11 personas menstruantes en habitabilidad de calle 
10. EMAA: Espacios de Educación Menstrual para el Autocuidado y el Autoconocimiento EMAA, se realizaron once 11 espacios EMAA con la participación de 223 mujeres, así: (i) EMAA con 20 mujeres privadas de la libertad Cárcel Distrital, localidad San Cristóbal (ii) EMAA con 20 adolescentes IDIPRON UPI Perdomo, localidad Ciudad Bolívar. (iii) EMAA con 19 adolescentes Fundación Cares; localidad Mártires (iv) EMAA con 16 mujeres privadas de la libertad Cárcel Distrital, localidad San Cristóbal (v) EMAA con 18 adolescentes y jóvenes IDIPRON UPI Santa Lucía, localidad Rafael Uribe (vi)  EMAA con 22 jóvenes, IDIPRON Conservatorio, localidad Mártires (vii) EMAA con 36 jóvenes IDIPRON UPI Perdomo, localidad Ciudad Bolívar. (viii) tres espacios EMAA con 42 mujeres adultas y mayoras. (iv) EMMA con 30 jóvenes de IDIPRON UPI la 32 Localidad de Puente Aranda.
11. Realización de siete 7 espacios de cualificación de equipos dirigidos a 109 profesionales, así: (i) Cualificación al equipo de la secretaria de salud de la zona rural con 17 participantes. (ii) En articulación con la Secretaría Distrital del Hábitat, espacio virtual, con la participación de 32 profesionales. (iii) 13 Profesionales contratistas de IDIPRON componente de salud (iv) 6 profesionales de la estrategia casa de todas (v) 11 profesionales de territorio UAESP. (vi) un espacio virtual teams de cualificación a un equipo de 12 Profesionales y contratistas del Instituto de Protección y bienestar Animal. (vii) EMAA realizado en articulación con la Secretaría Distrital de Integración Social (SDIS) participaron 18 profesionales.</t>
  </si>
  <si>
    <t>https://secretariadistritald-my.sharepoint.com/:f:/g/personal/kforero_sdmujer_gov_co/IgA5UjJNWLpmQ61NXLAWPru1ASqAYR0EGblHot4lKVCsZ04?e=QrY4FO</t>
  </si>
  <si>
    <t>https://secretariadistritald-my.sharepoint.com/:f:/g/personal/kforero_sdmujer_gov_co/IgB4VFMlmM68Rqu_4EvXqnWdAaKEIZsZzw3Wc2DOJ8zFWOY?e=e4iluO</t>
  </si>
  <si>
    <t>En el mes de mayo con el objetivo de Implementar la estrategia de acciones afirmativas para el empoderamiento de las mujeres, se avanzó con la realización de17 jornadas significativas con 3 niñas, 222 adolescentes estudiantes y 50 mujeres jóvenes y adultas, jornadas realizadas en el en Colegio IED La Aurora, localidad de Usme sobre empoderamiento y amor romántico, estereotipos y roles de género</t>
  </si>
  <si>
    <t xml:space="preserve">En mayo con el objetivo de Implementar la estrategia de acciones afirmativas para el fortalecimiento de capacidades psicoemocionales: 
•	Se dio por finalizada 1 Escuela AMARTE con la certificación de 15 mujeres adultas de la UNAD de las 56 participantes 
•	Se realizaron 4 espacios de Conexión Emocional ECE, con la participación de 81 mujeres, realizados así: (i y ii) 2 ECE con 52 Mujeres Migrantes y Refugiadas en el Centro Intégrate Kennedy. (iii) 1 ECE con 13 Mujeres privadas de la libertad en la cárcel Distrital anexo mujeres (iv) 1 ECE con 16 Mujeres en ASP Web Cam MMG Sede 1. </t>
  </si>
  <si>
    <t xml:space="preserve">En el mes de mayo con el objetivo de Implementar la estrategia de Educación Flexible, se avanzó con: 
UNIVERSIDAD PEDAGOGICA:  Se realizan aportes técnicos al MoU con la universidad, se envía a revisión jurídica de la secretaria, con el fin de implementar el modelo de educación flexible de la universidad pedagógica en un grupo poblacional con el que trabaja la DED. 
EAN: Se establece conversación con la EAN en la que se revisa la posibilidad de ofrecer becas del 50%, que tiene la Universidad y realizar cursos entre otras, para lo que se propone firmar un acuerdo de voluntades y se realiza formación de enfoque diferencial en educación a las IES que pertenecen al sello en igualdad. 
MinSid: Se realiza reunión para ajustar la metodología para usar en adelante para la preparación de la prueba saber 11 y se acompaña el primer simulacro del operador realizado el 30 de Mayo para las mujeres seleccionadas. </t>
  </si>
  <si>
    <t>Para el mes de mayo con el objetivo de Realizar Espacios de Educación Menstrual para el Autocuidado y el Autoconocimiento EMAA, se realizaron Seis (6) espacios con la participación de 130 mujeres, así: 
(i)	EMAA en la Universidad Nacional de Colombia dirigido a 45 jóvenes
(ii)	EMAA en el Barrio el Tesoro Fundación Canita de amor y Paz, dirigido a 7 mujeres jóvenes migrantes
(iii)	EMAA en la Vereda QuibaAlta , dirigido a 18 mujeres rurales
(iv)	Dos EMAA con la participación de 45 aprendices SENA 
(v)	EMAA con la participación de 15 mujeres en ASP en el estudio WEB-CAM-MMG</t>
  </si>
  <si>
    <t>En mayo con el objetivo de sistematizar y organizar una caja de herramientas, se avanzó con: 
1.	Se realizaron ajustes metodológicos y se incorporaron anexos al taller colaborativo de reconocimiento de las particularidades de las mujeres palenqueras que habitan en Bogotá, con el propósito de fortalecer la transversalización del enfoque diferencial palenquero. La propuesta ajustada fue remitida a la líder del componente de Diversidad para las Mujeres para su revisión. Posteriormente, el 26 de mayo, se llevó a cabo una reunión de trabajo para revisar conjuntamente la metodología del taller de sensibilización sobre los usos, costumbres y cultura de las mujeres y la comunidad palenquera, espacio en el que se analizaron la estructura general de la actividad y las observaciones relacionadas con la incorporación del enfoque diferencial y la pertinencia de los contenidos propuestos
2.	Directorio digital de mujeres palenqueras, se realizó una (1) reunión para establecer la articulación entre la Secretaría Distrital de la Mujer y el Politécnico Grancolombiano para el desarrollo de un directorio de emprendimientos de mujeres palenqueras, definiendo roles, metodología, fases de trabajo y acciones concretas para la construcción de marca y estrategia de comunicación.
3.	Se realizó una (1) reunión líder del semillero Somalá del Politécnico Grancolombiano para los ajustes finales a las escaletas de los 5 capítulos en la carpeta drive y establecer acuerdos para las fases siguientes.</t>
  </si>
  <si>
    <t>En mayo: 
1.	CURSO LENGUA DE SEÑAS: Se dio por finalizada el curso del Taller de Acercamiento a la Lengua de Señas Colombiana (LSC), Nivel 1, con 70 profesionales de duplas psicojurídicas y se dio continuidad al cronograma establecido mediante la ejecución presencial de las tres sesiones programadas, las cuales se llevaron a cabo los lunes en las instalaciones de la Casa LGBTI Sebastián Romero con 22 formadoras de la manzana del cuidado
2.	SERVICIOS DE INTERPRETACIÓN: se prestaron 21 servicios de interpretación de lengua de señas así: 11 servicios solicitados por la DED, 1 Subsecretaria del cuidado y políticas de igualdad (SESIÓN ORDINARIA DE LA MESA COORDINADORA – CCMB) 1 Atención casa de justicia 1 CURSO CENTRO DE INCLUSIÓN DIGITAL (CID) 2 Fortalecimiento de Capacidades y Oportunidades 5 CIOM Atención psicosocial y sociojurídica</t>
  </si>
  <si>
    <t xml:space="preserve">Durante el mes de mayo con el fin de construir fichas metodológicas para la realización de actividades de capacitación y sensibilización sobre el enfoque diferencial, y de acuerdo con el plan de acción formulado para el cumplimiento de la tarea, se proyecta la elaboración y realización de pilotos de prueba para 13 fichas metodológicas. De estas fichas,  durante el mes de mayo se avanzó con la aplicación de pilotos y se cuenta con documentos formulados para control legal, aprobación e implementación de 6 guías o documentos metodológicos y 3 documentos se encuentran en etapa de formulación y revisión inicial. </t>
  </si>
  <si>
    <t xml:space="preserve">En el mes de mayo, con el objetivo de Implementar plan de trabajo para la realización de espacios, actividades y eventos orientados al reconocimiento y garantía de los derechos de las mujeres Lesbianas, bisexuales y trans, se avanza con:
1.	se hace acompañamiento y seguimiento a las 25 mujeres LB y 7 mujeres Trans, inscritas para el proceso de las pruebas SABER11-ICFES 2026 y se invita al evento de bienvenida, el cual se realizó en la Universidad Libre y en el cual se indica a las mujeres las fases del proceso y el acompañamiento que tendrán hasta el día de la presentación de la prueba.
2.	Se lleva cabo un espacio de sensibilización sobre orientaciones sexuales e identidades de género y prevención de la discriminación y el prejuicio, con 9 mujeres que hacen parte de la asociación de futbol femenino, quienes muchas veces son estigmatizadas y sufren discriminación por su gusto por el deporte, así como se presentan microviolencias al interior de los equipos y clubes.
3.	Se elaboró y remitió concepto técnico frente al Proyecto de Acuerdo No. 399 de 2026, “Por medio del cual se dictan lineamientos para la formulación del Programa Distrital de Zonas Tranqui Barriales, orientado al fortalecimiento de la convivencia, la seguridad comunitaria y el bienestar barrial en Bogotá D.C.”. El análisis se centró en identificar posibles impactos para las personas trans y no binarias, formulando observaciones relacionadas con el uso de lenguaje incluyente, la prevención de prácticas de perfilamiento y discriminación en el espacio público, la incorporación de protocolos de respeto a la identidad de género, la mitigación de riesgos asociados a sistemas de vigilancia tecnológica y la inclusión de garantías explícitas de no discriminación y protección de derechos para las personas de los sectores sociales LGBTI. 
4.	Foto Pose realizado con una mujer trans, como espacio pedagógico, artístico y de reconocimiento corporal dirigido a mujeres Trans y mujeres con orientaciones diversas del territorio (Suba), con el fin de promover la expresión corporal, el autorreconocimiento, la apropiación del cuerpo a través de ejercicios de fotopose, exploración emocional y construcción colectiva de experiencias.  </t>
  </si>
  <si>
    <t xml:space="preserve">Con el objetivo de desarrollar Plan de Acción para la gestión, alistamiento y realización de eventos conmemorativos, talleres, encuentros diferenciales y actividades para la transformación de imaginarios, estereotipos racistas y de discriminación, dirigidos a la ciudadanía y a las mujeres en sus diferencias y diversidades, para el año 2026 se formuló plan de trabajo y cronograma que proyecta la realización de 32  eventos durante 2026. De estos eventos proyectados durante el mes de mayo se avanzó en la planeación, articulación, gestión de apoyo, concertación con comunidades y grupos de interés y organización logística de 8 eventos y conmemoraciones, así: 
Se realizaron dos actividades de encuentro previos con mujeres indígenas en el parque salitre mágico y dos reuniones de concertación con lideres, referentas y comunidad representante de las mujeres afro, adicionalmente se realizaron tres reuniones  de articulación para las actividades de: trans picnic,  LESBIARTE y conmemoración de mujeres migrantes a realizarse en el mes de diciembre. </t>
  </si>
  <si>
    <t>Para Implementar 1 estrategia de reconocimiento de la diversidad de las mujeres del Distrito Capital, en mayo: 
1.	Alistamiento, acuerdos con las comunidades y articulación para la realización de ocho 8 de las conmemoraciones y eventos proyectados, avanzando con dos actividades de encuentro previos con mujeres indígenas en el parque salitre mágico y dos reuniones de concertación con lideres, referentes y comunidad representante de las mujeres afro, adicionalmente se realizaron tres reuniones  de articulación para las actividades de: trans picnic,  LESBIARTE y conmemoración de mujeres migrantes a realizarse en el mes de diciembre.
2.	Se avanzó con la aplicación de pilotos y se cuenta con documentos formulados para control legal, aprobación e implementación de 6 guías o documentos metodológicos y 3 documentos se encuentran en etapa de formulación y revisión inicial.
3.	Se lleva cabo un espacio de sensibilización sobre orientaciones sexuales e identidades de género y prevención de la discriminación y el prejuicio, con 9 mujeres que hacen parte de la asociación de futbol femenino, quienes muchas veces son estigmatizadas y sufren discriminación por su gusto por el deporte, así como se presentan microviolencias al interior de los equipos y clubes.
4.	Se elaboró y remitió concepto técnico frente al Proyecto de Acuerdo No. 399 de 2026, “Por medio del cual se dictan lineamientos para la formulación del Programa Distrital de Zonas Tranqui Barriales, orientado al fortalecimiento de la convivencia, la seguridad comunitaria y el bienestar barrial en Bogotá D.C.”.
5.	Foto Pose realizado con una mujer trans, como espacio pedagógico, artístico y de reconocimiento corporal dirigido a mujeres Trans y mujeres con orientaciones diversas del territorio (Suba)
6.	Una  reunión virtual con personas del PNUD, quienes financiarán lo correspondiente con la realización de una Escuela AMARTE y la realización de un mural de empoderamiento para mujeres con discapacidad.
7.	Encuentro de mujeres sordas: Se realizó la socialización y apertura de la convocatoria del curso “Habilidades Digitales para la Autonomía de las Mujeres”, orientado al fortalecimiento de competencias digitales para el uso estratégico del teléfono celular y la preparación de un encuentro intercultural entre mujeres sordas y oyentes. Adicionalmente, se desarrolló una actividad pedagógica sobre los tipos de violencia contra las mujeres, abordando las violencias física, psicológica, económica, patrimonial, sexual y vicaria, así como las rutas de atención y denuncia disponibles. 
8.	Se realizó el acompañamiento a recorridos territoriales realizando el ingreso a establecimientos donde se desarrollan Actividades Sexuales Pagadas (ASP). en las localidades de Ciudad Bolívar y Kennedy. Durante la jornada se socializó de manera directa la oferta institucional disponible, con énfasis en los servicios dirigidos a población migrante, como resultado de la intervención, se identificaron treinta y siete (37) mujeres migrantes, a quienes se les brindó información sobre la ruta de atención y los servicios de la Dirección de Enfoque Diferencial (DED)
9.	Se realizó acompañamiento a una feria de servicios dirigida a población migrante en el CIAM de Kennedy y se brindó orientación e información a cuarenta y cuatro (44) mujeres migrantes y refugiadas sobre la oferta institucional disponible.</t>
  </si>
  <si>
    <t>Para Implementar 1 estrategia de reconocimiento de la diversidad de las mujeres del Distrito Capital, en el periodo acumulado de enero a mayo: 
1.	Se han realizado 3 eventos de los 32 programados para el año y se realiza Alistamiento, acuerdos con las comunidades y articulación para la realización de ocho 8 de las conmemoraciones y eventos 
2.	Encuentros previos con mujeres indígenas en el parque salitre mágico y dos reuniones de concertación con lideres, referentes y comunidad representante de las mujeres afro
3.	De las 13 guías metodológicas proyectadas para 2026, se cuenta con documentos formulados para control legal, aprobación e implementación de 6 guías o documentos metodológicos y 3 documentos se encuentran en etapa de formulación y revisión inicial.
4.	Se lleva cabo un espacio de sensibilización sobre orientaciones sexuales e identidades de género y prevención de la discriminación y el prejuicio, con 9 mujeres que hacen parte de la asociación de futbol femenino, quienes muchas veces son estigmatizadas y sufren discriminación por su gusto por el deporte, así como se presentan microviolencias al interior de los equipos y clubes.
5.	Se han realizado dos encuentros de Foto Pose realizado con 18 mujer trans, como espacio pedagógico, artístico y de reconocimiento corporal dirigido a mujeres Trans y mujeres con orientaciones diversas del territorio. 
6.	Tercera mesa de mujeres sordas con la participación de 30 mujeres. 
7.	se desarrolló una actividad pedagógica sobre los tipos de violencia contra las mujeres, abordando las violencias física, psicológica, económica, patrimonial, sexual y vicaria, así como las rutas de atención y denuncia disponibles. 
8.	Se realizó el acompañamiento a recorridos territoriales realizando el ingreso a establecimientos donde se desarrollan Actividades Sexuales Pagadas (ASP). Durante la jornada se socializó de manera directa la oferta institucional disponible, con énfasis en los servicios dirigidos a población migrante, como resultado de la intervención, se han identificado  (60) mujeres migrantes, a quienes se les brindó información sobre la ruta de atención y los servicios de la Dirección de Enfoque Diferencial (DED)
9.	Se realizó acompañamiento a una feria de servicios dirigida a población migrante en el CIAM de Kennedy y se brindó orientación e información a cuarenta y cuatro (44) mujeres migrantes y refugiadas sobre la oferta institucional disponible.</t>
  </si>
  <si>
    <t xml:space="preserve">En mayo, con el objetivo de realizar espacios para la cualificación de equipos, transferencia metodológica y de conocimientos en educación menstrual, se avanza con la realización de 6 espacios dirigidos a 186 profesionales, así:
(i)	Auditorio general de la secretaria de Salud con la participación de 42 Profesionales y contratistas de la Secretaría de salud  SDS
(ii)	Espacio virtual con 56 Profesionales y contratistas de la  Secretaría Distrital de Hábitat
(iii)	Asociación Lacitos de Amor- ICBF con 10 Profesionales y contratistas de la  asociación Lacitos de Amor- ICBF
(iv)	 19 Servidoras y servidores del Instituto Distrital de Cultura y Turismo – IDCT 
(v)	Talento Humano de la Sdmujer con 38 Servidoras y servidores de la Secretaria de la mujer
(vi) Ministerio de Educación con 21 funcionarios </t>
  </si>
  <si>
    <t>En mayo con el objetivo de acompañar espacios y actividades para la transversalización del enfoque diferencial a demanda de entidades del sector público y privado, se avanzó con la realización de 13  espacios de transversalización, con la participación de 289 participantes, así:  1.	Transversalización Enfoque Diferencial con 11 contratistas de la Alcaldía Local de USME 
2.	Comité primario y Taller enfoque diferencial CON 58 contratistas y servidoras de la Dirección Enfoque Diferencial SD-Mujer. 
3.	Transversalización Enfoque Diferencial con 9 contratistas de la Alcaldía Local de Sumapaz
4.	Taller Qué hacemos en la DED Participaron 64 profesionales de la SFCYO, incluyendo equipos psicosociales, litigio en familia y medidas de protección, tutela integral, dinamizadoras, monitoreo, abogadas CAF, URI, profesionales de apoyo y equipo forense
5.	 Taller ajustes razonables, 17 profesionales de la estrategia de autonomía económica de la SdMujer, 
6.	 Taller Qué es enfoque diferencial, Se registraron 15 mujeres del Consejo Consultivo de mujeres
7.	Transversalización Enfoque Diferencial con 11 funcionarias, fortaleciendo capacidades para la incorporación del enfoque poblacional diferencial en el ejercicio de sus funciones de la Alcaldía Local de Usme - Mujer y Género 
8.	Taller Qué es enfoque diferencial con 15 profesionales de la Dirección de Territorialización de Derechos y Participación y el equipo de apoyo a la gestión local.
9.	Metodología Qué hacemos en la DED con 15 Estudiantes 7mo semestre de trabajo social de la UNIMINUTO
10.	Transversalización Antonio Nariño Enfoque Diferencial con 6 profesionales del Equipo psicosocial CIOM Antonio Nariño
11.	Metodología discapacidad con 45 profesionales del SIDICU 
12.	Con 9 referentes SIDICU un segundo espacio de prueba piloto del taller de antirracismo en modalidad virtual. 
13.	Fortalecimiento a la incorporación del enfoque de diversidad sexual y de género en escenarios deportivos 14 participantes de la Asociación de Fútbol Femenino, en articulación con el Instituto Distrital de Recreación y Deporte (IDRD),.</t>
  </si>
  <si>
    <t xml:space="preserve">Con el objetivo de ejecutar proyecto orientado al reconocimiento y garantía de los derechos de las mujeres con discapacidad y migrantes, para el mes de mayo:
1.	Se realizó una reunión virtual con personas del PNUD, quienes financiarán lo correspondiente con la realización de una Escuela AMARTE y la realización de un mural de empoderamiento para mujeres con discapacidad,  y en este espacio  se presentó la metodología y se realizaron las inquietudes correspondientes, para tener las claridades necesarias. 
2.	Encuentro de mujeres sordas: Se realizó la socialización y apertura de la convocatoria del curso “Habilidades Digitales para la Autonomía de las Mujeres”, orientado al fortalecimiento de competencias digitales para el uso estratégico del teléfono celular. Asimismo, se brindó información sobre la Escuela de Educación Emocional “AMARTE”, desarrollada en articulación con el Museo Nacional, y se efectuó seguimiento al proceso de formación en Lengua de Señas Colombiana (LSC) Nivel 2 y a la preparación de un encuentro intercultural entre mujeres sordas y oyentes. Adicionalmente, se desarrolló una actividad pedagógica sobre los tipos de violencia contra las mujeres, abordando las violencias física, psicológica, económica, patrimonial, sexual y vicaria, así como las rutas de atención y denuncia disponibles para las participantes.
3.	Se realizó el acompañamiento a recorridos territoriales en coordinación con la dupla de la estrategia Casa de Todas, realizando el ingreso a establecimientos donde se desarrollan Actividades Sexuales Pagadas (ASP). El recorrido se desarrolló en las localidades de Ciudad Bolívar y Kennedy, con apoyo vehicular  para el desplazamiento. Durante la jornada se visitaron doce (12) establecimientos, en los cuales se socializó de manera directa la oferta institucional disponible, con énfasis en los servicios dirigidos a población migrante, como resultado de la intervención, se identificaron treinta y siete (37) mujeres migrantes, a quienes se les brindó información sobre la ruta de atención y los servicios de la Dirección de Enfoque Diferencial (DED), promoviendo el acceso a orientación, acompañamiento y garantía de derechos.
4.	se realizó acompañamiento a una feria de servicios dirigida a población migrante en el CIAM de Kennedy. En esta jornada, desde los componentes de la Dirección de Enfoque Diferencial (DED) y Cultura, se brindó orientación e información a cuarenta y cuatro (44) mujeres migrantes y refugiadas sobre la oferta institucional disponible.  </t>
  </si>
  <si>
    <t>Con el objetivo de implementar la estrategia distrital de cuidado menstrual para el mes de mayo se realizó la cuarta Mesa Distrital de Cuidado Menstrual Distrital del año 2026 y de acuerdo con la planeación, se avanzó con:
1.	RECORRIDO: Se realizó un recorrido por la dignidad menstrual en la localidad de Engativá, durante el recorrido se realizó el abordaje por parte de la SdMujer a 6 personas menstruantes en habitabilidad de calle, realizando pedagogía EMAA. 
2.	JORNADAS INTERINSTITUCIONALES: Con la participación de las entidades IDIPRON, SDIS, SDS y SDMujER se realizó una Jornada de Educación Menstrual en el parque las cruces, la Secretaría Distrital de la Mujer —SDMujer— atendió a 72 mujeres habitantes de calle y en riesgo de estarlo. 
3.	Espacios de Educación Menstrual para el Autocuidado y el Autoconocimiento EMAA:  Se realizaron Seis (6) espacios con la participación de 130 mujeres, así: (i) EMAA en la Universidad Nacional de Colombia dirigido a 45 jóvenes (ii) EMAA en el Barrio el Tesoro Fundación Canita de amor y Paz, dirigido a 7 mujeres jóvenes migrantes (iii) EMAA en la Vereda QuibaAlta, dirigido a 18 mujeres rurales (iv y v) Dos EMAA con la participación de 45 aprendices SENA (vi) EMAA con la participación de 15 mujeres en ASP en el estudio WEB-CAM-MMG. 
4.	CUALIFICACIÓN DE EQUIPOS: Se realizaron seis 6 espacios de cualificación de equipos dirigidos a 186 profesionales, así: (i) Auditorio general de la secretaria de Salud con la participación de42 Profesionales y contratistas de la Secretaría de salud  SDS (ii) Espacio virtual con 56 Profesionales y contratistas de la  Secretaría Distrital de Hábitat (iii) Asociación Lacitos de Amor- ICBF con 10 Profesionales y contratistas de la  asociación Lacitos de Amor- ICBF (iv) 19 Servidoras y servidores del del Instituto Distrital de Turismo – IDT  (v) Talento Humano de la SdMujer con 38 Servidoras y servidores de la Secretaria. (vi) MinEducación 21 funcionarios</t>
  </si>
  <si>
    <t>Con el objetivo de implementar la estrategia distrital de cuidado menstrual para el mes de marzo se realizó la segunda Mesa Distrital de Cuidado Menstrual Distrital del año 2026 y de acuerdo con la planeación, se avanzó con: 
1.	JORNADAS INTERINTITUCIONALES: Se realizó una jornada en el Parque tercer milenio- Localidad Santafé, participan las entidades de IDIPRON, SDIS, SDS, SdMUJER en el marco del cumplimiento del Acuerdo 883.  Como resultado se atienden por parte de la SdMUJER 13 mujeres. 
2.	RECORRIDOS: Se realizó un recorrido por la dignidad menstrual en la localidad de Suba como acción territorial de sensibilización, orientación y acercamiento a la oferta institucional y durante el recorrido se realizó el abordaje a 14 personas menstruantes. 
3.	Se realizó un espacio con 30 jóvenes de IDIPRON UPI la 32 Localidad de Puente Aranda, este espacio pedagógico a partir de la metodología EMAA fue orientado a promover el bienestar y el cuidado menstrual mediante información clara sobre el ciclo menstrual, el autocuidado, el autoconocimiento y la eliminación de mitos y estigmas.
4.	Realización de 3 espacios de cualificación de equipos dirigidos a 62 profesionales, así: (i) Cualificación al equipo de la secretaria de salud de la zona rural con 17 participantes. (ii) En articulación con la Secretaría Distrital del Hábitat, espacio virtual, con la participación de 32 profesionales. (iii) 13 Profesionales contratistas de IDIPRON componente de salud.</t>
  </si>
  <si>
    <t xml:space="preserve">En el periodo acumulado de enero a marzo, con el fin de implementar la estrategia distrital de cuidado menstrual, se realizó la segunda Mesa Distrital de Cuidado Menstrual Distrital del año 2026 y de acuerdo con la planeación, se avanzó con: 
1.	JORNADAS INTERINSTITUCIONALES: Se realizó una jornada en el Parque tercer milenio- Localidad Santafé, participan las entidades de IDIPRON, SDIS, SDS, SdMUJER en el marco del cumplimiento del Acuerdo 883.  Como resultado se atienden por parte de la SdMUJER 13 mujeres. 
2.	RECORRIDOS: Se realizó un recorrido por la dignidad menstrual, en la localidad de Suba como acción territorial de sensibilización, orientación y acercamiento a la oferta institucional y durante el recorrido se realizó el abordaje a 14 personas menstruantes. 
3.	Se realizó un espacio con 30 jóvenes de IDIPRON UPI la 32 Localidad de Puente Aranda, este espacio pedagógico a partir de la metodología EMAA fue orientado a promover el bienestar y el cuidado menstrual mediante información clara sobre el ciclo menstrual, el autocuidado, el autoconocimiento y la eliminación de mitos y estigmas.
4.	Realización de 5 espacios de cualificación de equipos dirigidos a 79 profesionales, así: (i) Cualificación al equipo de la secretaria de salud de la zona rural con 17 participantes. (ii) En articulación con la Secretaría Distrital del Hábitat, espacio virtual, con la participación de 32 profesionales. (iii) 13 Profesionales contratistas de IDIPRON componente de salud.(iv) 6 profesionales de la estrategia casa de todas (v) 11 profesionales de territorio UAESP. </t>
  </si>
  <si>
    <t>En el periodo acumulado de enero a mayo, con el fin de implementar la estrategia de cuidado menstrual, se realizó la cuarta Mesa Distrital del año 2026 y de acuerdo con la planeación, se avanzó con: 
1.	JORNADAS INTERINSTITUCIONALES: Se realizaron 2 dos jornadas con las entidades de IDIPRON, SDIS, SDS, SdMUJER en el marco del cumplimiento del Acuerdo 883 en donde se atendieron 85 mujeres habitantes de calle y en riesgo de estarlo (i) En el Parque tercer milenio- Localidad Santafé, 13 mujeres. (ii) En el parque las cruces, 72 mujeres. 
2.	RECORRIDOS: Se realizaron dos 3 recorridos por la dignidad menstrual, abordando 31 mujeres habitantes de calle o en riesgo de estarlo, así: (i) localidad de Suba, se realizó el abordaje a 14 mujeres menstruantes (ii) localidad de Puente Aranda (Canal Comuneros) abordaje por parte de la SdMujer a 11 mujeres menstruantes (iii) localidad de Engativá, abordaje por parte de la SdMujer a 6 mujeres menstruantes. 
3.	 EMAA: Espacios de Educación Menstrual para el Autocuidado y el Autoconocimiento EMAA, se realizaron 17 espacios EMAA con la participación de 353 mujeres. 
4.	CUALIFICACIÓN DE EQUIPOS PROFESIONALES Se realizaron 13 espacios de cualificación de equipos dirigidos a 295 profesionales de entidades Distritales, públicas y privadas</t>
  </si>
  <si>
    <t xml:space="preserve">En marzo con el objetivo de Acompañar y liderar la Mesa Distrital de Cuidado Menstrual Distrital, desarrollando el plan de acción acordado y articulando las acciones programadas, se avanza con: 
1.	MESA DISTRITAL: Se realizó la segunda mesa Distrital del año 2026 en donde se socializaron las acciones territoriales durante el recorrido y jornada Distrital dirigidas a mujeres habitantes de calle o en riesgo de estarlo en Suba y se abordó la articulación interinstitucional, los casos priorizados para seguimiento y la importancia de consolidar esta información para la entrega del informe en el marco del Acuerdo 883. Compromisos: Entrega de los insumos por las entidades de SDIS-SDS-IDIPRON, para la elaboración del informe por parte de SDMUJER. Recorrido en la localidad de Puente Aranda. Se agenda próxima mesa distrital de cuidado menstrual 22 de abril y seguimiento por parte de SDIS y SDS en los casos de las mujeres en habitabilidad en calle según el recorrido o jornada.
2.	JORNADA INTERINSTITUCIONAL: Se realizó una jornada en el Parque tercer milenio- Localidad Santafé, participan las entidades de IDIPRON, SDIS, SDS, SdMUJER en el marco del cumplimiento del  Acuerdo 883.  Como resultado se atienden por parte de la SDMUJER 13 mujeres, promoviendo la dignidad menstrual, el reconocimiento de derechos menstruales, la atención integral de las personas menstruantes en habitabilidad en calle o en riesgo de estarlo. 
3.	RECORRIDOS: Se realizó un recorrido por la dignidad menstrual en la localidad de Suba como acción territorial de sensibilización, orientación y acercamiento a la oferta institucional, que contribuyan a garantizar los derechos menstruales, reconocer la dignidad humana y brindar atención integral a las personas menstruantes, Durante el recorrido se realizó el abordaje a 14 personas menstruantes de las cuales: 3 de ellas, pertenecen a la población afrocolombiana. </t>
  </si>
  <si>
    <t>Con el objetivo de Implementar 1 estrategia de asistencia técnica dirigidas a los Sectores de la Administración Distrital y al Sector Privado, para la incorporación del enfoque diferencial en los servicios, programas y estrategias dirigidas a mujeres, durante el mes de mayo se avanzó en:
1. Se realizaron 5 espacios de asistencia técnica a 5 sectores del Distrito  con la participación de 296 profesionales, así: (i) Sector Gestión Pública: Taller “Hablemos de racismo para construir prácticas antirracistas en las entidades” con 145 profesionales de distintos sectores. (ii) Sector Integración Social: Sensibilización sobre la PPMyEG con 100 personas participantes entre profesionales del equipo de la Subdirección para la Discapacidad de la SDIS y mayores usuarias del Centro Día Sierra Morena de la localidad de Ciudad Bolívar. (iii) Sector Educación: Sensibilización segunda sesión de la Mesa Interuniversitaria "Sello en Igualdad" sobre “Enfoque diferencial en entornos universitarios”, con la participación de 10 profesionales de Talento Humano de Instituciones de Educación Superior. (iv) Sector Salud: Sensibilización sobre enfoque poblacional - diferencial en el marco de la PPMyEG con 26 personas colaboradoras de la Secretaría Distrital de Salud (v) Sector Hábitat: Sensibilización sobre transversalización de los enfoques de derechos humanos de las mujeres, de género y poblacional - con 15 profesionales de la Empresa de Renovación y Desarrollo Urbano - RENOBO
2. Se realizó revisión documental y aportes desde el enfoque diferencial poblacional a tres documentos: (i) Sector Integración Social: segunda versión del documento “Diagnóstico fase de agenda pública de la Política Pública de Habitabilidad en Calle” (ii) Sector de Planeación: Lineamiento_Informe Res 2210_Revisión DED 04.05 2026. y al Informe Ejecución Actividades Art. 18 PDDD Asistencia técnica para la transversalización del Enfoque de Género-DDDP SDMujer. (iii) Sector Hábitat: Propuesta de Curso de formación: Gestión Social con enfoques de género, derechos humanos de las mujeres y poblacional-diferencial.
3. Se avanzó con la realización de 13  espacios de transversalización del enfoque diferencial, con la participación de 289 participantes: (i) 11 contratistas de la Alcaldía Local de USME (ii) Taller enfoque diferencial con 58 contratistas de la Dirección Enfoque Diferencial SD-Mujer. (iii) 9 contratistas de la Alcaldía Local de Sumapaz (iv) Taller Qué hacemos en la DED Participaron 64 profesionales de la SFCYO, incluyendo equipos psicosociales, litigio en familia y medidas de protección, tutela integral, dinamizadoras, monitoreo, abogadas CAF, URI, profesionales de apoyo y equipo forense. (v) Taller ajustes razonables para discapacidad, 17 profesionales de la estrategia de autonomía económica de la SdMujer, (vi) Taller Qué es enfoque diferencial, Se registraron 15 mujeres del Consejo Consultivo de mujeres (vii) 11 funcionarias, fortaleciendo capacidades para la incorporación del enfoque poblacional diferencial en el ejercicio de sus funciones de la Alcaldía Local de Usme - Mujer y Género (viii) Taller Qué es enfoque diferencial con 15 profesionales de la Dirección de Territorialización de Derechos y Participación y el equipo de apoyo a la gestión local. (ix) Metodología Qué hacemos en la DED con 15 Estudiantes 7mo semestre de trabajo social de la UNIMINUTO (x) Transversalización Antonio Nariño Enfoque Diferencial con 6 profesionales del Equipo psicosocial CIOM Antonio Nariño (xi) Metodología discapacidad con 45 profesionales del SIDICU (xii) Con 9 referentes SIDICU un segundo espacio de prueba piloto del taller de antirracismo en modalidad virtual. (xiii) Fortalecimiento a la incorporación del enfoque de diversidad sexual y de género en escenarios deportivos 14 participantes de la Asociación de Fútbol Femenino, en articulación con el Instituto Distrital de Recreación y Deporte (IDRD)
4. CURSO LENGUA DE SEÑAS: Se dio por finalizada el curso del Taller de Acercamiento a la Lengua de Señas Colombiana (LSC), Nivel 1, con 70 profesionales de duplas psicojurídicas y se dio continuidad al cronograma establecido mediante la ejecución presencial de las tres sesiones programadas, las cuales se llevaron a cabo los lunes en las instalaciones de la Casa LGBTI Sebastián Romero con 22 formadoras de la manzana del cuidado
5. SERVICIOS DE INTERPRETACIÓN: se prestaron 21 servicios de interpretación de lengua de señas así: 11 servicios solicitados por la DED, 1 Subsecretaria del cuidado y políticas de igualdad (SESIÓN ORDINARIA DE LA MESA COORDINADORA – CCMB) 1 Atención casa de justicia 1 CURSO CENTRO DE INCLUSIÓN DIGITAL (CID) 2 Fortalecimiento de Capacidades y Oportunidades 5 CIOM Atención psicosocial y sociojurídica</t>
  </si>
  <si>
    <t>Para mayo con el objetivo de dar cumplimiento a la meta plan de Desarrollo ¨Implementar 1 estrategia de transformación cultural  se ha  avanzando en la realización de Asistencia Técnica para la incorporación del enfoque diferencial, así:
1. Se realizaron 5 espacios de Asistencia Técnica a 5 sectores del Distrito  con la participación de 296 profesionales, así: (i) Sector Gestión Pública: Taller “Hablemos de racismo para construir prácticas antirracistas en las entidades” con 145 profesionales (ii) Sector Integración Social: Sensibilización sobre la PPMyEG con 100 profesionales del equipo de la Subdirección para la Discapacidad de la SDIS y con mayores usuarias del Centro Día Sierra Morena de la localidad de Ciudad Bolívar (iii) Sector Educación: Sensibilización segunda sesión de la Mesa Interuniversitaria "Sello en Igualdad" sobre “Enfoque diferencial en entornos universitarios”, con la participación de 10 profesionales de Talento Humano de Instituciones de Educación Superior (iv) Sector Salud: Sensibilización sobre enfoque poblacional - diferencial en el marco de la PPMyEG con 26 profesionales de la Secretaría Distrital de Salud (v) Sector Hábitat: Sensibilización sobre transversalización de los enfoques de derechos humanos de las mujeres, de género y poblacional con 15 profesionales de la Empresa de Renovación y Desarrollo Urbano RENOBO.
3. Se avanzó con la realización de 13  espacios de transversalización del enfoque diferencial, con la participación de 289 participantes: (i) 11 contratistas de la Alcaldía Local de USME (ii) Taller enfoque diferencial con 58 contratistas de la Dirección Enfoque Diferencial SD-Mujer (iii) 9 contratistas de la Alcaldía Local de Sumapaz (iv) Taller ¨Qué hacemos en la DED¨ con 64 profesionales de la SFCYO, incluyendo equipos psicosociales, litigio en familia y medidas de protección, tutela integral, dinamizadoras, monitoreo, abogadas CAF, URI, profesionales de apoyo y equipo forense (v) Taller ajustes razonables para discapacidad con17 profesionales de la estrategia de autonomía económica de la SdMujer (vi) Taller Qué es enfoque diferencial con 15 mujeres del Consejo Consultivo de mujeres (vii) fortalecimiento de capacidades para la incorporación del enfoque poblacional diferencial  con 11 funcionarias de la Alcaldía Local de Usme - Mujer y Género (viii) Taller Qué es enfoque diferencial con 15 profesionales de la Dirección de Territorialización y el equipo de apoyo a la gestión local (ix) Metodología Qué hacemos en la DED con 15 Estudiantes 7mo semestre de trabajo social de la UNIMINUTO (x) Transversalización Antonio Nariño Enfoque Diferencial con 6 profesionales del Equipo psicosocial CIOM Antonio Nariño (xi) Metodología discapacidad con 45 profesionales del SIDICU (xii) segundo espacio de prueba piloto del taller de antirracismo en modalidad virtual con 9 referentes SIDICU (xiii) Fortalecimiento a la incorporación del enfoque de diversidad sexual y de género en escenarios deportivos 14 participantes de la Asociación de Fútbol Femenino, en articulación con el Instituto Distrital de Recreación y Deporte (IDRD)
4. CURSO LENGUA DE SEÑAS: Finaliza el curso del Taller de Acercamiento a la Lengua de Señas Colombiana (LSC), Nivel 1, con 70 profesionales de duplas psicojurídicas y ejecución presencial de tres sesiones programadas, las cuales se llevaron a cabo los lunes en las instalaciones de la Casa LGBTI Sebastián Romero con 22 formadoras de la manzana del cuidado
5. SERVICIOS DE INTERPRETACIÓN: se prestaron 21 servicios de interpretación de lengua de señas solicitados por la DED, Subsecretaria del cuidado y políticas de igualdad (SESIÓN ORDINARIA DE LA MESA COORDINADORA – CCMB), apoyo a la atención casa de justicia, CENTRO DE INCLUSIÓN DIGITAL (CID) y para el Fortalecimiento de Capacidades y Oportunidades CIOM Atención psicosocial y sociojurídica. 
6. un espacio de sensibilización sobre orientaciones sexuales e identidades de género y prevención de la discriminación y el prejuicio con 9 mujeres que hacen parte de la asociación de futbol femenino, quienes muchas veces son estigmatizadas y sufren discriminación por su gusto por el deporte, así como se presentan microviolencias al interior de los equipos y clubes.
7. Foto Pose realizado con una mujer trans, como espacio pedagógico, artístico y de reconocimiento corporal dirigido a mujeres Trans y mujeres con orientaciones diversas del territorio (Suba)
8. Se desarrolló con la mesa de mujeres sordas una actividad pedagógica sobre los tipos de violencia contra las mujeres, abordando las violencias física, psicológica, económica, patrimonial, sexual y vicaria, así como las rutas de atención y denuncia disponibles para las participantes.
9. Se realizó acompañamiento a una feria de servicios dirigida a población migrante en el CIAM de Kennedy y se brindó orientación e información a cuarenta y cuatro (44) mujeres migrantes y refugiadas sobre la oferta institucional disponible.</t>
  </si>
  <si>
    <t>Para el periodo acumulado de enero a mayo, con el objetivo de dar cumplimiento a la meta plan de Desarrollo ¨Implementar 1 estrategia de transformación cultural  se ha  avanzado en la realización de Asistencia Técnica para la incorporación del enfoque diferencial, así:   
1.	Se realizaron 5 espacios de asistencia técnica a 5 sectores del Distrito  con la participación de 296 profesionales, así: (i) Sector Gestión Pública: 145 profesionales (ii) Sector Integración Social: con 100 profesionales (iii) Sector Educación: con 10 profesionales (iv) Sector Salud con 26 profesionales (v) Sector Hábitat con 15 profesionales. 
2.	Podcast: se realizó acompañamiento a la comunidad palenquera en la revisión de los capítulos 4 y 5(Rituales fúnebres y cuidados comunitarios)- en los cuales se realizaron aportes que dan cuenta de la cosmovisión palenquera, documentos trabajados con la comunidad para incorporar los ajustes a las escaletas de los capítulos 4 y 5. 
3.	Se avanzó con la realización de 19 espacios de transversalización, con la participación de 460  profesionales, funcionarios y funcionarias, de equipos técnicos de entidades públicas y privadas.
4.	CURSO LENGUA DE SEÑAS: Finalización del curso para formadoras de las manzanas de cuidado, incluyendo la verificación de objetivos alcanzados y entrega de resultados con 22 participantes certificadas en el Nivel  1.
5.	Se dio inicio a dos cursos de Lenguaje de Señas Colombiano (uno virtual y uno presencial) con 92 profesionales inscritas, así: (i) Curso virtual del segundo grupo de Nivel 1 dirigidas a un equipo de 70 profesionales de Duplas Psicojurídicas de la Dirección del Sistema Distrital de Cuidado (manzanas de cuidado) (ii) Iniciaron las sesiones presenciales del Nivel 2 en la Casa LGBTI Sebastián Romero dirigido a 22 formadoras de la manzana del cuidado. 
6.	SERVICIOS DE INTERPRETACIÓN: se prestaron 73  servicios de interpretación de lengua de señas solicitados por la DED, por los CIOM de Tunjuelito, San Cristobal, Ciudad Bolívar, Engativá y Bosa. Manzana del Cuidado de Tunjuelito y Usaquén, subsecretaria/ Consejo consultivo CCM, URI Bosa y casa de justicia de San Cristobal, oficina de prensa de la SdMujer y Sesión ordinaria de la Mesa Coordinadora – CCMB 
7.	PROTOCOLO PARA LA PRESTACIÓN DEL SERVICIO DE LENGUA DE SEÑAS: Se avanzó en la construcción de la metodología, logrando: identificar el proceso más adecuado y resolver dudas relacionadas con su construcción. Actualmente, el documento se encuentra en control de cambios y ha sido trabajado de manera progresiva.
8.	Se han realizado 3 eventos de los 32 programados para el año y se realiza Alistamiento, acuerdos con las comunidades y articulación para la realización de ocho 8 de las conmemoraciones y eventos. 
9.	De las 13 guías metodológicas proyectadas para 2026, se cuenta con documentos formulados para control legal, aprobación e implementación de 6 guías o documentos metodológicos y 3 documentos se encuentran en etapa de formulación y revisión inicial.
10.	Se han realizado dos encuentros de Foto Pose realizado con 18 mujer trans, como espacio pedagógico, artístico y de reconocimiento corporal dirigido a mujeres Trans y mujeres con orientaciones diversas del territorio. 
11.	Tercera mesa de mujeres sordas con la participación de 30 mujeres en donde se desarrolló una actividad pedagógica sobre los tipos de violencia contra las mujeres, abordando las violencias física, psicológica, económica, patrimonial, sexual y vicaria, así como las rutas de atención y denuncia disponibles.</t>
  </si>
  <si>
    <t>En mayo con el objetivo de Acompañar y liderar la Mesa Distrital de Cuidado Menstrual Distrital, desarrollando el plan de acción acordado y articulando las acciones programadas, se avanza con: 
1.	MESA DISTRITAL: Se realizó la cuarta mesa Distrital del año 2026 en donde se socializaron las acciones realizadas en el recorrido en la localidad de Engativa; adicionalmente, se planificó el recorrido territorial de junio para la localidad de Kenedy. En el marco de la Mesa de Cuidado Menstrual, la SDIS socializó la matriz de seguimiento de casos, diseñada para garantizar la trazabilidad de las intervenciones y dar cumplimiento a la Sentencia T-398 de 2019. Finalmente, se socializó el informe presentado al Concejo de Bogotá 2026, documento técnico que consolida los avances de la Estrategia de Cuidado Menstrual entre marzo de 2025 y febrero de 2026. Este informe recoge la composición y funcionamiento de la Mesa, el desarrollo del Acuerdo Distrital 883 de 2023, las acciones territoriales, buenas prácticas, dificultades, brechas estructurales, recomendaciones y aportes sectoriales de SDMujer, SDIS, SDS e IDIPRON para la garantía del cuidado menstrual digno en el Distrito Capital.
2.	RECORRIDOS: Se realizó un recorrido por la dignidad menstrual en la localidad de Engativá, durante el recorrido se realizó el abordaje por parte de la SdMujer a 6 personas menstruantes en habitabilidad de calle, realizando pedagogía EMAA. 
3.	JORNADAS INTERINSTITUCIONALES: Con la participación de las entidades IDIPRON, SDIS, SDS y SDMujER y en cumplimiento del Acuerdo Distrital 883 de 2023 y en el marco de la conmemoración del Día Internacional de Acción por la Salud de las Mujeres y el Cuidado Menstrual, se realizó una Jornada de Educación Menstrual en el parque las cruces, la Secretaría Distrital de la Mujer —SDMujer— atendió a 72 mujeres habitantes de calle y en riesgo de estarlo, de las cuales una realiza labores de aprovechamiento de residuos sólidos. Asimismo, a través del enlace Sofía, se identificaron cinco presuntos casos de violencia y se brindó orientación sobre la oferta de la Manzana del Cuidado.</t>
  </si>
  <si>
    <t>https://secretariadistritald-my.sharepoint.com/:f:/g/personal/kforero_sdmujer_gov_co/IgC-P2xGxxsZSI2CaLdePzM-AQqfvEV9vlXBzq4kwu64eRw?e=0cxn97</t>
  </si>
  <si>
    <t>https://secretariadistritald-my.sharepoint.com/:f:/g/personal/kforero_sdmujer_gov_co/IgCUa9nPGg5JRIMOcaxbhvlpAQU1Nm_b5QUODnwW899qvz4?e=Xow6qF</t>
  </si>
  <si>
    <t>https://secretariadistritald-my.sharepoint.com/:f:/g/personal/kforero_sdmujer_gov_co/IgATE4TQxz-IR7y9g3iiFUdVARnnOuQHI5WV9GNNPX5somk?e=vSCxNT</t>
  </si>
  <si>
    <t>https://secretariadistritald-my.sharepoint.com/:f:/g/personal/kforero_sdmujer_gov_co/IgCRham2Zo58QoPhVBPVeIjfAbwrsUjKEK_c1tTt7toLMn8?e=aS3VRE</t>
  </si>
  <si>
    <t>https://secretariadistritald-my.sharepoint.com/:f:/g/personal/kforero_sdmujer_gov_co/IgAnVrCt93gSQ4xTyBlqMyfsAUCt_03CXDZUFnTfnyK9tOI?e=dtaXkX</t>
  </si>
  <si>
    <t>https://secretariadistritald-my.sharepoint.com/:f:/g/personal/kforero_sdmujer_gov_co/IgBTeBbsdwvARKa0VtLz5Bj1AXAyvO0dhvxSz-QbcuvbJrQ?e=i6fgsy</t>
  </si>
  <si>
    <t>https://secretariadistritald-my.sharepoint.com/:f:/g/personal/kforero_sdmujer_gov_co/IgApEAtVNGYPQY-sK64ch8kQAeeNpEev19DN_re3wU13UZA?e=XEac5F</t>
  </si>
  <si>
    <t>https://secretariadistritald-my.sharepoint.com/:f:/g/personal/kforero_sdmujer_gov_co/IgB34iqL9ImDQ6OkFvfsKQLQAX_yERwqMjCEV4lHsD42GGI?e=Khp75q</t>
  </si>
  <si>
    <t>https://secretariadistritald-my.sharepoint.com/:f:/g/personal/kforero_sdmujer_gov_co/IgBlYUnwo1MWTKXOpottjDSzAe_rgivWLizcrlQ0DXP81YA?e=cguDph</t>
  </si>
  <si>
    <t>https://secretariadistritald-my.sharepoint.com/:f:/g/personal/kforero_sdmujer_gov_co/IgAeBaGB3f2pT6zrPhv0XsbZAUhIezZDXnsooXejf2Nb6v0?e=kT8SaR</t>
  </si>
  <si>
    <t>https://secretariadistritald-my.sharepoint.com/:f:/g/personal/kforero_sdmujer_gov_co/IgB6946sEztzToQaBlAqs7O_AXsM5PLuCK6EZ2mosZ3ve-4?e=IPdVkp</t>
  </si>
  <si>
    <t>https://secretariadistritald-my.sharepoint.com/:f:/g/personal/kforero_sdmujer_gov_co/IgDBNLYttYBiRZBT8O0pvLTfAceOR7EKnqddwjAefA9vbQ4?e=opIiMy</t>
  </si>
  <si>
    <t>https://secretariadistritald-my.sharepoint.com/:f:/g/personal/kforero_sdmujer_gov_co/IgDURq3_7zUFT7hLHzTSLEODAS25WnGKj0ZClnpHkfCPCwk?e=0uAKMR</t>
  </si>
  <si>
    <t>https://secretariadistritald-my.sharepoint.com/:f:/g/personal/kforero_sdmujer_gov_co/IgDE_XySGDOiRb1gizPaKNOAAVOKqsVnKDKshX0-4_Ch2Wk?e=ta0ad2</t>
  </si>
  <si>
    <t>https://secretariadistritald-my.sharepoint.com/:f:/g/personal/kforero_sdmujer_gov_co/IgDkjQj0CL3MS4BaIZFfqIL7Ae3L9hsZdj8XtkQNOvLAMos?e=lRMr4i</t>
  </si>
  <si>
    <t>https://secretariadistritald-my.sharepoint.com/:f:/g/personal/kforero_sdmujer_gov_co/IgBTSO8mjOMjT7TTAVLbLbF0AemiOKN52XZd4NrYG7gcm7U?e=aolw9t</t>
  </si>
  <si>
    <t>https://secretariadistritald-my.sharepoint.com/:f:/g/personal/kforero_sdmujer_gov_co/IgDyQz3fncDIQaTG-HcuxhB4AWkAoBvSF_FPhVTEFJ9ET54?e=Q4zBwl</t>
  </si>
  <si>
    <t>Para implementar la estrategia de formación en herramientas para el empoderamiento y las capacidades psicoemocionales, durante el mes de mayo se avanza con:
CURSOS PLATAFORMA VIRTUAL SdMUJER: 
(i)	CURSO OBSERVO, IDENTIFICO Y PROTEJO: se certificaron 124 personas  (ii) TEJIENDO REDES: Se cuenta con 29 personas inscritas para Tejiendo redes comunidad y 24 personas inscritas para Tejiendo Redes servidores (3 inscripciones adicionales en el mes de mayo
CUALIFICACIÓN EQUIPOS PROFESIONALES: 
(i)	Se realizó un espacio de transferencia metodológica y de conocimientos en empoderamiento a 26 docentes del Colegio Ciudadela Educativa de Bosa.</t>
  </si>
  <si>
    <t>Para implementar 3 estrategias que contribuyan al reconocimiento y garantía de los derechos de las mujeres en sus diferencias y diversidad, en mayo: 
CURSOS PLATAFORMA VIRTUAL SDMUJER: (i)	CURSO OBSERVO, IDENTIFICO Y PROTEJO: se certificaron 124 personas (ii) TEJIENDO REDES: Se cuenta con 29 personas inscritas para Tejiendo redes comunidad y 24 personas inscritas para Tejiendo Redes servidores (3 inscripciones adicionales en el mes de mayo
CUALIFICACIÓN EQUIPOS PROFESIONALES: (ii)	Se realizo un espacio de transferencia metodológica y de conocimientos en empoderamiento a 26 docentes del Colegio Ciudadela Educativa de Bosa.
(iii)	Se desarrollaron 17 jornadas significativas con 3 niñas, 222 adolescentes estudiantes y 50 mujeres jóvenes y adultas, jornadas realizadas en el en Colegio IED La Aurora, localidad de Usme sobre empoderamiento y amor romántico, estereotipos y roles de género
(iv)	Se dio por finalizada 1 Escuela AMARTE con la certificación de 15 mujeres adultas de la UNAD de las 56 participantes 
(v)	Se realizaron 4 espacios de Conexión Emocional ECE, con la participación de 81 mujeres, realizados así: (i y ii) 2 ECE con 52 Mujeres Migrantes y Refugiadas en el Centro Intégrate Kennedy. (iii) 1 ECE con 13 Mujeres privadas de la libertad en la cárcel Distrital anexo mujeres (iv) 1 ECE con 16 Mujeres en ASP Web Cam MMG Sede 1. 
(vi)	se avanzó con: •	UNIVERSIDAD PEDAGOGICA:  Se realizan aportes técnicos al MoU con la universidad, se envía a revisión jurídica de la secretaria, con el fin de implementar el modelo de educación flexible de la universidad pedagógica en un grupo poblacional con el que trabaja la DED. •	EAN: Se establece conversación con la EAN en la que se revisa la posibilidad de ofrecer becas del 50%, que tiene la Universidad y realizar cursos entre otras, para lo que se propone firmar un acuerdo de voluntades y se realiza formación de enfoque diferencial en educación a las IES que pertenecen al sello en igualdad. •	MinSid: Se realiza reunión para ajustar la metodología para usar en adelante para la preparación de la prueba saber 11 y se acompaña el primer simulacro del operador realizado el 30 de Mayo para las mujeres seleccionadas.</t>
  </si>
  <si>
    <t>Para dar cumplimiento a la meta plan de ¨Desarrollar 4 estrategias de empoderamiento para promover capacidades, liderazgos, participación, incidencia política y transformación de imaginarios culturales…¨, se contribuye al desarrollo de Una Estrategia de Enfoque Diferencial, cuya implementación avanza en el mes de mayo, así:
•	CURSOS PLATAFORMA VIRTUAL SDMUJER: CURSO OBSERVO, IDENTIFICO Y PROTEJO: se certificaron 124 personas y curso TEJIENDO REDES: Se inicio curso con 29 personas inscritas para Tejiendo redes comunidad y 24 personas inscritas para Tejiendo Redes servidores (3 inscripciones adicionales en el mes de mayo) 
•	TRANSFERENCIA DE CONOCIMIENTOS: Se realizo un espacio de transferencia metodológica y de conocimientos en empoderamiento a 26 docentes del Colegio Ciudadela Educativa de Bosa.
•	17 JORNADAS SIGNIFICATIVAS: con 3 niñas, 222 adolescentes estudiantes y 50 mujeres jóvenes y adultas, jornadas realizadas en el en Colegio IED La Aurora, localidad de Usme. 
•	Se dio por finalizada 1 Escuela AMARTE con la certificación de 15 mujeres adultas de la UNAD 
•	ECE: Se realizaron 4 espacios de Conexión Emocional ECE, con la participación de 81 mujeres, así: (i y ii) 2 ECE con 52 Mujeres Migrantes y Refugiadas en el Centro Intégrate Kennedy. (iii) 1 ECE con 13 Mujeres privadas de la libertad en la cárcel Distrital anexo mujeres (iv) 1 ECE con 16 Mujeres en ASP Web Cam MMG Sede1 
•	RECORRIDO: Se realizó un recorrido por la dignidad menstrual en la localidad de Engativá, donde se realizó el abordaje por parte de la SdMujer a 6 personas menstruantes en habitabilidad de calle, realizando pedagogía EMAA. 
•	JORNADAS INTERINSTITUCIONALES: Con la participación de las entidades IDIPRON, SDIS, SDS y SDMujER se realizó en el parque las cruces, la Secretaría Distrital de la Mujer —SDMujer— atendió a 72 mujeres habitantes de calle y en riesgo de estarlo. 
•	Espacios de Educación Menstrual para el Autocuidado y el Autoconocimiento EMAA:  Se realizaron 6 espacios con la participación de 130 mujeres, así: (i) EMAA en la Universidad Nacional de Colombia con 45 jóvenes (ii) EMAA en el Barrio el Tesoro Fundación Canita de amor y Paz con 7 mujeres jóvenes migrantes (iii) EMAA en la Vereda QuibaAlta con18 mujeres rurales (iv y v) Dos EMAA con 45 aprendices SENA (vi) EMAA con 15 mujeres en ASP en el estudio WEB-CAM-MMG. 
•	CUALIFICACIÓN DE EQUIPOS PROFESIONALES EN EMAA: Se realizaron 6 espacios de cualificación de equipos dirigidos a 186 profesionales, así: (i) Auditorio general de la secretaria de Salud con 42 Profesionales y contratistas de la Secretaría de salud  SDS (ii) Espacio virtual con 56 Profesionales y contratistas de la  Secretaría Distrital de Hábitat (iii) Asociación Lacitos de Amor- ICBF con 10 Profesionales y contratistas de la  asociación Lacitos de Amor- ICBF (iv) 19 Servidoras y servidores del del Instituto Distrital de Turismo – IDT  (v) Talento Humano de la SdMujer con 38 Servidoras y servidores de la Secretaria. (vi) MinEducación con 21 funcionarios.</t>
  </si>
  <si>
    <t>Para dar cumplimiento a la meta plan de ¨Desarrollar 4 estrategias de empoderamiento para promover capacidades, liderazgos, participación, incidencia política y transformación de imaginarios culturales…¨, se contribuye al desarrollo de Una Estrategia de Enfoque Diferencial y para su implementación se avanza en el periodo acumulado de enero a mayo, así:
•	CURSOS VIRTUALES disponibles en la plataforma virtual de la SdMujer: (i) ¨Observo, Identifico y Protejo¨ para el periodo acumulado se certificaron 503 personas. (ii) TEJIENDO REDES: Se inicio curso con 29 personas inscritas para Tejiendo redes comunidad y curso TEJIENDO REDES: Se inicio curso con 29 personas inscritas para Tejiendo redes comunidad y 24 personas inscritas para Tejiendo Redes servidores (3 inscripciones adicionales en el mes de mayo) 
•	Se realizaron ocho espacios de transferencia metodológica y de conocimientos en Empoderamiento y capacidades psicoemocionales a 149 funcionarias y funcionarios públicos, así: (i) Cuatro Transferencias en Empoderamiento: 34 Profesionales psicosociales Sub Red de Salud Occidente CAPS Betania, 3 docentes colegio Ciudadela Educativa Bosa,  9 profesionales psicosociales RECA y 26 docentes del Colegio Ciudadela Educativa de Bosa (ii) Cuatro Trasferencias en capacidades psicoemocionales a 14 profesionales UTA de la comisión intersectorial de flujos migratorios mixtos, 15 profesionales del equipo Transformaciones culturales SdMujer; CIOM Santafé, 29 profesionales del equipo PAPSIVI secretaria de Salud y 19 profesionales del equipo rural subred sur secretaria de Salud.
•	Se realizaron 35 Jornadas Significativas con la participación de 646 mujeres así: 82 jóvenes de la Universidad Minuto de Dios, 71 mujeres en ASP, 15 mujeres en ASP estudio Web – Cam Teusaquillo, 38 indígenas emberá víctimas del conflicto, 32 niñas del colegio ciudadela educativa BOSA, 74 mujeres adultas en sus diferencias y diversidades, 19 mujeres migrantes, 25 Jóvenes y adultas Casa de la Juventud Usme y 15 jóvenes Casa de Protección Barrios Unidos, 3 niñas, 222 adolescentes estudiantes y 50 mujeres jóvenes y adultas, del Colegio IED La Aurora, localidad de Usme. 
•	Se realizó un encuentro intergeneracional con la participación de 59 mujeres, en el salón comunal de Modelia, en el que se llevó a cabo la construcción colectiva de un mural que representó a mujeres en sus diferencias, diversidades y en distintos cursos de vida.
•	Se realizó cierre de  6 Escuelas AMARTE con la certificación de 134 mujeres,:  así: (i) E.A. Bosa la Estación 29 mujeres mayoras certificadas (ii) E.A. Bosa Carbonel 50 mujeres mayoras certificadas  (iii) E.A. Nuevo Porvenir 20 mujeres en ASP certificadas (iv) E.A. Nuevo Porvenir 17 mujeres en ASP certificadas  (v) E.A. estudio webcam alba con 18 mujeres en ASP certificadas (vi) E.A. con 15 mujeres adultas de la UNAD 
•	Se realizan 20 Espacios de Conexión Emocional ECE, con la participación de 462 mujeres, realizados con la participación de: 32 mujeres indígenas emberá víctimas UPI la Florida, 23 víctimas del conflicto parque la hoja Puente Aranda, 44 mujeres campesinas y rurales,  35 mujeres en sus diferencias y diversidad, 25 Mujeres Trans en ASP y  madres Trans, del barrio Santa Fe, 25 mujeres primer espacio de co – construcción en el marco del mural del 8m, con mujeres en sus diferencias y diversidad, 160  Mujeres migrantes, refugiadas y retornadas, 7 mujeres mayoras, 45 Mujeres Jóvenes, 35 Mujeres privadas de la libertad, realizado en la cárcel distrital de barones y anexo de mujeres de Bogotá, 15 Mujeres adultas y mayoras y 16 Mujeres en ASP Web Cam MMG Sede 1.
•	ICFES: se realiza proceso contractual y firma contrato DE PRESTACIÓN DE SERVICIOS No. 926 de 2026 CELEBRADO ENTRE LA SECRETARÍA DISTRITAL DE LA MUJER Y MINDSIT S.A.S. con objeto: poyar la estrategia de Educación Flexible de la Dirección de Enfoque Diferencial en el desarrollo y articulación de las diferentes actividades que se requieran en el marco de la presentación del Examen de Estado de la Educación Media, SABER 11 por parte de un grupo de mujeres en su diversidad. Adicionalmente se terminó la revisión documental de las 474 mujeres que se presentaron interesadas en este patrocinio logrando la confirmación de preinscripción de 185 mujeres en sus diferencias y diversidades. 
•	JORNADAS INTERINSTITUCIONALES: Se realizaron 2 dos jornadas con las entidades de IDIPRON, SDIS, SDS, SdMUJER en el marco del cumplimiento del Acuerdo 883 en donde se atendieron 85 mujeres habitantes de calle y en riesgo de estarlo (i) En el Parque tercer milenio- Localidad Santafé, 13 mujeres. (ii) En el parque las cruces, 72 mujeres. 
•	Se realizaron dos 3 recorridos por la dignidad menstrual, abordando 31 mujeres habitantes de calle o en riesgo de estarlo, así: (i) localidad de Suba, se realizó el abordaje a 14 mujeres menstruantes (ii) localidad de Puente Aranda (Canal Comuneros) abordaje por parte de la SdMujer a 11 mujeres menstruantes (iii) localidad de Engativá, abordaje por parte de la SdMujer a 6 mujeres menstruantes. 
•	EMAA: Espacios de Educación Menstrual para el Autocuidado y el Autoconocimiento EMAA, se realizaron 17 espacios EMAA con la participación de 353 mujeres. 
•	CUALIFICACIÓN DE EQUIPOS PROFESIONALES EN EMAA: Se realizaron 13 espacios de cualificación de equipos dirigidos a 295 profesionales de entidades Distritales, públicas y privadas</t>
  </si>
  <si>
    <t xml:space="preserve">N+H47:I47o se presentan retrasos </t>
  </si>
  <si>
    <r>
      <t xml:space="preserve">Con el objetivo de implementar 3 estrategias que contribuyan al reconocimiento y garantía de los derechos de las mujeres en sus diferencias y diversidad, para el mes de marzo, se avanza en:
1.	</t>
    </r>
    <r>
      <rPr>
        <b/>
        <sz val="11"/>
        <color theme="1"/>
        <rFont val="Arial"/>
        <family val="2"/>
      </rPr>
      <t>CURSOS VIRTUALES:</t>
    </r>
    <r>
      <rPr>
        <sz val="11"/>
        <color theme="1"/>
        <rFont val="Arial"/>
        <family val="2"/>
      </rPr>
      <t xml:space="preserve"> Seguimiento a las participantes del curso disponible en la plataforma virtual de la SdMujer: </t>
    </r>
    <r>
      <rPr>
        <b/>
        <sz val="11"/>
        <color theme="1"/>
        <rFont val="Arial"/>
        <family val="2"/>
      </rPr>
      <t>¨Observo, Identifico y Protejo¨ para el cual en marzo se certificaron 10 personas.</t>
    </r>
    <r>
      <rPr>
        <sz val="11"/>
        <color theme="1"/>
        <rFont val="Arial"/>
        <family val="2"/>
      </rPr>
      <t xml:space="preserve">
2.	</t>
    </r>
    <r>
      <rPr>
        <b/>
        <sz val="11"/>
        <color theme="1"/>
        <rFont val="Arial"/>
        <family val="2"/>
      </rPr>
      <t>CUALIFICACIÓN EQUIPOS PROFESIONALES: Se realizaron tres espacios</t>
    </r>
    <r>
      <rPr>
        <sz val="11"/>
        <color theme="1"/>
        <rFont val="Arial"/>
        <family val="2"/>
      </rPr>
      <t xml:space="preserve"> de transferencia metodológica y de conocimientos en Empoderamiento y capacidades psicoemocionales a </t>
    </r>
    <r>
      <rPr>
        <b/>
        <sz val="11"/>
        <color theme="1"/>
        <rFont val="Arial"/>
        <family val="2"/>
      </rPr>
      <t xml:space="preserve">51 funcionarias y funcionarios </t>
    </r>
    <r>
      <rPr>
        <sz val="11"/>
        <color theme="1"/>
        <rFont val="Arial"/>
        <family val="2"/>
      </rPr>
      <t xml:space="preserve">públicos, así: (i) Transferencia en empoderamiento: equipo de profesionales psicosociales Sub Red de Salud Occidente CAPS Betania 34 Profesionales (ii) Transferencia en empoderamiento:3 docentes colegio Ciudadela Educativa Bosa  (iii) trasferencia capacidades psico emocionales a 14 profesionales UTA de la comisión intersectorial de flujos migratorios mixtos.
3.	Se realizaron </t>
    </r>
    <r>
      <rPr>
        <b/>
        <sz val="11"/>
        <color theme="1"/>
        <rFont val="Arial"/>
        <family val="2"/>
      </rPr>
      <t xml:space="preserve">10 Jornadas Significativas con la participación de 82 jóvenes de la Universidad Minuto de Dios, 71 mujeres en ASP, 23 indígenas emberá víctimas del conflicto y 32 niñas del colegio ciudadela educativa BOSA. </t>
    </r>
    <r>
      <rPr>
        <sz val="11"/>
        <color theme="1"/>
        <rFont val="Arial"/>
        <family val="2"/>
      </rPr>
      <t xml:space="preserve">
4.	Se realizó </t>
    </r>
    <r>
      <rPr>
        <b/>
        <sz val="11"/>
        <color theme="1"/>
        <rFont val="Arial"/>
        <family val="2"/>
      </rPr>
      <t>un encuentro intergeneracional con la participación de 59 mujeres</t>
    </r>
    <r>
      <rPr>
        <sz val="11"/>
        <color theme="1"/>
        <rFont val="Arial"/>
        <family val="2"/>
      </rPr>
      <t xml:space="preserve">, en el salón comunal de Modelia, en el que se llevó a cabo la construcción colectiva de un mural que representó a mujeres en sus diferencias, diversidades y en distintos cursos de vida. incluyente, representativo y acorde con los principios de diversidad y enfoque interseccional
5.	</t>
    </r>
    <r>
      <rPr>
        <b/>
        <sz val="11"/>
        <color theme="1"/>
        <rFont val="Arial"/>
        <family val="2"/>
      </rPr>
      <t>Se realizó la última sesión y cierre de las 5 Escuelas AMARTE iniciadas en el mes anterior, con la certificación de 134 mujere</t>
    </r>
    <r>
      <rPr>
        <sz val="11"/>
        <color theme="1"/>
        <rFont val="Arial"/>
        <family val="2"/>
      </rPr>
      <t xml:space="preserve">s,:  así: (i) escuela amarte mujeres mayores bosa la estación 29 mujeres mayoras certificadas (ii) escuela amarte mujeres mayores bosa carbonel,50 mujeres mayoras certificadas  (iii) escuela amarte mujeres en ASP en nuevo porvenir  20 mujeres en ASP Certificadas (iv) escuela amarte mujeres en ASP en nuevo porvenir 17 mujeres en ASP certificadas  (v) 18 mujeres en ASP certificadas en la escuela amarte estudio webcam alba 
6.	Se realizan </t>
    </r>
    <r>
      <rPr>
        <b/>
        <sz val="11"/>
        <color theme="1"/>
        <rFont val="Arial"/>
        <family val="2"/>
      </rPr>
      <t>4 Espacios de Conexión Emocional ECE, con la participación de 110 mujeres</t>
    </r>
    <r>
      <rPr>
        <sz val="11"/>
        <color theme="1"/>
        <rFont val="Arial"/>
        <family val="2"/>
      </rPr>
      <t xml:space="preserve">, realizados así: (i) 25 mujeres migrantes Centro INTEGRATE Engativá (ii) 32 mujeres indígenas emberá víctimas UPI la Florida (iii) 23 víctimas del conflicto parque la hoja Puente Aranda (iv) 30 mujeres campesinas rurales Vereda Quiba Ciudad Bolívar.  
7.	ICFES: La planeación y proceso precontractual orientado al patrocinio para la presentación de pruebas SABER-11_2026, y en este proceso se avanza con la oficina jurídica en la proyección de la justificación para la contratación y la definición de la forma de contratación. Adicionalmente durante este mes se realizó convocatoria de inscripción de las mujeres interesadas en presentar la prueba, lo que dio como resultado la preinscripción de 474 mujeres que actualmente se encuentran en revisión de documentación y priorización para ser cubiertas por el beneficio. 
</t>
    </r>
  </si>
  <si>
    <r>
      <t>Con el objetivo de implementar 3 estrategias que contribuyan al reconocimiento y garantía de los derechos de las mujeres en sus diferencias y diversidad, para el periodo acumulado de enero a marzo, se avanza en:
1.	CURSOS VIRTUALES: Seguimiento a las participantes del curso disponible en la plataforma virtual de la SdMujer: ¨</t>
    </r>
    <r>
      <rPr>
        <b/>
        <sz val="11"/>
        <color theme="1"/>
        <rFont val="Arial"/>
        <family val="2"/>
      </rPr>
      <t>Observo, Identifico y Protejo¨ para el periodo acumulado se certificaron 14 personas.</t>
    </r>
    <r>
      <rPr>
        <sz val="11"/>
        <color theme="1"/>
        <rFont val="Arial"/>
        <family val="2"/>
      </rPr>
      <t xml:space="preserve">
2.	CUALIFICACIÓN EQUIPOS PROFESIONALES: Se realizaron </t>
    </r>
    <r>
      <rPr>
        <b/>
        <sz val="11"/>
        <color theme="1"/>
        <rFont val="Arial"/>
        <family val="2"/>
      </rPr>
      <t>cuatro espacios</t>
    </r>
    <r>
      <rPr>
        <sz val="11"/>
        <color theme="1"/>
        <rFont val="Arial"/>
        <family val="2"/>
      </rPr>
      <t xml:space="preserve"> de transferencia metodológica y de conocimientos en Empoderamiento y capacidades psicoemocionales a </t>
    </r>
    <r>
      <rPr>
        <b/>
        <sz val="11"/>
        <color theme="1"/>
        <rFont val="Arial"/>
        <family val="2"/>
      </rPr>
      <t>60</t>
    </r>
    <r>
      <rPr>
        <sz val="11"/>
        <color theme="1"/>
        <rFont val="Arial"/>
        <family val="2"/>
      </rPr>
      <t xml:space="preserve"> funcionarias y funcionarios públicos, así: (i) Transferencia en empoderamiento: equipo de profesionales psicosociales Sub Red de Salud Occidente CAPS Betania 34 Profesionales (ii) Transferencia en empoderamiento:3 docentes colegio Ciudadela Educativa Bosa  (iii) trasferencia capacidades psico emocionales: a 14 profesionales UTA de la comisión intersectorial de flujos migratorios mixtos. (iv) transferencia empoderamiento a 9 profesionales psicosociales RECA. 
3.	Se realizaron 1</t>
    </r>
    <r>
      <rPr>
        <b/>
        <sz val="11"/>
        <color theme="1"/>
        <rFont val="Arial"/>
        <family val="2"/>
      </rPr>
      <t>4 Jornadas Significativas con la participación de 301 mujeres</t>
    </r>
    <r>
      <rPr>
        <sz val="11"/>
        <color theme="1"/>
        <rFont val="Arial"/>
        <family val="2"/>
      </rPr>
      <t xml:space="preserve"> así: 82 jóvenes de la Universidad Minuto de Dios, 71 mujeres en ASP, 23 indígenas emberá víctimas del conflicto y 32 niñas del colegio ciudadela educativa BOSA, 74 mujeres adultas en sus diferencias y diversidades y 19 mujeres migrantes. 
4.	Se realizó u</t>
    </r>
    <r>
      <rPr>
        <b/>
        <sz val="11"/>
        <color theme="1"/>
        <rFont val="Arial"/>
        <family val="2"/>
      </rPr>
      <t>n encuentro intergeneracional con la participación de 59 mujeres</t>
    </r>
    <r>
      <rPr>
        <sz val="11"/>
        <color theme="1"/>
        <rFont val="Arial"/>
        <family val="2"/>
      </rPr>
      <t xml:space="preserve">, en el salón comunal de Modelia, en el que se llevó a cabo la construcción colectiva de un mural que representó a mujeres en sus diferencias, diversidades y en distintos cursos de vida. incluyente, representativo y acorde con los principios de diversidad y enfoque interseccional.
5.	Se realizó la última sesión y </t>
    </r>
    <r>
      <rPr>
        <b/>
        <sz val="11"/>
        <color theme="1"/>
        <rFont val="Arial"/>
        <family val="2"/>
      </rPr>
      <t>cierre de las 5 Escuelas AMARTE iniciadas en el mes anterior, con la certificación de 134 mujeres</t>
    </r>
    <r>
      <rPr>
        <sz val="11"/>
        <color theme="1"/>
        <rFont val="Arial"/>
        <family val="2"/>
      </rPr>
      <t xml:space="preserve">,:  así: (i) escuela amarte mujeres mayores bosa la estación 29 mujeres mayoras certificadas (ii) escuela amarte mujeres mayores bosa carbonel,50 mujeres mayoras certificadas  (iii) escuela amarte mujeres en ASP en nuevo porvenir  20 mujeres en ASP Certificadas (iv) escuela amarte mujeres en ASP en nuevo porvenir 17 mujeres en ASP certificadas  (v) 18 mujeres en ASP certificadas en la escuela amarte estudio webcam alba 
6.	Se realizan 9 </t>
    </r>
    <r>
      <rPr>
        <b/>
        <sz val="11"/>
        <color theme="1"/>
        <rFont val="Arial"/>
        <family val="2"/>
      </rPr>
      <t>Espacios de Conexión Emocional ECE, con la participación de 221</t>
    </r>
    <r>
      <rPr>
        <sz val="11"/>
        <color theme="1"/>
        <rFont val="Arial"/>
        <family val="2"/>
      </rPr>
      <t xml:space="preserve"> mujeres, realizados así: (i) 25 mujeres migrantes Centro INTEGRATE Engativá (ii) 32 mujeres indígenas emberá víctimas UPI la Florida (iii) 23 víctimas del conflicto parque la hoja Puente Aranda (iv) 30 mujeres campesinas rurales Vereda Quiba Ciudad Bolívar.  (v) 35 mujeres en sus diferencias y diversidad. (vi) 25 Mujeres Trans en ASP y  madres Trans, del barrio Santa Fe (vii) 34 mujeres primer espacio de co – construcción en el marco del mural del 8m, con mujeres en sus diferencias y diversidad (viii) Un ECE con 19 Mujeres migrantes, refugiadas y retornadas (ix) ECE con 7 mujeres mayoras se abordó un primer acercamiento al enfoque de salud mental, autocuidado y cuidado mutuo, desde una perspectiva comunitaria, relacional y sensible a la etapa del ciclo vital de las participante. 
7.	ICFES: La planeación y proceso precontractual orientado al patrocinio para la presentación de pruebas SABER-11_2026, y en este proceso se avanza con la oficina jurídica en la proyección de la justificación para la contratación y la definición de la forma de contratación. Adicionalmente durante este mes se realizó convocatoria de inscripción de las mujeres interesadas en presentar la prueba, lo que dio como resultado la preinscripción de 474 mujeres que actualmente se encuentran en revisión de documentación y priorización para ser cubiertas por el beneficio. 
8.	CASA DE TODAS: Se llevan a cabo 3 sesiones del Plan emprendedoras - Curso manicure de forma articulada entre la estrategia Casa de todas y Masglo academia. </t>
    </r>
  </si>
  <si>
    <r>
      <t xml:space="preserve">Con el objetivo de implementar 3 estrategias que contribuyan al reconocimiento y garantía de los derechos de las mujeres en sus diferencias y diversidad, para el mes de abril, se avanza en:
1.	</t>
    </r>
    <r>
      <rPr>
        <b/>
        <sz val="11"/>
        <color theme="1"/>
        <rFont val="Arial"/>
        <family val="2"/>
      </rPr>
      <t>CURSOS VIRTUALES</t>
    </r>
    <r>
      <rPr>
        <sz val="11"/>
        <color theme="1"/>
        <rFont val="Arial"/>
        <family val="2"/>
      </rPr>
      <t>: i) Curso disponible en la plataforma virtual de la SdMujer: ¨</t>
    </r>
    <r>
      <rPr>
        <b/>
        <sz val="11"/>
        <color theme="1"/>
        <rFont val="Arial"/>
        <family val="2"/>
      </rPr>
      <t>Observo, Identifico y Protejo¨ para el que se certificaron 365</t>
    </r>
    <r>
      <rPr>
        <sz val="11"/>
        <color theme="1"/>
        <rFont val="Arial"/>
        <family val="2"/>
      </rPr>
      <t xml:space="preserve"> personas (ii) </t>
    </r>
    <r>
      <rPr>
        <b/>
        <sz val="11"/>
        <color theme="1"/>
        <rFont val="Arial"/>
        <family val="2"/>
      </rPr>
      <t xml:space="preserve">TEJIENDO REDES: Se cuenta con 29 personas inscritas para Tejiendo redes comunidad y 21 personas inscritas para Tejiendo Redes servidores </t>
    </r>
    <r>
      <rPr>
        <sz val="11"/>
        <color theme="1"/>
        <rFont val="Arial"/>
        <family val="2"/>
      </rPr>
      <t xml:space="preserve">para dar inicio en mes de mayo de acuerdo con la creación de usuarios de parte del equipo de  gestión del conocimiento.
2.	</t>
    </r>
    <r>
      <rPr>
        <b/>
        <sz val="11"/>
        <color theme="1"/>
        <rFont val="Arial"/>
        <family val="2"/>
      </rPr>
      <t>CUALIFICACIÓN EQUIPOS PROFESIONALES</t>
    </r>
    <r>
      <rPr>
        <sz val="11"/>
        <color theme="1"/>
        <rFont val="Arial"/>
        <family val="2"/>
      </rPr>
      <t xml:space="preserve">: Se realizaron </t>
    </r>
    <r>
      <rPr>
        <b/>
        <sz val="11"/>
        <color theme="1"/>
        <rFont val="Arial"/>
        <family val="2"/>
      </rPr>
      <t>tres espacios de transferencia metodológica y de conocimientos en capacidades psicoemocionales a 63 funcionarias y funcionarios públicos</t>
    </r>
    <r>
      <rPr>
        <sz val="11"/>
        <color theme="1"/>
        <rFont val="Arial"/>
        <family val="2"/>
      </rPr>
      <t xml:space="preserve">, así: (i) 15 profesionales del equipo Transformaciones culturales Sd Mujer; CIOM Santafé.(ii) 29 profesionales del equipo PAPSIVI Secretaria de Salud; Casa Gitana. (iii) 19 profesionales del equipo rural subred sur Secretaria de Salud; Casa de la cultura Tunjuelito
3.	Con el objetivo de Implementar la estrategia de acciones afirmativas para el empoderamiento de las mujeres, se avanzó con la realización de: </t>
    </r>
    <r>
      <rPr>
        <b/>
        <sz val="11"/>
        <color theme="1"/>
        <rFont val="Arial"/>
        <family val="2"/>
      </rPr>
      <t>cuatro 4 Jornadas Significativas con la participación de 16 Jóvenes Casa de la Juventud Usme y 15 jóvenes Casa de Protección Barrios Unidos, 15 mujeres indígenas víctimas Emberá, 15 mujeres en ASP estudio Web – Cam Teusaquillo y 9 mujeres adultas Casa de la Juventud Usme</t>
    </r>
    <r>
      <rPr>
        <sz val="11"/>
        <color theme="1"/>
        <rFont val="Arial"/>
        <family val="2"/>
      </rPr>
      <t xml:space="preserve">
4.	</t>
    </r>
    <r>
      <rPr>
        <b/>
        <sz val="11"/>
        <color theme="1"/>
        <rFont val="Arial"/>
        <family val="2"/>
      </rPr>
      <t xml:space="preserve">1 Escuela AMARTE con la participación de 38 mujeres adultas de la UNAD. </t>
    </r>
    <r>
      <rPr>
        <sz val="11"/>
        <color theme="1"/>
        <rFont val="Arial"/>
        <family val="2"/>
      </rPr>
      <t xml:space="preserve">
5.	</t>
    </r>
    <r>
      <rPr>
        <b/>
        <sz val="11"/>
        <color theme="1"/>
        <rFont val="Arial"/>
        <family val="2"/>
      </rPr>
      <t>7 Espacios de Conexión Emocional ECE, con la participación de 160 mujeres</t>
    </r>
    <r>
      <rPr>
        <sz val="11"/>
        <color theme="1"/>
        <rFont val="Arial"/>
        <family val="2"/>
      </rPr>
      <t>, realizados así: (i, ii, iii) 3 ECE con 64 Mujeres Migrantes y Refugiadas, (iv) 1 ECE con 14 Mujeres Campesinas y rurales (v) 1 ECE con 45 Mujeres Jóvenes (vi) 1 ECE con 22 Mujeres privadas de la libertad Jóvenes, realizado en la cárcel distrital de barones y anexo de mujeres de Bogotá, localidad San Cristobal (vii) 1 ECE con 15 Mujeres adultas y mayoras. 
6.	ICFES: Durante el mes de abril se realiza proceso contractual y firma contrato DE PRESTACIÓN DE SERVICIOS No. 926 de 2026 CELEBRADO ENTRE LA SECRETARÍA DISTRITAL DE LA MUJER Y MINDSIT S.A.S. con objeto: poyar la estrategia de Educación Flexible de la Dirección de Enfoque Diferencial en el desarrollo y articulación de las diferentes actividades que se requieran en el marco de la presentación del Examen de Estado de la Educación Media, SABER 11 por parte de un grupo de mujeres en su diversidad. Adicionalmente se terminó la revisión documental de las 474 mujeres que se presentaron interesadas en este patrocinio logrando la confirmación de preinscripción de 200 mujeres en sus diferencias y diversidades.</t>
    </r>
  </si>
  <si>
    <r>
      <t>Para implementar 3 estrategias que contribuyan al reconocimiento y garantía de los derechos de las mujeres en sus diferencias y diversidad, para el periodo acumulado de enero a mayo, se avanza en: 1.	CURSOS VIRTUALES: cursos disponible en la plataforma virtual de la SdMujer: •	¨Observo, Identifico y Protejo¨ para el periodo acumulado se certificaron 503 personas. •	TEJIENDO REDES: Se inicio curso con 29 personas inscritas para Tejiendo redes comunidad y 24 personas inscritas para Tejiendo Redes servidores (3 inscripciones adicionales en el mes de mayo)</t>
    </r>
    <r>
      <rPr>
        <sz val="11"/>
        <color rgb="FFFF0000"/>
        <rFont val="Arial"/>
        <family val="2"/>
      </rPr>
      <t xml:space="preserve"> </t>
    </r>
    <r>
      <rPr>
        <sz val="11"/>
        <color theme="1"/>
        <rFont val="Arial"/>
        <family val="2"/>
      </rPr>
      <t xml:space="preserve">	2.	CUALIFICACIÓN EQUIPOS PROFESIONALES: Se realizaron ocho espacios de transferencia metodológica y de conocimientos en Empoderamiento y capacidades psicoemocionales a 149 funcionarias y funcionarios públicos, así: (i) Cuatro Transferencias en Empoderamiento: 34 Profesionales psicosociales Sub Red de Salud Occidente CAPS Betania, 3 docentes colegio Ciudadela Educativa Bosa,   9 profesionales psicosociales RECA y 26 docentes del Colegio Ciudadela Educativa de Bosa. (ii) Cuatro Trasferencias en capacidades psicoemocionales a 14 profesionales UTA de la comisión intersectorial de flujos migratorios mixtos, 15 profesionales del equipo Transformaciones culturales SdMujer; CIOM Santafé, 29 profesionales del equipo PAPSIVI secretaria de Salud y 19 profesionales del equipo rural subred sur secretaria de Salud.
3.	Se realizaron 35 Jornadas Significativas con la participación de 646 mujeres así: 82 jóvenes de la Universidad Minuto de Dios, 71 mujeres en ASP, 15 mujeres en ASP estudio Web – Cam Teusaquillo, 38 indígenas emberá víctimas del conflicto, 32 niñas del colegio ciudadela educativa BOSA, 74 mujeres adultas en sus diferencias y diversidades, 19 mujeres migrantes, 25 Jóvenes y adultas Casa de la Juventud Usme y 15 jóvenes Casa de Protección Barrios Unidos, 3 niñas, 222 adolescentes estudiantes y 50 mujeres jóvenes y adultas, del Colegio IED La Aurora, localidad de Usme. 4.	Se realizó un encuentro intergeneracional con la participación de 59 mujeres, en el salón comunal de Modelia, en el que se llevó a cabo la construcción colectiva de un mural que representó a mujeres en sus diferencias, diversidades y en distintos cursos de vida.
5.	Se realizó cierre de  6 Escuelas AMARTE con la certificación de 134 mujeres,:  así: (i) escuela amarte mujeres mayores bosa la estación 29 mujeres mayoras certificadas (ii) escuela amarte mujeres mayores bosa carbonel,50 mujeres mayoras certificadas  (iii) escuela amarte mujeres en ASP en nuevo porvenir  20 mujeres en ASP Certificadas (iv) escuela amarte mujeres en ASP en nuevo porvenir 17 mujeres en ASP certificadas  (v) 18 mujeres en ASP certificadas en la escuela amarte estudio webcam alba (vi) 15 mujeres adultas de la UNAD de las 56 participantes  6. Se realizan 20 Espacios de Conexión Emocional ECE, con la participación de 462 mujeres, realizados con la participación de: 32 mujeres indígenas emberá víctimas UPI la Florida, 23 víctimas del conflicto parque la hoja Puente Aranda, 44 mujeres campesinas y rurales,  35 mujeres en sus diferencias y diversidad, 25 Mujeres Trans en ASP y  madres Trans, del barrio Santa Fe, 25 mujeres primer espacio de co – construcción en el marco del mural del 8m, con mujeres en sus diferencias y diversidad, 160  Mujeres migrantes, refugiadas y retornadas, 7 mujeres mayoras, 45 Mujeres Jóvenes, 35 Mujeres privadas de la libertad, realizado en la cárcel distrital de barones y anexo de mujeres de Bogotá, 15 Mujeres adultas y mayoras y 16 Mujeres en ASP Web Cam MMG Sede 1.
7. ICFES: se realiza proceso contractual y firma contrato DE PRESTACIÓN DE SERVICIOS No. 926 de 2026 CELEBRADO ENTRE LA SECRETARÍA DISTRITAL DE LA MUJER Y MINDSIT S.A.S. con objeto: poyar la estrategia de Educación Flexible de la Dirección de Enfoque Diferencial en el desarrollo y articulación de las diferentes actividades que se requieran en el marco de la presentación del Examen de Estado de la Educación Media, SABER 11 por parte de un grupo de mujeres en su diversidad. Adicionalmente se terminó la revisión documental de las 474 mujeres que se presentaron interesadas en este patrocinio logrando la confirmación de preinscripción de 200 mujeres en sus diferencias y diversidades</t>
    </r>
  </si>
  <si>
    <r>
      <t>Con el objetivo de implementar la estrategia de acciones afirmativas para el empoderamiento de las mujeres, en el mes de enero se realizó</t>
    </r>
    <r>
      <rPr>
        <b/>
        <sz val="11"/>
        <color theme="1"/>
        <rFont val="Arial"/>
        <family val="2"/>
      </rPr>
      <t xml:space="preserve"> 1 una jornada significativa con mujeres migrantes y refugiadas (19 mujeres) </t>
    </r>
    <r>
      <rPr>
        <sz val="11"/>
        <color theme="1"/>
        <rFont val="Arial"/>
        <family val="2"/>
      </rPr>
      <t xml:space="preserve">en donde se abordaron temas relacionados con el empoderamiento, proyecto de vida y emociones de las mujeres en el marco de la captura de Nicolas Maduro y las implicaciones para sus vidas. </t>
    </r>
  </si>
  <si>
    <r>
      <t xml:space="preserve">Con el objetivo de implementar la estrategia de acciones afirmativas, para el fortalecimiento de capacidades psicoemocionales de las mujeres, para el mes de Enero, se realizan </t>
    </r>
    <r>
      <rPr>
        <b/>
        <sz val="11"/>
        <color theme="1"/>
        <rFont val="Arial"/>
        <family val="2"/>
      </rPr>
      <t>2 espacios de conexión emocional</t>
    </r>
    <r>
      <rPr>
        <sz val="11"/>
        <color theme="1"/>
        <rFont val="Arial"/>
        <family val="2"/>
      </rPr>
      <t xml:space="preserve"> </t>
    </r>
    <r>
      <rPr>
        <b/>
        <sz val="11"/>
        <color theme="1"/>
        <rFont val="Arial"/>
        <family val="2"/>
      </rPr>
      <t>ECE</t>
    </r>
    <r>
      <rPr>
        <sz val="11"/>
        <color theme="1"/>
        <rFont val="Arial"/>
        <family val="2"/>
      </rPr>
      <t xml:space="preserve"> </t>
    </r>
    <r>
      <rPr>
        <b/>
        <sz val="11"/>
        <color theme="1"/>
        <rFont val="Arial"/>
        <family val="2"/>
      </rPr>
      <t xml:space="preserve">con la participación de 26 mujeres, así: </t>
    </r>
    <r>
      <rPr>
        <sz val="11"/>
        <color theme="1"/>
        <rFont val="Arial"/>
        <family val="2"/>
      </rPr>
      <t xml:space="preserve">
(i) Un ECE con 19 Mujeres migrantes, refugiadas y retornadas A través de prácticas de escritura, musicales, sensoriales y relacionales, que buscan fortalecer la autorregulación emocional, la conexión con el cuerpo, el reconocimiento de las emociones y el fortalecimiento de los vínculos, promoviendo el disfrute, el gozo y el cuidado mutuo como elementos fundamentales para la convivencia y el bienestar individual y colectivo (ii) ECE con 7mujeres mayoras se abordó un primer acercamiento al enfoque de salud mental, autocuidado y cuidado mutuo, desde una perspectiva comunitaria, relacional y sensible a la etapa del ciclo vital de las participante. 
Adicionalmente, Se realiza  articulación con la  estrategia redes de cuidado comunitario de la subdirección para la vejez SDIS, para establecer acuerdos de trabajo con las mujeres mayores de  Bosa programando el inicio de 2 Escuelas AMARTE para realizar en el mes de febrero.</t>
    </r>
  </si>
  <si>
    <r>
      <t xml:space="preserve">Con el fin de implementar la estrategia de formación en herramientas para el empoderamiento y las capacidades psicoemocionales, durante el mes de febrero se avanza con:
CURSOS VIRTUALES: Seguimiento a las participantes del curso Observo, Identifico y Protejo, identificando que en el mes de febrero </t>
    </r>
    <r>
      <rPr>
        <b/>
        <sz val="11"/>
        <color theme="1"/>
        <rFont val="Arial"/>
        <family val="2"/>
      </rPr>
      <t>se certificaron 4 personas</t>
    </r>
    <r>
      <rPr>
        <sz val="11"/>
        <color theme="1"/>
        <rFont val="Arial"/>
        <family val="2"/>
      </rPr>
      <t xml:space="preserve">, fortaleciendo sus conocimientos y competencias en el abordaje de temas relacionados con la prevención y atención de violencias contra la niñez y la adolescencia. 
ARTICULACIÓN: se realiza 1 reunión de  articulación de planificación para la realización de 1 espacio de transferencia  de conocimientos y 1 realización de curso Tejiendo redes servidores con  coordinadores de Centros Intégrate Suba, CAD 30 y Engativá, de igual manera se realiza una reunión de  articulación para planificación  de 1 espacio de transferencia  de conocimientos y 1 realización de curso Tejiendo redes servidores con  profesionales psicosociales de cárcel distrital , pendiente confirmación de cronogramas. </t>
    </r>
  </si>
  <si>
    <r>
      <t xml:space="preserve">En el mes de febrero con el objetivo de Implementar la estrategia de acciones afirmativas para el empoderamiento de las mujeres, se avanzó con la realización de: 
1.	Se realizaron </t>
    </r>
    <r>
      <rPr>
        <b/>
        <sz val="11"/>
        <color theme="1"/>
        <rFont val="Arial"/>
        <family val="2"/>
      </rPr>
      <t>3 JORNADAS SIGNIFICATIVAS</t>
    </r>
    <r>
      <rPr>
        <sz val="11"/>
        <color theme="1"/>
        <rFont val="Arial"/>
        <family val="2"/>
      </rPr>
      <t xml:space="preserve"> </t>
    </r>
    <r>
      <rPr>
        <b/>
        <sz val="11"/>
        <color theme="1"/>
        <rFont val="Arial"/>
        <family val="2"/>
      </rPr>
      <t>con la participació de 74 mujeres</t>
    </r>
    <r>
      <rPr>
        <sz val="11"/>
        <color theme="1"/>
        <rFont val="Arial"/>
        <family val="2"/>
      </rPr>
      <t xml:space="preserve"> en sus diferencias y diversidad que van a participar en la construcción del mural de 10 marzo en el Salón Comunal de Suba Tibabuyes, así: (i) 14 de febrero. Temas escritura creativa, empoderamiento a través de la construcción línea gráfica del mural en el marco de la conmemoración del 8 de marzo (30 personas) (ii) 21 de febrero Casa de Todas Creación artística mural (35 personas) (iii) 28 de febrero Casa de Todas  Lectura creativa y construcción gráfica de sentires de las mujeres (35 personas)
</t>
    </r>
  </si>
  <si>
    <r>
      <t xml:space="preserve">En el mes de febrero con el objetivo de Implementar la estrategia de acciones afirmativas para el fortalecimiento de capacidades emocionales, se avanzó con la realización de: 
1.	Se iniciaron en total </t>
    </r>
    <r>
      <rPr>
        <b/>
        <sz val="11"/>
        <color theme="1"/>
        <rFont val="Arial"/>
        <family val="2"/>
      </rPr>
      <t>5 Escuelas AMARTE,</t>
    </r>
    <r>
      <rPr>
        <sz val="11"/>
        <color theme="1"/>
        <rFont val="Arial"/>
        <family val="2"/>
      </rPr>
      <t xml:space="preserve"> </t>
    </r>
    <r>
      <rPr>
        <b/>
        <sz val="11"/>
        <color theme="1"/>
        <rFont val="Arial"/>
        <family val="2"/>
      </rPr>
      <t>con la participación de 148 mujeres</t>
    </r>
    <r>
      <rPr>
        <sz val="11"/>
        <color theme="1"/>
        <rFont val="Arial"/>
        <family val="2"/>
      </rPr>
      <t>, realizados asi: 3 con la participación de 72 mujeres en ASP y 2 escuelas con 76 mujeres mayoras, en estas escuelas se han ha trabajado en liderazgo inspirador, violencias basadas en género, - identifico y gestiono mis emociones, toma de decisiones, comunicación asertiva, trabajo en equipo y resolución de conflictos:  así:  (i) escuela amarte mujeres mayores bosa la estación (ii) escuela amarte mujeres mayores bosa carbonel, (iii) escuela amarte mujeres en ASP en nuevo porvenir (iv) escuela amarte mujeres en asp en nuevo porvenir (v) escuela amarte mujeres en ASP estudio webcam alba 
2.	Se realizan</t>
    </r>
    <r>
      <rPr>
        <b/>
        <sz val="11"/>
        <color theme="1"/>
        <rFont val="Arial"/>
        <family val="2"/>
      </rPr>
      <t xml:space="preserve"> 3 Espacios de Conexión Emocional ECE</t>
    </r>
    <r>
      <rPr>
        <sz val="11"/>
        <color theme="1"/>
        <rFont val="Arial"/>
        <family val="2"/>
      </rPr>
      <t xml:space="preserve">, </t>
    </r>
    <r>
      <rPr>
        <b/>
        <sz val="11"/>
        <color theme="1"/>
        <rFont val="Arial"/>
        <family val="2"/>
      </rPr>
      <t>con la participación de 85 mujeres,</t>
    </r>
    <r>
      <rPr>
        <sz val="11"/>
        <color theme="1"/>
        <rFont val="Arial"/>
        <family val="2"/>
      </rPr>
      <t xml:space="preserve"> realizados así: 2 espacios interseccionales en el marco del mural 8M y un espacio con mujeres Trans en ASP.  (i) Febrero 14: ECE Interseccional: promoción del bienestar psicoemocional a través de la escritura creativa con la participación de 35 mujeres en sus diferencias y diversidad. (ii) Febrero 19: ECE con 25 Mujeres Trans en ASP:  se abordó espacio de conexión emocional de mujeres Trans en ASP y  madres Trans, del barrio Santa Fe que han visto afectado su bienestar emocional por las situaciones de seguridad y discriminación del sector. (iii) Febrero 21: ECE con la participación de 34 mujeres en dónde se abordó la promoción del bienestar psicoemocional a través de la pintura, el dibujo y la escultura en plastilina creativa  para realizar primer espacio de co – construcción en el marco del mural del 8m, con mujeres en sus diferencias y diversidad.  </t>
    </r>
  </si>
  <si>
    <r>
      <t xml:space="preserve">Con el objetivo de implementar la estrategia distrital de cuidado menstrual para el mes de abril se realizó la tercera Mesa Distrital de Cuidado Menstrual Distrital del año 2026 y de acuerdo con la planeación, se avanzó con:
1.	RECORRIDOS: Se realizó </t>
    </r>
    <r>
      <rPr>
        <b/>
        <sz val="11"/>
        <color theme="1"/>
        <rFont val="Arial"/>
        <family val="2"/>
      </rPr>
      <t>un recorrido por la dignidad menstrual en la localidad de Puente Aranda</t>
    </r>
    <r>
      <rPr>
        <sz val="11"/>
        <color theme="1"/>
        <rFont val="Arial"/>
        <family val="2"/>
      </rPr>
      <t xml:space="preserve"> (Canal Comuneros) durante el recorrido se realizó el abordaje por parte de la SdMujer a </t>
    </r>
    <r>
      <rPr>
        <b/>
        <sz val="11"/>
        <color theme="1"/>
        <rFont val="Arial"/>
        <family val="2"/>
      </rPr>
      <t xml:space="preserve">11 personas menstruantes </t>
    </r>
    <r>
      <rPr>
        <sz val="11"/>
        <color theme="1"/>
        <rFont val="Arial"/>
        <family val="2"/>
      </rPr>
      <t xml:space="preserve">en habitabilidad de calle con pedagogía EMAA
2.	EMAA: Para el mes de abril con el objetivo de Realizar Espacios de Educación Menstrual para el Autocuidado y el Autoconocimiento EMAA, se realizaron </t>
    </r>
    <r>
      <rPr>
        <b/>
        <sz val="11"/>
        <color theme="1"/>
        <rFont val="Arial"/>
        <family val="2"/>
      </rPr>
      <t xml:space="preserve">diez 10 espacios EMAA </t>
    </r>
    <r>
      <rPr>
        <sz val="11"/>
        <color theme="1"/>
        <rFont val="Arial"/>
        <family val="2"/>
      </rPr>
      <t xml:space="preserve">con la participación de </t>
    </r>
    <r>
      <rPr>
        <b/>
        <sz val="11"/>
        <color theme="1"/>
        <rFont val="Arial"/>
        <family val="2"/>
      </rPr>
      <t>193 jmujeres</t>
    </r>
    <r>
      <rPr>
        <sz val="11"/>
        <color theme="1"/>
        <rFont val="Arial"/>
        <family val="2"/>
      </rPr>
      <t xml:space="preserve">, así: (i) un espacio pedagógico EMAA con 20 mujeres privadas de la libertad Cárcel Distrital, localidad San Cristóbal (ii) un espacio pedagógico EMAA con 20 adolescentes IDIPRON UPI Perdomo, localidad Ciudad Bolívar. (iii) un espacio pedagógico EMAA con 19 adolescentes Fundación Cares; localidad Mártires (iv) un espacio pedagógico EMAA con 16 mujeres privadas de la libertad Cárcel Distrital, localidad San Cristóbal (v) un espacio pedagógico EMAA con 18 adolescentes y jóvenes IDIPRON UPI Santa Lucía, localidad Rafael Uribe (vi) un espacio pedagógico EMAA con 22 jóvenes, IDIPRON Conservatorio, localidad Mártires (vii) un espacio pedagógico EMAA con 36 jóvenes IDIPRON UPI Perdomo, localidad Ciudad Bolívar. (viii) tres espacios EMAA con 42 mujeres adultas y mayoras. 
3.	CUALIFICACIÓN EQUIPOS: </t>
    </r>
    <r>
      <rPr>
        <b/>
        <sz val="11"/>
        <color theme="1"/>
        <rFont val="Arial"/>
        <family val="2"/>
      </rPr>
      <t>2 espacios para la cualificación de equipos</t>
    </r>
    <r>
      <rPr>
        <sz val="11"/>
        <color theme="1"/>
        <rFont val="Arial"/>
        <family val="2"/>
      </rPr>
      <t xml:space="preserve">, transferencia metodológica y de conocimientos en educación menstrual, dirigidos a </t>
    </r>
    <r>
      <rPr>
        <b/>
        <sz val="11"/>
        <color theme="1"/>
        <rFont val="Arial"/>
        <family val="2"/>
      </rPr>
      <t>30 profesionales</t>
    </r>
    <r>
      <rPr>
        <sz val="11"/>
        <color theme="1"/>
        <rFont val="Arial"/>
        <family val="2"/>
      </rPr>
      <t>, así: (i) un espacio virtual teams de cualificación a un equipo de 12 Profesionales y contratistas del Instituto de Protección y bienestar Animal. (ii) EMAA realizado en articulación con la Secretaría Distrital de Integración Social (SDIS) participaron 18 profesionales.</t>
    </r>
  </si>
  <si>
    <r>
      <t>En el periodo acumulado de enero a abril, con el fin de implementar la estrategia distrital de cuidado menstrual, se realizó la tercera Mesa Distrital de Cuidado Menstrual Distrital del año 2026 y de acuerdo con la planeación, se avanzó con: 
1.	JORNADAS INTERINSTITUCIONAL: Se realizó</t>
    </r>
    <r>
      <rPr>
        <b/>
        <sz val="11"/>
        <color theme="1"/>
        <rFont val="Arial"/>
        <family val="2"/>
      </rPr>
      <t xml:space="preserve"> una jornada en el Parque tercer milenio</t>
    </r>
    <r>
      <rPr>
        <sz val="11"/>
        <color theme="1"/>
        <rFont val="Arial"/>
        <family val="2"/>
      </rPr>
      <t xml:space="preserve">- Localidad Santafé, participan las entidades de IDIPRON, SDIS, SDS, SdMUJER en el marco del cumplimiento del Acuerdo 883.  Como resultado se atienden por parte de la SdMUJER </t>
    </r>
    <r>
      <rPr>
        <b/>
        <sz val="11"/>
        <color theme="1"/>
        <rFont val="Arial"/>
        <family val="2"/>
      </rPr>
      <t>13 mujeres.</t>
    </r>
    <r>
      <rPr>
        <sz val="11"/>
        <color theme="1"/>
        <rFont val="Arial"/>
        <family val="2"/>
      </rPr>
      <t xml:space="preserve"> 
2.	RECORRIDOS: Se realizaron </t>
    </r>
    <r>
      <rPr>
        <b/>
        <sz val="11"/>
        <color theme="1"/>
        <rFont val="Arial"/>
        <family val="2"/>
      </rPr>
      <t>dos 2 recorridos, abordando 25 mujeres habitante</t>
    </r>
    <r>
      <rPr>
        <sz val="11"/>
        <color theme="1"/>
        <rFont val="Arial"/>
        <family val="2"/>
      </rPr>
      <t xml:space="preserve">s de calle o en riesgo de estarlo, así: (i) localidad de Suba o se realizó el abordaje a 14 personas menstruantes (ii) localidad de Puente Aranda (Canal Comuneros) durante el recorrido se realizó el abordaje por parte de la SdMujer a 11 personas menstruantes en habitabilidad de calle
3. EMAA: Espacios de Educación Menstrual para el Autocuidado y el Autoconocimiento EMAA, se realizaron </t>
    </r>
    <r>
      <rPr>
        <b/>
        <sz val="11"/>
        <color theme="1"/>
        <rFont val="Arial"/>
        <family val="2"/>
      </rPr>
      <t>once 11 espacios EMAA</t>
    </r>
    <r>
      <rPr>
        <sz val="11"/>
        <color theme="1"/>
        <rFont val="Arial"/>
        <family val="2"/>
      </rPr>
      <t xml:space="preserve"> con la participación de</t>
    </r>
    <r>
      <rPr>
        <b/>
        <sz val="11"/>
        <color theme="1"/>
        <rFont val="Arial"/>
        <family val="2"/>
      </rPr>
      <t xml:space="preserve"> 223 mujeres</t>
    </r>
    <r>
      <rPr>
        <sz val="11"/>
        <color theme="1"/>
        <rFont val="Arial"/>
        <family val="2"/>
      </rPr>
      <t xml:space="preserve">, así: (i) EMAA con 20 mujeres privadas de la libertad Cárcel Distrital, localidad San Cristóbal (ii) EMAA con 20 adolescentes IDIPRON UPI Perdomo, localidad Ciudad Bolívar. (iii) EMAA con 19 adolescentes Fundación Cares; localidad Mártires (iv) EMAA con 16 mujeres privadas de la libertad Cárcel Distrital, localidad San Cristóbal (v) ¡EMAA con 18 adolescentes y jóvenes IDIPRON UPI Santa Lucía, localidad Rafael Uribe (vi)  EMAA con 22 jóvenes, IDIPRON Conservatorio, localidad Mártires (vii) EMAA con 36 jóvenes IDIPRON UPI Perdomo, localidad Ciudad Bolívar. (viii) tres espacios EMAA con 42 mujeres adultas y mayoras. (iv) EMMA con 30 jóvenes de IDIPRON UPI la 32 Localidad de Puente Aranda. 
4. Realización de siete </t>
    </r>
    <r>
      <rPr>
        <b/>
        <sz val="11"/>
        <color theme="1"/>
        <rFont val="Arial"/>
        <family val="2"/>
      </rPr>
      <t>7 espacios de cualificación de equipos dirigidos a 109 profesionales</t>
    </r>
    <r>
      <rPr>
        <sz val="11"/>
        <color theme="1"/>
        <rFont val="Arial"/>
        <family val="2"/>
      </rPr>
      <t>, así: (i) Cualificación al equipo de la secretaria de salud de la zona rural con 17 participantes. (ii) En articulación con la Secretaría Distrital del Hábitat, espacio virtual, con la participación de 32 profesionales. (iii) 13 Profesionales contratistas de IDIPRON componente de salud (iv) 6 profesionales de la estrategia casa de todas (v) 11 profesionales de territorio UAESP. (vi) un espacio virtual teams de cualificación a un equipo de 12 Profesionales y contratistas del Instituto de Protección y bienestar Animal. (vii) EMAA realizado en articulación con la Secretaría Distrital de Integración Social (SDIS) participaron 18 profesionales.</t>
    </r>
  </si>
  <si>
    <r>
      <t xml:space="preserve">En febrero, con el objetivo de realizar espacios para la cualificación de equipos, transferencia metodológica y de conocimientos en educación menstrual, se realizaron en total </t>
    </r>
    <r>
      <rPr>
        <b/>
        <sz val="11"/>
        <color rgb="FF000000"/>
        <rFont val="Arial"/>
        <family val="2"/>
      </rPr>
      <t>dos espacios de cualificación</t>
    </r>
    <r>
      <rPr>
        <sz val="11"/>
        <color rgb="FF000000"/>
        <rFont val="Arial"/>
        <family val="2"/>
      </rPr>
      <t>, a 17 funcionarios así: (i) Calificación en Cuidado menstrual para mujeres en ASP con la participación de 6 Profesionales de casa de todas en atención a mujeres en ASP (ii) Culificación en Cuidado menstrual Metodología EMAA (Educación Menstrual para el Autocuidado y Autoconocimiento) con la participación de 11 Contratistas profesionales de territorio que hacen parte de las acciones de la UAESP</t>
    </r>
  </si>
  <si>
    <r>
      <t xml:space="preserve">En abril con el objetivo de Acompañar y liderar la Mesa Distrital de Cuidado Menstrual Distrital, desarrollando el plan de acción acordado y articulando las acciones programadas, se avanza con: 
1.	MESA DISTRITAL: Se realizó la </t>
    </r>
    <r>
      <rPr>
        <b/>
        <sz val="11"/>
        <color theme="1"/>
        <rFont val="Arial"/>
        <family val="2"/>
      </rPr>
      <t xml:space="preserve">tercera mesa Distrital del año 2026 </t>
    </r>
    <r>
      <rPr>
        <sz val="11"/>
        <color theme="1"/>
        <rFont val="Arial"/>
        <family val="2"/>
      </rPr>
      <t xml:space="preserve">en donde se socializaron las acciones realizadas en el recorrido en la localidad de Puente Aranda; además del esquema sugerido para presentar el informe para el Concejo de Bogotá, el 28 de mayo. Se da continuidad a la agenda del día con el seguimiento interinstitucional de casos por parte de SDS y SDIS. Adicionalmente, se planificó el recorrido territorial de mayo para la localidad de Engativá y la jornada conmemorativa por el Día Internacional de la Salud Menstrual en el parque de las Cruces. Compromisos: Realizar transferencias de conocimiento a los equipos de las diferentes entidades participantes. Consolidar la matriz de seguimiento por SDIS. Reunión de socialización del informe presentado al concejo de Bogotá. Confirmar punto de encuentro del recorrido del mes de mayo.
2.	RECORRIDOS: Se realizó </t>
    </r>
    <r>
      <rPr>
        <b/>
        <sz val="11"/>
        <color theme="1"/>
        <rFont val="Arial"/>
        <family val="2"/>
      </rPr>
      <t xml:space="preserve">un recorrido por la dignidad menstrual en la localidad de Puente Aranda (Canal Comuneros) </t>
    </r>
    <r>
      <rPr>
        <sz val="11"/>
        <color theme="1"/>
        <rFont val="Arial"/>
        <family val="2"/>
      </rPr>
      <t xml:space="preserve">como acción territorial de sensibilización, orientación y acercamiento a la oferta institucional, que contribuyan a garantizar los derechos menstruales, reconocer la dignidad humana y brindar atención integral a las personas menstruantes, Durante el recorrido se realizó el abordaje por parte de la SdMujer a </t>
    </r>
    <r>
      <rPr>
        <b/>
        <sz val="11"/>
        <color theme="1"/>
        <rFont val="Arial"/>
        <family val="2"/>
      </rPr>
      <t>11 personas menstruantes</t>
    </r>
    <r>
      <rPr>
        <sz val="11"/>
        <color theme="1"/>
        <rFont val="Arial"/>
        <family val="2"/>
      </rPr>
      <t xml:space="preserve"> en habitabilidad de calle, realizando abordaje interinstitucional con pedagogía EMAA, y evidenciando  acumulación de basuras por dinámicas de reciclaje y disposición inadecuada por parte de la ciudadanía, lo que genera proliferación de roedores y malos olores. Se hace entrega de folletos y seguimiento en salud, destacando el acompañamiento a casos con condiciones específicas.</t>
    </r>
  </si>
  <si>
    <r>
      <t xml:space="preserve">Para el mes de abril con el objetivo de Realizar Espacios de Educación Menstrual para el Autocuidado y el Autoconocimiento EMAA, se realizaron diez </t>
    </r>
    <r>
      <rPr>
        <b/>
        <sz val="11"/>
        <color theme="1"/>
        <rFont val="Arial"/>
        <family val="2"/>
      </rPr>
      <t>10 espacios EMAA</t>
    </r>
    <r>
      <rPr>
        <sz val="11"/>
        <color theme="1"/>
        <rFont val="Arial"/>
        <family val="2"/>
      </rPr>
      <t xml:space="preserve"> con la participación de  </t>
    </r>
    <r>
      <rPr>
        <b/>
        <sz val="11"/>
        <color theme="1"/>
        <rFont val="Arial"/>
        <family val="2"/>
      </rPr>
      <t>193 mujeres</t>
    </r>
    <r>
      <rPr>
        <sz val="11"/>
        <color theme="1"/>
        <rFont val="Arial"/>
        <family val="2"/>
      </rPr>
      <t xml:space="preserve"> en sus diferecnias y diversidades, así: (i) un espacio pedagógico EMAA con 20 mujeres privadas de la libertad Cárcel Distrital, localidad San Cristóbal (ii) un espacio pedagógico EMAA con 20 adolescentes IDIPRON UPI Perdomo, localidad Ciudad Bolívar. (iii) un espacio pedagógico EMAA con 19 adolescentes Fundación Cares; localidad Mártires (iv) un espacio pedagógico EMAA con 16 mujeres privadas de la libertad Cárcel Distrital, localidad San Cristóbal (v) un espacio pedagógico EMAA con 18 adolescentes y jóvenes IDIPRON UPI Santa Lucía, localidad Rafael Uribe (vi) un espacio pedagógico EMAA con 22 jóvenes, IDIPRON Conservatorio, localidad Mártires (vii) un espacio pedagógico EMAA con 36 jóvenes IDIPRON UPI Perdomo, localidad Ciudad Bolívar. (viii) tres espacios EMAA con 42 mujeres adultas y mayoras. 
Estos espacios pedagógicos a partir de la metodología EMAA fueron orientados a promover el bienestar y el cuidado menstrual mediante información clara sobre el ciclo menstrual, el autocuidado, el autoconocimiento y la eliminación de mitos y estigmas. Durante los espacios se abordaron los derechos menstruales, los imaginarios sociales frente a la menstruación, la anatomía y fisiología del ciclo menstrual, y los elementos de gestión menstrual.</t>
    </r>
  </si>
  <si>
    <r>
      <t>En abril, con el objetivo de realizar espacios para la cualificación de equipos, transferencia metodológica y de conocimientos en educación menstrual, se avanza con la realización de</t>
    </r>
    <r>
      <rPr>
        <b/>
        <sz val="11"/>
        <color theme="1"/>
        <rFont val="Arial"/>
        <family val="2"/>
      </rPr>
      <t xml:space="preserve"> 2 espacios dirigidos a 30 profesionales</t>
    </r>
    <r>
      <rPr>
        <sz val="11"/>
        <color theme="1"/>
        <rFont val="Arial"/>
        <family val="2"/>
      </rPr>
      <t>, así: (i) un espacio virtual teams de cualificación a un equipo de 12 Profesionales y contratistas del Instituto de Protección y bienestar Animal. (ii) EMAA realizado en articulación con la Secretaría Distrital de Integración Social (SDIS) participaron 18 profesionales</t>
    </r>
  </si>
  <si>
    <r>
      <t>Con el objetivo de Implementar 1 estrategia de asistencia técnica dirigidas a los Sectores de la Administración Distrital y al Sector Privado, para la incorporación del enfoque diferencial en los servicios, programas y estrategias dirigidas a mujeres, durante el mes de abril se avanzó en: 1.	Se trabajó en el documento herramienta: “Metodología para taller colaborativo y reconocimiento de las particularidades de las mujeres palenqueras que habitan en Bogotá¨, metodología que será utilizada para actividades de transversalización con enfoque palenquero que se desarrollaran con sectores públicos o privados. 2.	 Podcast: se realizó acompañamiento a la comunidad palenquera en la revisión de los capítulos 4 y 5(Rituales fúnebres y cuidados comunitarios)- en los cuales se realizaron aportes que dan cuenta de la cosmovisión palenquera, posteriormente la referente palenquera envió vía correo a la estudiante líder del Podcast del semillero Somalá del Politécnico Grancolombiano, los documentos trabajados con la comunidad, para incorporar los ajustes a las escaletas de los capítulos 4 y 5. 3.	Se avanzó con la realización de cuatro</t>
    </r>
    <r>
      <rPr>
        <b/>
        <sz val="11"/>
        <color theme="1"/>
        <rFont val="Arial"/>
        <family val="2"/>
      </rPr>
      <t xml:space="preserve"> 6 espacios de transversalización, con la participación de 171 participantes</t>
    </r>
    <r>
      <rPr>
        <sz val="11"/>
        <color theme="1"/>
        <rFont val="Arial"/>
        <family val="2"/>
      </rPr>
      <t>, así: (i) Orientaciones y mecanismos para la incorporación, implementación y apropiación del enfoque antirracista, dirigido a 22 estudiantes de la Licenciatura en Biología de la Universidad Distrital. (ii) Espacio para 20 funcionarios y funcionarias de la Casa de Igualdad de Oportunidades- Santa fe para fortalecer las capacidades de las y los servidores públicos, para orientar procesos de regularización migratoria y brindar una atención basada en el respeto, la no discriminación y la prevención de la xenofobia, incorporando un enfoque de género, diferencial y de derechos humanos. (iii) Transversalización de enfoque diferencial y ASP con Universidad Distrital 10 participantes.  (iv)  jornada de transferencia de conocimiento con profesionales y gestores de la Secretaría Distrital de Salud (PAPSIVI), quienes transversalizan el enfoque de víctimas del conflicto armado e intercambio de herramientas para la incorporación del enfoque diferencial de víctimas en los procesos de atención. y con la participación de 29 personas, dentro de ellas 13 mujeres víctimas del conflicto armado. (v) transversalización del enfoque diferencial, dirigido a 30 funcionarios de vigilancia del Hospital de Bosa, enfocado en brindar herramientas conceptuales y prácticas para una atención inclusiva hacia personas con orientaciones sexuales e identidades de género diversas. (vi) Espacio de transversalización, sensibilización y capacitación a 60 profesionales contratistas del DADEP, mediante una metodología participativa orientada a cuestionar estereotipos, prejuicios y prácticas discriminatorias.  4.	CURSO LENGUA DE SEÑAS: Finalización del curso para formadoras de las manzanas de cuidado iniciado en el mes anterior, incluyendo la verificación de objetivos alcanzados y entrega de resultados, 22 participantes certificadas aprobaron satisfactoriamente el 1Nivel  5.	Se dio inicio a dos cursos de Lenguaje de Señas Colombiano (uno virtual y uno presencial) con 92 profesionales inscritas, así: (i) Curso virtual del segundo grupo de Nivel 1 dirigidas a un equipo de 70 profesionales de Duplas Psicojurídicas de la Dirección del Sistema Distrital de Cuidado (manzanas de cuidado) . (ii) Iniciaron las sesiones presenciales del Nivel 2 en la Casa LGBTI Sebastián Romero dirigido a 22 formadoras de la manzana del cuidado. 6.	SERVICIOS DE INTERPRETACIÓN: se prestaron 52  servicios de interpretación de lengua de señas solicitados por la DED, por los CIOM de Tunjuelito, San Cristobal, Ciudad Bolívar, Engativá y Bosa. Manzana del Cuidado de Tunjuelito y Usaquén, subsecretaria/ Consejo consultivo CCM, URI Bosa y casa de justicia de San Cristobal, oficina de prensa de la SdMujer y  Sesión ordinaria de la Mesa Coordinadora – CCMB 7.	PROTOCOLO PARA LA PRESTACIÓN DEL SERVICIO DE LENGUA DE SEÑAS: Se avanzó en la construcción de la metodología, logrando: identificar el proceso más adecuado y resolver dudas relacionadas con su construcción. Actualmente, el documento se encuentra en control de cambios y ha sido trabajado de manera progresiva. 8.	Se realizó la revisión y aportes para la incorporación de los enfoques de género y poblacional – diferencial en el PVE - Programa de Vigilancia Epidemiológica en Riesgo Psicosocial 2026 de la Secretaría Distrital de la Mujer, por solicitud de la Dirección de Talento Humano. 9.	Se realizó revisión y aportes a la propuesta de formación elaborada y remitida por la referenta de la DDYDP del Sector Integración Social, la cual está dirigida a la Subdirección para la Discapacidad de la SDIS, en el marco de la asistencia técnica.  10.	Se realizó la revisión y aportes para la incorporación del enfoque poblacional – diferencial en el Manual de Inducción de la SDMujer realizando lectura detallada del Manual, se hicieron comentarios generales sobre el objetivo, alcance y estructura y recomendaciones para la inclusión del enfoque poblacional – diferencial y también se revisó el documento técnico: Propuesta de Curso de formación: Gestión Social con enfoques de género, derechos humanos de las mujeres y poblacional-diferencial para el sector hábitat para la entidad Caja de Vivienda Pupular</t>
    </r>
  </si>
  <si>
    <r>
      <t xml:space="preserve">En abril con el objetivo de acompañar espacios y actividades para la transversalización del enfoque diferencial a demanda de entidades del sector público y privado, se avanzó con la realización de cuatro </t>
    </r>
    <r>
      <rPr>
        <b/>
        <sz val="11"/>
        <color theme="1"/>
        <rFont val="Arial"/>
        <family val="2"/>
      </rPr>
      <t xml:space="preserve">4 espacios de transversalización, con la participación de 81 participantes, así:  </t>
    </r>
    <r>
      <rPr>
        <sz val="11"/>
        <color theme="1"/>
        <rFont val="Arial"/>
        <family val="2"/>
      </rPr>
      <t xml:space="preserve">
1.	Orientaciones y mecanismos para la incorporación, implementación y apropiación del enfoque antirracista: Se llevó a cabo el primer espacio de aplicación de la metodología, dirigido a 22 estudiantes de la Licenciatura en Biología de la Universidad Distrital.
2.	Espacio para 20 funcionarios y funcionarias de la Casa de Igualdad de Oportunidades- Santa fe para fortalecer las capacidades de las y los servidores públicos, para orientar procesos de regularización migratoria y brindar una atención basada en el respeto, la no discriminación y la prevención de la xenofobia, incorporando un enfoque de género, diferencial y de derechos humanos.
3.	Transversalización de enfoque diferencial y ASP con Universidad Distrital 10 participantes.  
4.	Se desarrolló la jornada de transferencia de conocimiento con profesionales y gestores de la Secretaría Distrital de Salud (PAPSIVI), quienes transversalizan el enfoque de víctimas del conflicto armado e intercambio de herramientas para la incorporación del enfoque diferencial de víctimas en los procesos de atención. y con la participación de 29 personas, dentro de ellas 13 mujeres víctimas del conflicto armado.
En conjunto, estas acciones reflejan un avance acumulado que combina formación técnica, sensibilización y transformación cultural, impactando tanto en niveles operativos como administrativos, y contribuyendo a la consolidación de entornos institucionales más inclusivos.</t>
    </r>
  </si>
  <si>
    <r>
      <t>En abril con el objetivo de realizar talleres de conceptos básicos y acercamiento a la lengua de señas para funcionarios, colaboradores o contratistas del Distrito y realización de servicios de interpretación en lengua de señas, para la inclusión y atención a mujeres sordas en los servicios y actividades de la secretaría de la mujer, se avanzó así:
1.	CURSO LENGUA DE SEÑAS: S</t>
    </r>
    <r>
      <rPr>
        <b/>
        <sz val="11"/>
        <color theme="1"/>
        <rFont val="Arial"/>
        <family val="2"/>
      </rPr>
      <t xml:space="preserve">e dio inicio a dos cursos de Lenguaje de Señas Colombiano (uno virtual y uno presencial) con 92 profesionales inscritas, </t>
    </r>
    <r>
      <rPr>
        <sz val="11"/>
        <color theme="1"/>
        <rFont val="Arial"/>
        <family val="2"/>
      </rPr>
      <t xml:space="preserve">así: (i) Se iniciaron las clases virtuales del segundo grupo de Nivel 1 dirigidas a un equipo de 70 profesionales de Duplas Psicojurídicas de la Dirección del Sistema Distrital de Cuidado (manzanas de cuidado) . Las sesiones se llevan a cabo los jueves de 9:00 a 11:00 a. m. a través de la plataforma Microsoft Teams. (ii) Iniciaron las sesiones presenciales del Nivel 2 en la Casa LGBTI Sebastián Romero dirigido a 22 formadoras de la manzana del cuidado. El cronograma establecido para este grupo son los lunes de 9:00 a. m. a 12:00 m
2.	SERVICIOS DE INTERPRETACIÓN: </t>
    </r>
    <r>
      <rPr>
        <b/>
        <sz val="11"/>
        <color theme="1"/>
        <rFont val="Arial"/>
        <family val="2"/>
      </rPr>
      <t>se prestaron 11 servicios de interpretación de lengua de seña</t>
    </r>
    <r>
      <rPr>
        <sz val="11"/>
        <color theme="1"/>
        <rFont val="Arial"/>
        <family val="2"/>
      </rPr>
      <t>s así: 9 servicios solicitados por la DED, 1 servicio solicitado por prensa de la SdMujer y 1 servicio para la Sesión ordinaria de la Mesa Coordinadora – CCMB
3.	PROTOCOLO PARA LA PRESTACIÓN DEL SERVICIO DE LENGUA DE SEÑAS: Se avanzó en la construcción de la metodología, logrando: identificar el proceso más adecuado y resolver dudas relacionadas con su construcción. Actualmente, el documento se encuentra en control de cambios y ha sido trabajado de manera progresiva.</t>
    </r>
  </si>
  <si>
    <r>
      <t xml:space="preserve">Con el objetivo de desarrollar el Plan de Acción para la gestión, alistamiento y realización de eventos conmemorativos, talleres, encuentros diferenciales y actividades para la transformación de imaginarios, estereotipos racistas y de discriminación, para el año 2026 se proyecta la realización de eventos con </t>
    </r>
    <r>
      <rPr>
        <b/>
        <sz val="12"/>
        <color theme="1"/>
        <rFont val="Arial"/>
        <family val="2"/>
      </rPr>
      <t>20 grupos poblacionales</t>
    </r>
    <r>
      <rPr>
        <sz val="12"/>
        <color theme="1"/>
        <rFont val="Arial"/>
        <family val="2"/>
      </rPr>
      <t xml:space="preserve"> de mujeres y durante el mes de junio se avanzó en: 
1.	EVENTOS REALIZADOS DURANTE JUNIO: 2</t>
    </r>
    <r>
      <rPr>
        <b/>
        <sz val="12"/>
        <color theme="1"/>
        <rFont val="Arial"/>
        <family val="2"/>
      </rPr>
      <t xml:space="preserve"> eventos con 54 mujeres Privadas de la Libertad y 91 LBT</t>
    </r>
    <r>
      <rPr>
        <sz val="12"/>
        <color theme="1"/>
        <rFont val="Arial"/>
        <family val="2"/>
      </rPr>
      <t>, así: (i) Apertura Festival LesbiArte,  espacio de encuentro, visibilización y participación para mujeres lesbianas, bisexuales, pansexuales, trans y personas no binarias, que promueva la construcción de comunidad, el reconocimiento de sus identidades y el disfrute del espacio público a través de actividades culturales, recreativas y pedagógicas, fortaleciendo redes de apoyo y propiciando una experiencia segura, incluyente y libre de discriminación.  (ii) Espacio de sensibilización con mujeres privadas de la libertad de la cárcel distrital de varones anexo de mujeres,conel  objetivo de conmemorar el mes del orgullo LGBTI con la participación de 54 mujeres privadas de la libertad y  aborda la importancia del reconocimiento y respeto de las diferencias, con el fin de mitigar los actos hostiles y de discriminación y prejuicio hacia mujeres lesbianas, bisexuales y trans, dentro del centro penitenciario. 
Adicionalmente en términos de gestión, se avanza con gestiones y articulaciones  propias para la realización de eventos en el segundo semestre de 2026: 
2.	CONCERTACIÓN Y ARTICULACIÓN CON COMUNIDAD O ENTE REPRESENTACIÓN: Conmemoración mujeres Rrom- gitanas – Palenqueras – Mujeres adolescentes y jóvenes – Habitantes de Calle – Recicladoras de oficio – Mujeres adultas y mayoras  - trans  
3.	PLANEACIÓN, GESTIÓN, ORGANIZACIÓN:  Conmemoración mujeres con discapacidad – migrantes – LESBIARTE – TransIncidencias -ASP 
4.	PROCESOS DE PLANEACIÓN PRE CONTRATACTUAL: Conmemoraciones de mujeres: AfroColombianas y negras – Raizales – Muiscas Suba y Bosa – Indígenas de los 15 pueblos que habitan en Bogotá.</t>
    </r>
  </si>
  <si>
    <t>https://secretariadistritald-my.sharepoint.com/:f:/g/personal/kforero_sdmujer_gov_co/IgDVlThVNSktTY6Pe-se5toqAdEXRuNRk8cSQKncMV9-Ul8?e=O3Drrn</t>
  </si>
  <si>
    <t>https://secretariadistritald-my.sharepoint.com/:f:/g/personal/kforero_sdmujer_gov_co/IgAdF2il3D6gQpKU3vnVwEegAV9Oj0EEr2U8SLvdX7HtzXE?e=AeIgtL</t>
  </si>
  <si>
    <t>https://secretariadistritald-my.sharepoint.com/:f:/g/personal/kforero_sdmujer_gov_co/IgCaH1dVRDZlRIN6ZkmoEPiXAaBKJczC5Ga2JX6-hKe74D8?e=PMCFIT</t>
  </si>
  <si>
    <t xml:space="preserve">En el mes de junio, Con el objetivo de ejecutar proyecto orientado al reconocimiento y garantía de los derechos de las mujeres con discapacidad y mujeres migrantes, se avanza con:
1.	ACTIVIDADES REALIZADAS CON 17 MUJERES CON DISCAPACIDAD Y CON 33 MUJERES MIGRANTES: 
•	Espacio de Diálogo de Mujeres Migrantes y Refugiadas. Durante este encuentro se promovió la articulación de acciones con los diferentes componentes de la Dirección, con el fin de fortalecer la coordinación interinstitucional para el desarrollo de las actividades programadas. Asimismo, se socializó y discutió la metodología propuesta para la conmemoración del Día de las Mujeres Migrantes y Refugiadas, generando un espacio de participación que permitió recoger aportes y definir lineamientos para la planeación y ejecución de la Actividad, con la participación de 10 líderesas migrantes. 
•	Recorridos de acompañamiento y orientación para mujeres migrantes en actividades sexuales pagadas en dónde se brindó información sobre rutas de atención desde la estrategia casa de todas y agendamientos para su atención,  orientación de Rutas de VBG, Regularización y apoyo psicoemocional, información sobre documentación regular en mujeres migrantes y temas de planificación tanto para mujeres migrantes irregulares y regulares. Abordando 23 mujeres migrantes en ASP. 
•	Espacio de formación y acompañamiento psicoemocional que promoviera la reflexión sobre el cuerpo y las experiencias que lo atraviesan, favoreciendo el reconocimiento de las emociones, el fortalecimiento del autocuidado y el intercambio de experiencias entre 23 participantes de las cuales 17 fueron mujeres con discapacidad. </t>
  </si>
  <si>
    <t>https://secretariadistritald-my.sharepoint.com/:f:/g/personal/kforero_sdmujer_gov_co/IgDZMx8cTLhnSpfohpYjsZ4GASi5YpDkTNPLoqIslj-BBE0?e=vGPsZE</t>
  </si>
  <si>
    <t xml:space="preserve">Durante el mes de junio con el fin de construir fichas metodológicas para la realización de actividades de capacitación y sensibilización sobre el enfoque diferencial, y de acuerdo con el plan de acción formulado para el cumplimiento de la tarea, se proyecta la elaboración y realización de pilotos de prueba para 13 fichas metodológicas que den cuenta de diseño creativo, experiencial y dinámico. Avanzando así:
1.	REALIZACIÓN DE PILOTOS DE PRUEBA Y AJUSTES FINALES EN JUNIO: (i)Antirracismo aplicado  (ii) introducción a la lengua de señas (iii) enfoque en mujeres rurales(iv) enfoque en mujeres migrantes 
Adicionalmente, se adelanta la revisión y seguimiento de meses anteriores a: 
2.	EN PROCESO DE REVISIÓN O AJUSTE DE SEGUNA VERSIÓN: (v) Ajustes razonables derecho al trabajo y discapacidad (vi) Qué es el Enfoque Diferencial (vii) orientación sexual e identidad (viii) que hacemos en la DED (ix) enfoque en mujeres víctimas (x) enfoque en mujeres palenqueras 1.	(xi) enfoque en mujeres en ASP
3.	EN FORMULACIÓN INICIAL O BORRADOR: (xii) comunicación no sexista (xiii) enfoque en mujeres indígenas </t>
  </si>
  <si>
    <t>Para Implementar 1 estrategia de reconocimiento de la diversidad de las mujeres del Distrito Capital, en junio: 
1.	Gestión, alistamiento y realización de eventos conmemorativos, talleres, encuentros diferenciales y actividades para la transformación de imaginarios, estereotipos racistas y de discriminación: EVENTOS REALIZADOS DURANTE JUNIO PARA 2 GRUPOS POBLACIONALES: 2 Actividades con la participación de 31 mujeres bisexuales, 60 mujeres Lesbianas, 4 mujeres trans, 5 mujeres pansexuales y 45 mujeres hetero, así: (i) Apertura Festival LesbiArte,  espacio de encuentro, visibilización y participación para mujeres lesbianas, bisexuales, pansexuales, trans y personas no binarias, que promueva la construcción de comunidad, el reconocimiento de sus identidades y el disfrute del espacio público.  (ii) Espacio de sensibilización con mujeres privadas de la libertad de la cárcel distrital de varones anexo de mujeres, con el objetivo de conmemorar el mes del orgullo LGBTI con la participación de 54 mujeres privadas de la libertad y aborda la importancia del reconocimiento y respeto de las diferencias, con el fin de mitigar los actos hostiles y de discriminación y prejuicio hacia mujeres lesbianas, bisexuales y trans, dentro del centro penitenciario. 
2.	Formulación de fichas metodológicas que den cuenta de diseño creativo, experiencial y dinámico. REALIZACIÓN DE PILOTOS DE PRUEBA Y AJUSTES FINALES EN JUNIO: (i)Antirracismo aplicado (ii) introducción a la lengua de señas (iii) enfoque en mujeres rurales(iv) enfoque en mujeres migrantes. 
3.	2 ACTIVIDADES DE ASISTENCIA TÉCNICA Y TRANSVERSALIZACIÓN SOBRE ENFOQUE EN NO DISCRIMINACIÓN A MUJERES LBT, REALIZADAS CON EQUIPOS TÉCNICOS, PROFESIONALES DE ENTIDADES PÚBLICAS Y PRIVADAS: 2 actividades con la participación de 87 funcionarios, funcionarias y concejeras.
4.	3 ACTIVIDADES REALIZADAS CON 17 MUJERES CON DISCAPACIDAD Y CON 33 MUJERES MIGRANTES (i) En articulación con PNDU para 17 mujeres con discapacidad (ii) Orientación de rutas de atención a 23 mujeres migrantes en ASP (iii) Reunión con 10 lideresas Migrantes</t>
  </si>
  <si>
    <t xml:space="preserve">En el mes de junio, con el objetivo de Implementar plan de trabajo para la realización de espacios, actividades y eventos orientados al reconocimiento y garantía de los derechos de las mujeres Lesbianas, bisexuales y trans, se avanza con:
1.	ACTIVIDADES REALIZADAS CON MUJERES LBT: 2 Actividades con la participación de 31 mujeres bisexuales, 60 mujeres Lesbianas, 4 mujeres trans, 5 mujeres pansexuales y 45 mujeres hetero. 
•	Taller Foto Pose Mujeres Privadas de la Libertad. Se realizó un espacio de sensibilización y trabajo sobre la discriminación y el prejuicio con mujeres privadas de la libertad de la cárcel distrital de varones anexo de mujeres, con el objetivo de abordar la importancia del reconocimiento y respeto de las diferencias, con el fin de mitigar los actos hostiles y de discriminación hacia mujeres lesbianas, bisexuales y trans, dentro del centro penitenciario. Con la participación de 31mujeres Hetero, 19 bisexuales y  4 lesbianas 
•	Encuentro, visibilización y participación para mujeres lesbianas, bisexuales, pansexuales, trans y personas no binarias, que promueva la construcción de comunidad, el reconocimiento de sus identidades y el disfrute del espacio público a través de actividades culturales, recreativas y pedagógicas, fortaleciendo redes de apoyo y propiciando una experiencia segura, incluyente y libre de discriminación en el Parque Olaya Restrepo con 91 participantes entre ellas 4 transgénero, 56 lesbianas, 12 bisexuales y 5 pansexual. 
2.	Actividades de sensibilización con equipos técnicos, profesionales de entidades públicas y privadas orientados a  garantizar el reconocimiento y garantía de los derechos de las mujeres Lesbianas, bisexuales : 2 actividades con la participación de 87 funcionarios, funcionarias y concejeras.   
•	Implementar la sesión 9 en el marco del Fortalecimiento al Consejo Consultivo de Mujeres de Bogotá. Tema: Enfoque Diferencial – Orientaciones sexuales e identidades de género espacio se realiza con el consejo consultivo de mujeres Bogotá, con quienes se aborda el enfoque diferencial con el fin de fortalecer las capacidades de las participantes mediante una metodología participativa para comprender el sistema sexo-género, profundizar en los conceptos de sexo, género, orientación sexual e identidad de género, y promover la reflexión sobre estereotipos, prejuicios y prácticas discriminatorias hacia los sectores sociales LGBTI.   Con la participación de 42 consejeras. 
•	Fortalecer la comprensión sobre el sistema sexo-género, promoviendo la construcción de narrativas inclusivas en torno a las orientaciones sexuales e identidades de género, y desarrollando habilidades para brindar una atención respetuosa, equitativa e incluyente, reduciendo estigmas, prejuicios y prácticas discriminatorias. Con la Subsecretaría de Fortalecimiento de Capacidades y Oportunidades incluyendo equipos psicosociales, litigio en familia y medidas de protección, tutela integral, dinamizadoras, monitoreo, abogadas CAF, URI, profesionales de apoyo y equipo forense con la participación de 45 PERSONAS de la Subsecretaría de Fortalecimiento de Capacidades y Oportunidades. </t>
  </si>
  <si>
    <t>En junio con el objetivo de sistematizar y organizar una caja de herramientas, se avanzó con:
-Sistematización de las metodologías de los espacios respiros: se realizó reunión  con el fin de socializar formato para sistematizar las metodologías trabajadas en el 2025 en los espacios respiro y de conexión emocional, elaborado con base en las propuestas metodológicas desarrolladas en el marco del Convenio con la OEI: Semillero de Empoderamiento con Mujeres Palenqueras.
- Podcast: El 20 de junio se remitieron, vía correo electrónico, al Kuagro las versiones finales de los cinco (5) capítulos de los podcasts, desarrollados durante los meses de marzo, abril y mayo. Estos contenidos fueron previamente socializados, revisados y fortalecidos con los aportes realizados por la comunidad palenquera en los diferentes espacios de diálogo, participación y construcción colectiva, garantizando que las versiones finales reflejaran sus conocimientos, experiencias y perspectivas.
-El 22 de junio, se remitió la versión ajustada del cronograma y plan de trabajo para la construcción de la caja de herramienta de las mujeres palenqueras, para revisión y aprobación por parte de la directora de la Dirección de Enfoque Diferencial DED. 
-Se realizó un (1) espacio virtual con la comunidad palenquera, tuvo como fin consolidar, validar y complementar los hitos históricos, logros y procesos organizativos, culturales, sociales y políticos identificados por la comunidad palenquera en ejercicios previos desarrollados a nivel local y distrital, para la construcción colectiva de una línea de tiempo de la comunidad y mujeres palenqueras en Bogotá, se implementó una metodología que permitió recoger insumos para consolidar y finalizar este capítulo.
- Marco conceptual palenquero; Se envió al correo del Kuagro acta y documentó conceptos específicos construidos por la comunidad palenquera como aporte al lineamiento con enfoque palenquero</t>
  </si>
  <si>
    <t xml:space="preserve">En junio con el objetivo de acompañar espacios y actividades para la transversalización del enfoque diferencial a demanda de entidades del sector público y privado, se avanzó con la realización de 5 espacios de transversalización del enfoque diferencial, con la participación de 159 participantes, así:
(i)	Taller Otras Formas de Ser y Estar: Enfoque Diferencial – Discapacidad. Participaron 28 mujeres integrantes del Consejo Consultivo de Mujeres de Bogotá, 2 mujeres con discapacidad auditiva, 1 mujer con discapacidad visual. 
(ii)	 Taller Enfoque Diferencial: Orientaciones Sexuales e Identidades de Género Diversas. Participaron 45 personas, conformadas por equipos profesionales y técnicos de la Subsecretaría de Fortalecimiento de Capacidades y Oportunidades de la Secretaría Distrital de la Mujer.
(iii)	 Taller Introducción a la Lengua de Señas Colombiana y Cultura Sorda. Participaron 24 mujeres del Consejo Consultivo de Mujeres de Bogotá. 
(iv)	 Taller Enfoque Diferencial Ruralidad. Participaron 20 personas, correspondientes al equipo profesional contratista de la Subred Sur Ruralidad.
(v)	 Taller Enfoque Diferencial: Orientaciones Sexuales e Identidades de Género Diversas – Consejo Consultivo de Mujeres de Bogotá. Participaron 42 mujeres, integrantes del Consejo Consultivo de Mujeres de Bogotá, quienes ejercen liderazgos y roles de representación ciudadana en distintos espacios de participación. </t>
  </si>
  <si>
    <t>En junio con el objetivo de realizar talleres de conceptos básicos y acercamiento a la lengua de señas para funcionarios, colaboradores o contratistas del Distrito y realización de servicios de interpretación en lengua de señas, para la inclusión y atención a mujeres sordas en los servicios y actividades de la secretaría de la mujer, se avanzó así:
1.	CURSO LENGUA DE SEÑAS: Durante el mes se dio continuidad al proceso formativo del Nivel 2 del Taller de Acercamiento a la Lengua de Señas Colombiana (LSC), culminando con el desarrollo de la última sesión programada. Asimismo, se realizó la verificación de los registros de asistencia y la evaluación de las competencias y aprendizajes en LSC del grupo correspondiente al Nivel 2 (formadoras), como requisito para la expedición y posterior envío de las certificaciones.
2.	SERVICIOS DE INTERPRETACIÓN: Se prestaron 20 servicios, 16 solicitados por la Dirección de Enfoque Diferencial, 3 solicitados por las CIOM San Cristobal, Kenedy y Suba y un servicio solicitado para acompañar la Sesión ordinaria de la Mesa Coordinadora del Consejo Consultivo de Mujeres de Bogotá
3.	PROTOCOLO PARA LA PRESTACIÓN DEL SERVICIO DE LENGUA DE SEÑAS: Durante el mes de junio se avanzó en la construcción y fortalecimiento del protocolo, mediante la revisión, complementación y ajuste de sus contenidos, con el fin de consolidar el documento y continuar su desarrollo.</t>
  </si>
  <si>
    <t>https://secretariadistritald-my.sharepoint.com/:f:/g/personal/kforero_sdmujer_gov_co/IgCMTnOCaNKDTp27SUmtj3rcAYhLQNCAoaDN60Gx2tAyP3U?e=9M9tIb</t>
  </si>
  <si>
    <t>https://secretariadistritald-my.sharepoint.com/:f:/g/personal/kforero_sdmujer_gov_co/IgDlKPfLgcAJRq6nMFDXZ17BAd3-Jt6x5Jr-juLCClK7mgI?e=ynxKKI</t>
  </si>
  <si>
    <t>https://secretariadistritald-my.sharepoint.com/:f:/g/personal/kforero_sdmujer_gov_co/IgDPC1y1-k_6QppcgS4UjCqZAYTZ3MJ6Np_kxJPiqMG6JMQ?e=lTEquV</t>
  </si>
  <si>
    <t>Para el mes de junio se realizaron 5 sensibilizaciones en el marco del procedimiento de asistencia técnica a 5 sectores del Distrito con la participación de 482  profesionales, así:
1.	Sector Gestión Pública: Taller "Talento humano diverso e inclusivo: De la norma a la práctica. Sesgos, microagresiones y respeto a las personas LGBTIQ+ en el trabajo". 81 profesiones de distintos sectores ya que el DASCD "Orienta y coordina los procesos de ajuste organizacional interno de las entidades y organismos distritales
2.	Sector Movilidad: “Sensibilización en Transversalización del Enfoque Poblacional- Diferencial” para directoras y directores de obra de la Unidad Administrativa Especial de Rehabilitación y Mantenimiento Vial (UAERMV), para aportar elementos conceptuales y técnicos que contribuyan a reconocer por qué es importante el enfoque poblacional-diferencial en la gestión pública. Participaron de la sensibilización (7) funcionarios de planta y (8) contratistas para un total de 15 personas de la Unidad Administrativa Especial de Rehabilitación y Mantenimiento Vial- (UAERMV)
3.	Sector Hábitat:  Sensibilización en el tema “Lenguaje Incluyente, Comunicación No Sexista y Libre de Discriminaciones” al personal de la Empresa de Acueducto y Alcantarillado de Bogotá - EAAB, con el objetivo de analizar, desde el derecho a una cultura libre de sexismo, cómo la comunicación y el lenguaje pueden contribuir a construir prácticas que reconozcan la diversidad y favorezcan entornos libres de discriminación. Participaron de la sensibilización (63) personas del talento humano de la Empresa de Acueducto y Alcantarillado de Bogotá- EAAB.
4.	Sector Integración Social: Escuela Territorial 'Interseccionalidad, enfoque de género, racismo y prevención de la discriminación en la atención territorial” dirigida a equipos territoriales de todas las dependencias de la Secretaría Distrital de Integración Social. Participaron 318 personas
5.	Sector Ambiente: Charla “Competencias en diversidad” dirigida al personal del Instituto Distrital de Gestión de Riesgos y Cambio Climático – IDIGER. Participaron 5 personas de planta del IDIGER</t>
  </si>
  <si>
    <t>Con el objetivo de Implementar 1 estrategia de asistencia técnica dirigidas a los Sectores de la Administración Distrital y al Sector Privado, para incorporación del enfoque diferencial en los servicios, programas y estrategias dirigidas a mujeres, en junio se avanzó en:
1.	Se realizaron 5 sensibilizaciones en el marco del procedimiento de asistencia técnica a 5 sectores del Distrito con la participación de 482  profesionales, así: (i)	Sector Gestión Pública: con 81 profesiones de distintos sectores ya que el DASCD (ii) Sector Movilidad: con  15 personas de la Unidad Administrativa Especial de Rehabilitación y Mantenimiento Vial- (UAERMV) (iii) Sector Hábitat:  con 63 personas del talento humano de la Empresa de Acueducto y Alcantarillado de Bogotá- EAAB. (iv) Sector Integración Social: Participaron 318 personas (v) Sector Ambiente con  5 personas de planta del IDIGER. 
2.	Realización de 5 espacios de transversalización del enfoque diferencial, con la participación de 159 participantes, así: (i) Taller Otras Formas de Ser y Estar: Enfoque Diferencial – Discapacidad. Participaron 28 mujeres integrantes del Consejo Consultivo de Mujeres de Bogotá (ii) Taller Orientaciones Sexuales e Identidades de Género Diversas con 45 profesionales y técnicos de la Subsecretaría de Fortalecimiento de Capacidades y Oportunidades de la S de Mujer (iii) Taller Introducción a la Lengua de Señas Colombiana y Cultura Sorda. Participaron 24 mujeres del Consejo Consultivo de Mujeres de Bogotá. (iv)  Taller Enfoque Diferencial Ruralidad. Participaron 20 personas, correspondientes al equipo profesional contratista de la Subred Sur Ruralidad. (v) Taller Enfoque Diferencial: Orientaciones Sexuales e Identidades de Género diversas  con 42 Consejeras Consultivo de Mujeres de Bogotá. 
3.	CURSO LENGUA DE SEÑAS: Durante el mes se dio continuidad al proceso formativo del Nivel 2 del Taller de Acercamiento a la Lengua de Señas Colombiana (LSC), culminando con el desarrollo de la última sesión programada. 
4.	SERVICIOS DE INTERPRETACIÓN: Se prestaron 20 servicios, 16 solicitados por la Dirección de Enfoque Diferencial, 3 solicitados por las CIOM San Cristobal, Kenedy y Suba y un servicio solicitado para acompañar la Sesión ordinaria de la Mesa Coordinadora del Consejo Consultivo de Mujeres de Bogotá
5.	PROTOCOLO PARA LA PRESTACIÓN DEL SERVICIO DE LENGUA DE SEÑAS: Durante el mes de junio se avanzó en la construcción y fortalecimiento del protocolo, mediante la revisión, complementación y ajuste de sus contenidos, con el fin de consolidar el documento y continuar su desarrollo</t>
  </si>
  <si>
    <t>En junio con el objetivo de Acompañar y liderar la Mesa Distrital de Cuidado Menstrual Distrital, desarrollando el plan de acción acordado y articulando las acciones programadas, se avanza con: 
1.	MESA DISTRITAL: Se realizó la quinta mesa Distrital del año 2026 que se centró en hacer seguimiento a los compromisos de la reunión anterior, socializar los resultados de la Jornada Distrital de Cuidado Menstrual del 28 de mayo y del recorrido territorial de junio, planear las próximas acciones interinstitucionales, identificar oportunidades de mejora en la articulación entre entidades y fortalecer las condiciones logísticas y de seguridad para las jornadas dirigidas a personas con experiencias menstruales en habitabilidad en calle o en riesgo de estarlo.   Asimismo, se definió el cronograma de actividades para el mes de julio.                                          
2.	RECORRIDO: Se realizó un recorrido en la localidad de Kennedy tuvo como objetivo brindar orientación, atención y acceso a la oferta institucional a mujeres en condición de habitabilidad en calle o en riesgo de estarlo. Durante la jornada se realizaron abordajes pedagógicos sobre salud y cuidado menstrual, entrega de elementos de gestión menstrual y refrigerios, remisiones a servicios de salud, acompañamiento a una mujer gestante y canalización de casos relacionados con acceso a derechos, educación y regularización migratoria. Durante el recorrido se realizó el abordaje a 4 mujeres en habitabilidad de calle y 3 en riesgo de habitar calle.</t>
  </si>
  <si>
    <t>https://secretariadistritald-my.sharepoint.com/:f:/g/personal/kforero_sdmujer_gov_co/IgD7_aSo94tGR4GwgukYdzewAVlNmDUzh4nhtKVtPf_ZZoI?e=Qxdx3h</t>
  </si>
  <si>
    <t xml:space="preserve">Para Implementar 1 estrategia de reconocimiento de la diversidad de las mujeres del Distrito Capital, en el periodo acumulado de enero a junio: 
1.	Se han realizado un total de 5 eventos en los que han participado 45 mujeres hetero – 124 lesbi – 16 trans – 31 bisex – 5 pan sex – 158 migrantes 149 con discapacidad – 30 víctimas – 45 rrom – indígenas  así: (i) LBT: Apertura Fiestón LesbiArte Parque Olaya Restrepo con 14 hetero – 56 lesbianas 4 trans 12 bisex y 5 pansex. (ii) PRIVADAS LIBERTAD: Conmemorar el mes del orgullo LGBTI y aborda la importancia del reconocimiento y respeto de las diferencias, con el fin de mitigar los actos hostiles y de discriminación hacia mujeres lesbianas, bisexuales y trans, dentro del centro penitenciario con 31 hetero, 4 lesbianas y 19 Bisex. (iii) INTERGENERACIONAL en el marco del 8M se realizó un mural en el que se representaron las mujeres en su diversidad, con 12 mujeres migrantes y 29 mujeres con discapacidad. (iv)  Jornada de bienestar en el parque salitre mágico orientada a propiciar un espacio de bienestar, esparcimiento y fortalecimiento de vínculos a través de la reivindicación de su derecho al descanso, el tiempo libre y la recreación. Con la participación de 146 mujeres migrantes, 120 mujeres con discapacidad, 7 mujeres víctimas del conflicto armado, 76 mujeres LBT, indígenas, 27 raizales, 20 hc,  y 45 mujeres Rrom (v) La jornada de conmemoración “Nuestras memorias, nuestras luchas” se realizó en la Plaza de la Hoja, ubicada en la localidad de Rafael Uribe con la participación de 23 mujeres víctimas del conflicto. 
2.	Construcción de 13 fichas metodológicas así: (i) REALIZACIÓN DE PILOTOS DE PRUEBA Y AJUSTES FINALES EN JUNIO: - Antirracismo aplicado - Introducción a la lengua de señas - Enfoque en mujeres rurales -Enfoque en mujeres migrantes  (ii) EN PROCESO DE REVISIÓN O AJUSTE DE SEGUNdA VERSIÓN: -Ajustes razonables derecho al trabajo y discapacidad -Qué es el Enfoque Diferencial -orientación sexual e identidad -que hacemos en la DED -enfoque en mujeres víctimas - enfoque en mujeres palenqueras - enfoque en mujeres en ASP (iii) EN FORMULACIÓN INICIAL O BORRADOR: - comunicación no sexista - enfoque en mujeres indígenas. 
3.	Se realizaron 7 actividades y eventos orientados al reconocimiento y garantía de los derechos de las mujeres Lesbianas, bisexuales y trans en los que participaron:  11 mujeres bisexual – 49 trans – 22 lesbianas y 9 heterosexual. 4.	Se realizaron 8 actividades de sensibilización con equipos técnicos, profesionales de entidades públicas y privadas orientados a garantizar el reconocimiento y garantía de los derechos de las mujeres Lesbianas, bisexuales con la participación de 216 funcionarios y funcionarias del Distrito, 42 concejeras del consejo consultivo de Bogotá y 30 empleados del Hospital de Bosa. 
5.	Se realizaron 7 actividades y eventos orientados al reconocimiento y garantía de los derechos de las mujeres migrantes, con la participación de 107 mujeres migrantes.  6.	Se realizaron 2 actividades de sensibilización con equipos técnicos, profesionales de entidades públicas y privadas orientados a garantizar el reconocimiento y garantía de los derechos de las mujeres migrantes con la participación de 10 lideresas migrantes y refugiadas y 20 funcionarias de la Casa de Igualdad de Oportunidades- Santa fe.   7.	Adicionalmente se realizaron recorridos de acompañamiento y orientación para mujeres migrantes en actividades sexuales pagadas en dónde se brindó información sobre rutas de atención desde la estrategia casa de todas y agendamientos para su atención, orientación de Rutas de VBG, Regularización y apoyo psicoemocional, información sobre documentación regular en mujeres migrantes y temas de planificación tanto para mujeres migrantes irregulares y regulares. Abordando 101 mujeres migrantes en ASP.
8.	Se realizó una actividad orientada al reconocimiento y garantía de los derechos de las mujeres con discapacidad para promover la reflexión sobre el cuerpo y las experiencias que lo atraviesan, favoreciendo el reconocimiento de las emociones, el fortalecimiento del autocuidado y el intercambio de experiencias entre 23 participantes de las cuales 17 fueron mujeres con discapacidad. Adicionalmente se han realizado 4 encuentros con 15 mujeres sordas.  9.	Se realizaron 4 actividades de sensibilización con equipos técnicos, profesionales de entidades públicas y privadas orientados a garantizar el reconocimiento y garantía de los derechos de las mujeres con discapacidad con la participación de 70 funcionarias de la secretaria de la mujer y 28 concejeras del consejo consultivo de Bogotá. </t>
  </si>
  <si>
    <t>Para junio con el objetivo de Realizar Espacios de Educación Menstrual para el Autocuidado y el Autoconocimiento, se realizaron doce (12) espacios EMAA, con la participación de 206 mujeres, así: 
(i)	EMAA dirigido a  8 Adolescentes en sus diferencias y diversidades Colegio Pasquilla-Ruralidad
(ii)	EMAA dirigido a  18 mujeres migrantes en sus diferencias y diversidades. Salón comunal barrio Diana Turbay
(iii)	EMAA dirigido a  17 mujeres lactantes, 8 de ellas mujeres cabeza de familia , 2 víctimas de conflicto armado,1 mujer afro salón comunal Bosa Carbonel
(iv)	EMAA dirigido a  13 mujeres lactantes en sus diferencias y diversidades Salón comunal Bosa Carbonel.
(v)	EMAA dirigido a  13 mujeres lactantes en sus diferencias y diversidades. Salón comunal Bosa Carbonel
(vi)	EMAA dirigido a  26 mujeres en sus diferencias y diversidades Asociación acompáñame a crecer- ICBF- Lacitos de amor.
(vii)	EMAA dirigido a  15 mujeres en sus diferencias y diversidades. Asociación acompáñame a crecer- ICBF- Lacitos de amor
(viii)	EMAA dirigido a  19 mujeres lactantes en sus diferencias y diversidades. Salón comunal camino la esperanza-Bosa
(ix)	EMAA dirigido a  21  mujeres lactantes en sus diferencias y diversidades. Salón comunal camino la esperanza-Bosa
(x)	EMAA dirigido a  30  mujeres lactantes en sus diferencias y diversidades. salón comunal camino la esperanza-Bosa
(xi)	EMAA dirigido a  12 mujeres jóvenes en sus diferencias y diversidades. Estudio Webcam- MMG
(xii)	EMAA dirigido a  14  jóvenes de internado  en sus diferencias y diversidades IDIPRON -UPI -OASIS</t>
  </si>
  <si>
    <t>https://secretariadistritald-my.sharepoint.com/:f:/g/personal/kforero_sdmujer_gov_co/IgDEJEIXIgRsQJ55EG5FJfuTATZXc9lbPQXrpDlnOaj-c5Y?e=r37Hid</t>
  </si>
  <si>
    <t xml:space="preserve">En junio con el objetivo de realizar espacios para la cualificación de equipos, transferencia metodológica y de conocimientos en educación menstrual, se avanza con la realización de 2 espacios dirigidos a 21 profesionales, así:
(i)	7 Profesionales y contratistas de la Secretaría distrital de Integracion social - SDIS - CDC María Goretti
(ii)	14 Profesionales y contratistas del instituto nacional de la salud - virtual teams </t>
  </si>
  <si>
    <t>https://secretariadistritald-my.sharepoint.com/:f:/g/personal/kforero_sdmujer_gov_co/IgCwYFjBTsqkRo3KH5A3h-GoAda_-KzcjuzSEPyh9DQxJBA?e=coOclp</t>
  </si>
  <si>
    <t>En el periodo acumulado de enero a junio, con el fin de implementar la estrategia de cuidado menstrual, se realizó la quinta Mesa Distrital del año 2026 y de acuerdo con la planeación, se avanzó con: 
1.	JORNADAS INTERINSTITUCIONALES: Se realizaron 2 dos jornadas con las entidades de IDIPRON, SDIS, SDS, SdMUJER en el marco del cumplimiento del Acuerdo 883 en donde se atendieron 85 mujeres habitantes de calle y en riesgo de estarlo (i) En el Parque tercer milenio- Localidad Santafé, 13 mujeres. (ii) En el parque las cruces, 72 mujeres
2.	RECORRIDOS: Se realizaron dos 4 recorridos por la dignidad menstrual, abordando 38 mujeres habitantes de calle o en riesgo de estarlo, así: (i) localidad de Suba, se realizó el abordaje a 14 mujeres menstruantes (ii) localidad de Puente Aranda (Canal Comuneros) abordaje por parte de la SdMujer a 11 mujeres menstruantes (iii) localidad de Engativá, abordaje por parte de la SdMujer a 6 mujeres menstruantes (iv) localidad de Kennedy se realizó el abordaje a 4 mujeres en habitabilidad de calle y 3 en riesgo de habitar calle.
3.	 EMAA: Espacios de Educación Menstrual para el Autocuidado y el Autoconocimiento EMAA, se realizaron 29 espacios EMAA con la participación de 559 mujeres. 
4.	CUALIFICACIÓN DE EQUIPOS PROFESIONALES Se realizaron 15 espacios de cualificación de equipos dirigidos a 316 profesionales de entidades Distritales, públicas y privadas</t>
  </si>
  <si>
    <t xml:space="preserve">En el mes de junio con el objetivo de Implementar la estrategia de acciones afirmativas para el empoderamiento de las mujeres, se avanzó así: 
JORNADAS SIGNIFICATIVAS:  2 dos jornadas significativas en donde los temas desarrollados fueron estereotipos, roles y prevención de violencias y resignificación de relaciones amorosas, realizados así: (i) mujeres vendedoras informales:  25 mujeres adultas IPES, localidad Candelaria (ii) 10 jóvenes casa de protección barrios unidos. 
SEMILLEROS DE EMPODERAMIENTO: Un semillero con 22 mujeres con discapacidad, en el cual se abordó la temática del cuerpo y autonomía.  </t>
  </si>
  <si>
    <t xml:space="preserve">En junio con el objetivo de Implementar la estrategia de acciones afirmativas para el fortalecimiento de capacidades psicoemocionales: 
ESCUELA AMAR-TE: (i) Se dio por finalizada 1 Escuela AMARTE con la certificación de 24 mujeres con discapacidad. (ii) Se da inicio a una escuela con mujeres campesinas y rurales de la vereda Requilina de la localidad de Usme, donde han iniciado con su participación 20 mujeres rurales. 
ESPACIOS DE CONEXIÓN EMOCIONAL: Se realizan 4 espacios con 62 mujeres en ASP, así: (i y ii) 2 ECE con 35 Mujeres en ASP Webcam en la sede MMG Sedes 2 y 3, orientado al reconocimiento y exploración de las emociones asociadas a la culpa, su resignificación crítica y el fortalecimiento de recursos psicoemocionales individuales y colectivos, en un ambiente de confianza, horizontalidad y no juicio. (iii) ECE con 16 Mujeres en ASP caminata guiada de interpretación ambiental en el Aula Ambiental Soratama, ubicada en los Cerros Orientales de Bogotá (iv) ECE Mujeres con ASP Aromaterapia Articola 11 mujeres. </t>
  </si>
  <si>
    <t xml:space="preserve">En el mes de junio con el objetivo de Implementar la estrategia de Educación Flexible, se avanzó con:
1.	Se han compartido 3 borradores de convenios a la oficina jurídica de la secretaria de la mujer para ser revisados y firmados por las directivas correspondientes: UNIVERSIDAD PEDAGOGICA – EAN – ICETEX 
2.	Se han realizado encuentros de preparación para la presentación a  la prueba SABER11-ICFES: 5 jornadas virtuales, 3 jornadas presenciales y dos simulacros, en los que han participado las 183 mujeres inscritas. </t>
  </si>
  <si>
    <t>https://secretariadistritald-my.sharepoint.com/:f:/g/personal/kforero_sdmujer_gov_co/IgClQHtDZCZjTZb_65iHHiqmAY3YzdYlwUp0IBru5vCX3tc?e=Bgokhc</t>
  </si>
  <si>
    <t>https://secretariadistritald-my.sharepoint.com/:f:/g/personal/kforero_sdmujer_gov_co/IgBImKQAxHiWRYzcWlJM3Jl1ATVz5MgRKQBoXp8eZaE7_XM?e=dGesBD</t>
  </si>
  <si>
    <t>https://secretariadistritald-my.sharepoint.com/:f:/g/personal/kforero_sdmujer_gov_co/IgCSKpOavENBSp4RmpnZ8Z45ATCTJeij1RcJtM2HvY9nK0g?e=yuF0Xb</t>
  </si>
  <si>
    <t>Para implementar 3 estrategias que contribuyan al reconocimiento y garantía de los derechos de las mujeres en sus diferencias y diversidad, en junio:  
1.	CURSOS PLATAFORMA VIRTUAL SdMUJER:  (i)	CURSO OBSERVO, IDENTIFICO Y PROTEJO: se certificaron 125personas  (ii) TEJIENDO REDES: se certificaron 6 personas del curso tejiendo redes comunidad y 3 del curso tejiendo redes servidores. 
2.	CUALIFICACIÓN EQUIPOS PROFESIONALES: Se realizaron dos espacios de transferencia metodológica así:  un espacio virtual de transferencia metodológica y de conocimientos en empoderamiento a 32 profesionales de la Estrategia de fortalecimiento familiar de la secretaria de Educación en derechos priorizados para las mujeres en sus diferencias y diversidades y se realizó un espacio de cualificación en capacidades psicoemocionales con 148 participantes, entre los que estaban psicosociales promotoras, asesores pedagógicos, agentes educativos, auxiliares pedagógicos, articuladores convenio SED-CAFAM.
3.	JORNADAS SIGNIFICATIVAS:  2 dos jornadas significativas en donde los temas desarrollados fueron estereotipos, roles y prevención de violencias y resignificación de relaciones amorosas, realizados así: (i) mujeres vendedoras informales:  25 mujeres adultas IPES, localidad Candelaria (ii) 10 jóvenes casa de protección barrios unidos. 
4.	SEMILLEROS DE EMPODERAMIENTO: Un semillero con 22 mujeres con discapacidad, en el cual se abordó la temática del cuerpo y autonomía.  
5.	ESCUELA AMAR-TE: (i) Se dio por finalizada 1 Escuela AMARTE con la certificación de 24 mujeres con discapacidad. (ii) Se da inicio a una escuela con mujeres campesinas y rurales de la vereda Requilina de la localidad de Usme, donde han iniciado con su participación 20 mujeres rurales. 
6.	ESPACIOS DE CONEXIÓN EMOCIONAL: Se realizan 4 espacios con 62 mujeres en ASP, así: (i y ii) 2 ECE con 35 Mujeres en ASP Webcam en la sede MMG Sedes 2 y 3, orientado al reconocimiento y exploración de las emociones asociadas a la culpa, su resignificación crítica y el fortalecimiento de recursos psicoemocionales individuales y colectivos, en un ambiente de confianza, horizontalidad y no juicio. (iii) ECE con 16 Mujeres en ASP caminata guiada de interpretación ambiental en el Aula Ambiental Soratama, ubicada en los Cerros Orientales de Bogotá (iv) ECE Mujeres con ASP Aromaterapia Articola 11 mujeres.</t>
  </si>
  <si>
    <t>https://secretariadistritald-my.sharepoint.com/:f:/g/personal/kforero_sdmujer_gov_co/IgDxhmru8sizQIX_AO0Y8kOZARNUMW-M5eCgttJ0XKLNcjc?e=hTEZ8R</t>
  </si>
  <si>
    <t>https://secretariadistritald-my.sharepoint.com/:f:/g/personal/kforero_sdmujer_gov_co/IgAY3mjc80AZTYmBfQEXp1avAeOBFOUxc4UoejeRAx32sPE?e=jDBarH</t>
  </si>
  <si>
    <t>Con el objetivo de implementar la estrategia distrital de cuidado menstrual para el mes de junio se realizó la quinta Mesa Distrital de Cuidado Menstrual Distrital del año 2026 y de acuerdo con la planeación, se avanzó con:
1.	RECORRIDO:  Se realizó un recorrido en la localidad de Kennedy tuvo como objetivo brindar orientación, atención y acceso a la oferta institucional a mujeres en condición de habitabilidad en calle o en riesgo de estarlo, durante el recorrido se realizó el abordaje a 4 mujeres en habitabilidad de calle y 3 en riesgo de habitar calle.
2. Espacios de Educación Menstrual para el Autocuidado y el Autoconocimiento EMAA:  se realizaron doce (12) espacios EMAA, con la participación de 206 mujeres. 
3. CUALIFICACIÓN DE EQUIPOS: Se realizaron dos espacios de cualificación de equipos dirigidos a 21 profesionales, así: (i) 7 Profesionales y contratistas de la Secretaría distrital de Integracion social - SDIS - CDC María Goretti (ii) 14 Profesionales y contratistas del instituto nacional de la salud - virtual teams</t>
  </si>
  <si>
    <t>Para dar cumplimiento a la meta plan de ¨Desarrollar 4 estrategias de empoderamiento para promover capacidades, liderazgos, participación, incidencia política y transformación de imaginarios culturales…¨, se contribuye al desarrollo de Una Estrategia de Enfoque Diferencial, cuya implementación avanza junio así:
1.	CURSOS PLATAFORMA VIRTUAL SdMUJER:  (i)	CURSO OBSERVO, IDENTIFICO Y PROTEJO: se certificaron 125personas  (ii) TEJIENDO REDES: se certificaron 6 personas del curso tejiendo redes comunidad y 3 del curso tejiendo redes servidores. 
2.	CUALIFICACIÓN EQUIPOS PROFESIONALES: Se realizaron dos espacios de transferencia metodológica así:  un espacio virtual de transferencia metodológica y de conocimientos en empoderamiento a 32 profesionales de la Estrategia de fortalecimiento familiar de la secretaria de Educación en derechos priorizados para las mujeres en sus diferencias y diversidades y se realizó un espacio de cualificación en capacidades psicoemocionales con 148 participantes, entre los que estaban psicosociales promotoras, asesores pedagógicos, agentes educativos, auxiliares pedagógicos, articuladores convenio SED-CAFAM.
3.	JORNADAS SIGNIFICATIVAS:  2 dos jornadas significativas en donde los temas desarrollados fueron estereotipos, roles y prevención de violencias y resignificación de relaciones amorosas, realizados así: (i) mujeres vendedoras informales:  25 mujeres adultas IPES, localidad Candelaria (ii) 10 jóvenes casa de protección barrios unidos. 
4.	SEMILLEROS DE EMPODERAMIENTO: Un semillero con 22 mujeres con discapacidad, en el cual se abordó la temática del cuerpo y autonomía.  
5.	ESCUELA AMAR-TE: (i) Se dio por finalizada 1 Escuela AMARTE con la certificación de 24 mujeres con discapacidad. (ii) Se da inicio a una escuela con mujeres campesinas y rurales de la vereda Requilina de la localidad de Usme, donde han iniciado con su participación 20 mujeres rurales. 
6.	ESPACIOS DE CONEXIÓN EMOCIONAL: Se realizan 4 espacios con 62 mujeres en ASP, así: (i y ii) 2 ECE con 35 Mujeres en ASP Webcam en la sede MMG Sedes 2 y 3, orientado al reconocimiento y exploración de las emociones asociadas a la culpa, su resignificación crítica y el fortalecimiento de recursos psicoemocionales individuales y colectivos, en un ambiente de confianza, horizontalidad y no juicio. (iii) ECE con 16 Mujeres en ASP caminata guiada de interpretación ambiental en el Aula Ambiental Soratama, ubicada en los Cerros Orientales de Bogotá (iv) ECE Mujeres con ASP Aromaterapia Articola 11 mujeres.
7. 	RECORRIDOS:  Se realizó un recorrido en la localidad de Kennedy, durante el recorrido se realizó el abordaje a 4 mujeres en habitabilidad de calle y 3 en riesgo de habitar calle.
8. Espacios de Educación Menstrual para el Autocuidado y el Autoconocimiento EMAA:  se realizaron doce (12) espacios EMAA, con la participación de 206 mujeres. 
9. CUALIFICACIÓN DE EQUIPOS: Se realizaron dos espacios de cualificación de equipos dirigidos a 21 profesionales, así: (i) 7 Profesionales y contratistas de la Secretaría distrital de Integracion social - SDIS - CDC María Goretti (ii) 14 Profesionales y contratistas del instituto nacional de la salud - virtual teams</t>
  </si>
  <si>
    <t>Para dar cumplimiento a la meta plan de ¨Desarrollar 4 estrategias de empoderamiento para promover capacidades, liderazgos, participación, incidencia política y transformación de imaginarios culturales…¨, se contribuye al desarrollo de Una Estrategia de Enfoque Diferencial y para su implementación se avanza en el periodo acumulado de enero a junio , así:
1.	CURSOS VIRTUALES: cursos disponible en la plataforma virtual de la SdMujer: •	¨Observo, Identifico y Protejo¨ para el periodo acumulado se certificaron 628 personas. •	TEJIENDO REDES: se certificaron 6 personas del curso tejiendo redes comunidad y 3 del curso tejiendo redes servidores.
2.	CUALIFICACIÓN EQUIPOS PROFESIONALES: Se realizaron diez espacios de transferencia metodológica y de conocimientos en Empoderamiento y capacidades psicoemocionales a 329 funcionarias y funcionarios públicos, así: (i) cinco Transferencias en Empoderamiento con 104 profesionales y (ii) Cinco Trasferencias en capacidades psicoemocionales a 225 profesionales. 
3.	Se realizaron 37 Jornadas Significativas con la participación de 681 mujeres . 
4.	Se realizó un encuentro intergeneracional con la participación de 59 mujeres, en el salón comunal de Modelia, en el que se llevó a cabo la construcción colectiva de un mural que representó a mujeres en sus diferencias, diversidades y en distintos cursos de vida.
5.	Se realizó cierre de  7 Escuelas AMARTE con la certificación de 158 mujeres,:  así: (i) escuela amarte mujeres mayores bosa la estación 29 mujeres mayoras certificadas (ii) escuela amarte mujeres mayores bosa carbonel,50 mujeres mayoras certificadas  (iii) escuela amarte mujeres en ASP en nuevo porvenir  20 mujeres en ASP Certificadas (iv) escuela amarte mujeres en ASP en nuevo porvenir 17 mujeres en ASP certificadas  (v) 18 mujeres en ASP certificadas en la escuela amarte estudio webcam alba (vi) 15 mujeres adultas de la UNAD de las 56 participantes  (vii) 24 mujeres con discapacidad. 
6.	Se realizan 24 Espacios de Conexión Emocional ECE, con la participación de 524 mujeres, realizados con la participación de: 32 mujeres indígenas emberá víctimas UPI la Florida, 23 víctimas del conflicto parque la hoja Puente Aranda, 44 mujeres campesinas y rurales,  35 mujeres en sus diferencias y diversidad, 25 Mujeres Trans en ASP y  madres Trans, del barrio Santa Fe, 25 mujeres primer espacio de co – construcción en el marco del mural del 8m, con mujeres en sus diferencias y diversidad, 160  Mujeres migrantes, refugiadas y retornadas, 7 mujeres mayoras, 45 Mujeres Jóvenes, 35 Mujeres privadas de la libertad, realizado en la cárcel distrital de barones y anexo de mujeres de Bogotá, 15 Mujeres adultas y mayoras y 16 Mujeres en ASP Web Cam MMG Sede 1 y  62 mujeres en ASP.
7.	ICFES: se realiza proceso contractual y firma contrato DE PRESTACIÓN DE SERVICIOS No. 926 de 2026 CELEBRADO ENTRE LA SECRETARÍA DISTRITAL DE LA MUJER Y MINDSIT S.A.S. con objeto: poyar la estrategia de Educación Flexible de la Dirección de Enfoque Diferencial en el desarrollo y articulación de las diferentes actividades que se requieran en el marco de la presentación del Examen de Estado de la Educación Media, SABER 11 por parte de un grupo de mujeres en su diversidad. Adicionalmente se terminó la revisión documental de las 474 mujeres que se presentaron interesadas en este patrocinio logrando la confirmación de preinscripción de 183 mujeres en sus diferencias y diversidades
8. 1.	JORNADAS INTERINSTITUCIONALES: Se realizaron 2 dos jornadas con las entidades de IDIPRON, SDIS, SDS, SdMUJER en el marco del cumplimiento del Acuerdo 883 en donde se atendieron 85 mujeres habitantes de calle y en riesgo de estarlo (i) En el Parque tercer milenio- Localidad Santafé, 13 mujeres. (ii) En el parque las cruces, 72 mujeres
2.	RECORRIDOS: Se realizaron dos 4 recorridos por la dignidad menstrual, abordando 38 mujeres habitantes de calle o en riesgo de estarlo, así: (i) localidad de Suba, se realizó el abordaje a 14 mujeres menstruantes (ii) localidad de Puente Aranda (Canal Comuneros) abordaje por parte de la SdMujer a 11 mujeres menstruantes (iii) localidad de Engativá, abordaje por parte de la SdMujer a 6 mujeres menstruantes (iv) localidad de Kennedy se realizó el abordaje a 4 mujeres en habitabilidad de calle y 3 en riesgo de habitar calle.
3.	 EMAA: Espacios de Educación Menstrual para el Autocuidado y el Autoconocimiento EMAA, se realizaron 29 espacios EMAA con la participación de 559 mujeres. 
4.	CUALIFICACIÓN DE EQUIPOS PROFESIONALES Se realizaron 15 espacios de cualificación de equipos dirigidos a 316 profesionales de entidades Distritales, públicas y privadas</t>
  </si>
  <si>
    <t xml:space="preserve">Para implementar la estrategia de formación en herramientas para el empoderamiento y las capacidades psicoemocionales, durante junio se avanza con:
CURSOS PLATAFORMA VIRTUAL SdMUJER: 
(i)	CURSO OBSERVO, IDENTIFICO Y PROTEJO: se certificaron 125 personas  (ii) TEJIENDO REDES: se certificaron 6 personas del curso tejiendo redes comunidad y 3 del curso tejiendo redes servidore 
(ii)	CUALIFICACIÓN EQUIPOS PROFESIONALES: Se realizaron dos espacios de transferencia metodológica así:  un espacio virtual de transferencia metodológica y de conocimientos en empoderamiento a 32 profesionales de la Estrategia de fortalecimiento familiar de la secretaria de Educación en derechos priorizados para las mujeres en sus diferencias y diversidades y se realizó un espacio de cualificación en capacidades psicoemocionales con 148 participantes, entre los que estaban psicosociales promotoras, asesores pedagógicos, agentes educativos, auxiliares pedagógicos, articuladores convenio SED-CAFAM. </t>
  </si>
  <si>
    <t>https://secretariadistritald-my.sharepoint.com/:f:/g/personal/kforero_sdmujer_gov_co/IgDoi6XxsHw0Qanm1lNdayUVAetdxmK0WhQumuz9AbM2wzk?e=RQ2vOo</t>
  </si>
  <si>
    <t>https://secretariadistritald-my.sharepoint.com/:f:/g/personal/kforero_sdmujer_gov_co/IgBgzUirD2y8QoENOWPCCs8VAcbRdcpYiqNxf7kDfDaRTrE?e=SEuJuk</t>
  </si>
  <si>
    <t>Con el objetivo de Implementar 1 estrategia de asistencia técnica dirigida a los Sectores de la Administración Distrital y al Sector Privado, para la incorporación del enfoque diferencial en los servicios, programas y estrategias dirigidas a mujeres, en el periodo acumulado de enero a junio  se avanzó en:
1.	Se realizaron 10 sensibilizaciones el marco del procedimiento de asistencia técnica con la participación de 778 funcionarios y funcionarias de 7 sectores del Distrito:  (i) Sector Gestión Pública (ii) Sector Integración Social (iii) Sector Educación (iv) Sector Salud (v) Sector Hábitat (vi) sector movilidad (vii) sector ambiente. 
2.	Se avanzó con la realización de 24 espacios de transversalización del enfoque diferencial, con la participación de 619 profesionales, funcionarios y de equipos técnicos de entidades públicas y privadas. 
3.	CURSO LENGUA DE SEÑAS: Se han realizado dos cursos nivel 1. De lengua de señas con la certificación de 62 profesionales de manzanas de cuidado y se iniciaron 2 cursos nivel dos de los cuales, finalizó un curso con la certificación de 12 formadoras de las manzanas de cuidado. 
4.	SERVICIOS DE INTERPRETACIÓN: se prestaron 93  servicios de interpretación de lengua de señas solicitados por la DED, por los CIOM de Tunjuelito, San Cristobal, Kenedy, Suba  Ciudad Bolívar, Engativá y Bosa. Manzana del Cuidado de Tunjuelito y Usaquén, subsecretaria/ Consejo consultivo CCM, URI Bosa y casa de justicia de San Cristobal, oficina de prensa de la SdMujer y Sesión ordinaria de la Mesa Coordinadora – CCMB 
5.	PROTOCOLO PARA LA PRESTACIÓN DEL SERVICIO DE LENGUA DE SEÑAS: Se avanzó avanzó en la construcción y fortalecimiento del protocolo, mediante la revisión, complementación y ajuste de sus contenidos, con el fin de consolidar el documento y continuar su desarrollo.</t>
  </si>
  <si>
    <t>Para dar cumplimiento a la meta plan de ¨Desarrollar 4 estrategias de empoderamiento para promover capacidades, liderazgos, participación, incidencia política y transformación de imaginarios culturales…¨, se contribuye al desarrollo de Una Estrategia de Enfoque Diferencial, cuya implementación avanza en el periodo de enero a junio así: 
1.	Se realizaron 10 sensibilizaciones el marco del procedimiento de asistencia técnica con la participación de 778 funcionarios y funcionarias de 7 sectores del Distrito:  (i) Sector Gestión Pública (ii) Sector Integración Social (iii) Sector Educación (iv) Sector Salud (v) Sector Hábitat (vi) sector movilidad (vii) sector ambiente. 
2.	Se avanzó con la realización de 24 espacios de transversalización del enfoque diferencial, con la participación de 619 profesionales, funcionarios y de equipos técnicos de entidades públicas y privadas. 
3.	CURSO LENGUA DE SEÑAS: Se han realizado dos cursos nivel 1. De lengua de señas con la certificación de 62 profesionales de manzanas de cuidado y se iniciaron 2 cursos nivel dos de los cuales, finalizó un curso con la certificación de 12 formadoras de las manzanas de cuidado. 
4.	SERVICIOS DE INTERPRETACIÓN: se prestaron 93  servicios de interpretación de lengua de señas solicitados por la DED, por los CIOM de Tunjuelito, San Cristobal, Kenedy, Suba  Ciudad Bolívar, Engativá y Bosa. Manzana del Cuidado de Tunjuelito y Usaquén, subsecretaria/ Consejo consultivo CCM, URI Bosa y casa de justicia de San Cristobal, oficina de prensa de la SdMujer y Sesión ordinaria de la Mesa Coordinadora – CCMB
5. 	Se han realizado un total de 5 eventos en los que han participado 45 mujeres hetero – 124 lesbi – 16 trans – 31 bisex – 5 pan sex – 158 migrantes 149 con discapacidad – 30 víctimas – 45 rrom – indígenas  raizalez así: (i) LBT: Apertura Fiestón LesbiArte Parque Olaya Restrepo con 14 hetero – 56 lesbianas 4 trans 12 bisex y 5 pansex. (ii) PRIVADAS LIBERTAD: Conmemorar el mes del orgullo LGBTI y aborda la importancia del reconocimiento y respeto de las diferencias, con el fin de mitigar los actos hostiles y de discriminación hacia mujeres lesbianas, bisexuales y trans, dentro del centro penitenciario con 31 hetero, 4 lesbianas y 19 Bisex. (iii) INTERGENERACIONAL en el marco del 8M se realizó un mural en el que se representaron las mujeres en su diversidad, con 12 mujeres migrantes y 29 mujeres con discapacidad. (iv)  Jornada de bienestar en el parque salitre mágico orientada a propiciar un espacio de bienestar, esparcimiento y fortalecimiento de vínculos a través de la reivindicación de su derecho al descanso, el tiempo libre y la recreación. Con la participación de 146 mujeres migrantes, 120 mujeres con discapacidad, 7 mujeres víctimas del conflicto armado, 76 mujeres LBT, indígenas, 27 raizales, 20 hc,  y 45 mujeres Rrom (v) La jornada de conmemoración “Nuestras memorias, nuestras luchas” se realizó en la Plaza de la Hoja, ubicada en la localidad de Rafael Uribe con la participación de 23 mujeres víctimas del conflicto.</t>
  </si>
  <si>
    <t>En julio con el objetivo de realizar Asistencia Técnica para la incorporación del enfoque diferencial a los sectores de la Administración Distrital, se realizaron 2 sensibilizaciones en el marco del procedimiento de asistencia técnica a 2 sectores del Distrito con 56 participantes, así:
1.	Sector ambiente: Participaron 21 personas contratistas del Instituto Distrital de Protección y Bienestar Animal - IDPYYBA. Tema: “Diversidad en el movimiento animalista y enfoques diferenciales”
2.	Sector movilidad: Participaron de la sensibilización 35 personas de los equipos de gestores y gestoras territoriales de la Secretaria de Movilidad. Tema: “Sensibilización en Transversalización del Enfoque Poblacional- Diferencial e interseccionalidad”
Adicionalmente se realizó por solicitud del Sector Educación: revisión del diagrama sobre el Protocolo Integral para la Prevención y Atención de Amenazas e Incidentes Armados en las Instituciones Educativas de Bogotá y se realizaron aportes en los siguientes apartados del documento con miras a la efectiva incorporación de los enfoques de género y poblacional-diferencial: ¿Qué son los protocolos de atención integral?; Algunas cifras del Observatorio de Convivencia Escolar; Protocolo integral para la prevención y atención de amenazas e incidentes armados en las instituciones educativas de Bogotá; Sugerencia de aprobación del Protocolo (Acciones de prevención/ Enfoque diferencial-poblacional/ Personas mayores de 18 años en condición de vulnerabilidad/ Nuevas formas de radicalización y violencias basadas en género); Respecto a temas generales (Lenguaje incluyente y prevención de estereotipos de género/ Masculinidades libres de violencias)</t>
  </si>
  <si>
    <t>En julio con el objetivo de sistematizar y organizar una caja de herramientas, se avanzó con:
•	Se llevó a cabo una reunión con el equipo de trabajo para revisar y ajustar el cronograma y plan de trabajo de la caja de herramientas. Como resultado de este espacio, se remitió a la directora la versión ajustada de la propuesta, junto con el documento de respuesta a las observaciones realizadas. Posteriormente, tras su revisión, la propuesta fue aprobada y recibió visto bueno para su socialización con la comunidad palenquera.
•	En el marco de la metodología de los Espacios de Respiro del Sistema Distrital de Cuidado, la referente palenquera de la Direcciónde cuidado remitió, en el formato de sistematización establecido, las dos propuestas metodológicas implementadas en los espacios de respiro y de conexión emocional desarrollados durante 2025, con el fin de que fueran revisadas y retroalimentadas por el equipo de la Dirección de Enfoque Diferencial (DED).
•	En el marco de la construcción del capítulo de Línea de tiempo palenquera, se realizó la sistematización de los insumos trabajados con la comunidad y se elaboraron dos propuestas de línea de tiempo que recogen los hitos históricos más significativos para las mujeres y para la comunidad palenquera en Bogotá. Posteriormente, se llevó a cabo una reunión con el equipo de trabajo para socializar los insumos consolidados y presentar las propuestas elaboradas. Como resultado de este espacio, los documentos fueron remitidos vía correo electrónico a la comunidad palenquera para su respectiva revisión, retroalimentación y validación.
•	En cuanto al capítulo de Orientación para la Atención Diferencial Palenquera, se avanzó en la construcción de una metodología para consolidar los insumos trabajados durante 2025. Asimismo, se realizó una reunión de trabajo para revisar y ajustar la propuesta metodológica sobre las recomendaciones para la atención diferencial palenquera, dejándola lista para su socialización y validación con la comunidad</t>
  </si>
  <si>
    <t xml:space="preserve">En julio con el objetivo de acompañar espacios y actividades para la transversalización del enfoque diferencial a demanda de entidades del sector público y privado, se avanzó con la realización de 4 espacios de transversalización del enfoque diferencial, con 185 participantes, así:
(i)	Inmersión sensorial y encuadre vivencial; presentación de la estrategia y de las herramientas para la incorporación del enfoque de víctimas del conflicto armado; y espacio de intercambio y construcción colectiva de saberes entre las y los participantes. 14 profesionales que integran el Comité Coordinador de la Casa de Justicia de Puente Aranda. 
(ii)	Espacio de transversalización del enfoque diferencial y su implementación en los entornos organizacionales, dirigido a las empresas que hacen parte del Sello Distrital en Igualdad de Género, con el fin de promover la comprensión de las diferencias, la inclusión y la garantía de derechos en los ámbitos laborales. Participaron 49 personas, entre representantes, aliados y aliadas de las organizaciones: Ike Asistencia - Akila - Alianza Francesa - Constructora Colpatria
(iii)	Enfoque diferencial en la comunicación no sexista. fue dirigida al personal de la Secretaría Distrital de la Mujer en apoyo con la Dirección de Talento Humano. Participaron 107 personas.
(iv)	Taller Enfoque diferencial y antirracismo: Implementación de la sesión 10 de Fortalecimiento al Consejo Consultivo de Mujeres de Bogotá con la participación de 15 mujeres del Consejo Consultivo de Mujeres. </t>
  </si>
  <si>
    <t xml:space="preserve">En julio con el objetivo de realizar talleres de conceptos básicos y acercamiento a la lengua de señas para funcionarios, colaboradores o contratistas del Distrito y realización de servicios de interpretación en lengua de señas, para la inclusión y atención a mujeres sordas en los servicios y actividades de la secretaría de la mujer, se avanzó así:
1.	CURSO LENGUA DE SEÑAS: Se dio inicio al Curso de Lengua de Señas Colombiana (LSC) – Nivel 2 con un nuevo grupo conformado por 20 profesionales de la Manzana del Cuidado. Las sesiones comenzaron bajo la modalidad presencial en la sede de la Manzana del Cuidado Centro, dando apertura al proceso formativo previsto para este grupo.
2.	SERVICIOS DE INTERPRETACIÓN: Se prestaron 14 servicios, 7 solicitados por la Dirección de Enfoque Diferencial, un servicio solicitado por prensa de la SdMujer, 3 para los centros de inclusión digital, un servicio con CIOM, uno con el consejo consultivo de mujeres de Bogotá y una articulación con entidad externa 
3.	PROTOCOLO PARA LA PRESTACIÓN DEL SERVICIO DE LENGUA DE SEÑAS: Durante el mes de julio se avanzó en la construcción y fortalecimiento del protocolo, mediante la revisión y ajuste de sus contenidos. </t>
  </si>
  <si>
    <t>En el mes de julio, con el objetivo de Implementar plan de trabajo para la realización de espacios, actividades y eventos orientados al reconocimiento y garantía de los derechos de las mujeres Lesbianas, bisexuales y trans, se avanza con:
1.	Articulación con Casa de Todas para garantizar las condiciones de participación de las mujeres Trans convocadas a la construcción de los podcasts del festival. En este sentido, se elevó una solicitud de información sobre el procedimiento para acceder al subsidio de transporte mediante TransMilenio, con el fin de identificar alternativas que facilitaran la asistencia de las participantes y promover una participación en condiciones de equidad.
2.	Se desarrolló una reunión en articulación con el colectivo La Revolución Reída / La Marica Comedia, espacio en el que se definieron los lineamientos de articulación. Este espacio fortaleció la articulación entre la Secretaría Distrital de la Mujer y el sector artístico trans, consolidando una propuesta cultural orientada a la memoria, la dignificación y la visibilización de las experiencias de las personas trans y no binarias. 
3.	Durante el mes de julio se realiza la inscripción para los procesos de formación en fotografía, el cual busca ser una galería Lésbica en Octubre con los productos del curso realizado. Para este proceso se articula con IDARTES el grupo CREA para la realización de 8 sesiones de formación, los sábados de 9 am a 12m. Logrando una convocatoria de 34 mujeres LBT inscritas en el proceso.</t>
  </si>
  <si>
    <t xml:space="preserve">Durante el mes de julio con el fin de construir fichas metodológicas para la realización de actividades de capacitación y sensibilización sobre el enfoque diferencial, y de acuerdo con el plan de acción formulado para el cumplimiento de la tarea, se proyecta la elaboración y realización de pilotos de prueba para 13 fichas metodológicas que den cuenta de diseño creativo, experiencial y dinámico. Avanzando así:
1.	AJUSTES POSTERIORES AL PRIMER PILOTO IMPLEMENTADO: (i)Antirracismo aplicado  (ii) Qué es el Enfoque Diferencial (iii) orientación sexual e identidad de género (iv) introducción a la lengua de señas colombiana 
2.	PRIMER PILOTO IMPLEMENTADO: (i) Ajustes razonables para garantizar el derecho al trabajo con énfasis en discapacidad  (ii) enfoque diferencial en la comunicación (iii) ¿qué hacemos en la DED? (iv) ¿Por qué hablamos de enfoque diferencial e interseccionalidad en la ruralidad? 
3.	REVISADO, COMENTADO Y AJUSTADO: (i) Enfoque Diferencial poblacional con enfoque en mujeres indígenas (ii) reconocimiento de las mujeres palenqueras en Bogotá (iii) Recomendaciones para la atención a mujeres víctimas del conflicto (iv) taller informativo para la atención a mujeres migrantes en Bogota. 
4.	PRIMER BORRADOR: (i) Dinámicas y lineamientos de atención a las mujeres en Actividades Sexuales Pagas ASP 
 </t>
  </si>
  <si>
    <t xml:space="preserve">Para Implementar 1 estrategia de reconocimiento de la diversidad de las mujeres del Distrito Capital, en el periodo acumulado de enero a julio se han realizado 10 actividades, encuentros, eventos y conmemoraciones en los que han participado 1536 mujeres en sus diferencias y diversidades, así: (i) Apertura Fiestón LesbiArte: 4 trans – 87 LB (ii) Jornada de conmemoración “Nuestras memorias, nuestras luchas” en la Plaza de la Hoja con 23 mujeres víctimas del conflicto armado (iii) Conversatorio Visibilidad Lésbica: 1 trans 19 LB (iv) Encuentro Intergeneracional Mural 8M:  20 Discapacidad 12 migrantes (v) Actividades FOTOPOSE 29 trans (vi) Conmemorar el mes del orgullo LGBTI cárcel Distrital 54 mujeres privadas de la libertad (vii) Conmemoración Mujeres Afrocolombianas con la participación de 300 mujeres negras y afro (viii) conmemoración mujeres con discapacidad con 23 mujeres con discapacidad (ix) TRANS-PICNIC: con 29 mujeres trans y 39 LGTBI (X) Jornada de bienestar en el parque salitre mágico orientada a propiciar un espacio de bienestar, esparcimiento y fortalecimiento de vínculos a través de la reivindicación de su derecho al descanso, el tiempo libre y la recreación. Con la participación de 146 mujeres migrantes, 120 mujeres con discapacidad, 7 mujeres víctimas del conflicto armado, 76 mujeres LBT, 50 adultas en educación flexible, 232 indígenas, 27 raizales, 45 mujeres Rrom, 65 Postpenadas, 20 habitantes de calle, 70 mujeres en ASP y  38 mujeres rurales. 
Se resalta la participación en estas actividades y eventos de 163 mujeres con discapacidad, 158 mujeres migrantes, 75 Trans y 209 mujeres Lesbianas y Bisexuales.  </t>
  </si>
  <si>
    <t xml:space="preserve">Con el objetivo de desarrollar el Plan de Acción para la gestión, alistamiento y realización de eventos conmemorativos, talleres, encuentros diferenciales y actividades para la transformación de imaginarios, estereotipos racistas y de discriminación, para el año 2026 se proyecta la realización de eventos con 20 grupos poblacionales de mujeres y durante el mes de julio se avanzó en: 
Se realizaron 3 eventos conmemorativos, así: 
1.	El 25 de julio de 2026, se realizó un encuentro conmemorativo en el Teatro El Parque, en el marco del Día Internacional de la Mujer Afrolatina, Afrocaribeña y de la Diáspora y del Día Distrital de las Mujeres Negras Afrocolombianas. La jornada reunió a 300 mujeres negras y afrocolombianas residentes en Bogotá en un espacio de reconocimiento, participación y fortalecimiento cultural, donde se exaltaron la estética afro, los saberes ancestrales, las trayectorias de liderazgo y las expresiones artísticas como manifestaciones de identidad, resistencia y construcción de ciudadanía. El evento contó con actividades protocolarias, paneles de reflexión, reconocimientos a lideresas y portadoras de tradición, así como presentaciones culturales y académicas orientadas a promover el reconocimiento de los aportes de las mujeres afrocolombianas a la ciudad.
2.	Con 23 mujeres con discapacidad se realizó el evento “Cuerpos que narran, memorias que transforman” como un espacio de encuentro, expresión colectiva y participación ciudadana orientado a visibilizar y reconocer las experiencias, memorias y reflexiones construidas por las mujeres con discapacidad. A través de diferentes manifestaciones artísticas, narrativas y comunitarias, las participantes compartieron sus vivencias, aprendizajes y procesos de transformación personal y colectiva. La jornada contribuyó al fortalecimiento de la autonomía, la participación social y el ejercicio de derechos de las mujeres con discapacidad, promoviendo el reconocimiento de sus voces, saberes y aportes dentro de la comunidad. Asimismo, favoreció la apropiación del espacio público como escenario para la visibilización, el diálogo y la incidencia social, generando oportunidades para el intercambio de experiencias, la construcción de redes de apoyo y el reconocimiento de la diversidad como un elemento fundamental para la transformación social.
3.	Con la participación de 29 personas trans y 39 LB se realizó la actividad TRANS-PICNIC integrando una oferta institucional diversa que incluyó orientación en servicios, actividades pedagógicas, muestras de emprendimientos, presentaciones culturales y acciones de promoción del autocuidado y los derechos sexuales y reproductivos, fortaleciendo las redes comunitarias y promoviendo el ejercicio efectivo de derechos de la población Trans y No Binaria. </t>
  </si>
  <si>
    <t>Para Implementar 1 estrategia de reconocimiento de la diversidad de las mujeres del Distrito Capital, en julio Se realizaron 3 eventos conmemorativos, así: 
1.	El 25 de julio de 2026, se realizó un encuentro conmemorativo en el Teatro El Parque, en el marco del Día Internacional de la Mujer Afrolatina, Afrocaribeña y de la Diáspora y del Día Distrital de las Mujeres Negras Afrocolombianas. La jornada reunió a 300 mujeres negras y afrocolombianas residentes en Bogotá en un espacio de reconocimiento, participación y fortalecimiento cultural, donde se exaltaron la estética afro, los saberes ancestrales, las trayectorias de liderazgo y las expresiones artísticas como manifestaciones de identidad, resistencia y construcción de ciudadanía. El evento contó con actividades protocolarias, paneles de reflexión, reconocimientos a lideresas y portadoras de tradición, así como presentaciones culturales y académicas orientadas a promover el reconocimiento de los aportes de las mujeres afrocolombianas a la ciudad.
2.	Con 23 mujeres con discapacidad se realizó el evento “Cuerpos que narran, memorias que transforman” como un espacio de encuentro, expresión colectiva y participación ciudadana orientado a visibilizar y reconocer las experiencias, memorias y reflexiones construidas por las mujeres con discapacidad. A través de diferentes manifestaciones artísticas, narrativas y comunitarias, las participantes compartieron sus vivencias, aprendizajes y procesos de transformación personal y colectiva. La jornada contribuyó al fortalecimiento de la autonomía, la participación social y el ejercicio de derechos de las mujeres con discapacidad, promoviendo el reconocimiento de sus voces, saberes y aportes dentro de la comunidad. Asimismo, favoreció la apropiación del espacio público como escenario para la visibilización, el diálogo y la incidencia social, generando oportunidades para el intercambio de experiencias, la construcción de redes de apoyo y el reconocimiento de la diversidad como un elemento fundamental para la transformación social.
3.	Con la participación de 29 personas trans y 39 LB se realizó la actividad TRANS-PICNIC integrando una oferta institucional diversa que incluyó orientación en servicios, actividades pedagógicas, muestras de emprendimientos, presentaciones culturales y acciones de promoción del autocuidado y los derechos sexuales y reproductivos, fortaleciendo las redes comunitarias y promoviendo el ejercicio efectivo de derechos de la población Trans y No Binaria.</t>
  </si>
  <si>
    <t>Con el objetivo de Implementar 1 estrategia de asistencia técnica dirigidas a los Sectores de la Administración Distrital y al Sector Privado, para incorporación del enfoque diferencial en los servicios, programas y estrategias dirigidas a mujeres, en julio se avanzó en:
1.	Se realizaron 2 sensibilizaciones en el marco del procedimiento de asistencia técnica a 2 sectores del Distrito con 56 participantes, así: (i) Sector ambiente: Participaron 21 personas contratistas del Instituto Distrital de Protección y Bienestar Animal - IDPYYBA. Tema: “Diversidad en el movimiento animalista y enfoques diferenciales” (ii) Sector movilidad: Participaron de la sensibilización 35 personas de los equipos de gestores y gestoras territoriales de la Secretaria de Movilidad. Tema: “Sensibilización en Transversalización del Enfoque Poblacional- Diferencial e interseccionalidad”
2.	Se avanzó con la realización de 4 espacios de transversalización del enfoque diferencial, con 185 participantes, así: (i) presentación de la estrategia y de las herramientas para la incorporación del enfoque de víctimas del conflicto armado con 14 profesionales que integran el Comité Coordinador de la Casa de Justicia de Puente Aranda. (ii) Espacio de transversalización del enfoque diferencial y su implementación en los entornos organizacionales, dirigido a las empresas que hacen parte del Sello Distrital en Igualdad de Género. Participaron 49 personas, entre representantes, aliados y aliadas de las organizaciones: Ike Asistencia - Akila - Alianza Francesa - Constructora Colpatria (iii) Enfoque diferencial en la comunicación no sexista. fue dirigida al personal de la Secretaría Distrital de la Mujer en apoyo con la Dirección de Talento Humano. Participaron 107 personas. (iv)	Taller Enfoque diferencial y antirracismo: Implementación de la sesión 10 de Fortalecimiento al Consejo Consultivo de Mujeres de Bogotá con la participación de 15 mujeres del Consejo Consultivo de Mujeres.
3.	CURSO LENGUA DE SEÑAS: Se dio inicio al Curso de Lengua de Señas Colombiana (LSC) – Nivel 2 con un nuevo grupo conformado por 20 profesionales de la Manzana del Cuidado. Las sesiones comenzaron bajo la modalidad presencial en la sede de la Manzana del Cuidado Centro, dando apertura al proceso formativo previsto para este grupo.
4.	SERVICIOS DE INTERPRETACIÓN: Se prestaron 14 servicios, 7 solicitados por la Dirección de Enfoque Diferencial, un servicio solicitado por prensa de la SdMujer, 3 para los centros de inclusión digital, un servicio con CIOM, uno con el consejo consultivo de mujeres de Bogotá y una articulación con entidad externa</t>
  </si>
  <si>
    <t>Para dar cumplimiento a la meta plan de ¨¨Implementar 1 estrategia de transformación cultural orientada al cambio comportamental, que posibilite la redistribución de los trabajos de cuidado, la prevención de las violencias contra las mujeres y la transformación de imaginarios discriminatorios, que limitan el ejercicio de sus derechos”…¨, se contribuye al desarrollo de Una Estrategia de Enfoque Diferencial, cuya implementación avanza en junio así:	
1. Se realizaron 5 sensibilizaciones en el marco del procedimiento de asistencia técnica a 5 sectores del Distrito con la participación de 482  profesionales, así: (i)	Sector Gestión Pública: con 81 profesiones de distintos sectores ya que el DASCD (ii) Sector Movilidad: con  15 personas de la Unidad Administrativa Especial de Rehabilitación y Mantenimiento Vial- (UAERMV) (iii) Sector Hábitat:  con 63 personas del talento humano de la Empresa de Acueducto y Alcantarillado de Bogotá- EAAB. (iv) Sector Integración Social: Participaron 318 personas (v) Sector Ambiente con  5 personas de planta del IDIGER. 
2.	Realización de 5 espacios de transversalización del enfoque diferencial, con la participación de 159 participantes, así: (i) Taller Otras Formas de Ser y Estar: Enfoque Diferencial – Discapacidad. Participaron 28 mujeres integrantes del Consejo Consultivo de Mujeres de Bogotá (ii) Taller Orientaciones Sexuales e Identidades de Género Diversas con 45 profesionales y técnicos de la Subsecretaría de Fortalecimiento de Capacidades y Oportunidades de la S de Mujer (iii) Taller Introducción a la Lengua de Señas Colombiana y Cultura Sorda. Participaron 24 mujeres del Consejo Consultivo de Mujeres de Bogotá. (iv)  Taller Enfoque Diferencial Ruralidad. Participaron 20 personas, correspondientes al equipo profesional contratista de la Subred Sur Ruralidad. (v) Taller Enfoque Diferencial: Orientaciones Sexuales e Identidades de Género diversas  con 42 Consejeras Consultivo de Mujeres de Bogotá. 
3.	CURSO LENGUA DE SEÑAS: Durante el mes se dio continuidad al proceso formativo del Nivel 2 del Taller de Acercamiento a la Lengua de Señas Colombiana (LSC), culminando con el desarrollo de la última sesión programada. 
4.	SERVICIOS DE INTERPRETACIÓN: Se prestaron 20 servicios, 16 solicitados por la Dirección de Enfoque Diferencial, 3 solicitados por las CIOM San Cristobal, Kenedy y Suba y un servicio solicitado para acompañar la Sesión ordinaria de la Mesa Coordinadora del Consejo Consultivo de Mujeres de Bogotá
5. EVENTOS REALIZADOS DURANTE JUNIO PARA 2 GRUPOS POBLACIONALES: 2 Actividades con la participación de 31 mujeres bisexuales, 60 mujeres Lesbianas, 4 mujeres trans, 5 mujeres pansexuales y 45 mujeres hetero, así: (i) Apertura Festival LesbiArte,  espacio de encuentro, visibilización y participación para mujeres lesbianas, bisexuales, pansexuales, trans y personas no binarias, que promueva la construcción de comunidad, el reconocimiento de sus identidades y el disfrute del espacio público.  (ii) Espacio de sensibilización con mujeres privadas de la libertad de la cárcel distrital de varones anexo de mujeres, con el objetivo de conmemorar el mes del orgullo LGBTI con la participación de 54 mujeres privadas de la libertad y aborda la importancia del reconocimiento y respeto de las diferencias, con el fin de mitigar los actos hostiles y de discriminación y prejuicio hacia mujeres lesbianas, bisexuales y trans, dentro del centro penitenciario.</t>
  </si>
  <si>
    <t>Para el mes de julio, con el objetivo de dar cumplimiento a la meta plan de Desarrollo ¨Implementar 1 estrategia de transformación cultural orientada al cambio comportamental, que posibilite la redistribución de los trabajos de cuidado, la prevención de las violencias contra las mujeres y la transformación de imaginarios discriminatorios, que limitan el ejercicio de sus derechos”, se precisa que el proyecto 8222 contribuye directamente al desarrollo del 25% de ésta estrategia. En este sentido, el avance reportado por el proyecto 8222 se ha materializado avanzando en la realización de Asistencia Técnica para la incorporación del enfoque diferencial a los sectores de la Administración Distrital e implementando acciones para el reconocimiento de la diversidad de las mujeres, así:  
1.	Se realizaron 2 sensibilizaciones en el marco del procedimiento de asistencia técnica a 2 sectores del Distrito con 56 participantes, así: (i) Sector ambiente con 21 personas contratistas del IDPYYBA. (ii) Sector movilidad: con  35 personas de los equipos de gestores y gestoras territoriales de la Secretaria de Movilidad. 
2.	Se avanzó con la realización de 4 espacios de transversalización del enfoque diferencial, con 185 participantes, así: (i) herramientas para la incorporación del enfoque de víctimas del conflicto armado con 14 profesionales del Comité Coordinador de la Casa de Justicia de Puente Aranda. (ii) Espacio de transversalización del enfoque diferencial y su implementación en los entornos organizacionales, con 49 personas, entre representantes, aliados y aliadas de las organizaciones: Ike Asistencia - Akila - Alianza Francesa - Constructora Colpatria (iii) Enfoque diferencial en la comunicación no sexista. dirigida al personal de la Secretaría Distrital de la Mujer Participaron 107 personas. (iv)	Taller Enfoque diferencial y antirracismo: con la participación de 15 mujeres del Consejo Consultivo de Mujeres.
3.	CURSO LENGUA DE SEÑAS: Se dio inicio al Curso de Lengua de Señas Colombiana (LSC) – Nivel 2 con un nuevo grupo conformado por 20 profesionales de la Manzana del Cuidado. 
4.	SERVICIOS DE INTERPRETACIÓN: Se prestaron 14 servicios de lengua colombiana solicitados por la Dirección de Enfoque Diferencial, prensa de la SdMujer, centros de inclusión digital, CIOM y uno con el consejo consultivo de mujeres de Bogotá y una articulación con entidad externa. 
5.	El 25 de julio de 2026, se realizó un encuentro conmemorativo en el Teatro El Parque, en el marco del Día Internacional de la Mujer Afrolatina, Afrocaribeña y de la Diáspora y del Día Distrital de las Mujeres Negras Afrocolombianas. La jornada reunió a 300 mujeres negras y afrocolombianas residentes en Bogotá en un espacio de reconocimiento, participación y fortalecimiento cultural. 
6.	Con 23 mujeres con discapacidad se realizó el evento “Cuerpos que narran, memorias que transforman” como un espacio de encuentro, expresión colectiva y participación ciudadana orientado a visibilizar y reconocer las experiencias, memorias y reflexiones construidas por las mujeres con discapacidad. 
7.	Con la participación de 29 personas trans y 39 LB se realizó la actividad TRANS-PICNIC integrando una oferta institucional diversa que incluyó orientación en servicios, actividades pedagógicas, muestras de emprendimientos, presentaciones culturales y acciones de promoción del autocuidado y los derechos sexuales y reproductivos, fortaleciendo las redes comunitarias y promoviendo el ejercicio efectivo de derechos de la población Trans y No Binaria.</t>
  </si>
  <si>
    <t>Para implementar la estrategia de formación en herramientas para el empoderamiento y las capacidades psicoemocionales, durante julio se avanza con:
CURSOS PLATAFORMA VIRTUAL SdMUJER: 
(i)	CURSO OBSERVO, IDENTIFICO Y PROTEJO: se certificaron 33 personas  (ii) TEJIENDO REDES: se certificaron 6 personas del curso Tejiendo Redes Comunidad y 50 funcionarias y funcionarios certificados del curso Tejiendo Redes Servidores.  
(ii)	CUALIFICACIÓN EQUIPOS PROFESIONALES: Se realizaron TRES espacios de transferencia metodológica con 122 funcionarios de funcionarios de la Red CADE mediante una experiencia vivencial de reflexión, autocuidado e intercambio de saberes, que permitiera reconocer la importancia del bienestar emocional y la salud mental en el ejercicio de la atención a la ciudadanía, así  como socializar las estrategias y recursos que ofrece la Dirección de Enfoque Diferencial de la Secretaría Distrital de la Mujer para promover una atención con enfoque diferencial, empática y centrada en el cuidado de quienes cuidan.</t>
  </si>
  <si>
    <t xml:space="preserve">En el mes de julio con el objetivo de Implementar la estrategia de acciones afirmativas para el empoderamiento de las mujeres, se avanzó así: 
JORNADAS SIGNIFICATIVAS:  Se realizó una jornada significativa con 18 mujeres migrantes en la casa de pensamiento de Bosa. </t>
  </si>
  <si>
    <t>En julio con el objetivo de Implementar la estrategia de acciones afirmativas para el fortalecimiento de capacidades psicoemocionales: 
ESCUELA AMAR-TE: (i) Se da continuidad a la escuela con mujeres campesinas y rurales de la vereda Requilina de la localidad de Usme, donde se cuenta con la participación de 20 mujeres rurales. 
ESPACIOS DE CONEXIÓN EMOCIONAL: Se realizan 5 espacios con la participación de 144 mujeres en sus diferencias y diversidades, así: (i)	ECE con 14 Mujeres Mesa de Víctimas del Conflicto:  metodología vivencial permitiendo a las participantes reconocer sus emociones, compartir experiencias significativas y reflexionar sobre las estrategias personales y colectivas para afrontar las situaciones derivadas del conflicto armado. A través de ejercicios de integración, diálogo y reflexión, se promovió el fortalecimiento del autocuidado, la validación de las experiencias individuales y el reconocimiento de las redes de apoyo y la sororidad como factores protectores para el bienestar emocional, favoreciendo la construcción de herramientas que pueden ser incorporadas en la vida cotidiana para fortalecer la resiliencia y la participación comunitaria. (ii)	ECE con 9 Mujeres Campesinas y rurales Suba: En el marco de la Feria del Día del Campesinado, se realizó la construcción de un árbol colectivo, de reflexión sobre las prácticas cotidianas que fortalecen su bienestar emocional, identificando acciones, hábitos y recursos que les permiten cultivar su salud mental y afrontar los desafíos de la vida diaria.  (iii)	ECE con 9 Mujeres en ASP: La sesión se desarrolló como un espacio de cuidado y contención emocional, para atender las tensiones y conflictos surgidos entre las participantes del grupo de teatro. A través de ejercicios de respiración consciente, meditación, reconocimiento corporal, reflexión personal, diálogo grupal, actividades de movimiento e integración y un cierre simbólico, se promovieron experiencias de autoconocimiento, reconocimiento mutuo y construcción de confianza.  (iv)	ECE con 105 Mujeres Adultas y Mayores Cuidadoras: En el marco de la conmemoración del Día Nacional de las Personas Cuidadoras de Personas con Discapacidad. manteniendo la misma estructura metodológica rotatoria, la actividad fue implementada en tres ocasiones consecutivas con diferentes grupos de participantes. El espacio integró ejercicios de respiración consciente, conexión corporal, movimiento, narración de un cuento y reflexión colectiva, propiciando experiencias de bienestar, reconocimiento personal y fortalecimiento de los recursos psicoemocionales de las participantes. (v)	ECE con 7 Mujeres Indígenas Embera Chamí Víctimas del Conflicto: fortalecimiento psicoemocional dirigido a mujeres indígenas Embera de la localidad de Ciudad Bolívar, desarrollado desde un enfoque diferencial, intercultural y de género. A través de recursos visuales, corporales, lúdicos y de creación manual, se promovió el reconocimiento y la expresión de las emociones desde los referentes culturales propios de las participantes, articulando la lengua Embera, la memoria colectiva y las prácticas tradicionales. proceso de armonización espiritual liderado por el Jaibaná, ejercicios de identificación de emociones y su manifestación en el cuerpo, y la elaboración de una manilla emocional como símbolo del recorrido vivido, favoreciendo el fortalecimiento del tejido comunitario, la reflexión sobre el bienestar emocional y el reconocimiento de los saberes ancestrales.</t>
  </si>
  <si>
    <t>En el mes de julio con el objetivo de Implementar la estrategia de Educación Flexible, se avanzó con:
1.	planeación y estructuración de una feria interinstitucional entre la Dirección de Enfoque Diferencial de la Secretaría Distrital de la Mujer, ICETEX y sus aliados estratégicos, con el propósito de acercar a mujeres pertenecientes a poblaciones con enfoque diferencial a oportunidades de educación, formación para el trabajo, empleabilidad, emprendimiento, bienestar emocional y acceso a servicios institucionales. 
2.	Articulación institucional entre la Secretaría Distrital de la Mujer y la Agencia ATENEA para el acceso de las mujeres atendidas por la entidad a la oferta educativa y de formación, identificando las principales dificultades relacionadas con la accesibilidad de la plataforma y definir una estrategia conjunta que permita fortalecer la coordinación institucional y el cierre de brechas educativas para las poblaciones priorizadas. 
3.	Articulación entre la Secretaría Distrital de la Mujer y la Universidad Nacional Abierta y a Distancia (UNAD), con el propósito de explorar la suscripción de un Acuerdo de Entendimiento que permita desarrollar acciones conjuntas orientadas al fortalecimiento de procesos educativos, formativos y de inclusión para las mujeres atendidas por la Secretaría, así como identificar beneficios institucionales recíprocos, mecanismos de cooperación y estrategias para promover el acceso a la oferta académica, la formación con enfoque diferencial y el fortalecimiento institucional de ambas entidades.
4.	Articulación entre la Secretaría Distrital de la Mujer y la Fundación Círculos Económicos de Aprendizaje (CIRCOAP), con el propósito de establecer una nueva alianza de cooperación que permita desarrollar acciones conjuntas orientadas al fortalecimiento de capacidades académicas, tecnológicas, artísticas y de empoderamiento de las mujeres en sus diferencias y diversidad, así como definir las bases para la suscripción de un nuevo acuerdo de entendimiento, la identificación de ofertas institucionales complementarias y la formulación de actividades de beneficio mutuo.
5.	Articulación entre la Secretaría Distrital de la Mujer y Campesena – SENA para la gestión, solicitud, seguimiento y ejecución de los cursos dirigidos a mujeres rurales y campesinas, estableciendo el procedimiento institucional para la canalización de solicitudes, la comunicación entre las entidades, la asignación de referentes e instructores, la trazabilidad de la información y el seguimiento a los procesos de formación, garantizando una coordinación eficiente para responder a las necesidades de los territorios.</t>
  </si>
  <si>
    <t>En julio con el objetivo de Acompañar y liderar la Mesa Distrital de Cuidado Menstrual Distrital, desarrollando el plan de acción acordado y articulando las acciones programadas, se avanza con: 
1.	MESA DISTRITAL: Se realizó la sexta mesa Distrital del año 2026 que se centró en hacer seguimiento a los compromisos de la reunión anterior, socializar los resultados del recorrido en la localidad de Usaquén, planear las próximas acciones interinstitucionales, identificar oportunidades de mejora en la articulación entre entidades y fortalecer las condiciones logísticas y de seguridad para las jornadas dirigidas a personas con experiencias menstruales en habitabilidad en calle o en riesgo de estarlo.  Por otra parte, se socializó el  Protocolo de seguridad, recorridos y jornadas: durante el desarrollo de la mesa, se abordó el tema al respecto. En línea con la planeación y las medidas de seguridad territorial, se sugirió articular acciones con la Secretaría de Seguridad y convivencia para  garantizar que el equipo cuente con información precisa y actualizada sobre los cuadrantes de  policía, recomendando cruzar y nutrir esta información con los datos que manejan las Casas de Igualdad y los enlaces SOFIA, lo cual permitirá tener una lectura mucho más integral y segura de las zonas a intervenir.                                                 
2.	RECORRIDO: Se realizó un recorrido en la localidad de Usaquén tuvo como objetivo brindar orientación, atención y acceso a la oferta institucional a mujeres en condición de habitabilidad en calle o en riesgo de estarlo. Durante el recorrido se realizaron abordajes pedagógicos sobre salud y cuidado menstrual, entrega de elementos de gestión menstrual y refrigerios, remisiones a servicios de salud, activación de rutas de atención. Durante el recorrido se realizó el abordaje a 6  mujeres  en habitabilidad de calle y 5  en riesgo de habitar calle.</t>
  </si>
  <si>
    <t>En julio con el objetivo de realizar espacios para la cualificación de equipos, transferencia metodológica y de conocimientos en educación menstrual, se avanza con la realización de un espacio dirigido a 92 profesionales de diferentes areas de la secretaria distrital de la mujer.</t>
  </si>
  <si>
    <t xml:space="preserve">Para implementar 3 estrategias que contribuyan al reconocimiento y garantía de los derechos de las mujeres en sus diferencias y diversidad, en julio:  
1.	CURSOS PLATAFORMA VIRTUAL SdMUJER: (i) CURSO OBSERVO, IDENTIFICO Y PROTEJO: se certificaron 33 personas  (ii) CURSO TEJIENDO REDES: se certificaron 6 personas del curso Tejiendo Redes Comunidad y 50 funcionarias y funcionarios certificados del curso Tejiendo Redes Servidores.  
2.	CUALIFICACIÓN EQUIPOS PROFESIONALES: Se realizaron TRES espacios de transferencia metodológica y cualificación en capacidades psicoemocionales con 122 funcionarios de funcionarios de la Red CADE. 
3.	JORNADAS SIGNIFICATIVAS:  Se realizó una jornada significativa con 18 mujeres migrantes en la casa de pensamiento de Bosa. 
4.	ESCUELA AMAR-TE: Se da continuidad a la escuela con mujeres campesinas y rurales de la vereda Requilina de la localidad de Usme, donde se cuenta con la participación de 20 mujeres rurales.
5.	ESPACIOS DE CONEXIÓN EMOCIONAL: Se realizan 5 espacios con la participación de 144 mujeres en sus diferencias y diversidades, así: (i)	ECE con 14 Mujeres Mesa de Víctimas del Conflicto (ii)	ECE con 9 Mujeres Campesinas y rurales Suba (iii)	ECE con 9 Mujeres en ASP  (iv)	ECE con 105 Mujeres Adultas y Mayores Cuidadoras (v)	ECE con 7 Mujeres Indígenas Embera Chamí Víctimas del Conflicto de la localidad de Ciudad Bolívar. </t>
  </si>
  <si>
    <t>Para dar cumplimiento a la meta plan de ¨Desarrollar 4 estrategias de empoderamiento para promover capacidades, liderazgos, participación, incidencia política y transformación de imaginarios culturales, que reproducen los estereotipos de género en los territorios urbanos y rurales¨, se precisa que el proyecto 8222 contribuye directamente al desarrollo de UNA de las estrategias. En este sentido, el avance reportado por el proyecto 8222 corresponde específicamente al desarrollo de Una Estrategia de Enfoque Diferencial, cuya implementación se ha materializado a través de los componentes de la estrategia, para el mes de julio, así:
1.	CURSOS PLATAFORMA VIRTUAL SdMUJER: (i) CURSO OBSERVO, IDENTIFICO Y PROTEJO: se certificaron 33 personas  (ii) CURSO TEJIENDO REDES: se certificaron 6 personas del curso Tejiendo Redes Comunidad y 50 funcionarias y funcionarios certificados del curso Tejiendo Redes Servidores.  
2.	CUALIFICACIÓN EQUIPOS PROFESIONALES: Se realizaron TRES espacios de transferencia metodológica y cualificación en capacidades psicoemocionales con 122 funcionarios de funcionarios de la Red CADE. 
3.	JORNADAS SIGNIFICATIVAS:  Se realizó una jornada significativa con 18 mujeres migrantes en la casa de pensamiento de Bosa. 
4.	ESPACIOS DE CONEXIÓN EMOCIONAL: Se realizan 5 espacios con la participación de 144 mujeres en sus diferencias y diversidades, así: (i)	ECE con 14 Mujeres Mesa de Víctimas del Conflicto (ii)	ECE con 9 Mujeres Campesinas y rurales Suba (iii)	ECE con 9 Mujeres en ASP  (iv)	ECE con 105 Mujeres Adultas y Mayores Cuidadoras (v)	ECE con 7 Mujeres Indígenas Embera Chamí Víctimas del Conflicto de la localidad de Ciudad Bolívar.
5. RECORRIDOS: Se realizó un recorrido en la localidad de Usaquén tuvo como objetivo brindar orientación, atención y acceso a la oferta institucional a mujeres en condición de habitabilidad en calle o en riesgo de estarlo. Durante el recorrido se realizó el abordaje a 6  mujeres  en habitabilidad de calle y 5  en riesgo de habitar calle.
6. EMAA: se realizaron tres (3) espacios EMAA, con la participación de 56 mujeres, así: (i)	EMAA dirigido a 20 mujeres migrantes realizado en la escuela de pensamiento de Bosa. (ii)	EMMA dirigido a 15 mujeres migrantes realizado en Super CADE de la 30 (iii)	EMAA dirigido a  21  mujeres adultas en sus diferencias y diversidades  en su ciclo de menopausia con discapacidad.
7. CUALIFICACIÓN A EQUIPOS PORFESIONALES: Una transferencia metodológica y de conocimientos en educación menstrual, dirigida a 92 profesionales de diferentes áreas de la secretaria distrital de la mujer.</t>
  </si>
  <si>
    <t>https://secretariadistritald-my.sharepoint.com/:f:/g/personal/kforero_sdmujer_gov_co/IgCY9XtO0zJNTLv6881sqHZhARYiiyn7iGzDG0MFViMwfRo?e=5iwyrX</t>
  </si>
  <si>
    <t>https://secretariadistritald-my.sharepoint.com/:f:/g/personal/kforero_sdmujer_gov_co/IgAim49XSk43Qawt0XRm443MASeQo5gLLR75RjlkO0XDw5k?e=dGozOC</t>
  </si>
  <si>
    <t>https://secretariadistritald-my.sharepoint.com/:f:/g/personal/kforero_sdmujer_gov_co/IgAXep6HJ4zIRa7jpAPDLpH3AYl2idqBtA6diu4gux1xuE8?e=DRzhgP</t>
  </si>
  <si>
    <t>https://secretariadistritald-my.sharepoint.com/:f:/g/personal/kforero_sdmujer_gov_co/IgAtnPDKTF-jR4bwgPad8uA3AfuUwP4GQQaVuscygP3ENws?e=CZaTG7</t>
  </si>
  <si>
    <t>Para julio con el objetivo de Realizar Espacios de Educación Menstrual para el Autocuidado y el Autoconocimiento, se realizaron tres (3) espacios EMAA, con la participación de 56 mujeres, así: 
(i)	EMAA dirigido a 20 mujeres migrantes realizado en la escuela de pensamiento de Bosa.
(ii)	EMAA dirigido a 15 mujeres migrantes realizado en Super CADE de la 30 
(iii)	EMAA dirigido a  21  mujeres adultas en sus diferencias y diversidades  en su ciclo de menopausia con discapacidad.</t>
  </si>
  <si>
    <t>https://secretariadistritald-my.sharepoint.com/:f:/g/personal/kforero_sdmujer_gov_co/IgDO6-l7LUYgQqlq8S67wiNDAeCBDWk-247ctO8b-g3q3t0?e=mlzXy6</t>
  </si>
  <si>
    <t>https://secretariadistritald-my.sharepoint.com/:f:/g/personal/kforero_sdmujer_gov_co/IgASjkOWPNRITaN1wtifrobwAWkne4JzDwxQS5e3Ct_Ahr0?e=9aBeEF</t>
  </si>
  <si>
    <t>https://secretariadistritald-my.sharepoint.com/:f:/g/personal/kforero_sdmujer_gov_co/IgB7VPQ0o8a_S4yPth6E1PvMAdfD7I-ZCswqvnr7vMWnQmw?e=yTYB3I</t>
  </si>
  <si>
    <t>https://secretariadistritald-my.sharepoint.com/:f:/g/personal/kforero_sdmujer_gov_co/IgC7zsI7VTRbT5Ju4bywt1oAAVypqOJ30qUMHb_O9d1Rjio?e=hc2ViE</t>
  </si>
  <si>
    <t>https://secretariadistritald-my.sharepoint.com/:f:/g/personal/kforero_sdmujer_gov_co/IgCCtwcvajt5Rb00olSDa3j5ARx7TbSw_1ebeE3pYKXHTGU?e=tQI5bK</t>
  </si>
  <si>
    <t>https://secretariadistritald-my.sharepoint.com/:f:/g/personal/kforero_sdmujer_gov_co/IgDWSvulRMekQJCF04o9s14PAR5sLktTEsyqikdSo6IrKXU?e=AFNyvp</t>
  </si>
  <si>
    <t>https://secretariadistritald-my.sharepoint.com/:f:/g/personal/kforero_sdmujer_gov_co/IgA_tJv7oC-YRpJHzZGgz6eDAd2uCAwLKgVYWUAkcYMocZI?e=aRp0cU</t>
  </si>
  <si>
    <t>https://secretariadistritald-my.sharepoint.com/:f:/g/personal/kforero_sdmujer_gov_co/IgDOSuNoJT_5R5yUQ8ifwUA8AVLFfpOH4owIwemV9skAqpI?e=dWmlc8</t>
  </si>
  <si>
    <t>Con el objetivo de implementar la estrategia distrital de cuidado menstrual para el mes de julio se realizó la sexta Mesa Distrital de Cuidado Menstrual Distrital del año 2026 y de acuerdo con la planeación, se avanzó con: 
1.	RECORRIDO:  un recorrido en la localidad de Usaquén donde se realizó abordaje a 11 mujeres así: 6  mujeres  en habitabilidad de calle y 5  en riesgo de habitar calle.
2. Espacios de Educación Menstrual para el Autocuidado y el Autoconocimiento EMAA:  se realizaron tres (3) espacios EMAA, con la participación de 56 mujeres, así: (i)	EMAA dirigido a 20 mujeres migrantes realizado en la escuela de pensamiento de Bosa. (ii)	EMAA dirigido a 15 mujeres migrantes realizado en Super CADE de la 30 (iii)	EMAA dirigido a  21  mujeres adultas en sus diferencias y diversidades  en su ciclo de menopausia con discapacidad.
3. CUALIFICACIÓN DE EQUIPOS: un espacio dirigido a 92 profesionales de diferentes áreas de la secretaria distrital de la mujer.</t>
  </si>
  <si>
    <t>Una vez realizada la evaluación de cierre de semestre, se identificó que para el mes de abril no se reportó un espacio EMAA realizado en IDIPRON UPI Perdomo, localidad Ciudad Bolívar con 22 mujeres jóvenes, por lo que se realiza el ajuste en el reporte del mes de julio y se incluye el soporte correspondiente en carpeta. De tal manera, que el total acumulado de Espacios de Educación Menstrual para el Autocuidado y el Autoconocimiento EMAA, realizados de enero a julio es de: 33 espacios EMAA con la participación de 637 mujeres, así: MARZO 1 EMAA con 30 participantes - ABRIL 11 EMAA con 215 participantes - MAYO 6 EMAA con 130 participantes - JUNIO 12 EMAA con 206 participantes y  JULIO 3 EMAA con 56 participantes.</t>
  </si>
  <si>
    <t>https://secretariadistritald-my.sharepoint.com/:f:/g/personal/kforero_sdmujer_gov_co/IgAw92aIZvvLSYk0MebADImEAUgPqRxJcRlmHJ_etWCDGGc?e=npq18z</t>
  </si>
  <si>
    <t>https://secretariadistritald-my.sharepoint.com/:f:/g/personal/kforero_sdmujer_gov_co/IgBcqSOiisZRR6uipGlBQUD_AdsqUcti3GNmJDiJpWAOjf8?e=gZMKCh</t>
  </si>
  <si>
    <t>https://secretariadistritald-my.sharepoint.com/:f:/g/personal/kforero_sdmujer_gov_co/IgAiRCRFDiYoTLBnQwQpzrrNAQ3A8FzBtdamv2Ohrs-JW2g?e=awpaiW</t>
  </si>
  <si>
    <t>https://secretariadistritald-my.sharepoint.com/:f:/g/personal/kforero_sdmujer_gov_co/IgDODjol_QZjTKVXXMn-K8yGAQuCFsQSHcj4qLDYJh_avWc?e=VAncUY</t>
  </si>
  <si>
    <t>En el mes de julio, Con el objetivo de ejecutar proyecto orientado al reconocimiento y garantía de los derechos de las mujeres con discapacidad y mujeres migrantes, se avanza con:
1.	Realizar una mesa técnica de articulación entre el equipo responsable del componente de mujeres migrantes y la Secretaría de Educación Distrital, con el fin de aclarar el procedimiento de acceso de mujeres migrantes a la estrategia de Educación Flexible desarrollada en las Manzanas del Cuidado, unificar criterios de orientación institucional, resolver inquietudes derivadas de la revisión de la base de datos de mujeres focalizadas y definir acciones de seguimiento para garantizar el acceso oportuno a la oferta educativa.
2.	Recorrido Tunjuelito: Se realizó recorrido territorial en articulación con dos gestoras territoriales de Casa de Todas, mediante el cual se abordaron 12 establecimientos y se realizó identificación en calle de mujeres que realizan actividades sexuales pagadas. Durante la jornada se orientaron 11 mujeres migrantes, a quienes se les socializó la oferta institucional y las rutas de atención disponibles. La principal necesidad identificada estuvo relacionada con la regularización migratoria y la afiliación al sistema de salud, brindando orientación frente a los servicios y apoyos disponibles.
3.	Realizar la revisión final de la logística, los ajustes metodológicos y la  distribución de responsabilidades para la conmemoración de mujeres con  discapacidad, garantizando las condiciones necesarias para el adecuado  desarrollo del evento.</t>
  </si>
  <si>
    <t>https://secretariadistritald-my.sharepoint.com/:f:/g/personal/kforero_sdmujer_gov_co/IgBzsrLwY01CQqqp23RQFLguAXycjdf68yGtcFDyoIMsIyM?e=5KKu7W</t>
  </si>
  <si>
    <t>para el mes de mayo se realizaron 5 espacios de asistencia técnica a 5 sectores del Distrito  con la participación de 296 profesionales, así: 
1.	Sector Gestión Pública: Taller “Hablemos de racismo para construir prácticas antirracistas en las entidades” para sensibilizar sobre las manifestaciones del racismo en los contextos institucionales y promover acciones que fortalezcan una atención con enfoque diferencial étnico e interseccional. 145 profesionales de distintos sectores. 
2.	Sector Integración Social: - Sensibilización sobre la PPMyEG (reflexión sobre los derechos de las mujeres, línea de tiempo de la política, mesas de trabajo por derechos priorizados y socialización de oferta de servicios de la SDMujer en la localidad) con 100 personas participantes entre  profesionales del equipo de la Subdirección para la Discapacidad de la SDIS y mayores usuarias del Centro Día Sierra Morena de la localidad de Ciudad Bolívar. - Sensibilización sobre la PPMyEG (enfoque, objetivos, derechos y productos)  
3.	Sector Educación: Sensibilización segunda sesión de la Mesa Interuniversitaria "Sello en Igualdad" sobre “Enfoque diferencial en entornos universitarios”, cuyo objetivo fue fortalecer capacidades administrativas, pedagógicas y organizacionales de las instituciones de educación superior participantes de la Mesa, espacio de reflexión orientado a promover la garantía del derecho de las mujeres, en sus diferencias y diversidad, a una educación superior con equidad con la participación de 11 profesionales de Talento Humano de Instituciones de Educación Superior.
4.	Sector Salud: Sensibilización sobre enfoque poblacional - diferencial en el marco de la PPMyEG a servidoras, servidores y personas colaboradoras de la Secretaría Distrital de Salud, cuyo objetivo fue aportar elementos conceptuales y prácticos que permitan la comprensión y aplicación del enfoque poblacional - diferencial para la garantía de los derechos de las mujeres en sus diferencias y diversidad. 26 fundcionarios 
5.	Sector Hábitat: Sensibilización sobre transversalización de los enfoques de derechos humanos de las mujeres, de género y poblacional - diferencial con la Empresa de Renovación y Desarrollo Urbano de Bogotá - RenoBo, para aportar elementos para su comprensión y aplicación. 14 profesionales de la  Empresa de Renovación y Desarrollo Urbano - RENOBO
Adicionalmente, se realizó revisión documental y aportes desde el enfoque diferencial poblacional a tres documentos: (i) Sector Integración Social: segunda versión del documento “Diagnóstico fase de agenda pública de la Política Pública de Habitabilidad en Calle” (ii) Sector de Planeación: Lineamiento_Informe Res 2210_Revisión DED 04.05 2026. y al Informe Ejecución Actividades Art. 18 PDDD Asistencia técnica para la transversalización del Enfoque de Género-DDDP SDMujer. (iii) Sector Hábitat: Propuesta de Curso de formación: Gestión Social con enfoques de género, derechos humanos de las mujeres y poblacional-diferencial.</t>
  </si>
  <si>
    <t>Con el objetivo de Implementar 1 estrategia de asistencia técnica dirigida a los Sectores de la Administración Distrital y al Sector Privado, para la incorporación del enfoque diferencial en los servicios, programas y estrategias dirigidas a mujeres, en el periodo acumulado de Enero a mayo   se avanzó en:
1.	Se realizaron 5 espacios de asistencia técnica a 5 sectores del Distrito  con la participación de 296 profesionales, así: (i) Sector Gestión Pública: Taller “Hablemos de racismo para construir prácticas antirracistas en las entidades” con 145 profesionales de distintos sectores. (ii) Sector Integración Social: Sensibilización sobre la PPMyEG con 100 personas participantes entre profesionales del equipo de la Subdirección para la Discapacidad de la SDIS y mayores usuarias del Centro Día Sierra Morena de la localidad de Ciudad Bolívar. (iii) Sector Educación: Sensibilización segunda sesión de la Mesa Interuniversitaria "Sello en Igualdad" sobre “Enfoque diferencial en entornos universitarios”, con la participación de 10 profesionales de Talento Humano de Instituciones de Educación Superior. (iv) Sector Salud: Sensibilización sobre enfoque poblacional - diferencial en el marco de la PPMyEG con 26 personas colaboradoras de la Secretaría Distrital de Salud (v) Sector Hábitat: Sensibilización sobre transversalización de los enfoques de derechos humanos de las mujeres, de género y poblacional - con 14 profesionales de la Empresa de Renovación y Desarrollo Urbano – RENOBO
2.	Se avanzó con la realización de 19  espacios de transversalización del enfoque diferencial, con la participación de 460 profesionales, funcionarios y de equipos técnicos de entidades públicas y privadas. 
3.	CURSO LENGUA DE SEÑAS: Finalización del curso para formadoras de las manzanas de cuidado iniciado en el mes anterior, incluyendo la verificación de objetivos alcanzados y entrega de resultados, 22 participantes certificadas aprobaron satisfactoriamente el 1Nivel  
4.	Se dio inicio a dos cursos de Lenguaje de Señas Colombiano (uno virtual y uno presencial) con 92 profesionales inscritas, así: (i) Curso virtual del segundo grupo de Nivel 1 dirigidas a un equipo de 70 profesionales de Duplas Psicojurídicas de la Dirección del Sistema Distrital de Cuidado (manzanas de cuidado) . (ii) Iniciaron las sesiones presenciales del Nivel 2 en la Casa LGBTI Sebastián Romero dirigido a 22 formadoras de la manzana del cuidado. 
5.	SERVICIOS DE INTERPRETACIÓN: se prestaron 73  servicios de interpretación de lengua de señas solicitados por la DED, por los CIOM de Tunjuelito, San Cristobal, Ciudad Bolívar, Engativá y Bosa. Manzana del Cuidado de Tunjuelito y Usaquén, subsecretaria/ Consejo consultivo CCM, URI Bosa y casa de justicia de San Cristobal, oficina de prensa de la SdMujer y Sesión ordinaria de la Mesa Coordinadora – CCMB 
6.	PROTOCOLO PARA LA PRESTACIÓN DEL SERVICIO DE LENGUA DE SEÑAS: Se avanzó en la construcción de la metodología, logrando: identificar el proceso más adecuado y resolver dudas relacionadas con su construcción. Actualmente, el documento se encuentra en control de cambios y ha sido trabajado de manera progresiva</t>
  </si>
  <si>
    <t>Se ajusta sumatoria acumulada de enero a julio de espacios EMAA realizados actividad 2 tarea 2</t>
  </si>
  <si>
    <t>Una vez realizada la evaluación de cierre de semestre, se identificó que para el mes de MAYO no se reportó una sensibilización realizada en el marco de la asistencia técnica sobre la PPMyEG (enfoque, objetivos, derechos y productos) con 11 personas de la Subdirección para la Discapacidad de la SDIS, razón por la que se realiza el ajuste en el presente reporte y se incluye el soporte correspondiente en carpeta. De tal manera que el total acumulado de sensibilizaciones sobre el enfoque diferencial, en el marco de la asistencia técnica de enero a julio de 2026 son 13 talleres realizados a 7 sectores del Distrito con 845 participantes</t>
  </si>
  <si>
    <t>Para implementar 3 estrategias que contribuyan al reconocimiento y garantía de los derechos de las mujeres en sus diferencias y diversidad, para el periodo acumulado de enero a junio, se avanza en: 
1.	CURSOS VIRTUALES: cursos disponible en la plataforma virtual de la SdMujer: •	¨Observo, Identifico y Protejo¨ para el periodo acumulado se certificaron 628 personas. •	TEJIENDO REDES: se certificaron 6 personas del curso tejiendo redes comunidad y 3 del curso tejiendo redes servidores.
2.	CUALIFICACIÓN EQUIPOS PROFESIONALES: Se realizaron diez espacios de transferencia metodológica y de conocimientos en Empoderamiento y capacidades psicoemocionales a 329 funcionarias y funcionarios públicos, así: (i) cinco Transferencias en Empoderamiento con 104 profesionales y (ii) Cinco Trasferencias en capacidades psicoemocionales a 225 profesionales. 
3.	Se realizaron 37 Jornadas Significativas con la participación de 681 mujeres . Se realizó un semillero con 22 mujeres con discapacidad, en el cual se abordó la temática del cuerpo y autonomía.  
4.	Se realizó un encuentro intergeneracional con la participación de 59 mujeres, en el salón comunal de Modelia, en el que se llevó a cabo la construcción colectiva de un mural que representó a mujeres en sus diferencias, diversidades y en distintos cursos de vida.
5.	Se realizó cierre de  7 Escuelas AMARTE con la certificación de 158 mujeres,:  así: (i) escuela amarte mujeres mayores bosa la estación 29 mujeres mayoras certificadas (ii) escuela amarte mujeres mayores bosa carbonel,50 mujeres mayoras certificadas  (iii) escuela amarte mujeres en ASP en nuevo porvenir  20 mujeres en ASP Certificadas (iv) escuela amarte mujeres en ASP en nuevo porvenir 17 mujeres en ASP certificadas  (v) 18 mujeres en ASP certificadas en la escuela amarte estudio webcam alba (vi) 15 mujeres adultas de la UNAD de las 56 participantes  (vii) 24 mujeres con discapacidad. 
6.	Se realizan 24 Espacios de Conexión Emocional ECE, con la participación de 524 mujeres, realizados con la participación de: 32 mujeres indígenas emberá víctimas UPI la Florida, 23 víctimas del conflicto parque la hoja Puente Aranda, 44 mujeres campesinas y rurales,  35 mujeres en sus diferencias y diversidad, 25 Mujeres Trans en ASP y  madres Trans, del barrio Santa Fe, 25 mujeres primer espacio de co – construcción en el marco del mural del 8m, con mujeres en sus diferencias y diversidad, 160  Mujeres migrantes, refugiadas y retornadas, 7 mujeres mayoras, 45 Mujeres Jóvenes, 35 Mujeres privadas de la libertad, realizado en la cárcel distrital de barones y anexo de mujeres de Bogotá, 15 Mujeres adultas y mayoras y 16 Mujeres en ASP Web Cam MMG Sede 1 y  62 mujeres en ASP.
7.	ICFES: se realiza proceso contractual y firma contrato DE PRESTACIÓN DE SERVICIOS No. 926 de 2026 CELEBRADO ENTRE LA SECRETARÍA DISTRITAL DE LA MUJER Y MINDSIT S.A.S. con objeto: poyar la estrategia de Educación Flexible de la Dirección de Enfoque Diferencial en el desarrollo y articulación de las diferentes actividades que se requieran en el marco de la presentación del Examen de Estado de la Educación Media, SABER 11 por parte de un grupo de mujeres en su diversidad. Adicionalmente se terminó la revisión documental de las 474 mujeres que se presentaron interesadas en este patrocinio logrando la confirmación de preinscripción de 183 mujeres en sus diferencias y diversidades</t>
  </si>
  <si>
    <t xml:space="preserve">Para implementar 3 estrategias que contribuyan al reconocimiento y garantía de los derechos de las mujeres en sus diferencias y diversidad, para el periodo acumulado de enero a julio, se avanza en: 
1.	CURSOS VIRTUALES: cursos disponibles en la plataforma virtual de la SdMujer: •	¨Observo, Identifico y Protejo¨ para el periodo acumulado se certificaron 661 personas. •	TEJIENDO REDES: se certificaron 12 personas del curso tejiendo redes comunidad y 53 del curso tejiendo redes servidores.
2.	CUALIFICACIÓN EQUIPOS PROFESIONALES: Se realizaron trece espacios de transferencia metodológica y de conocimientos en Empoderamiento y capacidades psicoemocionales a 451 funcionarias y funcionarios públicos, así: (i) cinco Transferencias en Empoderamiento con 104 profesionales y (ii) Ocho Trasferencias en capacidades psicoemocionales a 347 profesionales. 
3.	Se realizaron 38 Jornadas Significativas con la participación de 699 mujeres. Se realizó un semillero con 22 mujeres con discapacidad, en el cual se abordó la temática del cuerpo y autonomía.  
4.	Se realizó un encuentro intergeneracional con la participación de 59 mujeres en el que se llevó a cabo la construcción colectiva de un mural salón comunal de Modelia que representó a mujeres en sus diferencias, diversidades y en distintos cursos de vida.
5.	Se realizó cierre de  7 Escuelas AMARTE con la certificación de 158 mujeres,:  así: (i) escuela amarte mujeres mayores bosa la estación 29 mujeres mayoras certificadas (ii) escuela amarte mujeres mayores bosa carbonel 50 mujeres mayoras certificadas  (iii) escuela amarte mujeres en ASP en nuevo porvenir  20 mujeres en ASP Certificadas (iv) escuela amarte mujeres en ASP en nuevo porvenir 17 mujeres en ASP certificadas  (v) 18 mujeres en ASP certificadas en la escuela amarte estudio webcam alba (vi) 15 mujeres adultas de la UNAD de las 56 participantes  (vii) 24 mujeres con discapacidad. 
6.	Se realizan 29 Espacios de Conexión Emocional ECE con participación de 668 mujeres, realizados, así: 39 mujeres indígenas emberá Chamí víctimas de UPI la Florida y ciudad bolívar, 37 víctimas del conflicto, 53 mujeres campesinas y rurales,  25 Mujeres Trans en ASP y  madres Trans, del barrio Santa Fe, 16 mujeres con discapacidad primer espacio de co – construcción en el marco del mural del 8m, con mujeres en sus diferencias y diversidad y 9 mujeres adultas en la co – construcción en el marco del mural del 8m con mujeres en sus diferencias y diversidad, 160  Mujeres migrantes, refugiadas y retornadas, 45 Mujeres Jóvenes, 35 Mujeres privadas de la libertad, realizado en la cárcel distrital de barones y anexo de mujeres de Bogotá, 16 Mujeres en ASP Web Cam MMG Sede 1, 162 mujeres adultas y mayoras y  71 mujeres en ASP.
7.	ICFES: se realiza proceso contractual y firma contrato DE PRESTACIÓN DE SERVICIOS No. 926 de 2026 CELEBRADO ENTRE LA SECRETARÍA DISTRITAL DE LA MUJER Y MINDSIT S.A.S. con objeto: poyar la estrategia de Educación Flexible de la Dirección de Enfoque Diferencial en el desarrollo y articulación de las diferentes actividades que se requieran en el marco de la presentación del Examen de Estado de la Educación Media, SABER 11 por parte de un grupo de mujeres en su diversidad. Logrando la confirmación de inscripción y patrocinio de 183 mujeres en sus diferencias y diversidades, así: 43 Víctimas de conflicto armado y/o desplazamiento forzado, 37 Mujer adulta (entre 29 y 59 años), 26 Mujeres que realizan actividades sexuales pagas, 24 Indígenas, 23 Migrantes y/o refugiadas, 21 Lesbianas o bisexuales, 21 Mujer Joven (entre 18 y 28 años)	16 Negras/afrocolombianas, 14 mujeres Con discapacidad, 13 Campesinas y/o rurales, 4 Mujeres Mayoras (60 años en adelante), 3 Habitantes de calle, 3 Tran y 2 RrOM/gitanas (Estas cifras no se suman, ya que por interseccionalidad, una mujer puede tener varias condiciones) </t>
  </si>
  <si>
    <t>En el periodo acumulado de enero a julio, con el fin de implementar la estrategia de cuidado menstrual, se realizó la sexta Mesa Distrital del año 2026 y de acuerdo con la planeación, se avanzó con: 
1.	JORNADAS INTERINSTITUCIONALES: Se realizaron 2 dos jornadas con las entidades de IDIPRON, SDIS, SDS, SdMUJER en el marco del cumplimiento del Acuerdo 883 en donde se atendieron 85 mujeres habitantes de calle y en riesgo de estarlo (i) En el Parque tercer milenio- Localidad Santafé, 13 mujeres. (ii) En el parque las cruces, 72 mujeres
2.	RECORRIDOS: Se realizaron cinco 5 recorridos por la dignidad menstrual, abordando 49 mujeres habitantes de calle o en riesgo de estarlo, así: (i) localidad de Suba, se realizó el abordaje a 14 mujeres menstruantes (ii) localidad de Puente Aranda (Canal Comuneros) abordaje por parte de la SdMujer a 11 mujeres menstruantes (iii) localidad de Engativá, abordaje por parte de la SdMujer a 6 mujeres menstruantes (iv) localidad de Kennedy se realizó el abordaje a 4 mujeres en habitabilidad de calle y 3 en riesgo de habitar calle. (v) localidad de Usaquén se realizó el abordaje a 6 mujeres en habitabilidad de calle y 5 en riesgo de habitar calle.
3. Se precisa que una vez realizada la evaluación de cierre de semestre, se identificó que para el mes de abril no se reportó un espacio realizado en IDIPRON UPI Perdomo, localidad Ciudad Bolívar con 22 jóvenes por lo que se realiza el ajuste en este reporte y se incleye el soporte en carpeta. De tal manera que el total acumulado de Espacios de Educación Menstrual para el Autocuidado y el Autoconocimiento EMAA, realizados es: 33 espacios EMAA con la participación de 637 mujeres, así: MARZO 1 EMAA con 30 participantes - ABRIL 11 EMAA con 215 participantes - MAYO 6 EMAA con 130 participantes - JUNIO 12 EMAA con 206 participantes y  JULIO 3 EMAA con 56 participantes.   
4.	CUALIFICACIÓN DE EQUIPOS PROFESIONALES Se realizaron 16 espacios de cualificación de equipos dirigidos a 408 profesionales de entidades Distritales, públicas y privadas</t>
  </si>
  <si>
    <t>Con el objetivo de Implementar 1 estrategia de asistencia técnica dirigida a los Sectores de la Administración Distrital y al Sector Privado, para la incorporación del enfoque diferencial en los servicios, programas y estrategias dirigidas a mujeres, en el periodo acumulado de enero a julio se avanzó así:
1.	Se precisa que una vez realizada la evaluación de cierre de semestre, se identificó que para el mes de MAYO no se reportó una sensibilización realizada en el marco de la asistencia técnica sobre la PPMyEG (enfoque, objetivos, derechos y productos) con 11 personas de la Subdirección para la Discapacidad de la SDIS, razón por la que se realiza el ajuste en el presente reporte y se incluye el soporte correspondiente en carpeta. De tal manera que el total acumulado de sensibilizaciones sobre el enfoque diferencial, en el marco de la asistencia técnica de enero a julio de 2026 son 13 talleres realizados a 7 sectores del Distrito con 845 participantes, así: SECTOR AMBIENTE: (i) 21 participantes contratistas del Instituto Dis. Protección y Bienestar Animal - IDPYYBA Tema: “Diversidad en el movimiento animalista y enfoques diferenciales” (ii) Charla “Competencias en diversidad” con 5 funcionarios del Inst. Dis. de Gestión de Riesgos y Cambio Climático IDIGER. SECTOR MOVILIDAD: (i) sensibilización del Enfoque Poblacional - Diferencial e interseccionalidad a 35 personas de equipos de gestores y gestoras territoriales de la secretaria de Movilidad. (ii) Sensibilización en Transversalización del Enfoque Poblacional- Diferencial con 15 directoras y directores de obra de la Unidad Administrativa Especial de Rehabilitación y Mantenimiento Vial UAERMV. SECTOR HABITAT: (i) Sensibilización con 15 funcionarios de Empresa de Renovación y Desarrollo Urbano de Bogotá – RenoBo. (ii) Sensibilización en el tema “Lenguaje Incluyente, Comunicación No Sexista y Libre de Discriminaciones” con 63 funcionarios de talento humano de la Empresa de Acueducto y Alcantarillado de Bogotá – EAAB. SECTOR INTEGRACION SOCIAL: (i) Sensibilización sobre la PPMyEG reflexión sobre los derechos de las mujeres, línea de tiempo de la política, mesas de trabajo por derechos priorizados y socialización de oferta de servicios de la SdMujer en la localidad con la participación de 100 personas mayores usuarias del Centro Día Sierra Morena de la Localidad de Ciudad Bolívar. (ii) Sensibilización sobre la PPMyEG enfoque, objetivos, derechos y productos con 11 personas de la Subdirección para la Discapacidad SDIS (iii) Escuela Territorial 'Interseccionalidad, enfoque de género, racismo y prevención de la discriminación en la atención territorial” dirigida a 318 profesionales de equipos territoriales de la Secretaría Distrital de Integración Social. SECTOR GESTIÓN PÚBLICA: (i) “Hablemos de racismo para construir prácticas antirracistas en las entidades” con 145 profesionales de distintos sectores convocados por el DASCD (ii) Taller "Talento humano diverso e inclusivo: De la norma a la práctica. Sesgos, microagresiones y respeto a las personas LGBTIQ+ en el trabajo" con 81 profesiones de distintos sectores convocados por DASCD. SECTOR EDUCACIÓN: (i) Sensibilización segunda sesión de la Mesa Interuniversitaria "Sello en Igualdad" sobre “Enfoque diferencial en entornos universitarios” CON 11 de funcionarios de Talento Humano de Instituciones de Educación Superior. SECTOR SALUD (i) Sensibilización sobre enfoque poblacional - diferencial en el marco de la PPMyEG con 26 colaboradores de las Subredes Integradas de Servicio de Salud
2.	Realización de 28 espacios de transversalización del enfoque diferencial, con 804 participantes, así: (i) 17 talleres con la participación de 520 funcionarios y funcionarias de diferentes sectores del Distrito (ii) 4 espacios de transversalización con 116 profesionales, docentes y estudiantes del sector privado y la academia (iii) 7 espacios de sensibilización y transversalización del enfoque diferencial con la participación de 168 personas de organizaciones sociales, instancias de representación y ciudadanía. 
3.	CURSO LENGUA DE SEÑAS: Se han finalizado tres cursos de introducción a la lengua de señas con la certificación de 73 profesionales y hay dos grupos en proceso de capacitación con 48 profesionales inscritos, así: (i) curso nivel 1 con 22 formadoras de manzanas de cuidado certificadas (ii) curso nivel 1 virtual con 40 profesionales del equipo de duplas psico jurídicas SIDICU certificadas  (iii) nivel 2 con 11 formadoras de manzanas de cuidado certificadas (iv) 18 profesionales de manzanas de cuidado inscritas en curso nivel 2 (v) 30 funcionarios del Fondo de Cultura Económica inscritos nivel 1. 
4.	SERVICIOS DE INTERPRETACIÓN: Se han prestado 107 servicios de interpretación de lengua de señas, así: (i) 69 servicios para la DED (ii) 2 servicios casa de justicia San Cristobal (iii) 16 servicios para los CIOM Bosa, Ciudad Bolívar, Engativa, Kenedy, San Cristobal, Suba, Tunjuelito (iv) 6 servicios para el consejo consultivo de mujeres de Bogota (v) 4 servicios para cursos del Centro de Inclusión Digital (vi) 3 servicios para manzanas de cuidado Tunjuelito y Usaquen (vii) 2 servicios URI Bosa (viii) 5 servicios para despacho de la SdMujer, oficina de prensa y subsecretaria de capacidades.</t>
  </si>
  <si>
    <t xml:space="preserve">Para el periodo acumulado de enero a julio, con el objetivo de dar cumplimiento a la meta plan de Desarrollo ¨Implementar 1 estrategia de transformación cultural orientada al cambio comportamental, que posibilite la redistribución de los trabajos de cuidado, la prevención de las violencias contra las mujeres y la transformación de imaginarios discriminatorios, que limitan el ejercicio de sus derechos”, se precisa que el proyecto 8222 contribuye directamente al desarrollo del 25% de ésta estrategia. En este sentido, el avance reportado por el proyecto 8222 se ha materializado avanzando en la realización de Asistencia Técnica para la incorporación del enfoque diferencial a los sectores de la Administración Distrital e implementando acciones para el reconocimiento de la diversidad de las mujeres, así:  
1.	Se precisa que una vez realizada la evaluación de cierre de semestre, se identificó que para el mes de MAYO no se reportó una sensibilización realizada en el marco de la asistencia técnica sobre la PPMyEG (enfoque, objetivos, derechos y productos) con 11 personas de la Subdirección para la Discapacidad de la SDIS, razón por la que se realiza el ajuste en el presente reporte y se incluye el soporte correspondiente en carpeta. De tal manera que el total acumulado de sensibilizaciones sobre el enfoque diferencial, en el marco de la asistencia técnica de enero a julio de 2026 son 13 talleres realizados a 7 sectores del Distrito con 845 participantes, así: así: SECTOR AMBIENTE: (i) 21 contratistas del IDPYYBA (ii) 5 funcionarios del IDIGER. SECTOR MOVILIDAD: (i) 35 gestores y gestoras territoriales secretaria de Movilidad. (ii) 15 directoras y directores de obra de la Unidad Administrativa Especial de Rehabilitación y Mantenimiento Vial UAERMV. SECTOR HABITAT: (i) 15 funcionarios de Empresa de Renovación y Desarrollo Urbano de Bogotá – RenoBo. (ii) 63 funcionarios de talento humano de la Empresa de Acueducto y Alcantarillado de Bogotá – EAAB. SECTOR INTEGRACION SOCIAL: (i) 100 personas mayores usuarias del Centro Día Sierra Morena de la Localidad de Ciudad Bolívar. (ii) 11 personas de la Subdirección para la Discapacidad SDIS (iii) 318 profesionales de equipos territoriales de la Secretaría Distrital de Integración Social. SECTOR GESTIÓN PÚBLICA: (i) 145 profesionales de distintos sectores convocados por el DASCD (ii) 81 profesiones de distintos sectores convocados por DASCD. SECTOR EDUCACIÓN: (i) 11 de funcionarios de Talento Humano de Instituciones de Educación Superior. SECTOR SALUD (i) 26 colaboradores de las Subredes Integradas de Servicio de Salud
2.	Realización de 28 espacios de transversalización del enfoque diferencial, con 804 participantes, así: (i) 17 talleres con la participación de 520 funcionarios y funcionarias de diferentes sectores del Distrito (ii) 4 espacios de transversalización con 116 profesionales, docentes y estudiantes del sector privado y la academia (iii) 7 espacios de sensibilización y transversalización del enfoque diferencial con la participación de 168 personas de organizaciones sociales, instancias de representación y ciudadanía. 
3.	CURSO LENGUA DE SEÑAS: Se han finalizado tres cursos de introducción a la lengua de señas con la certificación de 73 profesionales y hay dos grupos en proceso de capacitación con 48 profesionales inscritos, así: (i) curso nivel 1 con 22 formadoras de manzanas de cuidado certificadas (ii) curso nivel 1 virtual con 40 profesionales del equipo de duplas psico jurídicas SIDICU certificadas  (iii) nivel 2 con 11 formadoras de manzanas de cuidado certificadas (iv) 18 profesionales de manzanas de cuidado inscritas en curso nivel 2 (v) 30 funcionarios del Fondo de Cultura Económica inscritos nivel 1. 
4.	SERVICIOS DE INTERPRETACIÓN: Se han prestado 107 servicios de interpretación de lengua de señas, así: (i) 69 servicios para la DED (ii) 2 servicios casa de justicia San Cristobal (iii) 16 servicios para los CIOM Bosa, Ciudad Bolívar, Engativa, Kenedy, San Cristobal, Suba, Tunjuelito (iv) 6 servicios para el consejo consultivo de mujeres de Bogota (v) 4 servicios para cursos del Centro de Inclusión Digital (vi) 3 servicios para manzanas de cuidado Tunjuelito y Usaquen (vii) 2 servicios URI Bosa (viii) 5 servicios para despacho de la SdMujer, oficina de prensa y subsecretaria de capacidades. 
5. se han realizado 10 actividades, encuentros, eventos y conmemoraciones en los que han participado 1536 mujeres en sus diferencias y diversidades, así: (i) Apertura Fiestón LesbiArte: 4 trans – 87 LB (ii) Jornada de conmemoración “Nuestras memorias, nuestras luchas” en la Plaza de la Hoja con 23 mujeres víctimas del conflicto armado (iii) Conversatorio Visibilidad Lésbica: 1 trans 19 LB (iv) Encuentro Intergeneracional Mural 8M:  20 Discapacidad 12 migrantes (v) Actividades FOTOPOSE 29 trans (vi) Conmemorar el mes del orgullo LGBTI cárcel Distrital 54 mujeres privadas de la libertad (vii) Conmemoración Mujeres Afrocolombianas con la participación de 300 mujeres negras y afro (viii) conmemoración mujeres con discapacidad con 23 mujeres con discapacidad (ix) TRANS-PICNIC: con 29 mujeres trans y 39 LGTBI (X) Jornada de bienestar en el parque salitre mágico orientada a propiciar un espacio de bienestar, esparcimiento y fortalecimiento de vínculos a través de la reivindicación de su derecho al descanso, el tiempo libre y la recreación. Con la participación de 146 mujeres migrantes, 120 mujeres con discapacidad, 7 mujeres víctimas del conflicto armado, 76 mujeres LBT, 50 adultas en educación flexible, 232 indígenas, 27 raizales, 45 mujeres Rrom, 65 Postpenadas, 20 habitantes de calle, 70 mujeres en ASP y  38 mujeres rurales. </t>
  </si>
  <si>
    <t>Para dar cumplimiento a la meta plan de ¨Desarrollar 4 estrategias de empoderamiento para promover capacidades, liderazgos, participación, incidencia política y transformación de imaginarios culturales, que reproducen los estereotipos de género en los territorios urbanos y rurales¨, se precisa que el proyecto 8222 contribuye directamente al desarrollo de UNA de las estrategias. En este sentido, el avance reportado por el proyecto 8222 corresponde específicamente al desarrollo de Una Estrategia de Enfoque Diferencial, cuya implementación se ha materializado a través de los componentes de la estrategia, para el periodo acumulado de enero a  julio, así:
1.	CURSOS VIRTUALES: cursos disponibles en la plataforma virtual de la SdMujer: •	¨Observo, Identifico y Protejo¨ para el periodo acumulado se certificaron 661 personas. •	TEJIENDO REDES: se certificaron 12 personas del curso tejiendo redes comunidad y 53 del curso tejiendo redes servidores.
2.	CUALIFICACIÓN EQUIPOS PROFESIONALES: Se realizaron trece espacios de transferencia metodológica y de conocimientos en Empoderamiento y capacidades psicoemocionales a 451 funcionarias y funcionarios públicos, así: (i) cinco Transferencias en Empoderamiento con 104 profesionales y (ii) Ocho Trasferencias en capacidades psicoemocionales a 347 profesionales. 
3.	Se realizaron 38 Jornadas Significativas con la participación de 699 mujeres Y Se realizó un semillero con 22 mujeres con discapacidad, en el cual se abordó la temática del cuerpo y autonomía.  
4.	Se realizó un encuentro intergeneracional con la participación de 59 mujeres en el que se llevó a cabo la construcción colectiva de un mural salón comunal de Modelia que representó a mujeres en sus diferencias, diversidades y en distintos cursos de vida.
5.	Se realizó cierre de  7 Escuelas AMARTE con la certificación de 158 mujeres,:  así: (i) escuela amarte mujeres mayores bosa la estación 29 mujeres mayoras certificadas (ii) escuela amarte mujeres mayores bosa carbonel 50 mujeres mayoras certificadas  (iii) escuela amarte mujeres en ASP en nuevo porvenir  20 mujeres en ASP Certificadas (iv) escuela amarte mujeres en ASP en nuevo porvenir 17 mujeres en ASP certificadas  (v) 18 mujeres en ASP certificadas en la escuela amarte estudio webcam alba (vi) 15 mujeres adultas de la UNAD de las 56 participantes  (vii) 24 mujeres con discapacidad. 
6.	Se realizan 29 Espacios de Conexión Emocional ECE con participación de 668 mujeres, realizados, así: 39 mujeres indígenas emberá Chamí víctimas de UPI la Florida y ciudad bolívar, 37 víctimas del conflicto, 53 mujeres campesinas y rurales,  25 Mujeres Trans en ASP y  madres Trans, del barrio Santa Fe, 16 mujeres con discapacidad primer espacio de co – construcción en el marco del mural del 8m, con mujeres en sus diferencias y diversidad y 9 mujeres adultas en la co – construcción en el marco del mural del 8m con mujeres en sus diferencias y diversidad, 160  Mujeres migrantes, refugiadas y retornadas, 45 Mujeres Jóvenes, 35 Mujeres privadas de la libertad, realizado en la cárcel distrital de barones y anexo de mujeres de Bogotá, 16 Mujeres en ASP Web Cam MMG Sede 1, 162 mujeres adultas y mayoras y  71 mujeres en ASP.
7.	ICFES: se realiza proceso contractual y firma contrato DE PRESTACIÓN DE SERVICIOS No. 926 de 2026 CELEBRADO ENTRE LA SECRETARÍA DISTRITAL DE LA MUJER Y MINDSIT S.A.S. con objeto: poyar la estrategia de Educación Flexible de la Dirección de Enfoque Diferencial en el desarrollo y articulación de las diferentes actividades que se requieran en el marco de la presentación del Examen de Estado de la Educación Media, SABER 11 por parte de un grupo de mujeres en su diversidad. Logrando la confirmación de inscripción y patrocinio de 183 mujeres en sus diferencias y diversidades, así: 43 Víctimas de conflicto armado y/o desplazamiento forzado, 37 Mujer adulta (entre 29 y 59 años), 26 Mujeres que realizan actividades sexuales pagas, 24 Indígenas, 23 Migrantes y/o refugiadas, 21 Lesbianas o bisexuales, 21 Mujer Joven (entre 18 y 28 años) 16 Negras/afrocolombianas, 14 mujeres Con discapacidad, 13 Campesinas y/o rurales, 4 Mujeres Mayoras (60 años en adelante), 3 Habitantes de calle, 3 Tran y 2 RrOM/gitanas (Estas cifras no se suman, ya que por interseccionalidad, una mujer puede tener varias condiciones)
8.	JORNADAS INTERINSTITUCIONALES: Se realizaron 2 dos jornadas con las entidades de IDIPRON, SDIS, SDS, SdMUJER en el marco del cumplimiento del Acuerdo 883 en donde se atendieron 85 mujeres habitantes de calle y en riesgo de estarlo (i) En el Parque tercer milenio- Localidad Santafé, 13 mujeres. (ii) En el parque las cruces, 72 mujeres
9.	RECORRIDOS: Se realizaron cinco 5 recorridos por la dignidad menstrual, abordando 49 mujeres habitantes de calle o en riesgo de estarlo, así: (i) localidad de Suba, se realizó el abordaje a 14 mujeres menstruantes (ii) localidad de Puente Aranda (Canal Comuneros) abordaje por parte de la SdMujer a 11 mujeres menstruantes (iii) localidad de Engativá, abordaje por parte de la SdMujer a 6 mujeres menstruantes (iv) localidad de Kennedy se realizó el abordaje a 4 mujeres en habitabilidad de calle y 3 en riesgo de habitar calle. (v) localidad de Usaquén se realizó el abordaje a 6 mujeres en habitabilidad de calle y 5 en riesgo de habitar calle.
10.	EMAA: Se precisa que una vez realizada la evaluación de cierre de semestre, se identificó que para el mes de abril no se reportó un espacio realizado en IDIPRON UPI Perdomo, localidad Ciudad Bolívar con 22 jóvenes por lo que se realiza el ajuste en este reporte y se incleye el soporte en carpeta. De tal manera que el total acumulado de Espacios de Educación Menstrual para el Autocuidado y el Autoconocimiento EMAA, realizados es: 33 espacios EMAA con la participación de 637 mujeres, así: MARZO 1 EMAA con 30 participantes - ABRIL 11 EMAA con 215 participantes - MAYO 6 EMAA con 130 participantes - JUNIO 12 EMAA con 206 participantes y  JULIO 3 EMAA con 56 participantes.
11.	CUALIFICACIÓN DE EQUIPOS PROFESIONALES Se realizaron 16 espacios de cualificación de equipos dirigidos a 408 profesionales de entidades Distritales, públicas y privadas</t>
  </si>
  <si>
    <t>Para implementar la estrategia de formación en herramientas para el empoderamiento y las capacidades psicoemocionales, durante agosto se avanza con:
(i)	CURSO OBSERVO, IDENTIFICO Y PROTEJO: se certificaron 2 personas
(ii)	 CUALIFICACIÓN EQUIPOS PROFESIONALES: Se realizo un espacio de transferencia de conocimientos abordando temáticas de entrega de caja de herramientas de componente de capacidades psicoemocionales, sensibilización para atención con enfoque psicosocial, diferencial, de derechos, género e interseccional  a la población , con 14  Madres comunitarias  del hogar comunitario rural  Mafalda ( ICBF)</t>
  </si>
  <si>
    <t xml:space="preserve">En el mes de agosto con el objetivo de Implementar la estrategia de acciones afirmativas para el empoderamiento de las mujeres, se avanzó así: 
SEMILLEROS DE EMPODERAMIENTO: Se realizaron dos semilleros con la participación de 20 mujeres gitanas (Rromani) sobre reconocimiento de sus derechos, la valoración de sus experiencias de vida, el fortalecimiento de redes de apoyo y la construcción de prácticas de sororidad, desde un enfoque diferencial, intercultural y participativo.
JORNADAS SIGNIFICATIVAS: Se realizaron 9 jornadas significativas con 162 personas mujeres participantes, así: (i) 1 JS con 16 mujeres en ASP desarrollando el tema de habilidades para la vida (ii, iii, iv)  3  JS con 43 adolescentes sobre resignificación de relaciones, (v, vi) 2 JS con 50 mujeres víctimas del conflicto armado sobre derechos (vii, viii, ix) 3 JS con 53 jóvenes sobre roles y estereotipos de género. 
 </t>
  </si>
  <si>
    <t>En AGOSTO con el objetivo de Implementar la estrategia de acciones afirmativas para el fortalecimiento de capacidades psicoemocionales: 
ESPACIOS DE CONEXIÓN EMOCIONAL: Se realizaron 7 Espacios de Conexión Emocional con a participación de 177 mujeres, así: (i) Un ECE con 56 mujeres privadas de la libertad -cárcel distrital de varones y anexo de mujeres de Bogotá (ii) Un ECE con 34 Mujeres Campesinas y rurales-Salón comunal vereda Pasquilla, Ciudad Bolívar (iii, iv, v) tres ECE con 59 mujeres víctimas del conflicto en el Salón comunal barrio almendros patio bonito, Barrio Juan José Rondón alto de la cruz ciudad Bolívar y casa de la cultura Tunjuelito (vi y vii) dos ECE con 28 mujeres con discapacidad en el Centro Integrarte de Patio Bonito, Kennedy y la cinemateca distrital.  
ESCUELAS AMARTE: Se dio cierre y certificación a la escuela AMARTE de la vereda Requilina, Usme, con 20 mujeres rurales certificadas que tuvieron herramienas  para el reconocimiento de las violencias basadas en género y al fortalecimiento de herramientas para su prevención y atención. Durante la jornada se desarrollaron ejercicios participativos para diferenciar situaciones de violencia y no violencia, reconocer las principales manifestaciones de las violencias basadas en género, identificar señales de alerta mediante el Violentómetro y conocer algunas rutas y canales de atención disponibles en Bogotá.</t>
  </si>
  <si>
    <t>En el mes de agosto con el objetivo de Implementar la estrategia de Educación Flexible, se avanzó con:
 Se firma memorando de entendimiento entre la secretaría distrital de la mujer y la universidad pedagógica nacional, con el Objeto de Aunar esfuerzos para adelantar acciones orientadas a promover el ejercicio del derecho a la educación con equidad y la autonomía económica para las mujeres en sus diferencias y diversidades, en coherencia con la misionalidad de ambas partes. Memorando de entendimiento que estará dirigido a mujeres focalizadas y caracterizadas por la SDMujer y la UPN, de acuerdo con los criterios definidos, especialmente:
i) Mujeres mayores de dieciocho (18) años, residentes en Bogotá.
ii) Mujeres cuidadoras o pertenecientes a grupos poblacionales como: mujeres con pertenencia étnica; con orientaciones sexuales e identidades de género diversas; migrantes; campesinas y rurales; víctimas del conflicto armado; que adelantan actividades sexuales pagadas; entre otras.
iii) Mujeres pertenecientes a los estratos socioeconómicos 1, 2 o 3.</t>
  </si>
  <si>
    <t>En agosto con el objetivo de Acompañar y liderar la Mesa Distrital de Cuidado Menstrual Distrital, desarrollando el plan de acción acordado y articulando las acciones programadas, se avanza con: 
1.	MESA DISTRITAL DE CUIDADO MENSTRUAL: Se realizó la séptima mesa Distrital del año 2026 que se centró en hacer seguimiento a los compromisos de la reunión anterior, socializar los resultados del recorrido en la localidad de Barrios unidos, planear las próximas acciones interinstitucionales, identificar oportunidades de mejora en la articulación entre entidades. Se contó con la presencia de la delegada de mujeres de la Personería de Bogotá.  Por otra parte, se socializó el  Protocolo de los  recorridos y jornadas durante el desarrollo de la mesa, se abordó el tema al respecto. Compromisos: -Hacer llegar la información que requiere Personería sobre los avances de la mesa y la formalización de la misma. -La participación en los recorridos y jornadas. -Seguimiento de la matriz de casos de cuidado menstrual.                                                
2.	RECORRIDO: Se realizó un recorrido en la localidad de Barrios Unidos tuvo como objetivo brindar orientación, atención y acceso a la oferta institucional a mujeres en condición de habitabilidad en calle o en riesgo de estarlo. Durante el recorrido se realizaron abordajes pedagógicos sobre salud y cuidado menstrual, entrega de elementos de gestión menstrual y refrigerios, remisiones a servicios de salud, acompañamiento a una mujer gestante y canalización de casos relacionados con acceso a derechos, educación y regularización migratoria. Asimismo, se identificaron problemáticas asociadas a la salud mental, al consumo de alcohol y a las condiciones socioambientales. Se logra brindar atención a 5 mujeres, de las cuales 4 ciudadanas habitantes de calle y 1 en riesgo de estarlo, mediante la entrega de material informativo como son los folletos y la implementación de la pedagogía EMAA.</t>
  </si>
  <si>
    <t xml:space="preserve">Para agosto con el objetivo de Realizar Espacios de Educación Menstrual para el Autocuidado y el Autoconocimiento, se realizaron 8 espacios EMAA, con la participación de  193 mujeres, así:
(i)	EMAA dirigido a 40 mujeres jóvenes en sus diferencias y diversidades. En el SENA sede 1 de mayo con 30. 
(ii)	EMAA dirigido a 21 mujeres mayores 21 en sus diferencias y diversidades en su ciclo de de menopausia en la Parroquia Beato Miguel de la Rua- Usaquen-SDIS.
(iii)	EMAA dirigido a  9 mujeres en ASP, del estudio WebCam Catleya. 
(iv)	EMAA  dirigido a 29 mujeres en ASP, del estudio WebCam Alba.
(v)	EMAA dirigido a 29 mujeres de las cuales eran 21 adolescentes y 8 mujeres  jóvenes y adultas, participantes de la Feria de servicios Parque Venecia localidad Tunjuelito- Salud. 
(vi)	EMAA dirigido a 30 mujeres en sus diferencias y diversidades Víctimas del conflicto armado, de la población afrocolombiana en el  Barrio Juan José Rondón alto de la cruz Ciudad Bolívar.
(vii)	EMAA dirigido a  21  mujeres lactantes en sus diferencias y diversidades, de la Asociación acompáñame a crecer- ICBF- Lacitos de amor.
(viii)	El espacio pedagógico EMAA dirigido a  14 mujeres jóvenes  de las cuales: 5 son bisexuales, 1 mujer que se reconoce como lesbiana en la Universidad Nacional de Colombia. </t>
  </si>
  <si>
    <t xml:space="preserve">Para implementar 3 estrategias que contribuyan al reconocimiento y garantía de los derechos de las mujeres en sus diferencias y diversidad, en agosto: 
1.	CURSOS PLATAFORMA VIRTUAL SdMUJER: (i) CURSO OBSERVO, IDENTIFICO Y PROTEJO: se certificaron 2 personas  
2.	CUALIFICACIÓN EQUIPOS PROFESIONALES: Se realizo 1 espacio de transferencia metodológica y cualificación en capacidades psicoemocionales con 14 Madres comunitarias  del hogar comunitario rural  Mafalda ( ICBF). 
3.	SEMILLEROS DE EMPODERAMIENTO: Se realizaron dos semilleros con la participación de 20 mujeres gitanas (Rromani) 
4. JORNADAS SIGNIFICATIVAS: Se realizaron 9 jornadas significativas con 162 personas mujeres participantes, así: (i) 1 JS con 16 mujeres en ASP desarrollando el tema de habilidades para la vida (ii, iii, iv)  3  JS con 43 adolescentes sobre resignificación de relaciones, (v, vi) 2 JS con 50 mujeres víctimas del conflicto armado sobre derechos (vii, viii, ix) 3 JS con 53 jóvenes sobre roles y estereotipos de género.
5.	ESPACIOS DE CONEXIÓN EMOCIONAL: Se realizaron 7 Espacios de Conexión Emocional con a participación de 177 mujeres, así: (i) Un ECE con 56 mujeres privadas de la libertad -cárcel distrital de varones y anexo de mujeres de Bogotá (ii) Un ECE con 34 Mujeres Campesinas y rurales-Salón comunal vereda Pasquilla, Ciudad Bolívar (iii, iv, v) tres ECE con 59 mujeres víctimas del conflicto en el Salón comunal barrio almendros patio bonito, Barrio Juan José Rondón alto de la cruz ciudad Bolívar y casa de la cultura Tunjuelito (vi y vii) dos ECE con 28 mujeres con discapacidad en el Centro Integrarte de Patio Bonito, Kennedy y la cinemateca distrital.  
6. ESCUELAS AMARTE: Se dio cierre y certificación a la escuela AMARTE de la vereda Requilina, Usme, con 20 mujeres rurales certificadas.
7. EDUCACIÓN FLEXIBLE: Se firma memorando de entendimiento entre la secretaría distrital de la mujer y la universidad pedagógica nacional, con el Objeto de Aunar esfuerzos para adelantar acciones orientadas a promover el ejercicio del derecho a la educación con equidad y la autonomía económica para las mujeres en sus diferencias y diversidades, en coherencia con la misionalidad de ambas partes. </t>
  </si>
  <si>
    <t>Con el objetivo de implementar la estrategia distrital de cuidado menstrual para el mes de agosto se realizó la séptima Mesa Distrital de Cuidado Menstrual Distrital del año 2026 y de acuerdo con la planeación, se avanzó con: 
1.	RECORRIDO:  un recorrido en la localidad de localidad de Barrios Unidos, donde se realizó abordaje a 5 mujeres, así: 4  mujeres  en habitabilidad de calle y 1 en riesgo de habitar calle.
2. Espacios de Educación Menstrual para el Autocuidado y el Autoconocimiento EMAA:  se realizaron 8 espacios EMAA, con la participación de  193 mujeres, así: (i)	EMAA dirigido a 40 mujeres jóvenes en sus diferencias y diversidades. En el SENA sede 1 de mayo con 30. (ii)	EMAA dirigido a 21 mujeres mayores 21 en sus diferencias y diversidades en su ciclo de de menopausia en la Parroquia Beato Miguel de la Rua- Usaquen-SDIS.(iii)	EMAA dirigido a  9 mujeres en ASP, del estudio WebCam Catleya.  (iv)	EMAA  dirigido a 29 mujeres en ASP, del estudio WebCam Alba. (v)	EMAA dirigido a 29 mujeres de las cuales eran 21 adolescentes y 8 mujeres  jóvenes y adultas, participantes de la Feria de servicios Parque Venecia localidad Tunjuelito- Salud.  (vi) EMAA dirigido a 30 mujeres en sus diferencias y diversidades Víctimas del conflicto armado, de la población afrocolombiana en el  Barrio Juan José Rondón alto de la cruz Ciudad Bolívar. (vii)	EMAA dirigido a  21  mujeres lactantes en sus diferencias y diversidades, de la Asociación acompáñame a crecer- ICBF- Lacitos de amor. (viii)	El espacio pedagógico EMAA dirigido a  14 mujeres jóvenes  de las cuales: 5 son bisexuales, 1 mujer que se reconoce como lesbiana en la Universidad Nacional de Colombia.
3. CUALIFICACIÓN DE EQUIPOS: 2 espacios de cualificación dirigidos a 66 profesionales, así: (i)	Cualificación Virtual Teams con 30 profesionales contratistas de la secretaria de hacienda.  (ii)	Cualificación con 36 Docentes del colegio Kennedy I.E.D.</t>
  </si>
  <si>
    <t>En agosto con el objetivo de realizar espacios para la cualificación de equipos, transferencia metodológica y de conocimientos en educación menstrual, se avanza con la realización de 2 espacios de cualificación dirigido a 66 profesionales, así: 
(i)	Cualificación Virtual Teams con 30 profesionales contratistas de la secretaria de hacienda.  
(ii)	Cualificación con 36 Docentes del colegio Kennedy I.E.D.</t>
  </si>
  <si>
    <t>En agosto con el objetivo de realizar Asistencia Técnica para la incorporación del enfoque diferencial a los sectores de la Administración Distrital, se realizaron 3 sensibilizaciones en el marco del procedimiento de asistencia técnica a el Sector AMBIENTE, con 65 participantes, así: 
(i)	sensibilización sobre introducción a los enfoques de derechos humanos de las mujeres, género, poblacional-diferencial y ambiental participaron 17 funcionarios y funcionarias del Jardín Botánico de Bogotá. 
(ii)	Se realizó la sensibilización sobre introducción a los enfoques de derechos humanos de las mujeres, género, poblacional-diferencial y ambiental con 18 funcionarios y funcionarias del Instituto Distrital de Protección y Bienestar Animal – IDPYBA
(iii)	Desarrollo del encuentro de identificación de prioridades comunes y construcción preliminar de agenda ciudadana para la incidencia de las mujeres animalistas en Bogotá D.C. con la participación de 30 mujeres del sector animalista y proteccionista de Bogotá.</t>
  </si>
  <si>
    <t>En agosto con el objetivo de sistematizar y organizar una caja de herramientas, se avanzó con la construcción del capítulo de Orientaciones Generales y Específicas del Lineamiento de Atención Diferencial Palenquera. En este marco, se realizaron dos (2) espacios presenciales con la comunidad palenquera, cuyo objetivo fue socializar los insumos recopilados en las mesas de trabajo previas, validar su pertinencia y priorizar las recomendaciones estratégicas que harán parte del capítulo de orientaciones para la atención diferencial. Como resultado de estos espacios de participación y concertación, se lograron convalidar y aprobar las recomendaciones que serán incorporadas en el Lineamiento de Atención Diferencial Palenquera, avanzando así en su construcción colectiva con la comunidad.</t>
  </si>
  <si>
    <t>En agosto con el objetivo de acompañar espacios y actividades para la transversalización del enfoque diferencial a demanda de entidades del sector público y privado, se avanzó con la realización de 13 espacios de transversalización del enfoque diferencial, con 204 participantes, así:
(i)	Taller de Comunicaciones No Sexista dirigido a 16 funcionarios y funcionarias del equipo territorial y coordinadoras del Programa Manzanas del Cuidado.
(ii)	Taller: Comprender el enfoque diferencial poblacional para mujeres indígenas, dirigido a 10 funcionarios y funcionarias del equipo territorial y coordinadoras del Programa Manzanas del Cuidado.
(iii)	Espacio de transferencia de conocimientos dirigido a 15 integrantes de la Casa de Justicia de Bosa, orientado al fortalecimiento de capacidades para la atención de mujeres víctimas del conflicto armado, mediante el reconocimiento de sus afectaciones diferenciadas, barreras de acceso a derechos y particularidades asociadas a los enfoques de género, diferencial e interseccional.
(iv)	Taller de Lenguaje No Sexista con la participación de 16 personas del equipo territorial y coordinadoras del Programa Manzanas del Cuidado.
(v)	Taller de Lenguaje No Sexista con 11 personas del equipo de la Estrategia Tejiendo Mundos de Igualdad con Niñas, Niños y Adolescentes (ETMINNA), perteneciente a la Dirección de Territorialización de Derechos y Participación de la Secretaría Distrital de la Mujer.
(vi)	Taller de Lenguaje No Sexista con 47 contratistas, servidoras públicas, personal profesional y técnico intersectorial adscrito a las diferentes direcciones, proyectos y equipos de la Subsecretaría de Fortalecimiento de Capacidades y Oportunidades
(vii)	Taller con Metodología "Ajustes Razonables" para el reconocimiento del derecho al trabajo de las mujeres con discapacidad con la participación de 10 personas de los sectores privados en convenio con Sello de Igualdad. 
(viii)	Taller para fortalecer los conocimientos y capacidades de 15 funcionarios y funcionarias del Comité Técnico de la Casa de Justicia de Bosa, frente al reconocimiento y aplicación del enfoque diferencial en la atención a personas víctimas del conflicto armado
(ix)	Taller para fortalecer los conocimientos y capacidades de 9 funcionarios y funcionarias del Comité Técnico de la Casa de Justicia de Bosa, frente al reconocimiento y aplicación del enfoque diferencial en la atención a personas víctimas del conflicto armado
(x)	Taller para fortalecer los conocimientos y capacidades frente al reconocimiento y aplicación del enfoque diferencial en la atención a personas víctimas del conflicto armado con 17 personas de los equipos profesionales del Programa de Atención Psicosocial y Salud Integral a Víctimas (PAPSIVI) en su modalidad familiar. Subred Integrada de Servicios de Salud Sur Occidente E.S.E.
(xi)	Taller "Hablemos de racismo para construir prácticas antirracistas en las entidades" con 15 contratistas y profesionales de la Casa Amapola Jones de la Sub LGBT SDIS
(xii)	Taller: Comprender el enfoque diferencial poblacional para mujeres palenqueras con 11 asistentes del equipo territorial y coordinadoras del Programa Manzanas del Cuidado.
(xiii)	Taller “Entre maletas y derechos: convivencia e inclusión de la población migrante” con 12 asistentes del equipo territorial y coordinadoras del Programa Manzanas del Cuidado.</t>
  </si>
  <si>
    <t xml:space="preserve">Durante el mes de agosto con el fin de construir fichas metodológicas para la realización de actividades de capacitación y sensibilización sobre el enfoque diferencial, y de acuerdo con el plan de acción formulado para el cumplimiento de la tarea, ¨…se proyecta la elaboración y realización de pilotos de prueba para 13 fichas metodológicas que den cuenta de diseño creativo, experiencial y dinámico…¨. Avanzando así:
1.	AJUSTES POSTERIORES AL PRIMER PILOTO IMPLEMENTADO: (i)Antirracismo aplicado   
2.	PRIMER PILOTO IMPLEMENTADO: (i) Ajustes razonables para garantizar el derecho al trabajo con énfasis en discapacidad  (ii) ) Enfoque Diferencial poblacional con enfoque en mujeres indígenas (iii)¿Por qué hablamos de enfoque diferencial e interseccionalidad en la ruralidad? (iv) taller informativo para la atención a mujeres migrantes en Bogota. (v) Recomendaciones para la atención a mujeres víctimas del conflicto 
3.	REVISADO, COMENTADO Y AJUSTADO: (i) reconocimiento de las mujeres palenqueras en Bogotá </t>
  </si>
  <si>
    <t>En el mes de agosto, con el objetivo de Implementar plan de trabajo para la realización de espacios, actividades y eventos orientados al reconocimiento y garantía de los derechos de las mujeres Lesbianas, bisexuales y trans, se avanza con:
1.	Gestión planeación para la exposición fotográfica sobre el ser lesbiana y bisexual en Bogotá, en el espacio  de la Cinemateca Distrital. 
2.	Realización de conversatorio sobre prácticas de cuidado con mujeres de orientaciones sexuales diversas e identidades de género no heteronormativas.
3.	Revisión y aportes para el Proyecto de Acuerdo N°   614 de 2026: “Por medio del cual se dictan lineamientos para la formulación de la política pública de Barrismo social distrito capital y se dictan otras disposiciones.” 
4.	Coordinar y definir los avances estructurales, conceptuales, narrativos y logísticos para la preproducción y producción del proyecto del video podcast Trans Incidencias, analizando los resultados del formulario de caracterización aplicado a la comunidad para establecer la identidad visual, la estructura del capítulo piloto sobre las madres de personas Trans, el flujo de trabajo en escaleta y guion, y el cronograma de grabación institucional en los estudio de la universidad.</t>
  </si>
  <si>
    <t>En el mes de agosto, Con el objetivo de ejecutar proyecto orientado al reconocimiento y garantía de los derechos de las mujeres con discapacidad y mujeres migrantes, se avanza con:
1.	Espacio de participación cultural y conexión emocional con mujeres Sordas – Exposición “La Búsqueda, un lugar de encuentro” (UBPD) Lugar: Cinemateca Distrital, localidad de Santa Fe, zona urbana de Bogotá. Objetivo del espacio:
Propiciar un espacio de participación, incidencia y acceso efectivo a la cultura para mujeres Sordas de Bogotá mediante un recorrido guiado accesible por la exposición “La Búsqueda, un lugar de encuentro” de la Unidad de Búsqueda de Personas dadas por Desaparecidas (UBPD), favoreciendo la apropiación de sus contenidos y generando un espacio complementario de encuentro, reflexión y conexión emocional alrededor de las temáticas abordadas durante la visita.
2.	Divulgación e invitación a funcionarios de los Centros INTEGRATE para participar en el curso “Tejiendo Redes”. Inicialmente, se socializó la invitación de manera verbal, evidenciando interés y disposición por parte de los funcionarios para participar en el proceso. Posteriormente, se formalizó la convocatoria mediante el envío de la invitación y el enlace de inscripción a través de correo electrónico. 
3.	Se realizó recorrido territorial en la localidad de Barrios Unidos, en compañía de dos de las gestoras territoriales de casa de todas abordándose establecimientos de la zona donde se ejerce ASP, en los diferentes establecimientos se abordaron 30 mujeres migrantes quienes se les brindo la oferta de la SDMujer y así mismo las ofertas de casa de todas, expresando principal atención de atención en temas de regularización y salud.</t>
  </si>
  <si>
    <t>En agosto con el objetivo de realizar talleres de conceptos básicos y acercamiento a la lengua de señas para funcionarios, colaboradores o contratistas del Distrito y realización de servicios de interpretación en lengua de señas, para la inclusión y atención a mujeres sordas en los servicios y actividades de la secretaría de la mujer, se avanzó así:
1.	CURSO LENGUA DE SEÑAS: (i) Inicio del taller de acercamiento a la LSC Nivel 1. con los profesionales de Fondo de Cultura Económica-FCE. (ii) Se da por finalizado el Curso de Lengua de Señas Colombiana (LSC) – Nivel 2 CON 18 profesionales de la Manzana del Cuidado certificadas. 
2.	SERVICIOS DE INTERPRETACIÓN DE LENGUA DE SEÑAS COLOMBIANA: Se prestaron 9 servicios solicitados por la Dirección de Enfoque Diferencial de la SdMujer. 
3.	PROTOCOLO PARA LA PRESTACIÓN DEL SERVICIO DE LENGUA DE SEÑAS: Durante el mes de agosto se avanzó en la formulación del protocolo, mediante la revisión de sus contenidos.</t>
  </si>
  <si>
    <t>Con el objetivo de Implementar 1 estrategia de asistencia técnica dirigidas a los Sectores de la Administración Distrital y al Sector Privado, para incorporación del enfoque diferencial en los servicios, programas y estrategias dirigidas a mujeres, en agosto se avanzó con:
1.	Se realizaron 3 sensibilizaciones en el marco del procedimiento de asistencia técnica a el Sector AMBIENTE, con 65 participantes, así: (i)	sensibilización sobre introducción a los enfoques de derechos humanos de las mujeres, género, poblacional-diferencial y ambiental participaron 17 funcionarios y funcionarias del Jardín Botánico de Bogotá. (ii)	Se realizó la sensibilización sobre introducción a los enfoques de derechos humanos de las mujeres, género, poblacional-diferencial y ambiental con 18 funcionarios y funcionarias del Instituto Distrital de Protección y Bienestar Animal – IDPYBA (iii)	Desarrollo del encuentro de identificación de prioridades comunes y construcción preliminar de agenda ciudadana para la incidencia de las mujeres animalistas en Bogotá D.C. con la participación de 30 mujeres del sector animalista y proteccionista de Bogotá.
2.	Realización de 13 espacios de transversalización del enfoque diferencial, con 204 participantes, así: (i)	Taller de Comunicaciones No Sexista dirigido a 16 funcionarios y funcionarias del equipo territorial y coordinadoras del Programa Manzanas del Cuidado. (ii)	Taller: Comprender el enfoque diferencial poblacional para mujeres indígenas, dirigido a 10 funcionarios y funcionarias del equipo territorial y coordinadoras del Programa Manzanas del Cuidado. (iii)	Espacio de transferencia de conocimientos dirigido a 15 integrantes de la Casa de Justicia de Bosa, orientado al fortalecimiento de capacidades para la atención de mujeres víctimas del conflicto armado (iv) Taller de Lenguaje No Sexista con la participación de 16 personas del equipo territorial y coordinadoras del Programa Manzanas del Cuidado. (v) Taller de Lenguaje No Sexista con 11 personas del equipo de la Estrategia Tejiendo Mundos de Igualdad con Niñas, Niños y Adolescentes (ETMINNA), perteneciente a la Dirección de Territorialización de Derechos y Participación de la Secretaría Distrital de la Mujer. (vi)	Taller de Lenguaje No Sexista con 47 contratistas, servidoras públicas, personal profesional y técnico intersectorial adscrito a las diferentes direcciones, proyectos y equipos de la Subsecretaría de Fortalecimiento de Capacidades y Oportunidades.  (vii)	Taller con Metodología "Ajustes Razonables" para el reconocimiento del derecho al trabajo de las mujeres con discapacidad con la participación de 10 personas de los sectores privados en convenio con Sello de Igualdad. (viii)	Taller para fortalecer los conocimientos y capacidades de 15 funcionarios y funcionarias del Comité Técnico de la Casa de Justicia de Bosa, frente al reconocimiento y aplicación del enfoque diferencial en la atención a personas víctimas del conflicto armado (ix)	Taller para fortalecer los conocimientos y capacidades de 9 funcionarios y funcionarias del Comité Técnico de la Casa de Justicia de Bosa, frente al reconocimiento y aplicación del enfoque diferencial en la atención a personas víctimas del conflicto armado (x)	Taller para fortalecer los conocimientos y capacidades frente al reconocimiento y aplicación del enfoque diferencial en la atención a personas víctimas del conflicto armado con 17 personas de los equipos profesionales del Programa de Atención Psicosocial y Salud Integral a Víctimas (PAPSIVI) en su modalidad familiar. Subred Integrada de Servicios de Salud Sur Occidente E.S.E. (xi)	Taller "Hablemos de racismo para construir prácticas antirracistas en las entidades" con 15 contratistas y profesionales de la Casa Amapola Jones de la Sub LGBT SDIS (xii)	Taller: Comprender el enfoque diferencial poblacional para mujeres palenqueras con 11 asistentes del equipo territorial y coordinadoras del Programa Manzanas del Cuidado. (xiii)	Taller “Entre maletas y derechos: convivencia e inclusión de la población migrante” con 12 asistentes del equipo territorial y coordinadoras del Programa Manzanas del Cuidado.
3.	CURSO LENGUA DE SEÑAS: (i) Inicio del taller de acercamiento a la LSC Nivel 1. con los profesionales de Fondo de Cultura Económica-FCE. (ii) Se da por finalizado el Curso de Lengua de Señas Colombiana (LSC) – Nivel 2 con 18  profesionales de la Manzana del Cuidado certificadas. 
4.	SERVICIOS DE INTERPRETACIÓN DE LENGUA DE SEÑAS COLOMBIANA: Se prestaron 9 servicios solicitados por la Dirección de Enfoque Diferencial de la SdMujer.</t>
  </si>
  <si>
    <t>Con el objetivo de Implementar 1 estrategia de asistencia técnica dirigida a los Sectores de la Administración Distrital y al Sector Privado, para la incorporación del enfoque diferencial en los servicios, programas y estrategias dirigidas a mujeres, en el periodo acumulado de enero a agosto se avanzó así:
1.	El total acumulado de sensibilizaciones sobre el enfoque diferencial, en el marco de la asistencia técnica de enero a agosto  de 2026 son 16 talleres realizados a 7 sectores del Distrito con 910 participantes, así: SECTOR AMBIENTE: (i) 21 participantes contratistas del Instituto Dis. Protección y Bienestar Animal - IDPYYBA Tema: “Diversidad en el movimiento animalista y enfoques diferenciales” (ii) Charla “Competencias en diversidad” con 5 funcionarios del Inst. Dis. de Gestión de Riesgos  y Cambio Climático IDIGER. (iii)	sensibilización sobre introducción a los enfoques de derechos humanos de las mujeres, género, poblacional-diferencial y ambiental participaron 17 funcionarios y funcionarias del Jardín Botánico de Bogotá. (iv)	Se realizó la sensibilización sobre introducción a los enfoques de derechos humanos de las mujeres, género, poblacional-diferencial y ambiental con 18 funcionarios y funcionarias del Instituto Distrital de Protección y Bienestar Animal – IDPYBA (v) Desarrollo del encuentro de identificación de prioridades comunes y construcción preliminar de agenda ciudadana para la incidencia de las mujeres animalistas en Bogotá D.C. con la participación de 30 mujeres del sector animalista y proteccionista de Bogotá. SECTOR MOVILIDAD: (i) sensibilización del Enfoque Poblacional - Diferencial e interseccionalidad a 35 personas de equipos de gestores y gestoras territoriales de la secretaria de Movilidad. (ii) Sensibilización en Transversalización del Enfoque Poblacional- Diferencial con 15 directoras y directores de obra de la Unidad Administrativa Especial de Rehabilitación y Mantenimiento Vial UAERMV. SECTOR HABITAT: (i) Sensibilización con 15 funcionarios de Empresa de Renovación y Desarrollo Urbano de Bogotá – RenoBo. (ii) Sensibilización en el tema “Lenguaje Incluyente, Comunicación No Sexista y Libre de Discriminaciones” con 63 funcionarios de talento humano de la Empresa de Acueducto y Alcantarillado de Bogotá – EAAB. SECTOR INTEGRACION SOCIAL: (i) Sensibilización sobre la PPMyEG reflexión sobre los derechos de las mujeres, línea de tiempo de la política, mesas de trabajo por derechos priorizados y socialización de oferta de servicios de la SdMujer en la localidad con la participación de 100 personas mayores usuarias del Centro Día Sierra Morena de la Localidad de Ciudad Bolívar. (ii) Sensibilización sobre la PPMyEG enfoque, objetivos, derechos y productos con 11 personas de la Subdirección para la Discapacidad SDIS (iii) Escuela Territorial 'Interseccionalidad, enfoque de género, racismo y prevención de la discriminación en la atención territorial” dirigida a 318 profesionales de equipos territoriales de la Secretaría Distrital de Integración Social. SECTOR GESTIÓN PÚBLICA: (i) “Hablemos de racismo para construir prácticas antirracistas en las entidades” con 145 profesionales de distintos sectores convocados por el DASCD (ii) Taller "Talento humano diverso e inclusivo: De la norma a la práctica. Sesgos, microagresiones y respeto a las personas LGBTIQ+ en el trabajo" con 81 profesiones de distintos sectores convocados por DASCD. SECTOR EDUCACIÓN: (i) Sensibilización segunda sesión de la Mesa Interuniversitaria "Sello en Igualdad" sobre “Enfoque diferencial en entornos universitarios” CON 11 de funcionarios de Talento Humano de Instituciones de Educación Superior. SECTOR SALUD (i) Sensibilización sobre enfoque poblacional - diferencial en el marco de la PPMyEG con 26 colaboradores de las Subredes Integradas de Servicio de Salud
2.	Realización de 41 espacios de transversalización del enfoque diferencial, con 1008 participantes, así: (i) 29 talleres con la participación de 714 funcionarios y funcionarias de diferentes sectores del Distrito (ii) 5 espacios de transversalización con 126 profesionales, docentes y estudiantes del sector privado y la academia (iii) 7 espacios de sensibilización y transversalización del enfoque diferencial con la participación de 168 personas de organizaciones sociales, instancias de representación y ciudadanía. 
3.	CURSO LENGUA DE SEÑAS: Se han finalizado cuatro cursos de introducción a la lengua de señas con la certificación de 91 profesionales y hay un grupos en proceso de capacitación con 30 profesionales inscritos, así: (i) curso nivel 1 con 22 formadoras de manzanas de cuidado certificadas (ii) curso nivel 1 virtual con 40 profesionales del equipo de duplas psico jurídicas SIDICU certificadas  (iii) nivel 2 con 11 formadoras de manzanas de cuidado certificadas (iv) 18 profesionales de manzanas de cuidado certificadas en curso nivel 2 (v) en proceso 30 funcionarios del Fondo de Cultura Económica inician el curso nivel 1. 
4.	SERVICIOS DE INTERPRETACIÓN: Se han prestado 116 servicios de interpretación de lengua de señas, así: (i) 78 servicios para la DED (ii) 2 servicios casa de justicia San Cristobal (iii) 16 servicios para los CIOM Bosa, Ciudad Bolívar, Engativa, Kenedy, San Cristobal, Suba, Tunjuelito (iv) 6 servicios para el consejo consultivo de mujeres de Bogota (v) 4 servicios para cursos del Centro de Inclusión Digital (vi) 3 servicios para manzanas de cuidado Tunjuelito y Usaquen (vii) 2 servicios URI Bosa (viii) 5 servicios para despacho de la SdMujer, oficina de prensa y subsecretaria de capacidades.</t>
  </si>
  <si>
    <t>Para Implementar 1 estrategia de reconocimiento de la diversidad de las mujeres del Distrito Capital, en el mes de agosto se avanzó así: 
1.	Se realizaron 5 eventos con la participación de 198 mujeres, así: (i) Caminata Quebrada la Vieja con 8 mujeres sordas., garantizando la accesibilidad a la información a través del servicio de interpretación en Lengua de Señas Colombiana (ii) Taller de Foto Pose dirigido 15 mujeres de Casa de Todas, como un espacio orientado al reconocimiento y expresión corporal (iii y iv) Se desarrollaron 2 dos encuentros intergeneracionales con migrantes, uno con 21 mujeres migrantes sobre los roles y estereotipos de género asociados a las mujeres  y otro con la finalidad de brindar un espacio de bienestar, recreación y esparcimiento dirigido a 115 mujeres migrantes  jóvenes y adultas. (v) Se realizó un encuentro intergeneracional con 39 mujeres rurales mediante el acceso gratuito al parque Salitre  Mágico, en articulación con el Instituto Distrital de Recreación y Deporte (IDRD), promoviendo la integración, el disfrute del tiempo libre y el descanso.</t>
  </si>
  <si>
    <t xml:space="preserve">Para Implementar 1 estrategia de reconocimiento de la diversidad de las mujeres del Distrito Capital, en el periodo acumulado de enero a agosto se han realizado: 
•	15 actividades, encuentros, eventos y conmemoraciones en los que han participado 1734 mujeres en sus diferencias y diversidades, así: (i) Apertura Fiestón LesbiArte: 4 trans – 87 LB (ii) Jornada de conmemoración “Nuestras memorias, nuestras luchas” en la Plaza de la Hoja con 23 mujeres víctimas del conflicto armado (iii) Conversatorio Visibilidad Lésbica: 1 trans 19 LB (iv) Encuentro Intergeneracional Mural 8M:  20 Discapacidad 12 migrantes (v) Actividades FOTOPOSE 29 trans (vi) Conmemorar el mes del orgullo LGBTI cárcel Distrital 54 mujeres privadas de la libertad (vii) Conmemoración Mujeres Afrocolombianas con la participación de 300 mujeres negras y afro (viii) conmemoración mujeres con discapacidad con 23 mujeres con discapacidad (ix) TRANS-PICNIC: con 29 mujeres trans y 39 LGTBI (X) Jornada de bienestar en el parque salitre mágico orientada a propiciar un espacio de bienestar, esparcimiento y fortalecimiento de vínculos a través de la reivindicación de su derecho al descanso, el tiempo libre y la recreación. Con la participación de 146 mujeres migrantes, 120 mujeres con discapacidad, 7 mujeres víctimas del conflicto armado, 76 mujeres LBT, 50 adultas en educación flexible, 232 indígenas, 27 raizales, 45 mujeres Rrom, 65 Postpenadas, 20 habitantes de calle, 70 mujeres en ASP y  38 mujeres rurales. (xi) Caminata Quebrada la Vieja con 8 mujeres sordas., garantizando la accesibilidad a la información a través del servicio de interpretación en Lengua de Señas Colombiana (xii) Taller de Foto Pose dirigido 15 mujeres de Casa de Todas, como un espacio orientado al reconocimiento y expresión corporal (xiii y xiv) Se desarrollaron 2 dos encuentros intergeneracionales con migrantes, uno con 21 mujeres migrantes sobre los roles y estereotipos de género asociados a las mujeres  y otro con la finalidad de brindar un espacio de bienestar, recreación y esparcimiento dirigido a 115 mujeres migrantes  jóvenes y adultas. (xv) Se realizó un encuentro intergeneracional con 39 mujeres rurales mediante el acceso gratuito al parque Salitre  Mágico, en articulación con el Instituto Distrital de Recreación y Deporte (IDRD), promoviendo la integración, el disfrute del tiempo libre y el descanso.
</t>
  </si>
  <si>
    <t>Para el mes de agosto, con el objetivo de dar cumplimiento a la meta plan de Desarrollo ¨Implementar 1 estrategia de transformación cultural orientada al cambio comportamental, que posibilite la redistribución de los trabajos de cuidado, la prevención de las violencias contra las mujeres y la transformación de imaginarios discriminatorios, que limitan el ejercicio de sus derechos”, se precisa que el proyecto 8222 contribuye directamente al desarrollo del 25% de ésta estrategia. En este sentido, el avance reportado por el proyecto 8222 se ha materializado avanzando en la realización de Asistencia Técnica para la incorporación del enfoque diferencial a los sectores de la Administración Distrital e implementando acciones para el reconocimiento de la diversidad de las mujeres, así:  
1.	Se realizan 3 sensibilizaciones en el marco del procedimiento de asistencia técnica en el Sector AMBIENTE, con 65 participantes, así: (i) Sensibilización de introducción a los enfoques de derechos humanos de las mujeres, género, poblacional-diferencial y ambiental con 17 funcionarios y funcionarias del Jardín Botánico de Bogotá. (ii)	Sensibilización sobre introducción a los enfoques de derechos humanos de las mujeres, género, poblacional-diferencial y ambiental con 18 funcionarios y funcionarias del Instituto Distrital de Protección y Bienestar Animal – IDPYBA (iii)	Desarrollo del encuentro de identificación de prioridades comunes y construcción preliminar de agenda ciudadana para la incidencia de las mujeres animalistas en Bogotá D.C. con la participación de 30 mujeres del sector animalista y proteccionista de Bogotá.
2.	Realización de 13 espacios de transversalización del enfoque diferencial, con 204 participantes, así: (i)	Taller Comunicación No Sexista a 16 profesionales del equipo territorial y coordinadoras del Programa Manzanas del Cuidado. (ii)	Taller: Comprender el enfoque diferencial poblacional para mujeres indígenas, dirigido a 10 profesionales  del equipo territorial y coordinadoras del Programa Manzanas del Cuidado. (iii)	Espacio de fortalecimiento de capacidades para la atención de mujeres víctimas del conflicto armado con 15 integrantes de la Casa de Justicia de Bosa orientado (iv) Taller de Lenguaje No Sexista con la participación de 16 personas del equipo territorial y coordinadoras del Programa Manzanas del Cuidado. (v) Taller de Lenguaje No Sexista con 11 personas del equipo de la Estrategia Tejiendo Mundos de Igualdad (ETMINNA) de la Secretaría Distrital de la Mujer. (vi)	Taller de Lenguaje No Sexista con 47 profesionales de las diferentes direcciones, proyectos y equipos de la Subsecretaría de Fortalecimiento de Capacidades y Oportunidades.  (vii)  Taller con Metodología "Ajustes Razonables" para el reconocimiento del derecho al trabajo de las mujeres con discapacidad con la participación de 10 personas de los sectores privados en convenio con Sello de Igualdad. (viii) Taller de reconocimiento y aplicación del enfoque diferencial en la atención a personas víctimas del conflicto armado con 15 funcionarios y funcionarias del Comité Técnico de la Casa de Justicia de Bosa, frente al (ix) Taller  frente al reconocimiento y aplicación del enfoque diferencial en la atención a personas víctimas del conflicto armado con 9 funcionarios y funcionarias del Comité Técnico de la Casa de Justicia de Bosa, (x) Taller para fortalecer los conocimientos y capacidades frente al reconocimiento y aplicación del enfoque diferencial en la atención a personas víctimas del conflicto armado con 17 personas de los equipos profesionales del Programa de Atención Psicosocial y Salud Integral a Víctimas (PAPSIVI) en su modalidad familiar. Subred Integrada de Servicios de Salud Sur Occidente E.S.E. (xi) Taller "Hablemos de racismo para construir prácticas antirracistas en las entidades" con 15 contratistas y profesionales de la Casa Amapola Jones de la Sub LGBT SDIS (xii) Taller: Comprender el enfoque diferencial poblacional para mujeres palenqueras con 11 asistentes del equipo territorial y coordinadoras del Programa Manzanas del Cuidado. (xiii) Taller “Entre maletas y derechos: convivencia e inclusión de la población migrante” con 12 asistentes del equipo territorial y coordinadoras del Programa Manzanas del Cuidado.
3.	CURSO LENGUA DE SEÑAS (i) Inicio del taller de acercamiento a la LSC Nivel 1. con los profesionales de Fondo de Cultura Económica-FCE. (ii) Se da por finalizado el Curso de Lengua de Señas Colombiana (LSC) – Nivel 2 con 18 profesionales de la Manzana del Cuidado certificadas. 
4.	SERVICIOS DE INTERPRETACIÓN: Se prestaron 9 servicios solicitados por la Dirección de Enfoque Diferencial de la SdMujer.
5.	Se realizaron 5 eventos con la participación de 198 mujeres, así: (i) Caminata Quebrada la Vieja con 8 mujeres sordas., garantizando la accesibilidad a la información a través del servicio de interpretación en Lengua de Señas Colombiana (ii) Taller de Foto Pose dirigido 15 mujeres de Casa de Todas, como un espacio orientado al reconocimiento y expresión corporal (iii y iv) Se desarrollaron 2 dos encuentros intergeneracionales con migrantes, uno con 21 mujeres migrantes sobre los roles y estereotipos de género asociados a las mujeres  y otro con la finalidad de brindar un espacio de bienestar, recreación y esparcimiento dirigido a 115 mujeres migrantes  jóvenes y adultas. (v) Se realizó un encuentro intergeneracional con 39 mujeres rurales mediante el acceso gratuito al parque Salitre  Mágico, en articulación con el Instituto Distrital de Recreación y Deporte (IDRD), promoviendo la integración, el disfrute del tiempo libre y el descanso.</t>
  </si>
  <si>
    <t>Para el periodo acumulado de enero a agosto, con el objetivo de dar cumplimiento a la meta plan de Desarrollo ¨Implementar 1 estrategia de transformación cultural orientada al cambio comportamental, que posibilite la redistribución de los trabajos de cuidado, la prevención de las violencias contra las mujeres y la transformación de imaginarios discriminatorios, que limitan el ejercicio de sus derechos”, se precisa que el proyecto 8222 contribuye directamente al desarrollo del 25% de ésta estrategia. En este sentido, el avance reportado por el proyecto 8222 se ha materializado avanzando en la realización de Asistencia Técnica para la incorporación del enfoque diferencial a los sectores de la Administración Distrital e implementando acciones para el reconocimiento de la diversidad de las mujeres, así:  
1. Se realizan 16 Sensibilizaciones  realizadas a 7 sectores del Distrito con 910 participantes, así: SECTOR AMBIENTE: (i) 21 participantes contratistas del Instituto Dis. Protección y Bienestar Animal - IDPYYBA Tema: “Diversidad en el movimiento animalista y enfoques diferenciales” (ii) Charla “Competencias en diversidad” con 5 funcionarios del Inst. Dis. de Gestión de Riesgos  y Cambio Climático IDIGER. (iii)	sensibilización sobre introducción a los enfoques de derechos humanos de las mujeres, género, poblacional-diferencial y ambiental participaron 17 funcionarios y funcionarias del Jardín Botánico de Bogotá. (iv)	Se realizó la sensibilización sobre introducción a los enfoques de derechos humanos de las mujeres, género, poblacional-diferencial y ambiental con 18 funcionarios y funcionarias del Instituto Distrital de Protección y Bienestar Animal – IDPYBA (v) Desarrollo del encuentro de identificación de prioridades comunes y construcción preliminar de agenda ciudadana para la incidencia de las mujeres animalistas en Bogotá D.C. con la participación de 30 mujeres del sector animalista y proteccionista de Bogotá. SECTOR MOVILIDAD: (i) sensibilización del Enfoque Poblacional - Diferencial e interseccionalidad a 35 personas de equipos de gestores y gestoras territoriales de la secretaria de Movilidad. (ii) Sensibilización en Transversalización del Enfoque Poblacional- Diferencial con 15 directoras y directores de obra de la Unidad Administrativa Especial de Rehabilitación y Mantenimiento Vial UAERMV. SECTOR HABITAT: (i) Sensibilización con 15 funcionarios de Empresa de Renovación y Desarrollo Urbano de Bogotá – RenoBo. (ii) Sensibilización en el tema “Lenguaje Incluyente, Comunicación No Sexista y Libre de Discriminaciones” con 63 funcionarios de talento humano de la Empresa de Acueducto y Alcantarillado de Bogotá – EAAB. SECTOR INTEGRACION SOCIAL: (i) Sensibilización sobre la PPMyEG reflexión sobre los derechos de las mujeres, línea de tiempo de la política, mesas de trabajo por derechos priorizados y socialización de oferta de servicios de la SdMujer en la localidad con la participación de 100 personas mayores usuarias del Centro Día Sierra Morena de la Localidad de Ciudad Bolívar. (ii) Sensibilización sobre la PPMyEG enfoque, objetivos, derechos y productos con 11 personas de la Subdirección para la Discapacidad SDIS (iii) Escuela Territorial 'Interseccionalidad, enfoque de género, racismo y prevención de la discriminación en la atención territorial” dirigida a 318 profesionales de equipos territoriales de la Secretaría Distrital de Integración Social. SECTOR GESTIÓN PÚBLICA: (i) “Hablemos de racismo para construir prácticas antirracistas en las entidades” con 145 profesionales de distintos sectores convocados por el DASCD (ii) Taller "Talento humano diverso e inclusivo: De la norma a la práctica. Sesgos, microagresiones y respeto a las personas LGBTIQ+ en el trabajo" con 81 profesiones de distintos sectores convocados por DASCD. SECTOR EDUCACIÓN: (i) Sensibilización segunda sesión de la Mesa Interuniversitaria "Sello en Igualdad" sobre “Enfoque diferencial en entornos universitarios” CON 11 de funcionarios de Talento Humano de Instituciones de Educación Superior. SECTOR SALUD (i) Sensibilización sobre enfoque poblacional - diferencial en el marco de la PPMyEG con 26 colaboradores de las Subredes Integradas de Servicio de Salud
2.	Se realizan 41 espacios de transversalización del enfoque diferencial, con 1008 participantes, así: (i) 29 talleres con la participación de 714 funcionarios y funcionarias de diferentes sectores del Distrito (ii) 5 espacios de transversalización con 126 profesionales, docentes y estudiantes del sector privado y la academia (iii) 7 espacios de sensibilización y transversalización del enfoque diferencial con la participación de 168 personas de organizaciones sociales, instancias de representación y ciudadanía.  
3.	CURSO LENGUA DE SEÑAS: Se han finalizado cuatro cursos de introducción a la lengua de señas con la certificación de 91 profesionales y hay un grupos en proceso de capacitación con 30 profesionales inscritos, así: (i) curso nivel 1 con 22 formadoras de manzanas de cuidado certificadas (ii) curso nivel 1 virtual con 40 profesionales del equipo de duplas psico jurídicas SIDICU certificadas  (iii) nivel 2 con 11 formadoras de manzanas de cuidado certificadas (iv) 18 profesionales de manzanas de cuidado certificadas en curso nivel 2 (v) en proceso 30 funcionarios del Fondo de Cultura Económica inician el curso nivel 1.  
4.	SERVICIOS DE INTERPRETACIÓN: Se han prestado 116 servicios de interpretación de lengua de señas, así: (i) 78 servicios para la DED (ii) 2 servicios casa de justicia San Cristobal (iii) 16 servicios para los CIOM Bosa, Ciudad Bolívar, Engativa, Kenedy, San Cristobal, Suba, Tunjuelito (iv) 6 servicios para el consejo consultivo de mujeres de Bogota (v) 4 servicios para cursos del Centro de Inclusión Digital (vi) 3 servicios para manzanas de cuidado Tunjuelito y Usaquen (vii) 2 servicios URI Bosa (viii) 5 servicios para despacho de la SdMujer, oficina de prensa y subsecretaria de capacidades
5. Se han realizado 15 actividades, encuentros, eventos y conmemoraciones en los que han participado 1734 mujeres en sus diferencias y diversidades, así: (i) Apertura Fiestón LesbiArte: 4 trans – 87 LB (ii) Jornada de conmemoración “Nuestras memorias, nuestras luchas” en la Plaza de la Hoja con 23 mujeres víctimas del conflicto armado (iii) Conversatorio Visibilidad Lésbica: 1 trans 19 LB (iv) Encuentro Intergeneracional Mural 8M:  20 Discapacidad 12 migrantes (v) Actividades FOTOPOSE 29 trans (vi) Conmemorar el mes del orgullo LGBTI cárcel Distrital 54 mujeres privadas de la libertad (vii) Conmemoración Mujeres Afrocolombianas con la participación de 300 mujeres negras y afro (viii) conmemoración mujeres con discapacidad con 23 mujeres con discapacidad (ix) TRANS-PICNIC: con 29 mujeres trans y 39 LGTBI (X) Jornada de bienestar en el parque salitre mágico orientada a propiciar un espacio de bienestar, esparcimiento y fortalecimiento de vínculos a través de la reivindicación de su derecho al descanso, el tiempo libre y la recreación. Con la participación de 146 mujeres migrantes, 120 mujeres con discapacidad, 7 mujeres víctimas del conflicto armado, 76 mujeres LBT, 50 adultas en educación flexible, 232 indígenas, 27 raizales, 45 mujeres Rrom, 65 Postpenadas, 20 habitantes de calle, 70 mujeres en ASP y  38 mujeres rurales (xvi) Caminata Quebrada la Vieja con 8 mujeres sordas garantizando la accesibilidad a la información a través del servicio de interpretación en Lengua de Señas Colombiana (xii) Taller de Foto Pose dirigido 15 mujeres de Casa de Todas, como un espacio orientado al reconocimiento y expresión corporal (xiii y xiv) Se desarrollaron 2 dos encuentros intergeneracionales con migrantes, uno con 21 mujeres migrantes sobre los roles y estereotipos de género asociados a las mujeres  y otro con la finalidad de brindar un espacio de bienestar, recreación y esparcimiento dirigido a 115 mujeres migrantes  jóvenes y adultas. (xv) Se realizó un encuentro intergeneracional con 39 mujeres rurales mediante el acceso gratuito al parque Salitre  Mágico, en articulación con el Instituto Distrital de Recreación y Deporte (IDRD), promoviendo la integración, el disfrute del tiempo libre y el descanso.</t>
  </si>
  <si>
    <t>Para dar cumplimiento a la meta plan de ¨Desarrollar 4 estrategias de empoderamiento para promover capacidades, liderazgos, participación, incidencia política y transformación de imaginarios culturales, que reproducen los estereotipos de género en los territorios urbanos y rurales¨, se precisa que el proyecto 8222 contribuye directamente al desarrollo de UNA de las estrategias. En este sentido, el avance reportado por el proyecto 8222 corresponde específicamente al desarrollo de Una Estrategia de Enfoque Diferencial, cuya implementación se ha materializado a través de los componentes de la estrategia, para el mes de agosto, así:
1.	CURSOS PLATAFORMA VIRTUAL SdMUJER: (i) CURSO OBSERVO, IDENTIFICO Y PROTEJO: se certificaron 2 personas  
2.	TRANSFERENCIA METODOLÓGICA EQUIPOS PROFESIONALES: Se realizo 1 espacio de transferencia metodológica y cualificación en capacidades psicoemocionales con 14 Madres comunitarias  del hogar comunitario rural  Mafalda ( ICBF). 
3.	SEMILLEROS DE EMPODERAMIENTO: Se realizaron dos semilleros con la participación de 20 mujeres gitanas (Rromani) 
4. JORNADAS SIGNIFICATIVAS: Se realizaron 9 jornadas significativas con 162 personas mujeres participantes, así: (i) 1 JS con 16 mujeres en ASP desarrollando el tema de habilidades para la vida (ii, iii, iv)  3  JS con 43 adolescentes sobre resignificación de relaciones, (v, vi) 2 JS con 50 mujeres víctimas del conflicto armado sobre derechos (vii, viii, ix) 3 JS con 53 jóvenes sobre roles y estereotipos de género.
5.	ESPACIOS DE CONEXIÓN EMOCIONAL: Se realizaron 7 Espacios de Conexión Emocional con a participación de 177 mujeres, así: (i) Un ECE con 56 mujeres privadas de la libertad -cárcel distrital de varones y anexo de mujeres de Bogotá (ii) Un ECE con 34 Mujeres Campesinas y rurales-Salón comunal vereda Pasquilla, Ciudad Bolívar (iii, iv, v) tres ECE con 59 mujeres víctimas del conflicto en el Salón comunal barrio almendros patio bonito, Barrio Juan José Rondón alto de la cruz ciudad Bolívar y casa de la cultura Tunjuelito (vi y vii) dos ECE con 28 mujeres con discapacidad en el Centro Integrarte de Patio Bonito, Kennedy y la cinemateca distrital.  
6. ESCUELAS AMARTE: Se dio cierre y certificación a la escuela AMARTE de la vereda Requilina, Usme, con 20 mujeres rurales certificadas.
7. EDUCACIÓN FLEXIBLE: Se firma memorando de entendimiento entre la secretaría distrital de la mujer y la universidad pedagógica nacional, con el Objeto de Aunar esfuerzos para adelantar acciones orientadas a promover el ejercicio del derecho a la educación con equidad y la autonomía económica para las mujeres en sus diferencias y diversidades, en coherencia con la misionalidad de ambas partes.
8. RECORRIDO:  un recorrido en la localidad de localidad de Barrios Unidos, donde se realizó abordaje a 5 mujeres, así: 4  mujeres  en habitabilidad de calle y 1 en riesgo de habitar calle.
9. Espacios de Educación Menstrual para el Autocuidado y el Autoconocimiento EMAA:  se realizaron 8 espacios EMAA, con la participación de  193 mujeres, así: (i)EMAA dirigido a 40 mujeres jóvenes en sus diferencias y diversidades. En el SENA sede 1 de mayo con 30. (ii)	EMAA dirigido a 21 mujeres mayores 21 en sus diferencias y diversidades en su ciclo de de menopausia en la Parroquia Beato Miguel de la Rua- Usaquen-SDIS.(iii) EMAA dirigido a  9 mujeres en ASP, del estudio WebCam Catleya.  (iv) EMAA  dirigido a 29 mujeres en ASP, del estudio WebCam Alba. (v) EMAA dirigido a 29 mujeres de las cuales eran 21 adolescentes y 8 mujeres  jóvenes y adultas, participantes de la Feria de servicios Parque Venecia localidad Tunjuelito- Salud.  (vi) EMAA dirigido a 30 mujeres en sus diferencias y diversidades Víctimas del conflicto armado, de la población afrocolombiana en el  Barrio Juan José Rondón alto de la cruz Ciudad Bolívar. (vii) EMAA dirigido a  21  mujeres lactantes en sus diferencias y diversidades, de la Asociación acompáñame a crecer- ICBF- Lacitos de amor. (viii) El espacio pedagógico EMAA dirigido a  14 mujeres jóvenes  de las cuales: 5 son bisexuales, 1 mujer que se reconoce como lesbiana en la Universidad Nacional de Colombia.
10. CUALIFICACIÓN DE EQUIPOS: 2 espacios de cualificación dirigidos a 66 profesionales, así: (i) Cualificación Virtual Teams con 30 profesionales contratistas de la secretaria de hacienda.  (ii) Cualificación con 36 Docentes del colegio Kennedy I.E.D.</t>
  </si>
  <si>
    <t>https://secretariadistritald-my.sharepoint.com/:f:/g/personal/kforero_sdmujer_gov_co/IgCoIqtJmPTQSITjU50zeO-CAbI5O4DtIesWZ_ZvbkDKG-o?e=0KcP67</t>
  </si>
  <si>
    <t>https://secretariadistritald-my.sharepoint.com/:f:/g/personal/kforero_sdmujer_gov_co/IgAcvvPnMkacSLpldAlojOTTAaCH8Q9iqBfYbrMJ3cJSQPw?e=bDgdmV</t>
  </si>
  <si>
    <t>https://secretariadistritald-my.sharepoint.com/:f:/g/personal/kforero_sdmujer_gov_co/IgCbBrE_6OyzRbBCmYE8UivoASdoDIR3eXHN9jbQYZfnihQ?e=yzo0rP</t>
  </si>
  <si>
    <t>https://secretariadistritald-my.sharepoint.com/:f:/g/personal/kforero_sdmujer_gov_co/IgCtZirzSC5jT4X_uZz8oUh3ATdiha0y7dwx2wfbO_nYdqk?e=Sjqozu</t>
  </si>
  <si>
    <t>https://secretariadistritald-my.sharepoint.com/:f:/g/personal/kforero_sdmujer_gov_co/IgD4FGSJUlSaTJkcLH8hqSkMAWaHFt-7n_FnmJUfWBzqxE8?e=p76Cmj</t>
  </si>
  <si>
    <t>https://secretariadistritald-my.sharepoint.com/:f:/g/personal/kforero_sdmujer_gov_co/IgCfEdO8f6sZTpkLo0IaXnoYAZuyWpToeNTLRvYKsVtl1Xw?e=bwh6wr</t>
  </si>
  <si>
    <t>https://secretariadistritald-my.sharepoint.com/:f:/g/personal/kforero_sdmujer_gov_co/IgDtFVP6gjKpRofDwzy7ULDyAY4y_pMUs32BB8SDB5fNEx4?e=m3uUQA</t>
  </si>
  <si>
    <t>https://secretariadistritald-my.sharepoint.com/:f:/g/personal/kforero_sdmujer_gov_co/IgDGcKMFIscvSKZkFdwXhZLXASD9zU-eLDuuoao6CjSfpXg?e=t6eJa6</t>
  </si>
  <si>
    <t>https://secretariadistritald-my.sharepoint.com/:f:/g/personal/kforero_sdmujer_gov_co/IgAWrZEZrUhDTbLKsejPbh8VARvezxfg3zI58nM7e7bSih0?e=5Utdbt</t>
  </si>
  <si>
    <t>https://secretariadistritald-my.sharepoint.com/:f:/g/personal/kforero_sdmujer_gov_co/IgCbSLydr16TQZOYar5J38h4AXOd9emDP7zZmNr2H9NTqdU?e=PzjFkF</t>
  </si>
  <si>
    <t>https://secretariadistritald-my.sharepoint.com/:f:/g/personal/kforero_sdmujer_gov_co/IgACjDlrdq-jSKZxYIDfUZPDAVAxbl2cdBuFtE8hc4SPNIc?e=mfdCpy</t>
  </si>
  <si>
    <t>https://secretariadistritald-my.sharepoint.com/:f:/g/personal/kforero_sdmujer_gov_co/IgA0cqcydvhkSL53XEW1llBNATxyFDzTaHuFi2qwiwyvgq8?e=X67XQK</t>
  </si>
  <si>
    <t>https://secretariadistritald-my.sharepoint.com/:f:/g/personal/kforero_sdmujer_gov_co/IgCPvrocqnUZSpb8RXP9e1chAULi-1d64AolhBpkf2ZVoxw?e=o1aWgL</t>
  </si>
  <si>
    <t>https://secretariadistritald-my.sharepoint.com/:f:/g/personal/kforero_sdmujer_gov_co/IgDUZ_6z-aN2TaOqSWaZrwDKAWE5R8_R8EZUFXjbYcUlRDg?e=gibK7r</t>
  </si>
  <si>
    <t>https://secretariadistritald-my.sharepoint.com/:f:/g/personal/kforero_sdmujer_gov_co/IgA6RXFeuijZRKjDe7etZgGkAeM267YyNWb3LO07om2VffQ?e=BgqWm4</t>
  </si>
  <si>
    <t>https://secretariadistritald-my.sharepoint.com/:f:/g/personal/kforero_sdmujer_gov_co/IgB69ymcGoJyRYL5EXsZIyN2ATaQme01uWVKfGULZbXY6fE?e=gxMbsy</t>
  </si>
  <si>
    <t>https://secretariadistritald-my.sharepoint.com/:f:/g/personal/kforero_sdmujer_gov_co/IgCiKwKhpOr-QqiLYzn8_6A1AY6h2TT5uf3UtKPhBfGcQaw?e=nhgkVO</t>
  </si>
  <si>
    <t>Para dar cumplimiento a la meta plan de ¨Desarrollar 4 estrategias de empoderamiento para promover capacidades, liderazgos, participación, incidencia política y transformación de imaginarios culturales, que reproducen los estereotipos de género en los territorios urbanos y rurales¨, se precisa que el proyecto 8222 contribuye directamente al desarrollo de UNA de las estrategias. En este sentido, el avance reportado por el proyecto 8222 corresponde específicamente al desarrollo de Una Estrategia de Enfoque Diferencial, cuya implementación se ha materializado a través de los componentes de la estrategia, para el periodo acumulado de enero a  agosto, así:
1.	CURSOS VIRTUALES: disponibles en la plataforma virtual de la SdMujer: •	¨Observo, Identifico y Protejo¨ para el periodo acumulado se certificaron 663 personas. •	TEJIENDO REDES: se certificaron 12 personas del curso tejiendo redes comunidad y 53 del curso tejiendo redes servidores.
2.	TRANSFERENCIA: Se realizaron 14 espacios de transferencia metodológica y de conocimientos en Empoderamiento y capacidades psicoemocionales a 465 funcionarias y funcionarios públicos, así: (i) cinco Transferencias en Empoderamiento con 104 profesionales y (ii) nueve Trasferencias en capacidades psicoemocionales a 361 profesionales. 
3.	Se realizaron 47 Jornadas Significativas con la participación de 861 mujeres. 
4.	Se realizaron 3 semilleros con  42 mujeres así: un semillero con 22 mujeres con discapacidad y dos semilleros con 20 mujeres Rrom 
5.	Se realizó cierre de  8 Escuelas AMARTE con la certificación de 216 mujeres:  así: (i) mujeres mayores bosa la estación 29 mujeres mayoras certificadas (ii) mujeres mayores bosa carbonel 50 mujeres mayoras certificadas  (iii) mujeres en ASP en nuevo porvenir  20 mujeres en ASP Certificadas (iv) mujeres en ASP en nuevo porvenir 17 mujeres en ASP certificadas  (v) 18 mujeres en ASP certificadas en la escuela amarte estudio webcam alba (vi) 38 mujeres adultas de la UNAD de las 56 participantes  (vii) 24 mujeres con discapacidad. (viii) 20 mujeres rurales. 
7.	Se realizan 36 Espacios de Conexión Emocional ECE con participación de 845 mujeres, realizados, así: 39 mujeres indígenas emberá Chamí víctimas de UPI la Florida y ciudad bolívar, 96  víctimas del conflicto, 87 mujeres campesinas y rurales,  25 Mujeres Trans en ASP y  madres Trans, del barrio Santa Fe, 44 mujeres con discapacidad, 9 mujeres adultas en la co – construcción en el marco del mural del 8M con mujeres en sus diferencias y diversidad, 160  Mujeres migrantes, refugiadas y retornadas, 45 Mujeres Jóvenes, 91 Mujeres privadas de la libertad, realizado en la cárcel distrital de barones y anexo de mujeres de Bogotá, 16 Mujeres en ASP Web Cam MMG Sede 1, 162 mujeres adultas y mayoras y  71 mujeres en ASP. 
8.	EDUCACIÓN FLEXIBLE: (i) Se realiza proceso contractual y firma contrato DE PRESTACIÓN DE SERVICIOS No. 926 de 2026 CELEBRADO ENTRE LA SECRETARÍA DISTRITAL DE LA MUJER Y MINDSIT S.A.S. con objeto: poyar la estrategia de Educación Flexible de la Dirección de Enfoque Diferencial en el desarrollo y articulación de las diferentes actividades que se requieran en el marco de la presentación del Examen de Estado de la Educación Media, SABER 11 por parte de un grupo de mujeres en su diversidad. Logrando la confirmación de inscripción y patrocinio de 183 mujeres en sus diferencias y diversidades, así: 43 Víctimas de conflicto armado y/o desplazamiento forzado, 37 Mujer adulta (entre 29 y 59 años), 26 Mujeres que realizan actividades sexuales pagas, 24 Indígenas, 23 Migrantes y/o refugiadas, 21 Lesbianas o bisexuales, 21 Mujer Joven (entre 18 y 28 años)	16 Negras/afrocolombianas, 14 mujeres Con discapacidad, 13 Campesinas y/o rurales, 4 Mujeres Mayoras (60 años en adelante), 3 Habitantes de calle, 3 Tran y 2 RrOM/gitanas (Estas cifras no se suman, ya que por interseccionalidad, una mujer puede tener varias condiciones) (ii) Se realiza firma memorando de entendimiento entre la secretaría distrital de la mujer y la universidad pedagógica nacional, con el Objeto de Aunar esfuerzos para adelantar acciones orientadas a promover el ejercicio del derecho a la educación con equidad y la autonomía económica para las mujeres en sus diferencias y diversidades, en coherencia con la misionalidad de ambas partes.
9. JORNADAS INTERINSTITUCIONALES: Se realizaron 2 dos jornadas con las entidades de IDIPRON, SDIS, SDS, SdMUJER en el marco del cumplimiento del Acuerdo 883 en donde se atendieron 85 mujeres habitantes de calle y en riesgo de estarlo (i) En el Parque tercer milenio- Localidad Santafé, 13 mujeres. (ii) En el parque las cruces, 72 mujeres
10. RECORRIDOS: Se realizaron 6 recorridos por la dignidad menstrual, abordando 54  mujeres habitantes de calle o en riesgo de estarlo, así: (i) localidad de Suba, se realizó el abordaje a 14 mujeres menstruantes (ii) localidad de Puente Aranda (Canal Comuneros) abordaje por parte de la SdMujer a 11 mujeres menstruantes (iii) localidad de Engativá, abordaje por parte de la SdMujer a 6 mujeres menstruantes (iv) localidad de Kennedy se realizó el abordaje a 7 mujeres en habitabilidad de calle o  en riesgo de habitar calle. (v) localidad de Usaquén se realizó el abordaje a 11 mujeres en habitabilidad de calle o en riesgo de habitar calle. (vi) localidad Barrios Unidos se abordaron 5 mujeres. 
11. El total acumulado de Espacios de Educación Menstrual para el Autocuidado y el Autoconocimiento EMAA, realizados es: 41 espacios EMAA con la participación de 830 mujeres. 
12. CUALIFICACIÓN DE EQUIPOS PROFESIONALES Se realizaron 18 espacios de cualificación de equipos dirigidos a 474 profesionales de entidades Distritales, públicas y privadas.</t>
  </si>
  <si>
    <t xml:space="preserve">Se ajusta sumatoria acumulada de enero a julio de sensibilizaciones en el marco de la asistencia técnica realizados actividad 3 tarea 1 </t>
  </si>
  <si>
    <t>Para implementar la estrategia de formación en herramientas para el empoderamiento y las capacidades psicoemocionales, durante septiembre se avanza con:
1. CURSO OBSERVO, IDENTIFICO Y PROTEJO: se certificaron 2 personas
2. CUALIFICACIÓN EQUIPOS PROFESIONALES: Se realizaron dos espacios de transferencias de conocimientos en herramientas y metodología para el empoderamiento el enfoque diferencial y de derechos a 31 profesionales, así: 
(i)	10 personas de la Organización América Solidaria, Enfoque diferencial y empoderamiento, con énfasis en la activación de rutas e identificación de vulneraciones, riesgos y amenazas para adolescentes y jóvenes, localidad de Chapinero
(ii)	21 personas  de la sede Salud Pública Subred  Candelaria, Enfoque Diferencial y empoderamiento, especialmente relacionado con los roles y estereotipos de género y como éstos son influenciados por los diferentes tipos de violencias y la normalización de las mismas, localidad de Ciudad Bolívar</t>
  </si>
  <si>
    <t>En el mes de septiembre con el objetivo de Implementar la estrategia de acciones afirmativas para el empoderamiento de las mujeres, se avanzó así: 
SEMILLEROS DE EMPODERAMIENTO: Se desarrollaron dos semilleros con 68 mujeres participantes así: 
(i)	Semillero de Empoderamiento con 30 Mujeres jóvenes estudiantes de la UNAD: Empoderamiento, construcción de paz, reconocimiento a la diversidad y entornos digitales. 
(ii)	Semillero de Empoderamiento con 38 Adolescentes estudiantes del grado octavo colegio Chuniza: Resignificación de relaciones amorosas, amor romántico y empoderamiento. 
JORNADAS SIGNIFICATIVAS: Se realizaron 6 Jornadas Significativas con 119 mujeres participantes, así: 
(i)	1 JS con 14 mujeres Migrantes Tema: Roles y estereotipos de género
(ii)	1 JS con 29 mujeres jóvenes estudiantes de once, colegio Chuniza. Tema: Educación no sexista.
(iii)	1 JS con 15 mujeres jóvenes estudiantes de once, colegio Chuniza. Tema: Empoderamiento, roles y estereotipos.
(iv)	1 JS con 20 mujeres jóvenes estudiantes de noveno, colegio Chuniza. Tema: Empoderamiento, roles y estereotipos. 
(v)	1 JS con 23 mujeres migrantes, localidad de Kennedy. Tema: Empoderamiento e identificación de redes de apoyo.
(vi)	1 JS con 18 mujeres privadas de la libertad, cárcel Distrital. Tema: Empoderamiento y discriminación.</t>
  </si>
  <si>
    <t xml:space="preserve">En Septiembre con el objetivo de Implementar la estrategia de acciones afirmativas para el fortalecimiento de capacidades psicoemocionales se realizaron: 
ESPACIOS DE CONEXIÓN EMOCIONAL: Se realizaron 8 Espacios de Conexión Emocional con la participación de159 mujeres, así: 
•	2 ECE con 16 mujeres del Consejo Consultivo de Mujeres: En el marco de la sesión 12 de fortalecimiento del Consejo Consultivo de Mujeres de Bogotá, dedicada al enfoque diferencial rural y campesino y socialización del diagnóstico psicosocial realizado por  la Universidad del Rosario  Maestría de herramientas para la gestión emocional ,cuyos resultados permitirán crear una caja de herramientas de gestión emocional propia para la dinámicas del CCM.
•	2 ECE con 65 Mujeres indígenas víctimas del conflicto armado Emberá Dobidá en Engativa y emberá katio en la UPI La Florida, en el marco de la cuarta Mesa Intercultural. 
•	ECE con 24 mujeres migrantes: Durante la feria de servicios realizada en el CIAM de Kennedy, donde con un rompecabezas se abrió el diálogo sobre las violencias basadas en género y se generó reflexión sobre cómo estas situaciones pueden afectar la vida y el bienestar, la importancia de atender las señales de malestar y la posibilidad de hablar y solicitar apoyo.
•	2 ECE con 31 mujeres con discapacidad cognitiva y psicosocial: En el Centro Integrarte Teusaquillo dirigido al reconocimiento y la expresión de la tristeza y la alegría por medio de apoyos visuales, conversación, movimiento, música y creación artística. 
•	ECE con 23 mujeres jóvenes Estudiantes de la UNAD: Se desarrolló por Microsoft Teams el Espacio de Conexión Emocional “La paz también se practica”, dirigido a estudiantes de la UNAD y centrado en las relaciones interpersonales y el manejo de desacuerdos cotidianos. 
ESCUELAS AMARTE: Se dio inicio a una Escuela AMARTE con la participación de 16 mujeres con discapacidad del Centro Intégrate patio bonito SDIS-localidad kennedy </t>
  </si>
  <si>
    <t>En el mes de septiembre con el objetivo de Implementar la estrategia de Educación Flexible,  Se avanza en las articulaciones y gestiones para movilizar los convenios y acuerdos realizados durante el año 2026, así:
1.	Realizar seguimiento a la alianza entre la Dirección de Enfoque Diferencial y la organización CIRCOAP, con el fin de confirmar los aspectos logísticos y metodológicos de la Feria de Servicios (28 de octubre de 2026, Casa de Todas) y del taller de creatividad (21 de octubre de 2026, sede EXE Crisanto Luque), articulados con ICETEX, así como validar el estado del acuerdo de voluntades entre las partes y establecer los compromisos correspondientes. 
2.	Reunión Agencia ATENEA: con el objetivo de fortalecer los conocimientos de la SDMujer sobre el Sistema Nacional de cualificaciones, el Marco Nacional de Cualificaciones y sus vías de cualificación, como insumo para avanzar en el diseño, revisión y articulación de cursos cortos y rutas formativas y una segunda reunión para desarrollar una primera sesión técnica de fortalecimiento y acompañamiento entre la Agencia Atenea y la Secretaría Distrital de la Mujer, orientada a establecer el alcance, objetivos, metodología y resultados esperados del proceso conjunto para el fortalecimiento de la oferta de cursos cortos y la construcción progresiva de rutas formativas institucionales, pertinentes y de calidad, articuladas con el Sistema Nacional de Cualificaciones y con la oferta disponible en Academia Atenea.
3.	Reunión con EAN con el objetivo de conocer la propuesta del proyecto Empowering English de la Universidad EAN, un programa de formación en inglés para la inclusión y la empleabilidad de mujeres trans en condición de vulnerabilidad. Definir la articulación con el componente de educación flexible de la Dirección de Enfoque Diferencial para la convocatoria, la focalización de las mujeres participantes en la cohorte piloto y las acciones de comunicación.
4.	Reunión UNIVERSIDAD DISTRITAL para Instalar la primera Mesa Técnica del convenio de cooperación entre la Secretaría de la Mujer y la Universidad Pedagógica Nacional (Instituto Pedagógico Nacional), presentar a las y los integrantes, definir el cronograma de encuentros de la mesa y avanzar en la definición conceptual, metodológica y logística de la caracterización de las mujeres (sobrevivientes del conflicto armado, migrantes, trans y en ejercicio de actividades sexuales pagadas) que serán vinculadas al proceso educativo de personas jóvenes y adultas.
5.	UNAD: Revisar, previo a su formalización jurídica, el alcance, los compromisos y el plan de trabajo del acuerdo de voluntades (memorando de entendimiento) que se viene construyendo entre la Universidad Nacional Abierta y a Distancia (UNAD) y la Secretaría Distrital de la Mujer, a fin de dar claridad sobre las actividades, responsabilidades y beneficios mutuos que se plasmarán en dicho acuerdo.
6.	COMPENSAR: Articular la gestión entre la Dirección de Enfoque Diferencial Componente de Educación Flexible y la Fundación Universitaria Compensar, con el fin de presentar la Feria Educativa 2026 (21 de octubre de 2026); explorar la posibilidad de canje de espacios físicos de la Fundación para su realización, así como la opción de firmar un memorando de entendimiento</t>
  </si>
  <si>
    <t xml:space="preserve">Con el objetivo de implementar 3 estrategias que contribuyan al reconocimiento y garantía de los derechos de las mujeres en sus diferencias y diversidad, en septiembre: 
1.	CURSO OBSERVO, IDENTIFICO Y PROTEJO PLATAFORMA VIRTUAL SdMUJER: se certificaron 2 personas  
2.	CUALIFICACIÓN EQUIPOS PROFESIONALES: Se realizaron dos espacios de transferencias de conocimientos en herramientas y metodología para el empoderamiento, el enfoque diferencial y de derechos a 31 profesionales, así: (i) 10 personas de la Organización América Solidaria (ii) 21 personas  de la sede Salud Pública Subred  Candelaria. 
3.	SEMILLEROS DE EMPODERAMIENTO: Se desarrollaron dos semilleros con 68 mujeres participantes así: (i)	Semillero de Empoderamiento con 30 Mujeres jóvenes estudiantes de la UNAD. (ii)	Semillero de Empoderamiento con 38 Adolescentes estudiantes del grado octavo colegio Chuniza. 
 4. JORNADAS SIGNIFICATIVAS: Se realizaron 6 Jornadas Significativas con 119 mujeres participantes, así: (i)	1 JS con 14 mujeres Migrantes (ii)	1 JS con 29 mujeres jóvenes estudiantes de once, colegio Chuniza. (iii)	1 JS con 15 mujeres jóvenes estudiantes de once, colegio Chuniza. (iv)	1 JS con 20 mujeres jóvenes estudiantes de noveno, colegio Chuniza. (v)	1 JS con 23 mujeres migrantes, localidad de Kennedy. (vi)	1 JS con 18 mujeres privadas de la libertad, cárcel Distrital. 
5.	ESPACIOS DE CONEXIÓN EMOCIONAL: Se realizaron 8 Espacios de Conexión Emocional con la participación de159 mujeres, así: (i y ii) 2 ECE con 16 mujeres del Consejo Consultivo de Mujeres (iii y iv)  2 ECE con 65 Mujeres indígenas víctimas del conflicto armado Emberá Dobidá en Engativa y emberá katio en la UPI La Florida, en el marco de la cuarta Mesa Intercultural. (v) ECE con 24 mujeres migrantes: Durante la feria de servicios realizada en el CIAM de Kennedy. (vi y vii) 2 ECE con 31 mujeres con discapacidad cognitiva y psicosocial: En el Centro Integrarte Teusaquillo (viii) ECE con 23 mujeres jóvenes Estudiantes de la UNAD: Se desarrolló por Microsoft Teams
6. ESCUELAS AMARTE: Se dio inicio a una Escuela AMARTE con la participación de 16 mujeres con discapacidad del Centro Intégrate patio bonito SDIS-localidad kennedy
7. EDUCACIÓN FLEXIBLE: Se avanza en las articulaciones y gestiones para movilizar los convenios y acuerdos realizados durante el año 2026, así:
1.	Realizar seguimiento a la alianza entre la Dirección de Enfoque Diferencial y la organización CIRCOAP  2.	Reuniones con  Agencia ATENEA: con el objetivo de establecer el alcance, objetivos, metodología y resultados esperados del proceso conjunto para el fortalecimiento de la oferta de cursos cortos  3.	Reunión con EAN con el objetivo de conocer la propuesta del proyecto Empowering English de la Universidad EAN. 4.	Reunión UNIVERSIDAD DISTRITAL instalación de primera Mesa Técnica del convenio de cooperación entre la Secretaría de la Mujer y la Universidad Pedagógica Nacional (Instituto Pedagógico Nacional) 5.	UNAD: Revisar, previo a su formalización jurídica, el alcance, los compromisos y el plan de trabajo del acuerdo de voluntades (memorando de entendimiento) 6.	COMPENSAR: Articular la gestiones con el fin de presentar la Feria Educativa 2026 (21 de octubre de 2026); explorar la posibilidad de canje de espacios físicos de la Fundación para su realización, así como la opción de firmar un memorando de entendimiento. </t>
  </si>
  <si>
    <t>Para implementar 3 estrategias que contribuyan al reconocimiento y garantía de los derechos de las mujeres en sus diferencias y diversidad, para el periodo acumulado de enero aagosto, se avanza en: 
1.	CURSOS VIRTUALES: cursos disponibles en la plataforma virtual de la SdMujer: •	¨Observo, Identifico y Protejo¨ para el periodo acumulado se certificaron 663 personas. •	TEJIENDO REDES: se certificaron 12 personas del curso tejiendo redes comunidad y 53 del curso tejiendo redes servidores.
2.	CUALIFICACIÓN EQUIPOS PROFESIONALES: Se realizaron 14 espacios de transferencia metodológica y de conocimientos en Empoderamiento y capacidades psicoemocionales a 465 funcionarias y funcionarios públicos, así: (i) cinco Transferencias en Empoderamiento con 104 profesionales y (ii) nueve Trasferencias en capacidades psicoemocionales a 361 profesionales. 
3.	Se realizaron 47 Jornadas Significativas con la participación de 861 mujeres. 
4.	Se realizaron 3 semilleros con  42 mujeres así: un semillero con 22 mujeres con discapacidad y dos semilleros con 20 mujeres Rrom 
5.	Se realizó un encuentro intergeneracional con la participación de 59 mujeres en el que se llevó a cabo la construcción colectiva de un mural salón comunal de Modelia que representó a mujeres en sus diferencias, diversidades y en distintos cursos de vida.
6.	Se realizó cierre de  8 Escuelas AMARTE con la certificación de 216 mujeres,:  así: (i) escuela amarte mujeres mayores bosa la estación 29 mujeres mayoras certificadas (ii) escuela amarte mujeres mayores bosa carbonel 50 mujeres mayoras certificadas  (iii) escuela amarte mujeres en ASP en nuevo porvenir  20 mujeres en ASP Certificadas (iv) escuela amarte mujeres en ASP en nuevo porvenir 17 mujeres en ASP certificadas  (v) 18 mujeres en ASP certificadas en la escuela amarte estudio webcam alba (vi) 38 mujeres adultas de la UNAD de las 56 participantes  (vii) 24 mujeres con discapacidad. (viii) 20 mujeres rurales. 
7.	Se realizan 36 Espacios de Conexión Emocional ECE con participación de 845 mujeres, realizados, así: 39 mujeres indígenas emberá Chamí víctimas de UPI la Florida y ciudad bolívar, 96  víctimas del conflicto, 87 mujeres campesinas y rurales,  25 Mujeres Trans en ASP y  madres Trans, del barrio Santa Fe, 44 mujeres con discapacidad, 9 mujeres adultas en la co – construcción en el marco del mural del 8M con mujeres en sus diferencias y diversidad, 160  Mujeres migrantes, refugiadas y retornadas, 45 Mujeres Jóvenes, 91 Mujeres privadas de la libertad, realizado en la cárcel distrital de barones y anexo de mujeres de Bogotá, 16 Mujeres en ASP Web Cam MMG Sede 1, 162 mujeres adultas y mayoras y  71 mujeres en ASP. 
8.	EDUCACIÓN FLEXIBLE: (i) Se realiza proceso contractual y firma contrato DE PRESTACIÓN DE SERVICIOS No. 926 de 2026 CELEBRADO ENTRE LA SECRETARÍA DISTRITAL DE LA MUJER Y MINDSIT S.A.S. con objeto: poyar la estrategia de Educación Flexible de la Dirección de Enfoque Diferencial en el desarrollo y articulación de las diferentes actividades que se requieran en el marco de la presentación del Examen de Estado de la Educación Media, SABER 11 por parte de un grupo de mujeres en su diversidad. Logrando la confirmación de inscripción y patrocinio de 183 mujeres en sus diferencias y diversidades, así: 43 Víctimas de conflicto armado y/o desplazamiento forzado, 37 Mujer adulta (entre 29 y 59 años), 26 Mujeres que realizan actividades sexuales pagas, 24 Indígenas, 23 Migrantes y/o refugiadas, 21 Lesbianas o bisexuales, 21 Mujer Joven (entre 18 y 28 años)	16 Negras/afrocolombianas, 14 mujeres Con discapacidad, 13 Campesinas y/o rurales, 4 Mujeres Mayoras (60 años en adelante), 3 Habitantes de calle, 3 Tran y 2 RrOM/gitanas (Estas cifras no se suman, ya que por interseccionalidad, una mujer puede tener varias condiciones) (ii) Se realiza firma memorando de entendimiento entre la secretaría distrital de la mujer y la universidad pedagógica nacional, con el Objeto de Aunar esfuerzos para adelantar acciones orientadas a promover el ejercicio del derecho a la educación con equidad y la autonomía económica para las mujeres en sus diferencias y diversidades, en coherencia con la misionalidad de ambas partes.</t>
  </si>
  <si>
    <t>Con el objetivo de implementar 3 estrategias que contribuyan al reconocimiento y garantía de los derechos de las mujeres en sus diferencias y diversidad, para el periodo acumulado de enero a septiembre, se avanza en: 
1.	CURSOS VIRTUALES: cursos disponibles en la plataforma virtual de la SdMujer: •	¨Observo, Identifico y Protejo¨ para el periodo acumulado se certificaron 665 personas. •	TEJIENDO REDES: se certificaron 12 personas del curso tejiendo redes comunidad y 53 del curso tejiendo redes servidores.
2.	CUALIFICACIÓN EQUIPOS PROFESIONALES: Se realizaron 16 espacios de transferencia metodológica y de conocimientos en Empoderamiento y capacidades psicoemocionales a 496 funcionarias y funcionarios públicos, así: (i) siete Transferencias en Empoderamiento con 135 profesionales y (ii) nueve Trasferencias en capacidades psicoemocionales a 361 profesionales. 
3.	Se realizaron 53 Jornadas Significativas con la participación de 980 mujeres. 
4.	Se realizaron 5 semilleros con  110 mujeres así: un semillero con 22 mujeres con discapacidad, dos semilleros con 20 mujeres Rrom, un Semillero con 30 Mujeres jóvenes estudiantes de la UNAD y un Semillero con 38 Adolescentes estudiantes del grado octavo colegio Chuniza
6.	Se realizaron  9  Escuelas AMARTE con la certificación de 232 mujeres,:  así: (i) escuela amarte mujeres mayores bosa la estación 29 mujeres mayoras certificadas (ii) escuela amarte mujeres mayores bosa carbonel 50 mujeres mayoras certificadas  (iii) escuela amarte mujeres en ASP en nuevo porvenir  20 mujeres en ASP Certificadas (iv) escuela amarte mujeres en ASP en nuevo porvenir 17 mujeres en ASP certificadas  (v) 18 mujeres en ASP certificadas en la escuela amarte estudio webcam alba (vi) 38 mujeres adultas de la UNAD de las 56 participantes  (vii) 24 mujeres con discapacidad. (viii) 20 mujeres rurales.(ix) 16 mujeres con discapacidad del Centro Intégrate patio bonito SDIS-localidad Kennedy. 
7.	Se realizan 44 Espacios de Conexión Emocional ECE con participación de 1004 mujeres, realizados, así: 104 mujeres indígenas víctimas del conflicto: emberá Chamí de ciudad bolívar, Emberá Dobidá en Engativa y emberá katio en la UPI La Florida - 96  víctimas del conflicto - 87 mujeres campesinas y rurales,  - 25 Mujeres Trans en ASP y  madres Trans, del barrio Santa Fe, - 75 mujeres con discapacidad, - 9 mujeres adultas en la co – construcción en el marco del mural del 8M con mujeres en sus diferencias y diversidad, - 184  Mujeres migrantes, refugiadas y retornadas, - 68 Mujeres Jóvenes, - 91 Mujeres privadas de la libertad, realizado en la cárcel distrital de barones y anexo de mujeres de Bogotá, - 16 Mujeres en ASP Web Cam MMG Sede 1, - 162 mujeres adultas y mayoras y  71 mujeres en ASP. - 16 mujeres del Consejo Consultivo de Mujeres de Bogotá. 
8.	EDUCACIÓN FLEXIBLE: 
(i) Se realiza proceso contractual y firma contrato DE PRESTACIÓN DE SERVICIOS No. 926 de 2026 CELEBRADO ENTRE LA SECRETARÍA DISTRITAL DE LA MUJER Y MINDSIT S.A.S. con objeto: poyar la estrategia de Educación Flexible de la Dirección de Enfoque Diferencial en el desarrollo y articulación de las diferentes actividades que se requieran en el marco de la presentación del Examen de Estado de la Educación Media, SABER 11 por parte de un grupo de mujeres en su diversidad. Logrando la confirmación de inscripción y patrocinio de 183 mujeres en sus diferencias y diversidades, así: 43 Víctimas de conflicto armado y/o desplazamiento forzado, 37 Mujer adulta (entre 29 y 59 años), 26 Mujeres que realizan actividades sexuales pagas, 24 Indígenas, 23 Migrantes y/o refugiadas, 21 Lesbianas o bisexuales, 21 Mujer Joven (entre 18 y 28 años)	16 Negras/afrocolombianas, 14 mujeres Con discapacidad, 13 Campesinas y/o rurales, 4 Mujeres Mayoras (60 años en adelante), 3 Habitantes de calle, 3 Tran y 2 RrOM/gitanas (Estas cifras no se suman, ya que por interseccionalidad, una mujer puede tener varias condiciones)
 (ii) Se realiza firma memorando de entendimiento entre la secretaría distrital de la mujer y la universidad pedagógica nacional, con el Objeto de Aunar esfuerzos para adelantar acciones orientadas a promover el ejercicio del derecho a la educación con equidad y la autonomía económica para las mujeres en sus diferencias y diversidades, en coherencia con la misionalidad de ambas partes.</t>
  </si>
  <si>
    <t xml:space="preserve">En septiembre con el objetivo de Acompañar y liderar la Mesa Distrital de Cuidado Menstrual Distrital, desarrollando el plan de acción acordado y articulando las acciones programadas, se avanza con: 
1.	MESA DISTRITAL DE CUIDADO MENSTRUAL: Se realizó la octava mesa Distrital del año 2026 que se centró en revisar las acciones territoriales de  septiembre, incluyendo el recorrido y la jornada de cuidado menstrual, sus resultados y aprendizajes. Revisión de avances en la formalización de la Mesa, mediante la construcción y ajuste del documento para su posterior revisión jurídica. Revisar y ajustar los protocolos de recorridos, jornadas y funcionamiento de la Mesa, especialmente en cuanto a fases, seguimiento, objetivos, entidades participantes y enfoques. Además, quedó como línea de trabajo ajustar los documentos de protocolos, fortalecer la planeación previa de las jornadas y recorridos, y mantener disponibles las transferencias de conocimiento sobre la metodología EMAA para personal nuevo de las entidades. 
2.	RECORRIDO: Recorrido Distrital de cuidado menstrual en la localidad de Ciudad Bolívar, dirigida a personas menstruantes en habitabilidad de calle o riesgo de estarlo, con el propósito de promover el reconocimiento del cuidado menstrual como un componente de la dignidad humana, la salud, el autocuidado y la garantía de derechos, mediante acciones pedagógicas, de sensibilización, orientación y articulación interinstitucional con enfoque diferencial.  La SDMujer: brindó atención a 5 mujeres, ciudadanas habitantes de calle, mediante la entrega de información y la implementación de la pedagogía EMAA, además de la entrega de 5 pantis donados por la ECM. 
3.	JORNADA INTERINSTITUCIONAL: Se realizó la en la Casa Diana Navarro, con participación de SDMujer, SDIS, IDIPRON y el sector Salud. La jornada brindó orientación, atención institucional y en salud, educación menstrual y entrega de elementos para la gestión menstrual. La SDMujes atendió a 49 personas con 49 pantis entregados, mediante abordajes pedagógicos y orientación EMAA. De las 49 mujeres atendidas,  20 mujeres eran habitantes de calle y 13 en riesgo de estarlo y 8 transfemeninos  habitantes de calle, 7 transfemeninos en riesgo de estarlo. </t>
  </si>
  <si>
    <t>En septiembre  con el objetivo de realizar espacios para la cualificación de equipos, transferencia metodológica y de conocimientos en educación menstrual, se avanza con la realización de un espacio de cualificación dirigido a 20 docentes, así: 
Se realizó cualificación en la metodología EMA – Educación Menstrual para el Autoconocimiento y el Autocuidado, dirigida a 20 docentes y orientadoras de  IED Antonio José Uribe. Durante la jornada se abordaron de manera dinámica los cuatro módulos de la metodología, brindando herramientas para acompañar a niñas y jóvenes en sus procesos menstruales y fortalecer la garantía de los derechos menstruales en el entorno escolar.
El colegio manifestó interés en replicar la metodología con las estudiantes y solicitó los materiales pedagógicos y gráficos para su implementación. Estos fueron enviados posteriormente. La institución se comprometió a compartir las acciones y experiencias desarrolladas, quedando pendiente el seguimiento a su implementación.</t>
  </si>
  <si>
    <t>Para septiembre con el objetivo de Realizar Espacios de Educación Menstrual para el Autocuidado y el Autoconocimiento, se realizaron 8 espacios EMAA, con la participación de  276 mujeres, así:
(i)	EMAA dirigido a 23 mujeres estudiantes SENA 
(ii)	EMAA dirigido a 15 mujeres estudiantes SENA 
(iii)	EMAA dirigido a 14 adolescentes de CENDACOL  
(iv)	EMAA dirigido a 39 mujeres estudiantes SENA 
(v)	EMAA dirigido a 42 mujeres adultas. Personería de Bogotá.  
(vi)	EMAA dirigido a 16 mujeres con discapacidad jóvenes Fundación INTEGRATE
(vii)	EMAA dirigido a 15 mujeres adultas de la Fundación Sembrando Esperanza ICBF. 
(viii) el 30.09.2026 en el CDC Bellavista se desarrolló un espacio de plenipausia dirigido a 12 personas adultas y adultas mayores, orientado a resignificar esta etapa de la vida desde una perspectiva de plenitud, bienestar y renovación</t>
  </si>
  <si>
    <t xml:space="preserve">Con el objetivo de implementar la estrategia distrital de cuidado menstrual para el mes de septiembre se realizó la octava Mesa Distrital de Cuidado Menstrual Distrital del año 2026 y de acuerdo con la planeación, se avanzó con: 
1.	RECORRIDO: Recorrido en la localidad de Ciudad Bolívar, dirigida a 5 personas menstruantes en habitabilidad de calle o riesgo de estarlo. 
2. JORNADA INTERINSTITUCIONAL: Se realizó la en la Casa Diana Navarro, con participación de SDMujer, SDIS, IDIPRON y el sector Salud. La jornada brindó orientación, atención institucional y en salud, educación menstrual y entrega de elementos para la gestión menstrual. La SDMujes atendió a 49 personas 
3.  Espacios de Educación Menstrual para el Autocuidado y el Autoconocimiento EMAA:  se realizaron se realizaron 8 espacios EMAA, con la participación de  276 mujeres, así: (i) EMAA dirigido a 23 mujeres estudiantes SENA  (ii)	EMAA dirigido a 15 mujeres estudiantes SENA  (iii)	EMAA dirigido a 14 adolescentes de CENDACOL  (iv)	EMAA dirigido a 39 mujeres estudiantes SENA  (v)	EMAA dirigido a 42 mujeres adultas. Personería de Bogotá.   (vi)	EMAA dirigido a 16 mujeres con discapacidad jóvenes Fundación INTEGRATE (vii)	EMAA dirigido a 15 mujeres adultas de la Fundación Sembrando Esperanza ICBF.  (viii) el 30.09.2026 en el CDC Bellavista se desarrolló un espacio de plenipausia dirigido a 12 personas adultas y adultas mayores.
3. CUALIFICACIÓN DE EQUIPOS: un espacio de cualificación en la metodología EMAA – Educación Menstrual para el Autoconocimiento y el Autocuidado, dirigida a 20 docentes y orientadoras de  IED Antonio José Uribe. </t>
  </si>
  <si>
    <t xml:space="preserve">En el periodo acumulado de enero a agosto, con el fin de implementar la estrategia de cuidado menstrual, se realizó la septima Mesa Distrital del año 2026 y de acuerdo con la planeación, se avanzó con: 
1.	JORNADAS INTERINSTITUCIONALES: Se realizaron 2 dos jornadas con las entidades de IDIPRON, SDIS, SDS, SdMUJER en el marco del cumplimiento del Acuerdo 883 en donde se atendieron 85 mujeres habitantes de calle y en riesgo de estarlo (i) En el Parque tercer milenio- Localidad Santafé, 13 mujeres. (ii) En el parque las cruces, 72 mujeres
2.	RECORRIDOS: Se realizaron 6 recorridos por la dignidad menstrual, abordando 54  mujeres habitantes de calle o en riesgo de estarlo, así: (i) localidad de Suba, se realizó el abordaje a 14 mujeres menstruantes (ii) localidad de Puente Aranda (Canal Comuneros) abordaje por parte de la SdMujer a 11 mujeres menstruantes (iii) localidad de Engativá, abordaje por parte de la SdMujer a 6 mujeres menstruantes (iv) localidad de Kennedy se realizó el abordaje a 7 mujeres en habitabilidad de calle o  en riesgo de habitar calle. (v) localidad de Usaquén se realizó el abordaje a 11 mujeres en habitabilidad de calle o en riesgo de habitar calle. (vi) localidad Barrios Unidos se abordaron 5 mujeres. 
3. El total acumulado de Espacios de Educación Menstrual para el Autocuidado y el Autoconocimiento EMAA, realizados es: 41 espacios EMAA con la participación de 830 mujeres. 
4.	CUALIFICACIÓN DE EQUIPOS PROFESIONALES Se realizaron 18 espacios de cualificación de equipos dirigidos a 474 profesionales de entidades Distritales, públicas y privadas. </t>
  </si>
  <si>
    <t>En el periodo acumulado de enero a septiembre, con el fin de implementar la estrategia de cuidado menstrual, se realizó la octava Mesa Distrital del año 2026 y de acuerdo con la planeación, se avanzó con: 
1.	JORNADAS INTERINSTITUCIONALES: Se realizaron 3 jornadas con las entidades de IDIPRON, SDIS, SDS, SdMUJER en el marco del cumplimiento del Acuerdo 883 en donde se atendieron 134 mujeres habitantes de calle y en riesgo de estarlo (i) En el Parque tercer milenio- Localidad Santafé, 13 mujeres. (ii) En el parque las cruces, 72 mujeres (iii) Casa Diana Navarro 49 mujeres 
2.	RECORRIDOS: Se realizaron 7 recorridos, abordando 59  mujeres habitantes de calle o en riesgo de estarlo.
3. El total acumulado de Espacios de Educación Menstrual para el Autocuidado y el Autoconocimiento EMAA, realizados es: 49 espacios EMAA con la participación de 1106 mujeres. 
4.	CUALIFICACIÓN DE EQUIPOS PROFESIONALES Se realizaron 19 espacios de cualificación de equipos dirigidos a 494 profesionales de entidades Distritales, públicas y privadas.</t>
  </si>
  <si>
    <t xml:space="preserve">En septiembre con el objetivo de realizar Asistencia Técnica para la incorporación del enfoque diferencial a los sectores de la Administración Distrital, se realizaron 4 sensibilizaciones en el marco del procedimiento de asistencia técnica a tres sectores del distrito, con 104 participantes, así: 
1.	Sector Hábitat: Sensibilización “Enfoques para la Gestión Social en el territorio” cuyo objetivo general fue fortalecer las capacidades de las y los participantes para comprender e incorporar los enfoques de género, de derechos humanos de las mujeres y poblacional-diferencial en la gestión social territorial, mediante herramientas conceptuales y metodológicas, con 40 funcionarios y funcionarias de la Caja de Vivienda Popular-CVP. 
2.	Sector Hábitat: sensibilización “Narrativas que se encuentran, experiencias que transforman” con objetivo de promover el intercambio de experiencias y conocimientos con referentes de diferentes grupos poblacionales de mujeres, para fortalecer las capacidades de las personas participantes en la incorporación de los enfoques de género, de derechos humanos de las mujeres y poblacional-diferencial, y propiciar la reflexión sobre el desarrollo de iniciativas comunitarias que contribuyan al fortalecimiento de las redes de apoyo, la participación y la autonomía de las mujeres en las localidades, con la participación de 25 funcionarios y funcionarias de la Caja de Vivienda Popular-CVP. 
3.	Sector Educación: Sensibilización sobre lenguaje incluyente: ¿Qué pasaría si…? Con objetivo de fortalecer las capacidades del talento humano de las Direcciones Locales de Educación (DILE's) para comprender e incorporar el lenguaje incluyente con los enfoques de derechos humanos de las mujeres, de género y poblacional-diferencial en el desarrollo de sus funciones, promoviendo prácticas institucionales que contribuyan a la igualdad, la no discriminación y la garantía de los derechos humanos. Participaron 15 funcionarios y funcionarias de las Direcciones Locales de Educación.
4.	Sector Cultura, Recreación y Deporte: Taller Enfoques de derechos humanos de las mujeres, de género y poblacional - diferencial y herramientas prácticas para prevención de la discriminación en BibloRed, cuyo objetivo fue sensibilizar acerca de la importancia de aplicar los enfoques de derechos humanos de las mujeres, de género y poblacional - diferencial en la atención a la ciudadanía en la Red Distrital de Bibliotecas Públicas de Bogotá – BibloRed, como mecanismo para prevenir actos de discriminación hacía las mujeres en sus diferencias y diversidad. Participaron 24 personas. </t>
  </si>
  <si>
    <t>Con el objetivo de desarrollar el Plan de Acción para la gestión, alistamiento y realización de eventos conmemorativos, talleres, encuentros diferenciales y actividades para la transformación de imaginarios, estereotipos racistas y de discriminación, para el año 2026 se proyecta la realización de eventos con 20 grupos poblacionales de mujeres y durante el mes de agosto se avanzó en: 
Se realizaron 5 eventos con la participación de 198 mujeres, así:
1.	Caminata Quebrada la Vieja con 8 mujeres sordas. acercamiento de las mujeres sordas al entorno natural mediante una caminata ecológica en la Quebrada La Vieja, fomentando el conocimiento sobre la biodiversidad, las plantas nativas y las especies de aves presentes en este ecosistema, garantizando la accesibilidad a la información a través del servicio de interpretación en Lengua de Señas Colombiana
2.	Taller de Foto Pose dirigido 15 mujeres que participan de Casa de Todas, como un espacio orientado al reconocimiento corporal, la expresión corporal y el fortalecimiento de herramientas para la exploración de diferentes formas de posar y realizar registros fotográficos.
3.	Se desarrollaron 2 dos encuentros intergeneracionales con migrantes, uno con 21 mujeres migrantes sobre los roles y estereotipos de género asociados a las mujeres  y otro con la finalidad de brindar un espacio de bienestar, recreación y esparcimiento dirigido a 115 mujeres migrantes  jóvenes y adultas. 
4. Se realizó un encuentro intergeneracional con 39 mujeres rurales mediante el acceso gratuito al parque Salitre  Mágico, en articulación con el Instituto Distrital de Recreación y Deporte (IDRD), promoviendo la integración, el disfrute del tiempo libre y el descanso.
Adicionalmente se avanzó con la gestión, planeación de eventos a desarrollar en el último trimestre, así: 
4.	Planeación y estructuración para  la sesión extraordinaria de la Unidad Técnica de Apoyo Trans, en donde se presentará organización del evento transinscidencias. 
5.	Definir y ajustar la metodología del evento conmemorativo del 5 de diciembre para mujeres migrantes (principalmente organizado por la Secretaría Distrital  de la Mujer) y establecer pasos concretos para su ejecución, articulación con  entidades y necesidades logísticas y presupuestales.</t>
  </si>
  <si>
    <t xml:space="preserve">En septiembre con el objetivo de realizar talleres de conceptos básicos y acercamiento a la lengua de señas para funcionarios, colaboradores o contratistas del Distrito y realización de servicios de interpretación en lengua de señas, para la inclusión y atención a mujeres sordas en los servicios y actividades de la secretaría de la mujer, se avanzó así:
1.	SERVICIOS DE INTERPRETACIÓN DE LENGUA DE SEÑAS COLOMBIANA: Se prestaron 21 servicios solicitados por el CIOM BSA – Subdirección de participación SDMujer , Dirección de Derechos y Diseño de Política -  DDDP y por la Subsecretaria del cuidado y políticas de igualdad- el consejo consultivo de mujeres y  la Dirección de Enfoque Diferencial de la SdMujer. 
3.	PROTOCOLO PARA LA PRESTACIÓN DEL SERVICIO DE LENGUA DE SEÑAS: Durante el mes se avanzó en la revisión de los contenidos del documento y se realizó reunión para establecer compromisos y flujograma. </t>
  </si>
  <si>
    <t>En septiembre con el objetivo de sistematizar y organizar una caja de herramientas, se avanzó con: 
1.	Capítulo de orientaciones para la atención diferencial palenquera: Se socializó con la comunidad palenquera la versión consolidada del capítulo de orientaciones y recomendaciones para la atención diferencial de las mujeres y la comunidad palenquera, con el propósito de recoger las observaciones finales y concertar los ajustes necesarios para avanzar hacia el cierre y la sistematización del documento. Asimismo, se remitió la versión consolidada al correo electrónico del Kuagro para su revisión y seguimiento.</t>
  </si>
  <si>
    <t>Durante el mes de septiembre con el fin de construir fichas metodológicas para la realización de actividades de capacitación y sensibilización sobre el enfoque diferencial, y de acuerdo con el plan de acción formulado para el cumplimiento de la tarea, ¨…se proyecta la elaboración y realización de pilotos de prueba para 13 fichas metodológicas que den cuenta de diseño creativo, experiencial y dinámico…¨. Avanzando así:
1.	AJUSTES POSTERIORES AL PRIMER PILOTO IMPLEMENTADO: (i) Se llevaron a cabo reuniones con líderes de los componentes de la Dirección de Enfoque Diferencial, orientadas a dialogar y recoger propuestas para la construcción del documento de incorporación del enfoque diferencial de víctimas del conflicto armado. Estos espacios permitieron identificar aspectos y acciones que requieren ser considerados para fortalecer la incorporación del enfoque de víctimas del conflicto armado  en los componentes estratégicos y en las acciones desarrolladas por la Dirección. Como avance cualitativo, a partir de los diálogos y reuniones desarrollados con los líderes de los diferentes componentes de la Dirección de Enfoque Diferencial, se logró fortalecer y ampliar las propuestas planteadas desde el enfoque diferencial de víctimas del conflicto armado, incorporando elementos y acciones pertinentes para su transversalización en los diferentes componentes estratégicos de la Dirección</t>
  </si>
  <si>
    <t>En el mes de septiembre, con el objetivo de Implementar plan de trabajo para la realización de espacios, actividades y eventos orientados al reconocimiento y garantía de los derechos de las mujeres Lesbianas, bisexuales y trans, se avanza con:
1.	Realizar seguimiento y articulación a las acciones previstas con mujeres privadas de la libertad, particularmente aquellas dirigidas a mujeres trans y mujeres lesbianas, bisexuales, con el propósito de revisar el cronograma de actividades en los establecimientos penitenciarios, definir posibilidades de acompañamiento por parte de las referentes poblacionales, revisar las metodologías previstas para los espacios y establecer mecanismos de articulación que permitan avanzar en el cumplimiento de las metas contempladas en los respectivos planes de trabajo. 
2.	Socializar las características, requisitos, oportunidades, exigencias académicas y posibilidades de vinculación laboral del Programa  Técnico en Enfermería ofertado por el SENA, con el fin de brindar información clara y suficiente a las mujeres participantes para facilitar la toma de decisiones informadas sobre su ingreso al proceso formativo, considerando las realidades, necesidades y condiciones particulares de las mujeres en sus diferencias y diversidad.</t>
  </si>
  <si>
    <t>En el mes de septiembre, Con el objetivo de ejecutar proyecto orientado al reconocimiento y garantía de los derechos de las mujeres con discapacidad y mujeres migrantes, se avanza con:
1. EL 10 de Septiembre se realizó recorrido territorial en la localidad de Rafael Uribe, en compañía de una de las gestoras territoriales de casa de todas visitando establecimientos de la zona donde se ejerce ASP, en los diferentes establecimientos se abordaron 21 mujeres migrantes quienes se les brindo la oferta de la SDMujer y así mismo las ofertas de casa de todas, expresando principal atención de atención en temas de regularización.  
2. El día 29 de septiembre se brindó acompañamiento a espacio de  socialización de los resultados del estudio de salud de las personas que realizan actividades sexuales pagadas en Bogotá.
3. Se desarrolló el quinto encuentro mensual con la participación de 16 mujeres sordas, como un espacio de participación, información e intercambio de experiencias liderado por la referente de mujeres sordas. Durante la jornada se socializó el balance de las acciones desarrolladas durante el año 2026, las actividades programadas para los meses siguientes y los procesos adelantados desde la Dirección de Enfoque Diferencial dirigidos a esta población
4. Brindar asesoría y orientación a las delegadas de los Consejos Locales de Discapacidad frente a sus procesos de participación y articulación territorial, así como socializar los avances relacionados con los Planes Operativos Locales, la accesibilidad en las Manzanas del Cuidado, la oferta institucional y la atención de casos mediante las Duplas, con el fin de fortalecer el seguimiento y la gestión de las acciones dirigidas a las personas con discapacidad.</t>
  </si>
  <si>
    <t>En septiembre con el objetivo de acompañar espacios y actividades para la transversalización del enfoque diferencial a demanda de entidades del sector público y privado, se avanzó con la realización de dos espacios de transversalización del enfoque diferencial, con 43 profesionales, así:
1.	Transversalización del enfoque de orientaciones sexuales e identidades de género (OSIG), con 25 profesionales psicosociales y jurídicas de las Casas de Justicia de la Subdirección de Fortalecimiento. abordando conceptos del sistema sexo-género-deseo, análisis de prejuicios y estereotipos en la atención institucional, reconocimiento de identidades de genero diversas, uso de lenguaje incluyente, respeto por el nombre identitario y pautas para una atención diferencial libre de discriminación.  
2. Se realizó la implementación de la metodología “Otras formas de ser y estar: hablemos de discapacidad”, diseñada por la Dirección de Enfoque Diferencial de la Secretaría Distrital de la Mujer, en el marco del cierre del Taller de Acercamiento a la Lengua de Señas Colombiana (LSC) dirigido a 18 profesionales del equipo del Fondo de Cultura Económica</t>
  </si>
  <si>
    <t>Con el objetivo de Implementar 1 estrategia de asistencia técnica dirigidas a los Sectores de la Administración Distrital y al Sector Privado, para incorporación del enfoque diferencial en los servicios, programas y estrategias dirigidas a mujeres, en septiembre se avanzó con:
1.	Se realizaron 4 sensibilizaciones en el marco del procedimiento de asistencia técnica a tres sectores del distrito, con 104 participantes, así: (i) Sector Hábitat: Sensibilización “Enfoques para la Gestión Social en el territorio”, con 40 funcionarios y funcionarias de la Caja de Vivienda Popular-CVP. (ii) Sector Hábitat: sensibilización “Narrativas que se encuentran, experiencias que transforman”, con la participación de 25 funcionarios y funcionarias de la Caja de Vivienda Popular-CVP. (iii) Sector Educación: Sensibilización sobre lenguaje incluyente: ¿Qué pasaría si…? Participaron 15 funcionarios y funcionarias de las Direcciones Locales de Educación. (iv) Sector Cultura, Recreación y Deporte: Taller Enfoques de derechos humanos de las mujeres, de género y poblacional - diferencial y herramientas prácticas para prevención de la discriminación en BibloRed. Participaron 24 personas. 
2.	Realización de dos espacios de transversalización del enfoque diferencial, con 43 profesionales, así: (i) Transversalización del enfoque de orientaciones sexuales e identidades de género (OSIG), con 25 profesionales psicosociales y jurídicas de las Casas de Justicia de la Subdirección de Fortalecimiento. (ii) Implementación de la metodología “Otras formas de ser y estar: hablemos de discapacidad”, diseñada por la Dirección de Enfoque Diferencial de la Secretaría Distrital de la Mujer, en el marco del cierre del Taller de Acercamiento a la Lengua de Señas Colombiana (LSC) dirigido a 18 profesionales del equipo del Fondo de Cultura Económica
3.	SERVICIOS DE INTERPRETACIÓN DE LENGUA DE SEÑAS COLOMBIANA: Se prestaron 21 servicios solicitados por el CIOM BSA – Subdirección de participación SDMujer , Dirección de Derechos y Diseño de Política -  DDDP y por la Subsecretaria del cuidado y políticas de igualdad- el consejo consultivo de mujeres y  la Dirección de Enfoque Diferencial de la SdMujer.</t>
  </si>
  <si>
    <t>https://secretariadistritald-my.sharepoint.com/:f:/g/personal/kforero_sdmujer_gov_co/IgBPyXhUhmMVTqO-raAEYmjCAQZOd3BxDjz-LpM1o-wvKEg?e=Mk123b</t>
  </si>
  <si>
    <t>https://secretariadistritald-my.sharepoint.com/:f:/g/personal/kforero_sdmujer_gov_co/IgDh2RFehKoER6ZPYywLNVc7Ac_uoK1tFzzHiaf4BAXPCQo?e=cYijya</t>
  </si>
  <si>
    <t>https://secretariadistritald-my.sharepoint.com/:f:/g/personal/kforero_sdmujer_gov_co/IgA5aXjSZXnlS5RhpatNApFqAZhW7BcsVvKORfW5hAveUMo?e=xiYvBu</t>
  </si>
  <si>
    <t>https://secretariadistritald-my.sharepoint.com/:f:/g/personal/kforero_sdmujer_gov_co/IgDrFTX83nd7SraCJ6yN7rh2AQOH3QcbDApcMJBP-OUIYH0?e=XcvV6E</t>
  </si>
  <si>
    <t xml:space="preserve">Con el objetivo de desarrollar el Plan de Acción para la gestión, alistamiento y realización de eventos conmemorativos, talleres, encuentros diferenciales y actividades para la transformación de imaginarios, estereotipos racistas y de discriminación, para el año 2026 se proyecta la realización de eventos con 20 grupos poblacionales de mujeres. 
Durante el  mes de septiembre se avanzó con la realización de  4 eventos, así:
1.	Conmemorar el 05 de septiembre día Distrital de las Mujeres indígenas establecido mediante el decreto 865 del 2019 con la participación de 168 mujeres indígenas, 
2.	Desarrollar evento “Movimiento Vivo 2.0”, dirigido a 144 mujeres que realizan actividades sexuales pagadas – ASP
3.	Conmemoración del día internacional de las mujeres indígenas con 54 mujeres muiscas de SUBA
4.	Conmemoración del día internacional de las mujeres indígenas con 62 mujeres muiscas de BOSA </t>
  </si>
  <si>
    <t>https://secretariadistritald-my.sharepoint.com/:f:/g/personal/kforero_sdmujer_gov_co/IgDe5rn5KBYJTazD7cxvnnB3AZ_ESXlRCsOn9tV_ZRHIUNE?e=qkL3jv</t>
  </si>
  <si>
    <t>https://secretariadistritald-my.sharepoint.com/:f:/g/personal/kforero_sdmujer_gov_co/IgCmjZdVmwIkQJ9fUzp9ikPvAfNCsLLSwbHQNyLj_3YIwhc?e=lo1mWd</t>
  </si>
  <si>
    <t>https://secretariadistritald-my.sharepoint.com/:f:/g/personal/kforero_sdmujer_gov_co/IgAbJG9qOocARJE2XR8o3A5lAZ6rHkutVA2PAX8lzu57pIk?e=O4j5ST</t>
  </si>
  <si>
    <t>https://secretariadistritald-my.sharepoint.com/:f:/g/personal/kforero_sdmujer_gov_co/IgC8FQn7arXpSY9nT7eu4QY8AaLy5Lxc4gTQHHkeLQHTaGY?e=JEgGQJ</t>
  </si>
  <si>
    <t>Para Implementar 1 estrategia de reconocimiento de la diversidad de las mujeres del Distrito Capital, en el mes de septiembre se avanzó así: 
Se avanzó con la realización de  4 eventos, así: (i) Conmemoración el 05 de septiembre día Distrital de las Mujeres indígenas establecido mediante el decreto 865 del 2019 con la participación de 168 mujeres indígenas (ii) Desarrollar evento “Movimiento Vivo 2.0”, dirigido a 144 mujeres que realizan actividades sexuales pagadas – ASP (iii) Conmemoración del día internacional de las mujeres indígenas con 54 mujeres muiscas de SUBA (iv) Conmemoración del día internacional de las mujeres indígenas con 62 mujeres muiscas de BOSA</t>
  </si>
  <si>
    <t>Para Implementar 1 estrategia de reconocimiento de la diversidad de las mujeres del Distrito Capital, en el periodo acumulado de enero a septiembre se han realizado: 
•	19 actividades, encuentros, eventos y conmemoraciones en los que han participado 2162 mujeres en sus diferencias y diversidades, así: (i) Apertura Fiestón LesbiArte: 4 trans – 87 LB (ii) Jornada de conmemoración “Nuestras memorias, nuestras luchas” en la Plaza de la Hoja con 23 mujeres víctimas del conflicto armado (iii) Conversatorio Visibilidad Lésbica: 1 trans 19 LB (iv) Encuentro Intergeneracional Mural 8M:  20 Discapacidad 12 migrantes (v) Actividades FOTOPOSE 29 trans (vi) Conmemorar el mes del orgullo LGBTI cárcel Distrital 54 mujeres privadas de la libertad (vii) Conmemoración Mujeres Afrocolombianas con la participación de 300 mujeres negras y afro (viii) conmemoración mujeres con discapacidad con 23 mujeres con discapacidad (ix) TRANS-PICNIC: con 29 mujeres trans y 39 LGTBI (X) Jornada de bienestar en el parque salitre mágico orientada a propiciar un espacio de bienestar, esparcimiento y fortalecimiento de vínculos a través de la reivindicación de su derecho al descanso, el tiempo libre y la recreación. Con la participación de 146 mujeres migrantes, 120 mujeres con discapacidad, 7 mujeres víctimas del conflicto armado, 76 mujeres LBT, 50 adultas en educación flexible, 232 indígenas, 27 raizales, 45 mujeres Rrom, 65 Postpenadas, 20 habitantes de calle, 70 mujeres en ASP y  38 mujeres rurales. (xi) Caminata Quebrada la Vieja con 8 mujeres sordas., garantizando la accesibilidad a la información a través del servicio de interpretación en Lengua de Señas Colombiana (xii) Taller de Foto Pose dirigido 15 mujeres de Casa de Todas, como un espacio orientado al reconocimiento y expresión corporal (xiii y xiv) Se desarrollaron 2 dos encuentros intergeneracionales con migrantes, uno con 21 mujeres migrantes sobre los roles y estereotipos de género asociados a las mujeres  y otro con la finalidad de brindar un espacio de bienestar, recreación y esparcimiento dirigido a 115 mujeres migrantes  jóvenes y adultas. (xv) Se realizó un encuentro intergeneracional con 39 mujeres rurales mediante el acceso gratuito al parque Salitre  Mágico, en articulación con el Instituto Distrital de Recreación y Deporte (IDRD), promoviendo la integración, el disfrute del tiempo libre y el descanso. (xvi) Conmemoración el 05 de septiembre día Distrital de las Mujeres indígenas establecido mediante el decreto 865 del 2019 con la participación de 168 mujeres indígenas (xvii) Desarrollar evento “Movimiento Vivo 2.0”, dirigido a 144 mujeres que realizan actividades sexuales pagadas – ASP (xviii) Conmemoración del día internacional de las mujeres indígenas con 54 mujeres muiscas de SUBA (xix) Conmemoración del día internacional de las mujeres indígenas con 62 mujeres muiscas de BOSA</t>
  </si>
  <si>
    <t>https://secretariadistritald-my.sharepoint.com/:f:/g/personal/kforero_sdmujer_gov_co/IgDQ-ocp-fJBSanAclr0RPODAaWDT-hcX7UOONg_sS8jjm4?e=FPKJ1f</t>
  </si>
  <si>
    <t>Para el mes de septiembre, con el objetivo de dar cumplimiento a la meta plan de Desarrollo ¨Implementar 1 estrategia de transformación cultural orientada al cambio comportamental, que posibilite la redistribución de los trabajos de cuidado, la prevención de las violencias contra las mujeres y la transformación de imaginarios discriminatorios, que limitan el ejercicio de sus derechos”, se precisa que el proyecto 8222 contribuye directamente al desarrollo del 25% de esta estrategia. En este sentido, el avance reportado por el proyecto 8222 se ha materializado avanzando en la realización de Asistencia Técnica para la incorporación del enfoque diferencial a los sectores de la Administración Distrital e implementando acciones para el reconocimiento de la diversidad de las mujeres, así:  
1.	Se realizaron 4 sensibilizaciones en el marco del procedimiento de asistencia técnica a tres sectores del distrito, con 104 participantes, así: (i) Sector Hábitat: Sensibilización “Enfoques para la Gestión Social en el territorio”, con 40 funcionarios y funcionarias de la Caja de Vivienda Popular-CVP. (ii) Sector Hábitat: sensibilización “Narrativas que se encuentran, experiencias que transforman”, con la participación de 25 funcionarios y funcionarias de la Caja de Vivienda Popular-CVP. (iii) Sector Educación: Sensibilización sobre lenguaje incluyente: ¿Qué pasaría si…? Participaron 15 funcionarios y funcionarias de las Direcciones Locales de Educación. (iv) Sector Cultura, Recreación y Deporte: Taller Enfoques de derechos humanos de las mujeres, de género y poblacional - diferencial y herramientas prácticas para prevención de la discriminación en BibloRed. Participaron 24 personas.
2.	Realización de dos espacios de transversalización del enfoque diferencial, con 43 profesionales, así: (i) Transversalización del enfoque de orientaciones sexuales e identidades de género (OSIG), con 25 profesionales psicosociales y jurídicas de las Casas de Justicia de la Subdirección de Fortalecimiento. (ii) Implementación de la metodología “Otras formas de ser y estar: hablemos de discapacidad”, diseñada por la Dirección de Enfoque Diferencial de la Secretaría Distrital de la Mujer, en el marco del cierre del Taller de Acercamiento a la Lengua de Señas Colombiana (LSC) dirigido a 18 profesionales del equipo del Fondo de Cultura Económica
3.	SERVICIOS DE INTERPRETACIÓN: Se prestaron 21 servicios solicitados por el CIOM BSA – Subdirección de participación SDMujer , Dirección de Derechos y Diseño de Política -  DDDP y por la Subsecretaria del cuidado y políticas de igualdad- el consejo consultivo de mujeres y  la Dirección de Enfoque Diferencial de la SdMujer.
4.	Se realizaron 4 eventos, así: (i) Conmemoración el 05 de septiembre día Distrital de las Mujeres indígenas establecido mediante el decreto 865 del 2019 con la participación de 168 mujeres indígenas (ii) Desarrollar evento “Movimiento Vivo 2.0”, dirigido a 144 mujeres que realizan actividades sexuales pagadas – ASP (iii) Conmemoración del día internacional de las mujeres indígenas con 54 mujeres muiscas de SUBA (iv) Conmemoración del día internacional de las mujeres indígenas con 62 mujeres muiscas de BOSA</t>
  </si>
  <si>
    <t>Para dar cumplimiento a la meta plan de ¨Desarrollar 4 estrategias de empoderamiento para promover capacidades, liderazgos, participación, incidencia política y transformación de imaginarios culturales, que reproducen los estereotipos de género en los territorios urbanos y rurales¨, se precisa que el proyecto 8222 contribuye directamente al desarrollo de UNA de las estrategias. En este sentido, el avance reportado por el proyecto 8222 corresponde específicamente al desarrollo de Una Estrategia de Enfoque Diferencial, cuya implementación se ha materializado a través de los componentes de la estrategia, para el mes de septiembre, así:
1.	CURSO OBSERVO, IDENTIFICO Y PROTEJO PLATAFORMA VIRTUAL SdMUJER: se certificaron 2 personas  
2.	TRANSFERENCIA METODOLÓGICA EQUIPOS PROFESIONALES: Se realizaron dos espacios de transferencias de conocimientos en herramientas y metodología para el empoderamiento, el enfoque diferencial y de derechos a 31 profesionales, así: (i) 10 personas de la Organización América Solidaria (ii) 21 personas  de la sede Salud Pública Subred  Candelaria. 
3.	SEMILLEROS DE EMPODERAMIENTO: Se desarrollaron dos semilleros con 68 mujeres participantes así: (i)	Semillero de Empoderamiento con 30 Mujeres jóvenes estudiantes de la UNAD. (ii)	Semillero de Empoderamiento con 38 Adolescentes estudiantes del grado octavo colegio Chuniza. 
4. JORNADAS SIGNIFICATIVAS: Se realizaron 6 Jornadas Significativas con 119 mujeres participantes, así: (i)	1 JS con 14 mujeres Migrantes (ii)	1 JS con 29 mujeres jóvenes estudiantes de once, colegio Chuniza. (iii)	1 JS con 15 mujeres jóvenes estudiantes de once, colegio Chuniza. (iv)	1 JS con 20 mujeres jóvenes estudiantes de noveno, colegio Chuniza. (v)	1 JS con 23 mujeres migrantes, localidad de Kennedy. (vi)	1 JS con 18 mujeres privadas de la libertad, cárcel Distrital. 
5.	ESPACIOS DE CONEXIÓN EMOCIONAL: Se realizaron 8 Espacios de Conexión Emocional con la participación de159 mujeres, así: (i y ii) 2 ECE con 16 mujeres del Consejo Consultivo de Mujeres (iii y iv)  2 ECE con 65 Mujeres indígenas víctimas del conflicto armado Emberá Dobidá en Engativa y emberá katio en la UPI La Florida, en el marco de la cuarta Mesa Intercultural. (v) ECE con 24 mujeres migrantes: Durante la feria de servicios realizada en el CIAM de Kennedy. (vi y vii) 2 ECE con 31 mujeres con discapacidad cognitiva y psicosocial: En el Centro Integrarte Teusaquillo (viii) ECE con 23 mujeres jóvenes Estudiantes de la UNAD: Se desarrolló por Microsoft Teams.
6. ESCUELAS AMARTE: Se dio inicio a una Escuela AMARTE con la participación de 16 mujeres con discapacidad del Centro Intégrate patio bonito SDIS-localidad kennedy.
7. RECORRIDOS:  Un Recorrido en la localidad de Ciudad Bolívar, dirigida a 5 personas menstruantes en habitabilidad de calle o riesgo de estarlo. 
8. JORNADA INTERINSTITUCIONAL: Se realizó la en la Casa Diana Navarro, con participación de SDMujer, SDIS, IDIPRON y el sector Salud. La jornada brindó orientación, atención institucional y en salud, educación menstrual y entrega de elementos para la gestión menstrual. La SDMujes atendió a 49 personas 
9.  Espacios de Educación Menstrual para el Autocuidado y el Autoconocimiento EMAA:  se realizaron se realizaron 8 espacios EMAA, con la participación de  276 mujeres, así: (i) EMAA dirigido a 23 mujeres estudiantes SENA  (ii)	EMAA dirigido a 15 mujeres estudiantes SENA  (iii)	EMAA dirigido a 14 adolescentes de CENDACOL  (iv)	EMAA dirigido a 39 mujeres estudiantes SENA  (v)	EMAA dirigido a 42 mujeres adultas. Personería de Bogotá.   (vi)	EMAA dirigido a 16 mujeres con discapacidad jóvenes Fundación INTEGRATE (vii)	EMAA dirigido a 15 mujeres adultas de la Fundación Sembrando Esperanza ICBF.  (viii) el 30.09.2026 en el CDC Bellavista se desarrolló un espacio de plenipausia dirigido a 12 personas adultas y adultas mayores.
10. CUALIFICACIÓN DE EQUIPOS: un espacio de cualificación en la metodología EMAA – Educación Menstrual para el Autoconocimiento y el Autocuidado, dirigida a 20 docentes y orientadoras de  IED Antonio José Uribe.</t>
  </si>
  <si>
    <t>Para dar cumplimiento a la meta plan de ¨Desarrollar 4 estrategias de empoderamiento para promover capacidades, liderazgos, participación, incidencia política y transformación de imaginarios culturales, que reproducen los estereotipos de género en los territorios urbanos y rurales¨, se precisa que el proyecto 8222 contribuye directamente al desarrollo de UNA de las estrategias. En este sentido, el avance reportado por el proyecto 8222 corresponde específicamente al desarrollo de Una Estrategia de Enfoque Diferencial, cuya implementación se ha materializado a través de los componentes de la estrategia, para el periodo acumulado de enero a  septiembre, así:
1.	CURSOS VIRTUALES: cursos disponibles en la plataforma virtual de la SdMujer: •	¨Observo, Identifico y Protejo¨ para el periodo acumulado se certificaron 665 personas. •	TEJIENDO REDES: se certificaron 12 personas del curso tejiendo redes comunidad y 53 del curso tejiendo redes servidores.
2.	CUALIFICACIÓN EQUIPOS PROFESIONALES: Se realizaron 16 espacios de transferencia metodológica y de conocimientos en Empoderamiento y capacidades psicoemocionales a 496 funcionarias y funcionarios públicos, así: (i) siete Transferencias en Empoderamiento con 135 profesionales y (ii) nueve Trasferencias en capacidades psicoemocionales a 361 profesionales. 
3.	Se realizaron 53 Jornadas Significativas con la participación de 980 mujeres. 
4.	Se realizaron 5 semilleros con  110 mujeres así: un semillero con 22 mujeres con discapacidad, dos semilleros con 20 mujeres Rrom, un Semillero con 30 Mujeres jóvenes estudiantes de la UNAD y un Semillero con 38 Adolescentes estudiantes del grado octavo colegio Chuniza
5.	Se realizaron  9  Escuelas AMARTE con la certificación de 232 mujeres,:  así: (i) escuela amarte mujeres mayores bosa la estación 29 mujeres mayoras certificadas (ii) escuela amarte mujeres mayores bosa carbonel 50 mujeres mayoras certificadas  (iii) escuela amarte mujeres en ASP en nuevo porvenir  20 mujeres en ASP Certificadas (iv) escuela amarte mujeres en ASP en nuevo porvenir 17 mujeres en ASP certificadas  (v) 18 mujeres en ASP certificadas en la escuela amarte estudio webcam alba (vi) 38 mujeres adultas de la UNAD de las 56 participantes  (vii) 24 mujeres con discapacidad. (viii) 20 mujeres rurales.(ix) 16 mujeres con discapacidad del Centro Intégrate patio bonito SDIS-localidad Kennedy. 
6.	Se realizan 44 Espacios de Conexión Emocional ECE con participación de 1004 mujeres, realizados, así: 104 mujeres indígenas víctimas del conflicto: emberá Chamí de ciudad bolívar, Emberá Dobidá en Engativa y emberá katio en la UPI La Florida - 96  víctimas del conflicto - 87 mujeres campesinas y rurales,  - 25 Mujeres Trans en ASP y  madres Trans, del barrio Santa Fe, - 75 mujeres con discapacidad, - 9 mujeres adultas en la co – construcción en el marco del mural del 8M con mujeres en sus diferencias y diversidad, - 184  Mujeres migrantes, refugiadas y retornadas, - 68 Mujeres Jóvenes, - 91 Mujeres privadas de la libertad, realizado en la cárcel distrital de barones y anexo de mujeres de Bogotá, - 16 Mujeres en ASP Web Cam MMG Sede 1, - 162 mujeres adultas y mayoras y  71 mujeres en ASP. - 16 mujeres del Consejo Consultivo de Mujeres de Bogotá. 
7.	EDUCACIÓN FLEXIBLE: (i) Se realiza proceso contractual y firma contrato DE PRESTACIÓN DE SERVICIOS No. 926 de 2026 CELEBRADO ENTRE LA SECRETARÍA DISTRITAL DE LA MUJER Y MINDSIT S.A.S. con objeto: poyar la estrategia de Educación Flexible de la Dirección de Enfoque Diferencial en el desarrollo y articulación de las diferentes actividades que se requieran en el marco de la presentación del Examen de Estado de la Educación Media, SABER 11 por parte de un grupo de mujeres en su diversidad. Logrando la confirmación de inscripción y patrocinio de 183 mujeres en sus diferencias y diversidades, así: 43 Víctimas de conflicto armado y/o desplazamiento forzado, 37 Mujer adulta (entre 29 y 59 años), 26 Mujeres que realizan actividades sexuales pagas, 24 Indígenas, 23 Migrantes y/o refugiadas, 21 Lesbianas o bisexuales, 21 Mujer Joven (entre 18 y 28 años)	16 Negras/afrocolombianas, 14 mujeres Con discapacidad, 13 Campesinas y/o rurales, 4 Mujeres Mayoras (60 años en adelante), 3 Habitantes de calle, 3 Tran y 2 RrOM/gitanas (Estas cifras no se suman, ya que por interseccionalidad, una mujer puede tener varias condiciones) (ii) Se realiza firma memorando de entendimiento entre la secretaría distrital de la mujer y la universidad pedagógica nacional, con el Objeto de Aunar esfuerzos para adelantar acciones orientadas a promover el ejercicio del derecho a la educación con equidad y la autonomía económica para las mujeres en sus diferencias y diversidades, en coherencia con la misionalidad de ambas partes.
8.	JORNADAS INTERINSTITUCIONALES: Se realizaron 3 jornadas con las entidades de IDIPRON, SDIS, SDS, SdMUJER en el marco del cumplimiento del Acuerdo 883 en donde se atendieron 134 mujeres habitantes de calle y en riesgo de estarlo (i) En el Parque tercer milenio- Localidad Santafé, 13 mujeres. (ii) En el parque las cruces, 72 mujeres (iii) Casa Diana Navarro 49 mujeres 
9.	RECORRIDOS: Se realizaron 7 recorridos, abordando 59  mujeres habitantes de calle o en riesgo de estarlo.
10. El total acumulado de Espacios de Educación Menstrual para el Autocuidado y el Autoconocimiento EMAA, realizados es: 49 espacios EMAA con la participación de 1106 mujeres. 
11.	CUALIFICACIÓN DE EQUIPOS PROFESIONALES Se realizaron 19 espacios de cualificación de equipos dirigidos a 494 profesionales de entidades Distritales, públicas y privadas.</t>
  </si>
  <si>
    <t>https://secretariadistritald-my.sharepoint.com/:f:/g/personal/kforero_sdmujer_gov_co/IgByriUA2V-HT60uKv6KWMyrAQmTTOBK50REnT4bBF-qXF8?e=6w28d1</t>
  </si>
  <si>
    <t>https://secretariadistritald-my.sharepoint.com/:f:/g/personal/kforero_sdmujer_gov_co/IgBLp_4auY1XQbQzHhAzGaPaAWPGBCX2lbvgM2pG6IQT3zw?e=qacdcR</t>
  </si>
  <si>
    <t>https://secretariadistritald-my.sharepoint.com/:f:/g/personal/kforero_sdmujer_gov_co/IgCYmufiQx11S6cQo10SLXeUAc2kVm-FzkNRnEf-G8mK6Y8?e=z4GV6S</t>
  </si>
  <si>
    <t>https://secretariadistritald-my.sharepoint.com/:f:/g/personal/kforero_sdmujer_gov_co/IgCiRhvBqwygSJjnNMkH6ZH4AYm_vF4C44S4lzYXy5539YI?e=O3Mz2L</t>
  </si>
  <si>
    <t>https://secretariadistritald-my.sharepoint.com/:f:/g/personal/kforero_sdmujer_gov_co/IgAt0G9AwWFcRaXh38ZOvYAQAQ3OpeHvKbWkS6TuTxeWDVk?e=LgktUl</t>
  </si>
  <si>
    <t>https://secretariadistritald-my.sharepoint.com/:f:/g/personal/kforero_sdmujer_gov_co/IgDw8OUQCx9TTKBuMLSxXSmmAR0v2VZ-zxvL9cp2e2Lw3to?e=11agcI</t>
  </si>
  <si>
    <t>https://secretariadistritald-my.sharepoint.com/:f:/g/personal/kforero_sdmujer_gov_co/IgAPPIMhY43nR6GeFEtWtgnoAWqdW5c4ImyMRc0KBZZi2f0?e=HIrjKb</t>
  </si>
  <si>
    <t>https://secretariadistritald-my.sharepoint.com/:f:/g/personal/kforero_sdmujer_gov_co/IgDkXls9Yh5RSI9MRH5yYe2uAVdYfJAQTXCaylZ7qsBrDH0?e=Oe4uRx</t>
  </si>
  <si>
    <t>Yuly Emperatriz Sánchez C</t>
  </si>
  <si>
    <t>Contratista OAP</t>
  </si>
  <si>
    <t>Yuly Emperatriz Sánchez C.</t>
  </si>
  <si>
    <t>Jefe Oficina Asesora de Planeación ( E )</t>
  </si>
  <si>
    <t>Jefe Oficina Asesora de Planeación  ( E )</t>
  </si>
  <si>
    <t>Con el objetivo de Implementar 1 estrategia de asistencia técnica dirigida a los Sectores de la Administración Distrital y al Sector Privado, para la incorporación del enfoque diferencial en los servicios, programas y estrategias dirigidas a mujeres, en el periodo acumulado de enero a septiembre se avanzó así: 
1.	20 sensibilizaciones sobre enfoque poblacional - diferencial en el marco de la PPMyEG realizados a 8 sectores del Distrito con 1014 participantes, así:
(i) SECTOR AMBIENTE: 5 sensibilizaciones sobre introducción a los enfoques de derechos humanos de las mujeres, género, poblacional-diferencial con 91 funcionarios y contratistas de del Instituto Dis. Protección y Bienestar Animal - IDPYYBA - Inst. Dis. de Gestión de Riesgos  y Cambio Climático IDIGER - Jardín Botánico de Bogotá y mujeres del sector animalista y proteccionista de Bogotá. (ii) SECTOR MOVILIDAD: 2 sensibilizaciones del Enfoque Poblacional - Diferencial e interseccionalidad a 50 personas de equipos de gestores y gestoras territoriales de la secretaria de Movilidad y directoras y directores de obra de la Unidad Administrativa Especial de Rehabilitación y Mantenimiento Vial UAERMV. (iii) SECTOR HABITAT: 4 sensibilizaciones del Enfoque Poblacional - Diferencial e interseccionalidad dirigidos a 143 funcionarias, funcionarios y contratistas de la Empresa de Renovación y Desarrollo Urbano de Bogotá – RenoBo - Empresa de Acueducto y Alcantarillado de Bogotá – EAAB - Caja de Vivienda Popular-CVP. (iv) SECTOR INTEGRACION SOCIAL: 3 Sensibilización sobre la PPMyEG reflexión sobre los derechos de las mujeres, con la participación de 100 personas mayores usuarias del Centro Día Sierra Morena de la Localidad de Ciudad Bolívar y 329 funcionarios, funcionarias y contratistas de la Subdirección para la Discapacidad SDIS y los equipos territoriales de la Secretaría Distrital de Integración Social. (v) SECTOR GESTIÓN PÚBLICA: 2 sensibilizaciones sobre introducción a los enfoques de derechos humanos de las mujeres, género, poblacional-diferencial  con 226 funcionarios y funcionarias de distintos sectores convocados por DASCD. (vi) SECTOR EDUCACIÓN: Dos sensibilizaciones con 26 funcionarios y contratistas Talento Humano de Instituciones de Educación Superior y de las Direcciones Locales de Educación.(vii) SECTOR SALUD Una sensibilización sobre enfoque poblacional - diferencial en el marco de la PPMyEG con 26 colaboradores de las Subredes Integradas de Servicio de Salud (viii) SECTOR CULTURA, RECREACIÓN Y DEPORTE: Un Taller Enfoques de derechos humanos de las mujeres, de género y poblacional - diferencial y herramientas prácticas para prevención de la discriminación en BibloRed. Participaron 24 personas.
2.	Realización de 43 espacios de transversalización del enfoque diferencial, con 1051 participantes, así: (i) 30 talleres con la participación de 739 funcionarios y funcionarias de diferentes sectores del Distrito  (ii) 6 espacios de transversalización con 144 profesionales, docentes y estudiantes del sector privado y la academia  (iii) 7 espacios de sensibilización y transversalización del enfoque diferencial con la participación de 168 personas de organizaciones sociales, instancias de representación y ciudadanía. 
3.	CURSO LENGUA DE SEÑAS: Se han finalizado cuatro cursos de introducción a la lengua de señas con la certificación de 91 profesionales y hay un grupos en proceso de capacitación con 30 profesionales inscritos, así: (i) curso nivel 1 con 22 formadoras de manzanas de cuidado certificadas (ii) curso nivel 1 virtual con 40 profesionales del equipo de duplas psico jurídicas SIDICU certificadas  (iii) nivel 2 con 11 formadoras de manzanas de cuidado certificadas (iv) 18 profesionales de manzanas de cuidado certificadas en curso nivel 2 (v) en proceso 30 funcionarios del Fondo de Cultura Económica inician el curso nivel 1. 
4.	SERVICIOS DE INTERPRETACIÓN: Se han prestado 137 servicios de interpretación de lengua de señas, así: (i) 99 servicios para la DED (ii) 2 servicios casa de justicia San Cristobal (iii) 16 servicios para los CIOM Bosa, Ciudad Bolívar, Engativa, Kenedy, San Cristobal, Suba, Tunjuelito (iv) 6 servicios para el consejo consultivo de mujeres de Bogota (v) 4 servicios para cursos del Centro de Inclusión Digital (vi) 3 servicios para manzanas de cuidado Tunjuelito y Usaquen (vii) 2 servicios URI Bosa (viii) 5 servicios para despacho de la SdMujer, oficina de prensa y subsecretaria de capacidades.</t>
  </si>
  <si>
    <t>Para el periodo acumulado de enero a septiembre, con el objetivo de dar cumplimiento a la meta plan de Desarrollo ¨Implementar 1 estrategia de transformación cultural orientada al cambio comportamental, que posibilite la redistribución de los trabajos de cuidado, la prevención de las violencias contra las mujeres y la transformación de imaginarios discriminatorios, que limitan el ejercicio de sus derechos”, se precisa que el proyecto 8222 contribuye directamente al desarrollo del 25% de ésta estrategia. En este sentido, el avance reportado por el proyecto 8222 se ha materializado avanzando en la realización de Asistencia Técnica para la incorporación del enfoque diferencial a los sectores de la Administración Distrital e implementando acciones para el reconocimiento de la diversidad de las mujeres, así:  
1.  Se realizan 20 sensibilizaciones sobre enfoque poblacional - diferencial en el marco de la PPMyEG realizados a 8 sectores del Distrito con 1014 participantes, así:
(i) SECTOR AMBIENTE: 5 sensibilizaciones sobre introducción a los enfoques de derechos humanos de las mujeres, género, poblacional-diferencial con 91 funcionarios y contratistas de del Instituto Dis. Protección y Bienestar Animal - IDPYYBA - Inst. Dis. de Gestión de Riesgos  y Cambio Climático IDIGER - Jardín Botánico de Bogotá y mujeres del sector animalista y proteccionista de Bogotá. (ii) SECTOR MOVILIDAD: 2 sensibilizaciones del Enfoque Poblacional - Diferencial e interseccionalidad a 50 personas de equipos de gestores y gestoras territoriales de la secretaria de Movilidad y directoras y directores de obra de la Unidad Administrativa Especial de Rehabilitación y Mantenimiento Vial UAERMV. (iii) SECTOR HABITAT: 4 sensibilizaciones del Enfoque Poblacional - Diferencial e interseccionalidad dirigidos a 143 funcionarias, funcionarios y contratistas de la Empresa de Renovación y Desarrollo Urbano de Bogotá – RenoBo - Empresa de Acueducto y Alcantarillado de Bogotá – EAAB - Caja de Vivienda Popular-CVP. (iv) SECTOR INTEGRACION SOCIAL: 3 Sensibilización sobre la PPMyEG reflexión sobre los derechos de las mujeres, con la participación de 100 personas mayores usuarias del Centro Día Sierra Morena de la Localidad de Ciudad Bolívar y 329 funcionarios, funcionarias y contratistas de la Subdirección para la Discapacidad SDIS y los equipos territoriales de la Secretaría Distrital de Integración Social. (v) SECTOR GESTIÓN PÚBLICA: 2 sensibilizaciones sobre introducción a los enfoques de derechos humanos de las mujeres, género, poblacional-diferencial  con 226 funcionarios y funcionarias de distintos sectores convocados por DASCD. (vi) SECTOR EDUCACIÓN: Dos sensibilizaciones con 26 funcionarios y contratistas Talento Humano de Instituciones de Educación Superior y de las Direcciones Locales de Educación.(vii) SECTOR SALUD Una sensibilización sobre enfoque poblacional - diferencial en el marco de la PPMyEG con 26 colaboradores de las Subredes Integradas de Servicio de Salud (viii) SECTOR CULTURA, RECREACIÓN Y DEPORTE: Un Taller Enfoques de derechos humanos de las mujeres, de género y poblacional - diferencial y herramientas prácticas para prevención de la discriminación en BibloRed. Participaron 24 personas.
2.	Realización de 43 espacios de transversalización del enfoque diferencial, con 1051 participantes, así: (i) 30 talleres con la participación de 739 funcionarios y funcionarias de diferentes sectores del Distrito  (ii) 6 espacios de transversalización con 144 profesionales, docentes y estudiantes del sector privado y la academia  (iii) 7 espacios de sensibilización y transversalización del enfoque diferencial con la participación de 168 personas de organizaciones sociales, instancias de representación y ciudadanía.
3.	CURSO LENGUA DE SEÑAS: Se han finalizado cuatro cursos de introducción a la lengua de señas con la certificación de 91 profesionales y hay un grupos en proceso de capacitación con 30 profesionales inscritos, así: (i) curso nivel 1 con 22 formadoras de manzanas de cuidado certificadas (ii) curso nivel 1 virtual con 40 profesionales del equipo de duplas psico jurídicas SIDICU certificadas  (iii) nivel 2 con 11 formadoras de manzanas de cuidado certificadas (iv) 18 profesionales de manzanas de cuidado certificadas en curso nivel 2 (v) en proceso 30 funcionarios del Fondo de Cultura Económica inician el curso nivel 1.  
4.	SERVICIOS DE INTERPRETACIÓN: Se han prestado 137 servicios de interpretación de lengua de señas, así: (i) 99 servicios para la DED (ii) 2 servicios casa de justicia San Cristobal (iii) 16 servicios para los CIOM Bosa, Ciudad Bolívar, Engativa, Kenedy, San Cristobal, Suba, Tunjuelito (iv) 6 servicios para el consejo consultivo de mujeres de Bogota (v) 4 servicios para cursos del Centro de Inclusión Digital (vi) 3 servicios para manzanas de cuidado Tunjuelito y Usaquen (vii) 2 servicios URI Bosa (viii) 5 servicios para despacho de la SdMujer, oficina de prensa y subsecretaria de capacidades.
5. Se han realizado 19 actividades, encuentros, eventos y conmemoraciones en los que han participado 2162 mujeres en sus diferencias y diversidades, así: (i) Apertura Fiestón LesbiArte: 4 trans – 87 LB (ii) Jornada de conmemoración “Nuestras memorias, nuestras luchas” en la Plaza de la Hoja con 23 mujeres víctimas del conflicto armado (iii) Conversatorio Visibilidad Lésbica: 1 trans 19 LB (iv) Encuentro Intergeneracional Mural 8M:  20 Discapacidad 12 migrantes (v) Actividades FOTOPOSE 29 trans (vi) Conmemorar el mes del orgullo LGBTI cárcel Distrital 54 mujeres privadas de la libertad (vii) Conmemoración Mujeres Afrocolombianas con la participación de 300 mujeres negras y afro (viii) conmemoración mujeres con discapacidad con 23 mujeres con discapacidad (ix) TRANS-PICNIC: con 29 mujeres trans y 39 LGTBI (X) Jornada de bienestar en el parque salitre mágico orientada a propiciar un espacio de bienestar, esparcimiento y fortalecimiento de vínculos a través de la reivindicación de su derecho al descanso, el tiempo libre y la recreación. Con la participación de 146 mujeres migrantes, 120 mujeres con discapacidad, 7 mujeres víctimas del conflicto armado, 76 mujeres LBT, 50 adultas en educación flexible, 232 indígenas, 27 raizales, 45 mujeres Rrom, 65 Postpenadas, 20 habitantes de calle, 70 mujeres en ASP y  38 mujeres rurales. (xi) Caminata Quebrada la Vieja con 8 mujeres sordas., garantizando la accesibilidad a la información a través del servicio de interpretación en Lengua de Señas Colombiana (xii) Taller de Foto Pose dirigido 15 mujeres de Casa de Todas, como un espacio orientado al reconocimiento y expresión corporal (xiii y xiv) Se desarrollaron 2 dos encuentros intergeneracionales con migrantes, uno con 21 mujeres migrantes sobre los roles y estereotipos de género asociados a las mujeres  y otro con la finalidad de brindar un espacio de bienestar, recreación y esparcimiento dirigido a 115 mujeres migrantes  jóvenes y adultas. (xv) Se realizó un encuentro intergeneracional con 39 mujeres rurales mediante el acceso gratuito al parque Salitre  Mágico, en articulación con el Instituto Distrital de Recreación y Deporte (IDRD), promoviendo la integración, el disfrute del tiempo libre y el descanso. (xvi) Conmemoración el 05 de septiembre día Distrital de las Mujeres indígenas establecido mediante el decreto 865 del 2019 con la participación de 168 mujeres indígenas (xvii) Desarrollar evento “Movimiento Vivo 2.0”, dirigido a 144 mujeres que realizan actividades sexuales pagadas – ASP (xviii) Conmemoración del día internacional de las mujeres indígenas con 54 mujeres muiscas de SUBA (xix) Conmemoración del día internacional de las mujeres indígenas con 62 mujeres muiscas de BOSA</t>
  </si>
  <si>
    <t>Se modificaron los techos presupuestales de las actividades 2 y 3, sin alterar el valor total del proyecto, lo anterior, en atención a la modificación al PAABS donde se modificaron las líneas 1056, 1197 y la creación de la línea para la adquisición de elementos higiénico-sanitarios con cargo al componente (estrategia) de Cuidado Menstrual.</t>
  </si>
  <si>
    <t xml:space="preserve">Se actualiza el techo presupuestal de las actividades 2 y 3  </t>
  </si>
  <si>
    <t>Ana María Buritica Alzate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</si>
</sst>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64" formatCode="_-&quot;$&quot;* #,##0.00_-;\-&quot;$&quot;* #,##0.00_-;_-&quot;$&quot;* &quot;-&quot;??_-;_-@_-"/>
    <numFmt numFmtId="165" formatCode="_-&quot;$&quot;\ * #,##0.00_-;\-&quot;$&quot;\ * #,##0.00_-;_-&quot;$&quot;\ * &quot;-&quot;??_-;_-@_-"/>
    <numFmt numFmtId="166" formatCode="_-* #,##0\ &quot;€&quot;_-;\-* #,##0\ &quot;€&quot;_-;_-* &quot;-&quot;\ &quot;€&quot;_-;_-@_-"/>
    <numFmt numFmtId="167" formatCode="_-* #,##0.00\ &quot;€&quot;_-;\-* #,##0.00\ &quot;€&quot;_-;_-* &quot;-&quot;??\ &quot;€&quot;_-;_-@_-"/>
    <numFmt numFmtId="168" formatCode="_-* #,##0.00\ _€_-;\-* #,##0.00\ _€_-;_-* &quot;-&quot;??\ _€_-;_-@_-"/>
    <numFmt numFmtId="169" formatCode="_-* #,##0\ _€_-;\-* #,##0\ _€_-;_-* &quot;-&quot;??\ _€_-;_-@_-"/>
    <numFmt numFmtId="170" formatCode="_-* #,##0\ _€_-;\-* #,##0\ _€_-;_-* &quot;-&quot;\ _€_-;_-@_-"/>
    <numFmt numFmtId="171" formatCode="0.0%"/>
    <numFmt numFmtId="172" formatCode="###,000"/>
    <numFmt numFmtId="173" formatCode="0.0"/>
    <numFmt numFmtId="174" formatCode="_-&quot;$&quot;* #,##0_-;\-&quot;$&quot;* #,##0_-;_-&quot;$&quot;* &quot;-&quot;??_-;_-@_-"/>
    <numFmt numFmtId="175" formatCode="_-&quot;$&quot;\ * #,##0_-;\-&quot;$&quot;\ * #,##0_-;_-&quot;$&quot;\ * &quot;-&quot;??_-;_-@_-"/>
  </numFmts>
  <fonts count="61"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Arial"/>
      <family val="2"/>
    </font>
    <font>
      <b/>
      <sz val="11"/>
      <color theme="1"/>
      <name val="Arial"/>
      <family val="2"/>
    </font>
    <font>
      <sz val="14"/>
      <color theme="1"/>
      <name val="Arial"/>
      <family val="2"/>
    </font>
    <font>
      <sz val="11"/>
      <color theme="1"/>
      <name val="Calibri"/>
      <family val="2"/>
      <scheme val="minor"/>
    </font>
    <font>
      <sz val="10"/>
      <name val="Arial"/>
      <family val="2"/>
    </font>
    <font>
      <sz val="11"/>
      <name val="Arial"/>
      <family val="2"/>
    </font>
    <font>
      <b/>
      <sz val="11"/>
      <name val="Arial"/>
      <family val="2"/>
    </font>
    <font>
      <sz val="11"/>
      <color theme="1"/>
      <name val="Arial"/>
      <family val="2"/>
    </font>
    <font>
      <b/>
      <sz val="11"/>
      <color indexed="10"/>
      <name val="Arial"/>
      <family val="2"/>
    </font>
    <font>
      <b/>
      <sz val="11"/>
      <color theme="0" tint="-0.34998626667073579"/>
      <name val="Arial"/>
      <family val="2"/>
    </font>
    <font>
      <b/>
      <i/>
      <sz val="11"/>
      <name val="Arial"/>
      <family val="2"/>
    </font>
    <font>
      <sz val="10"/>
      <name val="Arial Narrow"/>
      <family val="2"/>
    </font>
    <font>
      <u/>
      <sz val="11"/>
      <color theme="10"/>
      <name val="Calibri"/>
      <family val="2"/>
      <scheme val="minor"/>
    </font>
    <font>
      <sz val="13"/>
      <color theme="1"/>
      <name val="Arial"/>
      <family val="2"/>
    </font>
    <font>
      <b/>
      <sz val="13"/>
      <color theme="1"/>
      <name val="Arial"/>
      <family val="2"/>
    </font>
    <font>
      <b/>
      <sz val="14"/>
      <color theme="1"/>
      <name val="Arial"/>
      <family val="2"/>
    </font>
    <font>
      <sz val="9"/>
      <name val="Arial"/>
      <family val="2"/>
    </font>
    <font>
      <sz val="9"/>
      <color theme="0"/>
      <name val="Arial"/>
      <family val="2"/>
    </font>
    <font>
      <b/>
      <sz val="9"/>
      <name val="Arial"/>
      <family val="2"/>
    </font>
    <font>
      <sz val="8"/>
      <color rgb="FF666666"/>
      <name val="Verdana"/>
      <family val="2"/>
    </font>
    <font>
      <sz val="16"/>
      <color theme="1"/>
      <name val="Arial"/>
      <family val="2"/>
    </font>
    <font>
      <sz val="18"/>
      <color theme="1"/>
      <name val="Arial"/>
      <family val="2"/>
    </font>
    <font>
      <b/>
      <sz val="18"/>
      <name val="Arial"/>
      <family val="2"/>
    </font>
    <font>
      <b/>
      <sz val="13"/>
      <name val="Arial"/>
      <family val="2"/>
    </font>
    <font>
      <sz val="13"/>
      <color theme="6" tint="-0.249977111117893"/>
      <name val="Arial"/>
      <family val="2"/>
    </font>
    <font>
      <sz val="8"/>
      <name val="Calibri"/>
      <family val="2"/>
      <scheme val="minor"/>
    </font>
    <font>
      <b/>
      <sz val="12"/>
      <name val="Arial"/>
      <family val="2"/>
    </font>
    <font>
      <sz val="9"/>
      <color indexed="81"/>
      <name val="Tahoma"/>
      <family val="2"/>
    </font>
    <font>
      <sz val="11"/>
      <color theme="1"/>
      <name val="Calibri"/>
      <family val="2"/>
      <scheme val="minor"/>
    </font>
    <font>
      <b/>
      <sz val="11"/>
      <color theme="1"/>
      <name val="Calibri"/>
      <family val="2"/>
      <scheme val="minor"/>
    </font>
    <font>
      <b/>
      <sz val="14"/>
      <name val="Arial"/>
      <family val="2"/>
    </font>
    <font>
      <sz val="14"/>
      <name val="Arial"/>
      <family val="2"/>
    </font>
    <font>
      <b/>
      <sz val="12"/>
      <color theme="1"/>
      <name val="Calibri"/>
      <family val="2"/>
      <scheme val="minor"/>
    </font>
    <font>
      <sz val="11"/>
      <color rgb="FFFF0000"/>
      <name val="Arial"/>
      <family val="2"/>
    </font>
    <font>
      <sz val="10"/>
      <color rgb="FF000000"/>
      <name val="Times New Roman"/>
      <family val="1"/>
    </font>
    <font>
      <sz val="11"/>
      <color theme="1"/>
      <name val="Calibri"/>
      <family val="2"/>
      <scheme val="minor"/>
    </font>
    <font>
      <sz val="11"/>
      <name val="Calibri"/>
      <family val="2"/>
      <scheme val="minor"/>
    </font>
    <font>
      <b/>
      <sz val="11"/>
      <color theme="0"/>
      <name val="Arial"/>
      <family val="2"/>
    </font>
    <font>
      <sz val="11"/>
      <color rgb="FF000000"/>
      <name val="Arial"/>
      <family val="2"/>
    </font>
    <font>
      <b/>
      <sz val="11"/>
      <color rgb="FF000000"/>
      <name val="Arial"/>
      <family val="2"/>
    </font>
    <font>
      <b/>
      <sz val="11"/>
      <color rgb="FF000000"/>
      <name val="Arial"/>
      <family val="2"/>
    </font>
    <font>
      <sz val="11"/>
      <color rgb="FF000000"/>
      <name val="Arial"/>
      <family val="2"/>
    </font>
    <font>
      <sz val="10"/>
      <color rgb="FF000000"/>
      <name val="Arial"/>
      <family val="2"/>
    </font>
    <font>
      <b/>
      <i/>
      <sz val="14"/>
      <name val="Arial"/>
      <family val="2"/>
    </font>
    <font>
      <sz val="16"/>
      <color theme="1"/>
      <name val="Calibri"/>
      <family val="2"/>
      <scheme val="minor"/>
    </font>
    <font>
      <sz val="12"/>
      <name val="Arial"/>
      <family val="2"/>
    </font>
    <font>
      <sz val="12"/>
      <color theme="1"/>
      <name val="Arial"/>
      <family val="2"/>
    </font>
    <font>
      <i/>
      <sz val="11"/>
      <color theme="1"/>
      <name val="Arial"/>
      <family val="2"/>
    </font>
    <font>
      <u/>
      <sz val="11"/>
      <color theme="1"/>
      <name val="Arial"/>
      <family val="2"/>
    </font>
    <font>
      <sz val="12"/>
      <color theme="1"/>
      <name val="Calibri"/>
      <family val="2"/>
      <scheme val="minor"/>
    </font>
    <font>
      <b/>
      <sz val="9"/>
      <color indexed="81"/>
      <name val="Tahoma"/>
      <family val="2"/>
    </font>
    <font>
      <sz val="11"/>
      <color theme="6" tint="-0.249977111117893"/>
      <name val="Arial"/>
      <family val="2"/>
    </font>
    <font>
      <sz val="11"/>
      <color rgb="FFC00000"/>
      <name val="Arial"/>
      <family val="2"/>
    </font>
    <font>
      <sz val="14"/>
      <color theme="1"/>
      <name val="Calibri"/>
      <family val="2"/>
      <scheme val="minor"/>
    </font>
  </fonts>
  <fills count="12">
    <fill>
      <patternFill patternType="none"/>
    </fill>
    <fill>
      <patternFill patternType="gray125"/>
    </fill>
    <fill>
      <patternFill patternType="solid">
        <fgColor rgb="FFFFFFFF"/>
        <bgColor rgb="FFFFFFFF"/>
      </patternFill>
    </fill>
    <fill>
      <patternFill patternType="solid">
        <fgColor theme="7" tint="0.59999389629810485"/>
        <bgColor indexed="64"/>
      </patternFill>
    </fill>
    <fill>
      <patternFill patternType="solid">
        <fgColor theme="0"/>
        <bgColor indexed="64"/>
      </patternFill>
    </fill>
    <fill>
      <patternFill patternType="solid">
        <fgColor theme="7" tint="0.79998168889431442"/>
        <bgColor indexed="64"/>
      </patternFill>
    </fill>
    <fill>
      <patternFill patternType="solid">
        <fgColor indexed="9"/>
        <bgColor indexed="64"/>
      </patternFill>
    </fill>
    <fill>
      <patternFill patternType="solid">
        <fgColor theme="0" tint="-0.14999847407452621"/>
        <bgColor indexed="64"/>
      </patternFill>
    </fill>
    <fill>
      <patternFill patternType="solid">
        <fgColor rgb="FFF2F2F2"/>
        <bgColor rgb="FF000000"/>
      </patternFill>
    </fill>
    <fill>
      <patternFill patternType="solid">
        <fgColor theme="7" tint="0.79998168889431442"/>
        <bgColor rgb="FFFFFFFF"/>
      </patternFill>
    </fill>
    <fill>
      <patternFill patternType="solid">
        <fgColor theme="4" tint="-0.499984740745262"/>
        <bgColor indexed="64"/>
      </patternFill>
    </fill>
    <fill>
      <patternFill patternType="solid">
        <fgColor theme="4" tint="0.59999389629810485"/>
        <bgColor indexed="64"/>
      </patternFill>
    </fill>
  </fills>
  <borders count="76">
    <border>
      <left/>
      <right/>
      <top/>
      <bottom/>
      <diagonal/>
    </border>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0"/>
      </left>
      <right/>
      <top/>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rgb="FFBFBFBF"/>
      </left>
      <right style="thin">
        <color rgb="FFBFBFBF"/>
      </right>
      <top style="thin">
        <color rgb="FFBFBFBF"/>
      </top>
      <bottom style="thin">
        <color rgb="FFBFBFBF"/>
      </bottom>
      <diagonal/>
    </border>
    <border>
      <left style="thin">
        <color rgb="FFCCCCCC"/>
      </left>
      <right style="thin">
        <color rgb="FFCCCCCC"/>
      </right>
      <top style="thin">
        <color rgb="FFCCCCCC"/>
      </top>
      <bottom style="thin">
        <color rgb="FFCCCCCC"/>
      </bottom>
      <diagonal/>
    </border>
    <border>
      <left/>
      <right style="thin">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s>
  <cellStyleXfs count="24">
    <xf numFmtId="0" fontId="0" fillId="0" borderId="0"/>
    <xf numFmtId="9" fontId="10" fillId="0" borderId="0" applyFont="0" applyFill="0" applyBorder="0" applyAlignment="0" applyProtection="0"/>
    <xf numFmtId="0" fontId="11" fillId="0" borderId="1"/>
    <xf numFmtId="0" fontId="6" fillId="0" borderId="1"/>
    <xf numFmtId="167" fontId="6" fillId="0" borderId="1" applyFont="0" applyFill="0" applyBorder="0" applyAlignment="0" applyProtection="0"/>
    <xf numFmtId="168" fontId="6" fillId="0" borderId="1" applyFont="0" applyFill="0" applyBorder="0" applyAlignment="0" applyProtection="0"/>
    <xf numFmtId="9" fontId="6" fillId="0" borderId="1" applyFont="0" applyFill="0" applyBorder="0" applyAlignment="0" applyProtection="0"/>
    <xf numFmtId="170" fontId="6" fillId="0" borderId="1" applyFont="0" applyFill="0" applyBorder="0" applyAlignment="0" applyProtection="0"/>
    <xf numFmtId="166" fontId="6" fillId="0" borderId="1" applyFont="0" applyFill="0" applyBorder="0" applyAlignment="0" applyProtection="0"/>
    <xf numFmtId="9" fontId="11" fillId="0" borderId="1" applyFont="0" applyFill="0" applyBorder="0" applyAlignment="0" applyProtection="0"/>
    <xf numFmtId="9" fontId="18" fillId="0" borderId="1" applyFont="0" applyFill="0" applyBorder="0" applyAlignment="0" applyProtection="0"/>
    <xf numFmtId="172" fontId="23" fillId="0" borderId="30" applyNumberFormat="0" applyAlignment="0" applyProtection="0">
      <alignment horizontal="right" vertical="center"/>
    </xf>
    <xf numFmtId="172" fontId="23" fillId="0" borderId="31" applyNumberFormat="0" applyAlignment="0" applyProtection="0">
      <alignment horizontal="left" vertical="center" indent="1"/>
    </xf>
    <xf numFmtId="0" fontId="24" fillId="0" borderId="31" applyAlignment="0" applyProtection="0">
      <alignment horizontal="left" vertical="center" indent="1"/>
    </xf>
    <xf numFmtId="0" fontId="25" fillId="8" borderId="1" applyNumberFormat="0" applyAlignment="0" applyProtection="0">
      <alignment horizontal="left" vertical="center" indent="1"/>
    </xf>
    <xf numFmtId="172" fontId="26" fillId="0" borderId="30" applyNumberFormat="0" applyFill="0" applyBorder="0" applyAlignment="0" applyProtection="0">
      <alignment horizontal="right" vertical="center"/>
    </xf>
    <xf numFmtId="0" fontId="19" fillId="0" borderId="1" applyNumberFormat="0" applyFill="0" applyBorder="0" applyAlignment="0" applyProtection="0"/>
    <xf numFmtId="0" fontId="5" fillId="0" borderId="1"/>
    <xf numFmtId="43" fontId="35" fillId="0" borderId="0" applyFont="0" applyFill="0" applyBorder="0" applyAlignment="0" applyProtection="0"/>
    <xf numFmtId="0" fontId="4" fillId="0" borderId="1"/>
    <xf numFmtId="0" fontId="41" fillId="0" borderId="1"/>
    <xf numFmtId="164" fontId="3" fillId="0" borderId="1" applyFont="0" applyFill="0" applyBorder="0" applyAlignment="0" applyProtection="0"/>
    <xf numFmtId="165" fontId="42" fillId="0" borderId="0" applyFont="0" applyFill="0" applyBorder="0" applyAlignment="0" applyProtection="0"/>
    <xf numFmtId="0" fontId="19" fillId="0" borderId="0" applyNumberFormat="0" applyFill="0" applyBorder="0" applyAlignment="0" applyProtection="0"/>
  </cellStyleXfs>
  <cellXfs count="649">
    <xf numFmtId="0" fontId="0" fillId="0" borderId="0" xfId="0"/>
    <xf numFmtId="0" fontId="14" fillId="0" borderId="1" xfId="3" applyFont="1" applyAlignment="1">
      <alignment vertical="center"/>
    </xf>
    <xf numFmtId="0" fontId="13" fillId="4" borderId="1" xfId="2" applyFont="1" applyFill="1" applyAlignment="1">
      <alignment vertical="center" wrapText="1"/>
    </xf>
    <xf numFmtId="0" fontId="13" fillId="4" borderId="8" xfId="2" applyFont="1" applyFill="1" applyBorder="1" applyAlignment="1">
      <alignment vertical="center" wrapText="1"/>
    </xf>
    <xf numFmtId="0" fontId="13" fillId="0" borderId="8" xfId="2" applyFont="1" applyBorder="1" applyAlignment="1">
      <alignment vertical="center" wrapText="1"/>
    </xf>
    <xf numFmtId="0" fontId="13" fillId="0" borderId="1" xfId="2" applyFont="1" applyAlignment="1">
      <alignment vertical="center" wrapText="1"/>
    </xf>
    <xf numFmtId="0" fontId="13" fillId="0" borderId="1" xfId="2" applyFont="1" applyAlignment="1">
      <alignment horizontal="center" vertical="center" wrapText="1"/>
    </xf>
    <xf numFmtId="0" fontId="16" fillId="0" borderId="1" xfId="3" applyFont="1" applyAlignment="1">
      <alignment horizontal="center" vertical="center"/>
    </xf>
    <xf numFmtId="0" fontId="14" fillId="0" borderId="1" xfId="3" applyFont="1" applyAlignment="1">
      <alignment horizontal="center" vertical="center"/>
    </xf>
    <xf numFmtId="0" fontId="15" fillId="0" borderId="1" xfId="2" applyFont="1" applyAlignment="1">
      <alignment vertical="center" wrapText="1"/>
    </xf>
    <xf numFmtId="0" fontId="12" fillId="0" borderId="1" xfId="2" applyFont="1" applyAlignment="1">
      <alignment vertical="center" wrapText="1"/>
    </xf>
    <xf numFmtId="0" fontId="12" fillId="0" borderId="16" xfId="2" applyFont="1" applyBorder="1" applyAlignment="1">
      <alignment vertical="center" wrapText="1"/>
    </xf>
    <xf numFmtId="0" fontId="13" fillId="4" borderId="8" xfId="2" applyFont="1" applyFill="1" applyBorder="1" applyAlignment="1">
      <alignment horizontal="center" vertical="center" wrapText="1"/>
    </xf>
    <xf numFmtId="0" fontId="13" fillId="6" borderId="1" xfId="2" applyFont="1" applyFill="1" applyAlignment="1">
      <alignment vertical="center" wrapText="1"/>
    </xf>
    <xf numFmtId="0" fontId="13" fillId="5" borderId="3" xfId="2" applyFont="1" applyFill="1" applyBorder="1" applyAlignment="1">
      <alignment horizontal="center" vertical="center" wrapText="1"/>
    </xf>
    <xf numFmtId="0" fontId="13" fillId="5" borderId="4" xfId="2" applyFont="1" applyFill="1" applyBorder="1" applyAlignment="1">
      <alignment horizontal="center" vertical="center" wrapText="1"/>
    </xf>
    <xf numFmtId="0" fontId="13" fillId="5" borderId="21" xfId="2" applyFont="1" applyFill="1" applyBorder="1" applyAlignment="1">
      <alignment vertical="center" wrapText="1"/>
    </xf>
    <xf numFmtId="169" fontId="14" fillId="0" borderId="22" xfId="5" applyNumberFormat="1" applyFont="1" applyBorder="1" applyAlignment="1">
      <alignment vertical="center"/>
    </xf>
    <xf numFmtId="169" fontId="14" fillId="0" borderId="24" xfId="5" applyNumberFormat="1" applyFont="1" applyBorder="1" applyAlignment="1">
      <alignment vertical="center"/>
    </xf>
    <xf numFmtId="0" fontId="13" fillId="5" borderId="12" xfId="2" applyFont="1" applyFill="1" applyBorder="1" applyAlignment="1">
      <alignment vertical="center" wrapText="1"/>
    </xf>
    <xf numFmtId="0" fontId="14" fillId="0" borderId="1" xfId="3" applyFont="1"/>
    <xf numFmtId="0" fontId="13" fillId="7" borderId="2" xfId="2" applyFont="1" applyFill="1" applyBorder="1" applyAlignment="1">
      <alignment vertical="center" wrapText="1"/>
    </xf>
    <xf numFmtId="0" fontId="8" fillId="0" borderId="1" xfId="3" applyFont="1" applyAlignment="1">
      <alignment vertical="center"/>
    </xf>
    <xf numFmtId="0" fontId="14" fillId="0" borderId="1" xfId="3" applyFont="1" applyAlignment="1">
      <alignment horizontal="center" vertical="center" wrapText="1"/>
    </xf>
    <xf numFmtId="0" fontId="22" fillId="0" borderId="1" xfId="3" applyFont="1" applyAlignment="1">
      <alignment vertical="center"/>
    </xf>
    <xf numFmtId="0" fontId="27" fillId="0" borderId="1" xfId="3" applyFont="1" applyAlignment="1">
      <alignment vertical="center"/>
    </xf>
    <xf numFmtId="0" fontId="29" fillId="5" borderId="22" xfId="2" applyFont="1" applyFill="1" applyBorder="1" applyAlignment="1">
      <alignment horizontal="center" vertical="center" wrapText="1"/>
    </xf>
    <xf numFmtId="0" fontId="28" fillId="0" borderId="22" xfId="3" applyFont="1" applyBorder="1" applyAlignment="1">
      <alignment horizontal="center" vertical="center"/>
    </xf>
    <xf numFmtId="0" fontId="30" fillId="5" borderId="28" xfId="3" applyFont="1" applyFill="1" applyBorder="1" applyAlignment="1">
      <alignment horizontal="center" vertical="center" wrapText="1"/>
    </xf>
    <xf numFmtId="0" fontId="30" fillId="5" borderId="11" xfId="3" applyFont="1" applyFill="1" applyBorder="1" applyAlignment="1">
      <alignment horizontal="center" vertical="center" wrapText="1"/>
    </xf>
    <xf numFmtId="0" fontId="30" fillId="5" borderId="22" xfId="2" applyFont="1" applyFill="1" applyBorder="1" applyAlignment="1">
      <alignment horizontal="center" vertical="center" wrapText="1"/>
    </xf>
    <xf numFmtId="0" fontId="30" fillId="5" borderId="22" xfId="0" applyFont="1" applyFill="1" applyBorder="1" applyAlignment="1">
      <alignment horizontal="center" vertical="center"/>
    </xf>
    <xf numFmtId="9" fontId="30" fillId="5" borderId="22" xfId="3" applyNumberFormat="1" applyFont="1" applyFill="1" applyBorder="1" applyAlignment="1">
      <alignment horizontal="center" vertical="center"/>
    </xf>
    <xf numFmtId="9" fontId="30" fillId="9" borderId="22" xfId="0" applyNumberFormat="1" applyFont="1" applyFill="1" applyBorder="1" applyAlignment="1">
      <alignment horizontal="center" vertical="center"/>
    </xf>
    <xf numFmtId="9" fontId="30" fillId="5" borderId="22" xfId="0" applyNumberFormat="1" applyFont="1" applyFill="1" applyBorder="1" applyAlignment="1">
      <alignment horizontal="center"/>
    </xf>
    <xf numFmtId="9" fontId="21" fillId="4" borderId="22" xfId="0" applyNumberFormat="1" applyFont="1" applyFill="1" applyBorder="1" applyAlignment="1">
      <alignment horizontal="center"/>
    </xf>
    <xf numFmtId="0" fontId="9" fillId="0" borderId="1" xfId="3" applyFont="1" applyAlignment="1">
      <alignment vertical="center"/>
    </xf>
    <xf numFmtId="0" fontId="13" fillId="5" borderId="26" xfId="2" applyFont="1" applyFill="1" applyBorder="1" applyAlignment="1">
      <alignment vertical="center" wrapText="1"/>
    </xf>
    <xf numFmtId="0" fontId="13" fillId="0" borderId="26" xfId="2" applyFont="1" applyBorder="1" applyAlignment="1">
      <alignment vertical="center" wrapText="1"/>
    </xf>
    <xf numFmtId="0" fontId="14" fillId="0" borderId="0" xfId="0" applyFont="1"/>
    <xf numFmtId="0" fontId="13" fillId="5" borderId="12" xfId="2" applyFont="1" applyFill="1" applyBorder="1" applyAlignment="1">
      <alignment horizontal="center" vertical="center" wrapText="1"/>
    </xf>
    <xf numFmtId="0" fontId="13" fillId="5" borderId="13" xfId="2" applyFont="1" applyFill="1" applyBorder="1" applyAlignment="1">
      <alignment horizontal="center" vertical="center" wrapText="1"/>
    </xf>
    <xf numFmtId="15" fontId="14" fillId="0" borderId="39" xfId="0" applyNumberFormat="1" applyFont="1" applyBorder="1" applyAlignment="1">
      <alignment horizontal="center" vertical="center" wrapText="1"/>
    </xf>
    <xf numFmtId="15" fontId="14" fillId="0" borderId="21" xfId="0" applyNumberFormat="1" applyFont="1" applyBorder="1" applyAlignment="1">
      <alignment horizontal="center" vertical="center" wrapText="1"/>
    </xf>
    <xf numFmtId="0" fontId="14" fillId="0" borderId="22" xfId="0" applyFont="1" applyBorder="1" applyAlignment="1">
      <alignment horizontal="center" vertical="center" wrapText="1"/>
    </xf>
    <xf numFmtId="14" fontId="14" fillId="0" borderId="21" xfId="0" applyNumberFormat="1" applyFont="1" applyBorder="1" applyAlignment="1">
      <alignment horizontal="center" vertical="center" wrapText="1"/>
    </xf>
    <xf numFmtId="0" fontId="14" fillId="0" borderId="21" xfId="0" applyFont="1" applyBorder="1" applyAlignment="1">
      <alignment horizontal="center" vertical="center" wrapText="1"/>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4" fillId="0" borderId="21" xfId="0" applyFont="1" applyBorder="1" applyAlignment="1">
      <alignment horizontal="center"/>
    </xf>
    <xf numFmtId="0" fontId="14" fillId="0" borderId="22" xfId="0" applyFont="1" applyBorder="1" applyAlignment="1">
      <alignment horizontal="center"/>
    </xf>
    <xf numFmtId="0" fontId="14" fillId="0" borderId="21" xfId="0" applyFont="1" applyBorder="1"/>
    <xf numFmtId="0" fontId="14" fillId="0" borderId="22" xfId="0" applyFont="1" applyBorder="1"/>
    <xf numFmtId="0" fontId="14" fillId="0" borderId="12" xfId="0" applyFont="1" applyBorder="1"/>
    <xf numFmtId="0" fontId="14" fillId="0" borderId="13" xfId="0" applyFont="1" applyBorder="1"/>
    <xf numFmtId="0" fontId="14" fillId="0" borderId="9" xfId="0" applyFont="1" applyBorder="1" applyAlignment="1">
      <alignment vertical="center" wrapText="1"/>
    </xf>
    <xf numFmtId="0" fontId="14" fillId="0" borderId="22" xfId="0" applyFont="1" applyBorder="1" applyAlignment="1">
      <alignment vertical="center" wrapText="1"/>
    </xf>
    <xf numFmtId="0" fontId="14" fillId="0" borderId="22" xfId="0" applyFont="1" applyBorder="1" applyAlignment="1">
      <alignment vertical="top" wrapText="1"/>
    </xf>
    <xf numFmtId="0" fontId="14" fillId="0" borderId="22" xfId="0" applyFont="1" applyBorder="1" applyAlignment="1">
      <alignment vertical="center"/>
    </xf>
    <xf numFmtId="0" fontId="14" fillId="4" borderId="8" xfId="3" applyFont="1" applyFill="1" applyBorder="1" applyAlignment="1">
      <alignment vertical="center"/>
    </xf>
    <xf numFmtId="0" fontId="14" fillId="4" borderId="1" xfId="3" applyFont="1" applyFill="1" applyAlignment="1">
      <alignment vertical="center"/>
    </xf>
    <xf numFmtId="0" fontId="13" fillId="4" borderId="15" xfId="2" applyFont="1" applyFill="1" applyBorder="1" applyAlignment="1">
      <alignment horizontal="center" vertical="center" wrapText="1"/>
    </xf>
    <xf numFmtId="0" fontId="12" fillId="0" borderId="0" xfId="0" applyFont="1" applyAlignment="1">
      <alignment vertical="center"/>
    </xf>
    <xf numFmtId="0" fontId="12" fillId="0" borderId="8" xfId="2" applyFont="1" applyBorder="1" applyAlignment="1">
      <alignment horizontal="center" vertical="center" wrapText="1"/>
    </xf>
    <xf numFmtId="0" fontId="13" fillId="0" borderId="1" xfId="2" applyFont="1" applyAlignment="1">
      <alignment horizontal="center" vertical="center"/>
    </xf>
    <xf numFmtId="0" fontId="33" fillId="0" borderId="1" xfId="0" applyFont="1" applyBorder="1" applyAlignment="1">
      <alignment horizontal="left" vertical="center" wrapText="1"/>
    </xf>
    <xf numFmtId="0" fontId="13" fillId="0" borderId="26" xfId="0" applyFont="1" applyBorder="1" applyAlignment="1">
      <alignment horizontal="left" vertical="center" wrapText="1"/>
    </xf>
    <xf numFmtId="0" fontId="13" fillId="0" borderId="1" xfId="2" applyFont="1" applyAlignment="1">
      <alignment vertical="center"/>
    </xf>
    <xf numFmtId="0" fontId="21" fillId="0" borderId="26" xfId="3" applyFont="1" applyBorder="1" applyAlignment="1">
      <alignment horizontal="center" vertical="center"/>
    </xf>
    <xf numFmtId="0" fontId="13" fillId="0" borderId="26" xfId="2" applyFont="1" applyBorder="1" applyAlignment="1">
      <alignment horizontal="center" vertical="center" wrapText="1"/>
    </xf>
    <xf numFmtId="0" fontId="30" fillId="3" borderId="22" xfId="3" applyFont="1" applyFill="1" applyBorder="1" applyAlignment="1">
      <alignment horizontal="center" vertical="center"/>
    </xf>
    <xf numFmtId="0" fontId="13" fillId="0" borderId="1" xfId="0" applyFont="1" applyBorder="1" applyAlignment="1">
      <alignment horizontal="left" vertical="center" wrapText="1"/>
    </xf>
    <xf numFmtId="0" fontId="13" fillId="0" borderId="1" xfId="0" applyFont="1" applyBorder="1" applyAlignment="1">
      <alignment horizontal="center" vertical="center" wrapText="1"/>
    </xf>
    <xf numFmtId="169" fontId="14" fillId="0" borderId="44" xfId="5" applyNumberFormat="1" applyFont="1" applyBorder="1" applyAlignment="1">
      <alignment vertical="center"/>
    </xf>
    <xf numFmtId="169" fontId="14" fillId="0" borderId="45" xfId="5" applyNumberFormat="1" applyFont="1" applyBorder="1" applyAlignment="1">
      <alignment vertical="center"/>
    </xf>
    <xf numFmtId="43" fontId="39" fillId="5" borderId="49" xfId="18" applyFont="1" applyFill="1" applyBorder="1" applyAlignment="1">
      <alignment horizontal="center" vertical="center" wrapText="1"/>
    </xf>
    <xf numFmtId="43" fontId="39" fillId="5" borderId="51" xfId="18" applyFont="1" applyFill="1" applyBorder="1" applyAlignment="1">
      <alignment horizontal="center" vertical="center" wrapText="1"/>
    </xf>
    <xf numFmtId="43" fontId="39" fillId="5" borderId="52" xfId="18" applyFont="1" applyFill="1" applyBorder="1" applyAlignment="1">
      <alignment horizontal="center" vertical="center" wrapText="1"/>
    </xf>
    <xf numFmtId="169" fontId="14" fillId="0" borderId="39" xfId="5" applyNumberFormat="1" applyFont="1" applyBorder="1" applyAlignment="1">
      <alignment vertical="center"/>
    </xf>
    <xf numFmtId="169" fontId="14" fillId="0" borderId="21" xfId="5" applyNumberFormat="1" applyFont="1" applyBorder="1" applyAlignment="1">
      <alignment vertical="center"/>
    </xf>
    <xf numFmtId="0" fontId="13" fillId="5" borderId="11" xfId="3" applyFont="1" applyFill="1" applyBorder="1" applyAlignment="1">
      <alignment horizontal="center" vertical="center" wrapText="1"/>
    </xf>
    <xf numFmtId="0" fontId="37" fillId="0" borderId="26" xfId="0" applyFont="1" applyBorder="1" applyAlignment="1">
      <alignment horizontal="center" vertical="center"/>
    </xf>
    <xf numFmtId="0" fontId="37" fillId="0" borderId="26" xfId="0" applyFont="1" applyBorder="1" applyAlignment="1">
      <alignment vertical="center"/>
    </xf>
    <xf numFmtId="0" fontId="37" fillId="0" borderId="26" xfId="2" applyFont="1" applyBorder="1" applyAlignment="1">
      <alignment horizontal="center" wrapText="1"/>
    </xf>
    <xf numFmtId="0" fontId="37" fillId="0" borderId="26" xfId="2" applyFont="1" applyBorder="1" applyAlignment="1">
      <alignment horizontal="center" vertical="center" wrapText="1"/>
    </xf>
    <xf numFmtId="0" fontId="37" fillId="0" borderId="26" xfId="2" applyFont="1" applyBorder="1" applyAlignment="1">
      <alignment vertical="center" wrapText="1"/>
    </xf>
    <xf numFmtId="0" fontId="12" fillId="5" borderId="26" xfId="2" applyFont="1" applyFill="1" applyBorder="1" applyAlignment="1">
      <alignment vertical="center" wrapText="1"/>
    </xf>
    <xf numFmtId="0" fontId="12" fillId="5" borderId="26" xfId="0" applyFont="1" applyFill="1" applyBorder="1" applyAlignment="1">
      <alignment vertical="center"/>
    </xf>
    <xf numFmtId="0" fontId="13" fillId="5" borderId="28" xfId="3" applyFont="1" applyFill="1" applyBorder="1" applyAlignment="1">
      <alignment horizontal="center" vertical="center" wrapText="1"/>
    </xf>
    <xf numFmtId="0" fontId="8" fillId="5" borderId="28" xfId="3" applyFont="1" applyFill="1" applyBorder="1" applyAlignment="1">
      <alignment vertical="center" wrapText="1"/>
    </xf>
    <xf numFmtId="0" fontId="14" fillId="0" borderId="7" xfId="3" applyFont="1" applyBorder="1" applyAlignment="1">
      <alignment vertical="center" wrapText="1"/>
    </xf>
    <xf numFmtId="0" fontId="8" fillId="0" borderId="33" xfId="3" applyFont="1" applyBorder="1" applyAlignment="1">
      <alignment horizontal="center" vertical="center" wrapText="1"/>
    </xf>
    <xf numFmtId="0" fontId="8" fillId="0" borderId="34" xfId="3" applyFont="1" applyBorder="1" applyAlignment="1">
      <alignment horizontal="center" vertical="center" wrapText="1"/>
    </xf>
    <xf numFmtId="0" fontId="8" fillId="0" borderId="35" xfId="3" applyFont="1" applyBorder="1" applyAlignment="1">
      <alignment horizontal="center" vertical="center" wrapText="1"/>
    </xf>
    <xf numFmtId="0" fontId="8" fillId="5" borderId="28" xfId="3" applyFont="1" applyFill="1" applyBorder="1" applyAlignment="1">
      <alignment horizontal="center" vertical="center" wrapText="1"/>
    </xf>
    <xf numFmtId="0" fontId="14" fillId="0" borderId="29" xfId="3" applyFont="1" applyBorder="1" applyAlignment="1">
      <alignment horizontal="center" vertical="center" wrapText="1"/>
    </xf>
    <xf numFmtId="0" fontId="14" fillId="0" borderId="7" xfId="3" applyFont="1" applyBorder="1" applyAlignment="1">
      <alignment horizontal="center" vertical="center"/>
    </xf>
    <xf numFmtId="0" fontId="12" fillId="0" borderId="26" xfId="0" applyFont="1" applyBorder="1" applyAlignment="1">
      <alignment horizontal="left" vertical="center" wrapText="1"/>
    </xf>
    <xf numFmtId="0" fontId="38" fillId="5" borderId="26" xfId="2" applyFont="1" applyFill="1" applyBorder="1" applyAlignment="1">
      <alignment vertical="center" wrapText="1"/>
    </xf>
    <xf numFmtId="0" fontId="38" fillId="5" borderId="26" xfId="0" applyFont="1" applyFill="1" applyBorder="1" applyAlignment="1">
      <alignment vertical="center"/>
    </xf>
    <xf numFmtId="0" fontId="13" fillId="0" borderId="26" xfId="0" applyFont="1" applyBorder="1" applyAlignment="1">
      <alignment horizontal="center" vertical="center"/>
    </xf>
    <xf numFmtId="0" fontId="13" fillId="0" borderId="26" xfId="2" applyFont="1" applyBorder="1" applyAlignment="1">
      <alignment horizontal="center" wrapText="1"/>
    </xf>
    <xf numFmtId="0" fontId="14" fillId="0" borderId="26" xfId="3" applyFont="1" applyBorder="1" applyAlignment="1">
      <alignment vertical="center"/>
    </xf>
    <xf numFmtId="0" fontId="13" fillId="0" borderId="1" xfId="0" applyFont="1" applyBorder="1" applyAlignment="1">
      <alignment vertical="center" wrapText="1"/>
    </xf>
    <xf numFmtId="43" fontId="30" fillId="5" borderId="22" xfId="18" applyFont="1" applyFill="1" applyBorder="1" applyAlignment="1">
      <alignment horizontal="center"/>
    </xf>
    <xf numFmtId="43" fontId="30" fillId="9" borderId="22" xfId="18" applyFont="1" applyFill="1" applyBorder="1" applyAlignment="1">
      <alignment horizontal="center" vertical="center"/>
    </xf>
    <xf numFmtId="1" fontId="20" fillId="0" borderId="26" xfId="3" applyNumberFormat="1" applyFont="1" applyBorder="1" applyAlignment="1">
      <alignment horizontal="center" vertical="center"/>
    </xf>
    <xf numFmtId="1" fontId="21" fillId="0" borderId="26" xfId="3" applyNumberFormat="1" applyFont="1" applyBorder="1" applyAlignment="1">
      <alignment horizontal="center" vertical="center"/>
    </xf>
    <xf numFmtId="173" fontId="14" fillId="0" borderId="1" xfId="3" applyNumberFormat="1" applyFont="1" applyAlignment="1">
      <alignment vertical="center"/>
    </xf>
    <xf numFmtId="0" fontId="14" fillId="0" borderId="22" xfId="3" applyFont="1" applyBorder="1" applyAlignment="1">
      <alignment horizontal="center" vertical="center" wrapText="1"/>
    </xf>
    <xf numFmtId="0" fontId="8" fillId="5" borderId="26" xfId="3" applyFont="1" applyFill="1" applyBorder="1" applyAlignment="1">
      <alignment vertical="center"/>
    </xf>
    <xf numFmtId="175" fontId="14" fillId="0" borderId="1" xfId="22" applyNumberFormat="1" applyFont="1" applyBorder="1" applyAlignment="1">
      <alignment vertical="center"/>
    </xf>
    <xf numFmtId="175" fontId="14" fillId="0" borderId="1" xfId="3" applyNumberFormat="1" applyFont="1" applyAlignment="1">
      <alignment vertical="center"/>
    </xf>
    <xf numFmtId="175" fontId="14" fillId="0" borderId="1" xfId="22" applyNumberFormat="1" applyFont="1" applyBorder="1" applyAlignment="1">
      <alignment horizontal="center" vertical="center" wrapText="1"/>
    </xf>
    <xf numFmtId="0" fontId="37" fillId="5" borderId="26" xfId="2" applyFont="1" applyFill="1" applyBorder="1" applyAlignment="1">
      <alignment horizontal="center" vertical="center" wrapText="1"/>
    </xf>
    <xf numFmtId="1" fontId="8" fillId="0" borderId="26" xfId="3" applyNumberFormat="1" applyFont="1" applyBorder="1" applyAlignment="1">
      <alignment horizontal="center" vertical="center" wrapText="1"/>
    </xf>
    <xf numFmtId="1" fontId="14" fillId="0" borderId="53" xfId="3" applyNumberFormat="1" applyFont="1" applyBorder="1" applyAlignment="1">
      <alignment horizontal="center" vertical="center" wrapText="1"/>
    </xf>
    <xf numFmtId="1" fontId="14" fillId="0" borderId="5" xfId="3" applyNumberFormat="1" applyFont="1" applyBorder="1" applyAlignment="1">
      <alignment horizontal="center" vertical="center" wrapText="1"/>
    </xf>
    <xf numFmtId="0" fontId="14" fillId="0" borderId="5" xfId="3" applyFont="1" applyBorder="1" applyAlignment="1">
      <alignment horizontal="center" vertical="center"/>
    </xf>
    <xf numFmtId="0" fontId="8" fillId="5" borderId="29" xfId="3" applyFont="1" applyFill="1" applyBorder="1" applyAlignment="1">
      <alignment horizontal="left" vertical="center"/>
    </xf>
    <xf numFmtId="0" fontId="8" fillId="5" borderId="29" xfId="3" applyFont="1" applyFill="1" applyBorder="1" applyAlignment="1">
      <alignment horizontal="left" vertical="center" wrapText="1"/>
    </xf>
    <xf numFmtId="0" fontId="8" fillId="5" borderId="27" xfId="3" applyFont="1" applyFill="1" applyBorder="1" applyAlignment="1">
      <alignment horizontal="left" vertical="center"/>
    </xf>
    <xf numFmtId="0" fontId="8" fillId="5" borderId="27" xfId="3" applyFont="1" applyFill="1" applyBorder="1" applyAlignment="1">
      <alignment horizontal="left" vertical="center" wrapText="1"/>
    </xf>
    <xf numFmtId="0" fontId="8" fillId="5" borderId="28" xfId="3" applyFont="1" applyFill="1" applyBorder="1" applyAlignment="1">
      <alignment horizontal="left" vertical="center"/>
    </xf>
    <xf numFmtId="0" fontId="8" fillId="5" borderId="28" xfId="3" applyFont="1" applyFill="1" applyBorder="1" applyAlignment="1">
      <alignment horizontal="left" vertical="center" wrapText="1"/>
    </xf>
    <xf numFmtId="0" fontId="8" fillId="0" borderId="1" xfId="3" applyFont="1" applyAlignment="1">
      <alignment horizontal="center" vertical="center" wrapText="1"/>
    </xf>
    <xf numFmtId="175" fontId="43" fillId="0" borderId="22" xfId="22" applyNumberFormat="1" applyFont="1" applyFill="1" applyBorder="1" applyAlignment="1">
      <alignment horizontal="center" vertical="center"/>
    </xf>
    <xf numFmtId="175" fontId="12" fillId="0" borderId="22" xfId="22" applyNumberFormat="1" applyFont="1" applyFill="1" applyBorder="1" applyAlignment="1">
      <alignment vertical="center"/>
    </xf>
    <xf numFmtId="175" fontId="0" fillId="0" borderId="22" xfId="22" applyNumberFormat="1" applyFont="1" applyFill="1" applyBorder="1" applyAlignment="1">
      <alignment horizontal="center" vertical="center"/>
    </xf>
    <xf numFmtId="175" fontId="14" fillId="0" borderId="22" xfId="22" applyNumberFormat="1" applyFont="1" applyFill="1" applyBorder="1" applyAlignment="1">
      <alignment vertical="center"/>
    </xf>
    <xf numFmtId="175" fontId="14" fillId="0" borderId="13" xfId="22" applyNumberFormat="1" applyFont="1" applyFill="1" applyBorder="1" applyAlignment="1">
      <alignment vertical="center"/>
    </xf>
    <xf numFmtId="0" fontId="14" fillId="0" borderId="0" xfId="0" applyFont="1" applyAlignment="1">
      <alignment horizontal="left" vertical="center"/>
    </xf>
    <xf numFmtId="0" fontId="45" fillId="0" borderId="46" xfId="0" applyFont="1" applyBorder="1" applyAlignment="1">
      <alignment horizontal="left" vertical="center" wrapText="1"/>
    </xf>
    <xf numFmtId="0" fontId="40" fillId="0" borderId="0" xfId="0" applyFont="1" applyAlignment="1">
      <alignment horizontal="left" vertical="center"/>
    </xf>
    <xf numFmtId="0" fontId="40" fillId="0" borderId="44" xfId="0" applyFont="1" applyBorder="1" applyAlignment="1">
      <alignment horizontal="left" vertical="center" wrapText="1"/>
    </xf>
    <xf numFmtId="0" fontId="47" fillId="0" borderId="22" xfId="0" applyFont="1" applyBorder="1" applyAlignment="1">
      <alignment horizontal="left" vertical="center"/>
    </xf>
    <xf numFmtId="0" fontId="48" fillId="0" borderId="22" xfId="0" applyFont="1" applyBorder="1" applyAlignment="1">
      <alignment vertical="center" wrapText="1"/>
    </xf>
    <xf numFmtId="0" fontId="48" fillId="0" borderId="46" xfId="0" applyFont="1" applyBorder="1" applyAlignment="1">
      <alignment horizontal="left" vertical="center" wrapText="1"/>
    </xf>
    <xf numFmtId="0" fontId="48" fillId="0" borderId="44" xfId="0" applyFont="1" applyBorder="1" applyAlignment="1">
      <alignment vertical="center" wrapText="1"/>
    </xf>
    <xf numFmtId="0" fontId="47" fillId="11" borderId="22" xfId="0" applyFont="1" applyFill="1" applyBorder="1" applyAlignment="1">
      <alignment horizontal="left" vertical="center"/>
    </xf>
    <xf numFmtId="0" fontId="48" fillId="11" borderId="44" xfId="0" applyFont="1" applyFill="1" applyBorder="1" applyAlignment="1">
      <alignment vertical="center" wrapText="1"/>
    </xf>
    <xf numFmtId="0" fontId="48" fillId="0" borderId="44" xfId="0" applyFont="1" applyBorder="1" applyAlignment="1">
      <alignment horizontal="left" vertical="center" wrapText="1"/>
    </xf>
    <xf numFmtId="0" fontId="48" fillId="11" borderId="44" xfId="0" applyFont="1" applyFill="1" applyBorder="1" applyAlignment="1">
      <alignment horizontal="left" vertical="center" wrapText="1"/>
    </xf>
    <xf numFmtId="0" fontId="45" fillId="0" borderId="44" xfId="0" applyFont="1" applyBorder="1" applyAlignment="1">
      <alignment horizontal="left" vertical="center" wrapText="1"/>
    </xf>
    <xf numFmtId="0" fontId="47" fillId="0" borderId="22" xfId="0" applyFont="1" applyBorder="1" applyAlignment="1">
      <alignment horizontal="left" vertical="center" wrapText="1"/>
    </xf>
    <xf numFmtId="0" fontId="48" fillId="0" borderId="22" xfId="0" applyFont="1" applyBorder="1" applyAlignment="1">
      <alignment horizontal="left" vertical="center" wrapText="1"/>
    </xf>
    <xf numFmtId="0" fontId="45" fillId="0" borderId="22" xfId="0" applyFont="1" applyBorder="1" applyAlignment="1">
      <alignment horizontal="left" vertical="center" wrapText="1"/>
    </xf>
    <xf numFmtId="0" fontId="48" fillId="4" borderId="25" xfId="0" applyFont="1" applyFill="1" applyBorder="1" applyAlignment="1">
      <alignment horizontal="left" vertical="center" wrapText="1"/>
    </xf>
    <xf numFmtId="0" fontId="48" fillId="4" borderId="22" xfId="0" applyFont="1" applyFill="1" applyBorder="1" applyAlignment="1">
      <alignment horizontal="left" vertical="center" wrapText="1"/>
    </xf>
    <xf numFmtId="0" fontId="14" fillId="0" borderId="1" xfId="0" applyFont="1" applyBorder="1"/>
    <xf numFmtId="0" fontId="0" fillId="0" borderId="1" xfId="0" applyBorder="1"/>
    <xf numFmtId="0" fontId="48" fillId="0" borderId="55" xfId="0" applyFont="1" applyBorder="1" applyAlignment="1">
      <alignment horizontal="left" vertical="center" wrapText="1"/>
    </xf>
    <xf numFmtId="0" fontId="47" fillId="0" borderId="22" xfId="0" quotePrefix="1" applyFont="1" applyBorder="1" applyAlignment="1">
      <alignment horizontal="left" vertical="center" wrapText="1"/>
    </xf>
    <xf numFmtId="0" fontId="47" fillId="0" borderId="47" xfId="0" applyFont="1" applyBorder="1" applyAlignment="1">
      <alignment horizontal="left" vertical="center"/>
    </xf>
    <xf numFmtId="0" fontId="8" fillId="11" borderId="22" xfId="0" applyFont="1" applyFill="1" applyBorder="1" applyAlignment="1">
      <alignment horizontal="left" vertical="center"/>
    </xf>
    <xf numFmtId="0" fontId="8" fillId="11" borderId="22" xfId="0" applyFont="1" applyFill="1" applyBorder="1" applyAlignment="1">
      <alignment horizontal="center" vertical="center"/>
    </xf>
    <xf numFmtId="0" fontId="47" fillId="11" borderId="22" xfId="0" applyFont="1" applyFill="1" applyBorder="1" applyAlignment="1">
      <alignment horizontal="center" vertical="center"/>
    </xf>
    <xf numFmtId="0" fontId="13" fillId="5" borderId="26" xfId="2" applyFont="1" applyFill="1" applyBorder="1" applyAlignment="1">
      <alignment horizontal="left" vertical="center" wrapText="1"/>
    </xf>
    <xf numFmtId="0" fontId="13" fillId="4" borderId="1" xfId="2" applyFont="1" applyFill="1" applyAlignment="1">
      <alignment horizontal="left" vertical="center" wrapText="1"/>
    </xf>
    <xf numFmtId="43" fontId="39" fillId="5" borderId="34" xfId="18" applyFont="1" applyFill="1" applyBorder="1" applyAlignment="1">
      <alignment horizontal="center" vertical="center" wrapText="1"/>
    </xf>
    <xf numFmtId="43" fontId="39" fillId="5" borderId="35" xfId="18" applyFont="1" applyFill="1" applyBorder="1" applyAlignment="1">
      <alignment horizontal="center" vertical="center" wrapText="1"/>
    </xf>
    <xf numFmtId="43" fontId="39" fillId="5" borderId="33" xfId="18" applyFont="1" applyFill="1" applyBorder="1" applyAlignment="1">
      <alignment horizontal="center" vertical="center" wrapText="1"/>
    </xf>
    <xf numFmtId="0" fontId="20" fillId="0" borderId="22" xfId="3" applyFont="1" applyBorder="1" applyAlignment="1">
      <alignment horizontal="center" vertical="center"/>
    </xf>
    <xf numFmtId="0" fontId="13" fillId="0" borderId="26" xfId="0" applyFont="1" applyBorder="1" applyAlignment="1">
      <alignment horizontal="center" vertical="center" wrapText="1"/>
    </xf>
    <xf numFmtId="0" fontId="37" fillId="4" borderId="15" xfId="2" applyFont="1" applyFill="1" applyBorder="1" applyAlignment="1">
      <alignment vertical="center" wrapText="1"/>
    </xf>
    <xf numFmtId="0" fontId="50" fillId="4" borderId="1" xfId="2" applyFont="1" applyFill="1" applyAlignment="1">
      <alignment vertical="center" wrapText="1"/>
    </xf>
    <xf numFmtId="0" fontId="37" fillId="4" borderId="1" xfId="2" applyFont="1" applyFill="1" applyAlignment="1">
      <alignment vertical="center" wrapText="1"/>
    </xf>
    <xf numFmtId="0" fontId="50" fillId="0" borderId="1" xfId="2" applyFont="1" applyAlignment="1">
      <alignment vertical="center" wrapText="1"/>
    </xf>
    <xf numFmtId="0" fontId="37" fillId="5" borderId="26" xfId="2" applyFont="1" applyFill="1" applyBorder="1" applyAlignment="1">
      <alignment vertical="center" wrapText="1"/>
    </xf>
    <xf numFmtId="0" fontId="14" fillId="0" borderId="1" xfId="3" applyFont="1" applyAlignment="1">
      <alignment horizontal="left" vertical="center"/>
    </xf>
    <xf numFmtId="0" fontId="13" fillId="4" borderId="8" xfId="2" applyFont="1" applyFill="1" applyBorder="1" applyAlignment="1">
      <alignment horizontal="left" vertical="center" wrapText="1"/>
    </xf>
    <xf numFmtId="0" fontId="13" fillId="4" borderId="15" xfId="2" applyFont="1" applyFill="1" applyBorder="1" applyAlignment="1">
      <alignment horizontal="left" vertical="center" wrapText="1"/>
    </xf>
    <xf numFmtId="0" fontId="17" fillId="4" borderId="1" xfId="2" applyFont="1" applyFill="1" applyAlignment="1">
      <alignment horizontal="left" vertical="center" wrapText="1"/>
    </xf>
    <xf numFmtId="0" fontId="17" fillId="0" borderId="1" xfId="2" applyFont="1" applyAlignment="1">
      <alignment horizontal="left" vertical="center" wrapText="1"/>
    </xf>
    <xf numFmtId="0" fontId="13" fillId="6" borderId="1" xfId="2" applyFont="1" applyFill="1" applyAlignment="1">
      <alignment horizontal="left" vertical="center" wrapText="1"/>
    </xf>
    <xf numFmtId="0" fontId="51" fillId="0" borderId="0" xfId="0" applyFont="1"/>
    <xf numFmtId="0" fontId="14" fillId="0" borderId="1" xfId="3" applyFont="1" applyAlignment="1">
      <alignment vertical="center" wrapText="1"/>
    </xf>
    <xf numFmtId="0" fontId="0" fillId="0" borderId="0" xfId="0" applyAlignment="1">
      <alignment wrapText="1"/>
    </xf>
    <xf numFmtId="171" fontId="14" fillId="0" borderId="60" xfId="1" applyNumberFormat="1" applyFont="1" applyBorder="1" applyAlignment="1">
      <alignment horizontal="center" vertical="center" wrapText="1"/>
    </xf>
    <xf numFmtId="171" fontId="14" fillId="0" borderId="46" xfId="1" applyNumberFormat="1" applyFont="1" applyBorder="1" applyAlignment="1">
      <alignment horizontal="center" vertical="center" wrapText="1"/>
    </xf>
    <xf numFmtId="171" fontId="8" fillId="0" borderId="61" xfId="1" applyNumberFormat="1" applyFont="1" applyBorder="1" applyAlignment="1">
      <alignment horizontal="center" vertical="center" wrapText="1"/>
    </xf>
    <xf numFmtId="9" fontId="14" fillId="0" borderId="29" xfId="3" applyNumberFormat="1" applyFont="1" applyBorder="1" applyAlignment="1">
      <alignment horizontal="center" vertical="center" wrapText="1"/>
    </xf>
    <xf numFmtId="0" fontId="30" fillId="5" borderId="9" xfId="3" applyFont="1" applyFill="1" applyBorder="1" applyAlignment="1">
      <alignment horizontal="center" vertical="center" wrapText="1"/>
    </xf>
    <xf numFmtId="0" fontId="30" fillId="5" borderId="10" xfId="3" applyFont="1" applyFill="1" applyBorder="1" applyAlignment="1">
      <alignment horizontal="center" vertical="center" wrapText="1"/>
    </xf>
    <xf numFmtId="1" fontId="20" fillId="0" borderId="22" xfId="3" applyNumberFormat="1" applyFont="1" applyBorder="1" applyAlignment="1">
      <alignment horizontal="center" vertical="center"/>
    </xf>
    <xf numFmtId="0" fontId="30" fillId="5" borderId="22" xfId="3" applyFont="1" applyFill="1" applyBorder="1" applyAlignment="1">
      <alignment horizontal="center" vertical="center" wrapText="1"/>
    </xf>
    <xf numFmtId="0" fontId="30" fillId="5" borderId="24" xfId="3" applyFont="1" applyFill="1" applyBorder="1" applyAlignment="1">
      <alignment horizontal="center" vertical="center" wrapText="1"/>
    </xf>
    <xf numFmtId="0" fontId="20" fillId="0" borderId="24" xfId="3" applyFont="1" applyBorder="1" applyAlignment="1">
      <alignment horizontal="center" vertical="center"/>
    </xf>
    <xf numFmtId="1" fontId="20" fillId="0" borderId="13" xfId="3" applyNumberFormat="1" applyFont="1" applyBorder="1" applyAlignment="1">
      <alignment horizontal="center" vertical="center"/>
    </xf>
    <xf numFmtId="0" fontId="20" fillId="0" borderId="13" xfId="3" applyFont="1" applyBorder="1" applyAlignment="1">
      <alignment horizontal="center" vertical="center"/>
    </xf>
    <xf numFmtId="0" fontId="20" fillId="0" borderId="14" xfId="3" applyFont="1" applyBorder="1" applyAlignment="1">
      <alignment horizontal="center" vertical="center"/>
    </xf>
    <xf numFmtId="0" fontId="13" fillId="5" borderId="9" xfId="3" applyFont="1" applyFill="1" applyBorder="1" applyAlignment="1">
      <alignment horizontal="center" vertical="center" wrapText="1"/>
    </xf>
    <xf numFmtId="0" fontId="13" fillId="5" borderId="10" xfId="3" applyFont="1" applyFill="1" applyBorder="1" applyAlignment="1">
      <alignment horizontal="center" vertical="center" wrapText="1"/>
    </xf>
    <xf numFmtId="0" fontId="14" fillId="0" borderId="22" xfId="3" applyFont="1" applyBorder="1" applyAlignment="1">
      <alignment horizontal="center" vertical="center"/>
    </xf>
    <xf numFmtId="0" fontId="13" fillId="5" borderId="22" xfId="3" applyFont="1" applyFill="1" applyBorder="1" applyAlignment="1">
      <alignment horizontal="center" vertical="center" wrapText="1"/>
    </xf>
    <xf numFmtId="0" fontId="13" fillId="5" borderId="24" xfId="3" applyFont="1" applyFill="1" applyBorder="1" applyAlignment="1">
      <alignment horizontal="center" vertical="center" wrapText="1"/>
    </xf>
    <xf numFmtId="0" fontId="14" fillId="0" borderId="24" xfId="3" applyFont="1" applyBorder="1" applyAlignment="1">
      <alignment horizontal="center" vertical="center"/>
    </xf>
    <xf numFmtId="0" fontId="14" fillId="0" borderId="13" xfId="3" applyFont="1" applyBorder="1" applyAlignment="1">
      <alignment horizontal="center" vertical="center"/>
    </xf>
    <xf numFmtId="0" fontId="14" fillId="0" borderId="14" xfId="3" applyFont="1" applyBorder="1" applyAlignment="1">
      <alignment horizontal="center" vertical="center"/>
    </xf>
    <xf numFmtId="9" fontId="14" fillId="0" borderId="10" xfId="1" applyFont="1" applyFill="1" applyBorder="1" applyAlignment="1">
      <alignment horizontal="center" vertical="center"/>
    </xf>
    <xf numFmtId="9" fontId="14" fillId="0" borderId="24" xfId="1" applyFont="1" applyFill="1" applyBorder="1" applyAlignment="1">
      <alignment horizontal="center" vertical="center"/>
    </xf>
    <xf numFmtId="9" fontId="14" fillId="0" borderId="14" xfId="1" applyFont="1" applyFill="1" applyBorder="1" applyAlignment="1">
      <alignment horizontal="center" vertical="center"/>
    </xf>
    <xf numFmtId="0" fontId="11" fillId="0" borderId="9" xfId="0" applyFont="1" applyBorder="1" applyAlignment="1">
      <alignment vertical="center" wrapText="1"/>
    </xf>
    <xf numFmtId="0" fontId="11" fillId="0" borderId="22" xfId="0" applyFont="1" applyBorder="1" applyAlignment="1">
      <alignment vertical="center" wrapText="1"/>
    </xf>
    <xf numFmtId="0" fontId="49" fillId="0" borderId="13" xfId="0" applyFont="1" applyBorder="1" applyAlignment="1">
      <alignment vertical="center" wrapText="1"/>
    </xf>
    <xf numFmtId="10" fontId="14" fillId="0" borderId="46" xfId="1" applyNumberFormat="1" applyFont="1" applyFill="1" applyBorder="1" applyAlignment="1">
      <alignment horizontal="center" vertical="center" wrapText="1"/>
    </xf>
    <xf numFmtId="0" fontId="8" fillId="0" borderId="26" xfId="3" applyFont="1" applyBorder="1" applyAlignment="1">
      <alignment vertical="center"/>
    </xf>
    <xf numFmtId="0" fontId="8" fillId="0" borderId="5" xfId="3" applyFont="1" applyBorder="1" applyAlignment="1">
      <alignment horizontal="left" vertical="center"/>
    </xf>
    <xf numFmtId="15" fontId="37" fillId="0" borderId="26" xfId="0" applyNumberFormat="1" applyFont="1" applyBorder="1" applyAlignment="1">
      <alignment horizontal="center" vertical="center"/>
    </xf>
    <xf numFmtId="0" fontId="14" fillId="0" borderId="24" xfId="3" applyFont="1" applyBorder="1" applyAlignment="1">
      <alignment horizontal="left" vertical="top" wrapText="1"/>
    </xf>
    <xf numFmtId="15" fontId="13" fillId="0" borderId="26" xfId="0" applyNumberFormat="1" applyFont="1" applyBorder="1" applyAlignment="1">
      <alignment horizontal="center" vertical="center"/>
    </xf>
    <xf numFmtId="0" fontId="14" fillId="0" borderId="19" xfId="3" applyFont="1" applyBorder="1" applyAlignment="1">
      <alignment vertical="top" wrapText="1"/>
    </xf>
    <xf numFmtId="0" fontId="53" fillId="0" borderId="26" xfId="3" applyFont="1" applyBorder="1" applyAlignment="1">
      <alignment horizontal="left" vertical="top"/>
    </xf>
    <xf numFmtId="0" fontId="53" fillId="0" borderId="26" xfId="3" applyFont="1" applyBorder="1" applyAlignment="1">
      <alignment horizontal="left" vertical="top" wrapText="1"/>
    </xf>
    <xf numFmtId="0" fontId="14" fillId="0" borderId="22" xfId="3" applyFont="1" applyBorder="1" applyAlignment="1">
      <alignment horizontal="left" vertical="top" wrapText="1"/>
    </xf>
    <xf numFmtId="0" fontId="19" fillId="0" borderId="24" xfId="23" applyBorder="1" applyAlignment="1">
      <alignment horizontal="center" vertical="center" wrapText="1"/>
    </xf>
    <xf numFmtId="0" fontId="14" fillId="0" borderId="26" xfId="3" applyFont="1" applyBorder="1" applyAlignment="1">
      <alignment vertical="top" wrapText="1"/>
    </xf>
    <xf numFmtId="0" fontId="19" fillId="0" borderId="24" xfId="23" applyFill="1" applyBorder="1" applyAlignment="1">
      <alignment horizontal="center" vertical="center" wrapText="1"/>
    </xf>
    <xf numFmtId="1" fontId="20" fillId="4" borderId="22" xfId="3" applyNumberFormat="1" applyFont="1" applyFill="1" applyBorder="1" applyAlignment="1">
      <alignment horizontal="center" vertical="center"/>
    </xf>
    <xf numFmtId="43" fontId="56" fillId="0" borderId="26" xfId="18" applyFont="1" applyFill="1" applyBorder="1" applyAlignment="1">
      <alignment horizontal="center" vertical="center" wrapText="1"/>
    </xf>
    <xf numFmtId="175" fontId="0" fillId="0" borderId="26" xfId="22" applyNumberFormat="1" applyFont="1" applyFill="1" applyBorder="1" applyAlignment="1">
      <alignment horizontal="center" vertical="center"/>
    </xf>
    <xf numFmtId="175" fontId="14" fillId="0" borderId="28" xfId="22" applyNumberFormat="1" applyFont="1" applyFill="1" applyBorder="1" applyAlignment="1">
      <alignment vertical="center"/>
    </xf>
    <xf numFmtId="43" fontId="56" fillId="0" borderId="28" xfId="18" applyFont="1" applyFill="1" applyBorder="1" applyAlignment="1">
      <alignment horizontal="center" vertical="center" wrapText="1"/>
    </xf>
    <xf numFmtId="43" fontId="56" fillId="0" borderId="53" xfId="18" applyFont="1" applyFill="1" applyBorder="1" applyAlignment="1">
      <alignment horizontal="center" vertical="center" wrapText="1"/>
    </xf>
    <xf numFmtId="43" fontId="39" fillId="0" borderId="4" xfId="18" applyFont="1" applyFill="1" applyBorder="1" applyAlignment="1">
      <alignment horizontal="center" vertical="center" wrapText="1"/>
    </xf>
    <xf numFmtId="0" fontId="11" fillId="0" borderId="65" xfId="0" applyFont="1" applyBorder="1" applyAlignment="1">
      <alignment vertical="center" wrapText="1"/>
    </xf>
    <xf numFmtId="0" fontId="11" fillId="0" borderId="66" xfId="0" applyFont="1" applyBorder="1" applyAlignment="1">
      <alignment vertical="center" wrapText="1"/>
    </xf>
    <xf numFmtId="0" fontId="49" fillId="0" borderId="67" xfId="0" applyFont="1" applyBorder="1" applyAlignment="1">
      <alignment vertical="center" wrapText="1"/>
    </xf>
    <xf numFmtId="0" fontId="14" fillId="0" borderId="26" xfId="3" applyFont="1" applyBorder="1" applyAlignment="1">
      <alignment horizontal="left" vertical="top"/>
    </xf>
    <xf numFmtId="0" fontId="14" fillId="0" borderId="26" xfId="3" applyFont="1" applyBorder="1" applyAlignment="1">
      <alignment horizontal="left" vertical="top" wrapText="1"/>
    </xf>
    <xf numFmtId="0" fontId="13" fillId="3" borderId="22" xfId="3" applyFont="1" applyFill="1" applyBorder="1" applyAlignment="1">
      <alignment horizontal="center" vertical="center"/>
    </xf>
    <xf numFmtId="9" fontId="13" fillId="5" borderId="22" xfId="3" applyNumberFormat="1" applyFont="1" applyFill="1" applyBorder="1" applyAlignment="1">
      <alignment horizontal="center" vertical="center"/>
    </xf>
    <xf numFmtId="9" fontId="13" fillId="9" borderId="22" xfId="0" applyNumberFormat="1" applyFont="1" applyFill="1" applyBorder="1" applyAlignment="1">
      <alignment horizontal="center" vertical="center"/>
    </xf>
    <xf numFmtId="43" fontId="56" fillId="0" borderId="62" xfId="18" applyFont="1" applyFill="1" applyBorder="1" applyAlignment="1">
      <alignment horizontal="center" vertical="center" wrapText="1"/>
    </xf>
    <xf numFmtId="43" fontId="56" fillId="0" borderId="29" xfId="18" applyFont="1" applyFill="1" applyBorder="1" applyAlignment="1">
      <alignment horizontal="center" vertical="center" wrapText="1"/>
    </xf>
    <xf numFmtId="43" fontId="56" fillId="0" borderId="63" xfId="18" applyFont="1" applyFill="1" applyBorder="1" applyAlignment="1">
      <alignment horizontal="center" vertical="center" wrapText="1"/>
    </xf>
    <xf numFmtId="175" fontId="2" fillId="0" borderId="28" xfId="22" applyNumberFormat="1" applyFont="1" applyFill="1" applyBorder="1" applyAlignment="1">
      <alignment vertical="center"/>
    </xf>
    <xf numFmtId="4" fontId="0" fillId="4" borderId="24" xfId="0" applyNumberFormat="1" applyFill="1" applyBorder="1" applyAlignment="1">
      <alignment horizontal="right" vertical="center" wrapText="1"/>
    </xf>
    <xf numFmtId="4" fontId="0" fillId="4" borderId="10" xfId="0" applyNumberFormat="1" applyFill="1" applyBorder="1" applyAlignment="1">
      <alignment horizontal="right" vertical="center" wrapText="1"/>
    </xf>
    <xf numFmtId="4" fontId="0" fillId="4" borderId="14" xfId="0" applyNumberFormat="1" applyFill="1" applyBorder="1" applyAlignment="1">
      <alignment horizontal="right" vertical="center" wrapText="1"/>
    </xf>
    <xf numFmtId="0" fontId="14" fillId="0" borderId="20" xfId="3" applyFont="1" applyBorder="1" applyAlignment="1">
      <alignment vertical="top" wrapText="1"/>
    </xf>
    <xf numFmtId="0" fontId="19" fillId="0" borderId="22" xfId="23" applyBorder="1" applyAlignment="1">
      <alignment horizontal="center" vertical="center" wrapText="1"/>
    </xf>
    <xf numFmtId="4" fontId="0" fillId="0" borderId="10" xfId="0" applyNumberFormat="1" applyBorder="1" applyAlignment="1">
      <alignment horizontal="right" vertical="center" wrapText="1"/>
    </xf>
    <xf numFmtId="4" fontId="0" fillId="0" borderId="24" xfId="0" applyNumberFormat="1" applyBorder="1" applyAlignment="1">
      <alignment horizontal="right" vertical="center" wrapText="1"/>
    </xf>
    <xf numFmtId="4" fontId="0" fillId="0" borderId="14" xfId="0" applyNumberFormat="1" applyBorder="1" applyAlignment="1">
      <alignment horizontal="right" vertical="center" wrapText="1"/>
    </xf>
    <xf numFmtId="2" fontId="28" fillId="0" borderId="22" xfId="3" applyNumberFormat="1" applyFont="1" applyBorder="1" applyAlignment="1">
      <alignment horizontal="center" vertical="center"/>
    </xf>
    <xf numFmtId="0" fontId="13" fillId="4" borderId="15" xfId="2" applyFont="1" applyFill="1" applyBorder="1" applyAlignment="1">
      <alignment vertical="center" wrapText="1"/>
    </xf>
    <xf numFmtId="0" fontId="17" fillId="4" borderId="1" xfId="2" applyFont="1" applyFill="1" applyAlignment="1">
      <alignment vertical="center" wrapText="1"/>
    </xf>
    <xf numFmtId="0" fontId="17" fillId="0" borderId="1" xfId="2" applyFont="1" applyAlignment="1">
      <alignment vertical="center" wrapText="1"/>
    </xf>
    <xf numFmtId="175" fontId="1" fillId="0" borderId="22" xfId="22" applyNumberFormat="1" applyFont="1" applyFill="1" applyBorder="1" applyAlignment="1">
      <alignment horizontal="center" vertical="center"/>
    </xf>
    <xf numFmtId="175" fontId="1" fillId="0" borderId="13" xfId="22" applyNumberFormat="1" applyFont="1" applyFill="1" applyBorder="1" applyAlignment="1">
      <alignment horizontal="center" vertical="center"/>
    </xf>
    <xf numFmtId="0" fontId="8" fillId="0" borderId="26" xfId="3" applyFont="1" applyBorder="1" applyAlignment="1">
      <alignment horizontal="center" vertical="center"/>
    </xf>
    <xf numFmtId="1" fontId="14" fillId="0" borderId="26" xfId="3" applyNumberFormat="1" applyFont="1" applyBorder="1" applyAlignment="1">
      <alignment horizontal="center" vertical="center"/>
    </xf>
    <xf numFmtId="1" fontId="8" fillId="0" borderId="26" xfId="3" applyNumberFormat="1" applyFont="1" applyBorder="1" applyAlignment="1">
      <alignment horizontal="center" vertical="center"/>
    </xf>
    <xf numFmtId="1" fontId="14" fillId="0" borderId="22" xfId="3" applyNumberFormat="1" applyFont="1" applyBorder="1" applyAlignment="1">
      <alignment horizontal="center" vertical="center"/>
    </xf>
    <xf numFmtId="1" fontId="14" fillId="4" borderId="22" xfId="3" applyNumberFormat="1" applyFont="1" applyFill="1" applyBorder="1" applyAlignment="1">
      <alignment horizontal="center" vertical="center"/>
    </xf>
    <xf numFmtId="1" fontId="14" fillId="0" borderId="13" xfId="3" applyNumberFormat="1" applyFont="1" applyBorder="1" applyAlignment="1">
      <alignment horizontal="center" vertical="center"/>
    </xf>
    <xf numFmtId="0" fontId="13" fillId="5" borderId="22" xfId="2" applyFont="1" applyFill="1" applyBorder="1" applyAlignment="1">
      <alignment horizontal="center" vertical="center" wrapText="1"/>
    </xf>
    <xf numFmtId="10" fontId="13" fillId="5" borderId="22" xfId="0" applyNumberFormat="1" applyFont="1" applyFill="1" applyBorder="1" applyAlignment="1">
      <alignment horizontal="center" vertical="center"/>
    </xf>
    <xf numFmtId="9" fontId="13" fillId="5" borderId="22" xfId="0" applyNumberFormat="1" applyFont="1" applyFill="1" applyBorder="1" applyAlignment="1">
      <alignment horizontal="center"/>
    </xf>
    <xf numFmtId="43" fontId="13" fillId="5" borderId="22" xfId="18" applyFont="1" applyFill="1" applyBorder="1" applyAlignment="1">
      <alignment horizontal="center"/>
    </xf>
    <xf numFmtId="0" fontId="13" fillId="5" borderId="22" xfId="0" applyFont="1" applyFill="1" applyBorder="1" applyAlignment="1">
      <alignment horizontal="center" vertical="center"/>
    </xf>
    <xf numFmtId="9" fontId="8" fillId="4" borderId="22" xfId="0" applyNumberFormat="1" applyFont="1" applyFill="1" applyBorder="1" applyAlignment="1">
      <alignment horizontal="center"/>
    </xf>
    <xf numFmtId="0" fontId="1" fillId="0" borderId="0" xfId="0" applyFont="1"/>
    <xf numFmtId="0" fontId="1" fillId="0" borderId="0" xfId="0" applyFont="1" applyAlignment="1">
      <alignment horizontal="left" vertical="center"/>
    </xf>
    <xf numFmtId="175" fontId="1" fillId="0" borderId="22" xfId="0" applyNumberFormat="1" applyFont="1" applyBorder="1" applyAlignment="1">
      <alignment vertical="center"/>
    </xf>
    <xf numFmtId="1" fontId="14" fillId="0" borderId="22" xfId="3" applyNumberFormat="1" applyFont="1" applyBorder="1" applyAlignment="1">
      <alignment horizontal="center" vertical="center" wrapText="1"/>
    </xf>
    <xf numFmtId="0" fontId="1" fillId="0" borderId="0" xfId="0" applyFont="1" applyAlignment="1">
      <alignment wrapText="1"/>
    </xf>
    <xf numFmtId="0" fontId="45" fillId="0" borderId="22" xfId="0" applyFont="1" applyBorder="1" applyAlignment="1">
      <alignment horizontal="left" vertical="top" wrapText="1"/>
    </xf>
    <xf numFmtId="0" fontId="45" fillId="0" borderId="74" xfId="0" applyFont="1" applyBorder="1" applyAlignment="1">
      <alignment horizontal="left" vertical="top" wrapText="1"/>
    </xf>
    <xf numFmtId="43" fontId="13" fillId="9" borderId="22" xfId="18" applyFont="1" applyFill="1" applyBorder="1" applyAlignment="1">
      <alignment horizontal="center" vertical="center"/>
    </xf>
    <xf numFmtId="0" fontId="14" fillId="0" borderId="26" xfId="3" applyFont="1" applyBorder="1" applyAlignment="1">
      <alignment vertical="top"/>
    </xf>
    <xf numFmtId="9" fontId="13" fillId="5" borderId="22" xfId="1" applyFont="1" applyFill="1" applyBorder="1" applyAlignment="1">
      <alignment horizontal="center" vertical="center"/>
    </xf>
    <xf numFmtId="9" fontId="13" fillId="3" borderId="22" xfId="1" applyFont="1" applyFill="1" applyBorder="1" applyAlignment="1">
      <alignment horizontal="center" vertical="center"/>
    </xf>
    <xf numFmtId="9" fontId="13" fillId="9" borderId="22" xfId="1" applyFont="1" applyFill="1" applyBorder="1" applyAlignment="1">
      <alignment horizontal="center" vertical="center"/>
    </xf>
    <xf numFmtId="9" fontId="13" fillId="5" borderId="22" xfId="1" applyFont="1" applyFill="1" applyBorder="1" applyAlignment="1">
      <alignment horizontal="center"/>
    </xf>
    <xf numFmtId="4" fontId="0" fillId="0" borderId="45" xfId="0" applyNumberFormat="1" applyBorder="1" applyAlignment="1">
      <alignment horizontal="right" vertical="center" wrapText="1"/>
    </xf>
    <xf numFmtId="4" fontId="0" fillId="0" borderId="22" xfId="0" applyNumberFormat="1" applyBorder="1" applyAlignment="1">
      <alignment horizontal="right" vertical="center" wrapText="1"/>
    </xf>
    <xf numFmtId="14" fontId="14" fillId="0" borderId="23" xfId="0" applyNumberFormat="1" applyFont="1" applyBorder="1" applyAlignment="1">
      <alignment horizontal="center" vertical="center" wrapText="1"/>
    </xf>
    <xf numFmtId="169" fontId="14" fillId="0" borderId="44" xfId="5" applyNumberFormat="1" applyFont="1" applyFill="1" applyBorder="1" applyAlignment="1">
      <alignment vertical="center"/>
    </xf>
    <xf numFmtId="169" fontId="14" fillId="0" borderId="22" xfId="5" applyNumberFormat="1" applyFont="1" applyFill="1" applyBorder="1" applyAlignment="1">
      <alignment vertical="center"/>
    </xf>
    <xf numFmtId="9" fontId="13" fillId="5" borderId="22" xfId="0" applyNumberFormat="1" applyFont="1" applyFill="1" applyBorder="1" applyAlignment="1">
      <alignment horizontal="center" vertical="center"/>
    </xf>
    <xf numFmtId="0" fontId="13" fillId="5" borderId="75" xfId="2" applyFont="1" applyFill="1" applyBorder="1" applyAlignment="1">
      <alignment horizontal="center" vertical="center" wrapText="1"/>
    </xf>
    <xf numFmtId="0" fontId="14" fillId="0" borderId="22" xfId="3" applyFont="1" applyBorder="1" applyAlignment="1">
      <alignment vertical="center"/>
    </xf>
    <xf numFmtId="169" fontId="14" fillId="0" borderId="39" xfId="5" applyNumberFormat="1" applyFont="1" applyFill="1" applyBorder="1" applyAlignment="1">
      <alignment vertical="center"/>
    </xf>
    <xf numFmtId="169" fontId="14" fillId="0" borderId="21" xfId="5" applyNumberFormat="1" applyFont="1" applyFill="1" applyBorder="1" applyAlignment="1">
      <alignment vertical="center"/>
    </xf>
    <xf numFmtId="174" fontId="1" fillId="0" borderId="0" xfId="0" applyNumberFormat="1" applyFont="1"/>
    <xf numFmtId="174" fontId="14" fillId="0" borderId="1" xfId="3" applyNumberFormat="1" applyFont="1"/>
    <xf numFmtId="0" fontId="9" fillId="0" borderId="22" xfId="3" applyFont="1" applyBorder="1" applyAlignment="1">
      <alignment horizontal="center" vertical="center"/>
    </xf>
    <xf numFmtId="0" fontId="60" fillId="0" borderId="0" xfId="0" applyFont="1"/>
    <xf numFmtId="0" fontId="14" fillId="0" borderId="22"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54" xfId="0" applyFont="1" applyBorder="1" applyAlignment="1">
      <alignment horizontal="left" vertical="top" wrapText="1"/>
    </xf>
    <xf numFmtId="0" fontId="14" fillId="0" borderId="17" xfId="0" applyFont="1" applyBorder="1" applyAlignment="1">
      <alignment horizontal="left" vertical="top" wrapText="1"/>
    </xf>
    <xf numFmtId="0" fontId="14" fillId="0" borderId="22" xfId="0" applyFont="1" applyBorder="1" applyAlignment="1">
      <alignment horizontal="left" vertical="top" wrapText="1"/>
    </xf>
    <xf numFmtId="0" fontId="14" fillId="0" borderId="24" xfId="0" applyFont="1" applyBorder="1" applyAlignment="1">
      <alignment horizontal="left" vertical="top" wrapText="1"/>
    </xf>
    <xf numFmtId="0" fontId="13" fillId="5" borderId="42" xfId="2" applyFont="1" applyFill="1" applyBorder="1" applyAlignment="1">
      <alignment horizontal="center" vertical="center" wrapText="1"/>
    </xf>
    <xf numFmtId="0" fontId="13" fillId="5" borderId="43" xfId="2" applyFont="1" applyFill="1" applyBorder="1" applyAlignment="1">
      <alignment horizontal="center" vertical="center" wrapText="1"/>
    </xf>
    <xf numFmtId="0" fontId="12" fillId="0" borderId="26" xfId="2" applyFont="1" applyBorder="1" applyAlignment="1">
      <alignment horizontal="center" vertical="center" wrapText="1"/>
    </xf>
    <xf numFmtId="0" fontId="13" fillId="0" borderId="29" xfId="2" applyFont="1" applyBorder="1" applyAlignment="1">
      <alignment horizontal="center" vertical="center"/>
    </xf>
    <xf numFmtId="0" fontId="13" fillId="0" borderId="27" xfId="2" applyFont="1" applyBorder="1" applyAlignment="1">
      <alignment horizontal="center" vertical="center"/>
    </xf>
    <xf numFmtId="0" fontId="13" fillId="5" borderId="36" xfId="2" applyFont="1" applyFill="1" applyBorder="1" applyAlignment="1">
      <alignment horizontal="center" vertical="center" wrapText="1"/>
    </xf>
    <xf numFmtId="0" fontId="13" fillId="5" borderId="37" xfId="2" applyFont="1" applyFill="1" applyBorder="1" applyAlignment="1">
      <alignment horizontal="center" vertical="center" wrapText="1"/>
    </xf>
    <xf numFmtId="0" fontId="13" fillId="5" borderId="40" xfId="2" applyFont="1" applyFill="1" applyBorder="1" applyAlignment="1">
      <alignment horizontal="center" vertical="center" wrapText="1"/>
    </xf>
    <xf numFmtId="0" fontId="13" fillId="5" borderId="41" xfId="2" applyFont="1" applyFill="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Alignment="1">
      <alignment horizontal="center" vertical="center" wrapText="1"/>
    </xf>
    <xf numFmtId="0" fontId="13" fillId="0" borderId="16" xfId="2" applyFont="1" applyBorder="1" applyAlignment="1">
      <alignment horizontal="center" vertical="center" wrapText="1"/>
    </xf>
    <xf numFmtId="0" fontId="13" fillId="0" borderId="11" xfId="2" applyFont="1" applyBorder="1" applyAlignment="1">
      <alignment horizontal="center" vertical="center" wrapText="1"/>
    </xf>
    <xf numFmtId="0" fontId="13" fillId="0" borderId="20" xfId="2" applyFont="1" applyBorder="1" applyAlignment="1">
      <alignment horizontal="center" vertical="center" wrapText="1"/>
    </xf>
    <xf numFmtId="0" fontId="13" fillId="0" borderId="19" xfId="2" applyFont="1" applyBorder="1" applyAlignment="1">
      <alignment horizontal="center" vertical="center" wrapText="1"/>
    </xf>
    <xf numFmtId="0" fontId="13" fillId="5" borderId="5" xfId="2" applyFont="1" applyFill="1" applyBorder="1" applyAlignment="1">
      <alignment horizontal="center" vertical="center" wrapText="1"/>
    </xf>
    <xf numFmtId="0" fontId="13" fillId="5" borderId="6" xfId="2" applyFont="1" applyFill="1" applyBorder="1" applyAlignment="1">
      <alignment horizontal="center" vertical="center" wrapText="1"/>
    </xf>
    <xf numFmtId="0" fontId="13" fillId="0" borderId="57" xfId="2" applyFont="1" applyBorder="1" applyAlignment="1">
      <alignment horizontal="center" vertical="center" wrapText="1"/>
    </xf>
    <xf numFmtId="0" fontId="13" fillId="0" borderId="58" xfId="2" applyFont="1" applyBorder="1" applyAlignment="1">
      <alignment horizontal="center" vertical="center" wrapText="1"/>
    </xf>
    <xf numFmtId="0" fontId="13" fillId="0" borderId="59" xfId="2" applyFont="1" applyBorder="1" applyAlignment="1">
      <alignment horizontal="center" vertical="center" wrapText="1"/>
    </xf>
    <xf numFmtId="0" fontId="33" fillId="0" borderId="5" xfId="0" applyFont="1" applyBorder="1" applyAlignment="1">
      <alignment horizontal="left" vertical="center" wrapText="1"/>
    </xf>
    <xf numFmtId="0" fontId="33" fillId="0" borderId="6" xfId="0" applyFont="1" applyBorder="1" applyAlignment="1">
      <alignment horizontal="left" vertical="center" wrapText="1"/>
    </xf>
    <xf numFmtId="0" fontId="33" fillId="0" borderId="7" xfId="0" applyFont="1" applyBorder="1" applyAlignment="1">
      <alignment horizontal="left" vertical="center" wrapText="1"/>
    </xf>
    <xf numFmtId="0" fontId="44" fillId="10" borderId="23" xfId="0" applyFont="1" applyFill="1" applyBorder="1" applyAlignment="1">
      <alignment horizontal="center" vertical="center"/>
    </xf>
    <xf numFmtId="0" fontId="44" fillId="10" borderId="25" xfId="0" applyFont="1" applyFill="1" applyBorder="1" applyAlignment="1">
      <alignment horizontal="center" vertical="center"/>
    </xf>
    <xf numFmtId="0" fontId="8" fillId="5" borderId="23" xfId="0" applyFont="1" applyFill="1" applyBorder="1" applyAlignment="1">
      <alignment horizontal="center" vertical="center" wrapText="1"/>
    </xf>
    <xf numFmtId="0" fontId="8" fillId="5" borderId="25" xfId="0" applyFont="1" applyFill="1" applyBorder="1" applyAlignment="1">
      <alignment horizontal="center" vertical="center" wrapText="1"/>
    </xf>
    <xf numFmtId="0" fontId="47" fillId="5" borderId="23" xfId="0" applyFont="1" applyFill="1" applyBorder="1" applyAlignment="1">
      <alignment horizontal="center" vertical="center" wrapText="1"/>
    </xf>
    <xf numFmtId="0" fontId="47" fillId="5" borderId="25" xfId="0" applyFont="1" applyFill="1" applyBorder="1" applyAlignment="1">
      <alignment horizontal="center" vertical="center" wrapText="1"/>
    </xf>
    <xf numFmtId="0" fontId="47" fillId="11" borderId="23" xfId="0" applyFont="1" applyFill="1" applyBorder="1" applyAlignment="1">
      <alignment horizontal="center" vertical="center"/>
    </xf>
    <xf numFmtId="0" fontId="47" fillId="11" borderId="25" xfId="0" applyFont="1" applyFill="1" applyBorder="1" applyAlignment="1">
      <alignment horizontal="center" vertical="center"/>
    </xf>
    <xf numFmtId="0" fontId="47" fillId="11" borderId="23" xfId="0" applyFont="1" applyFill="1" applyBorder="1" applyAlignment="1">
      <alignment horizontal="left" vertical="center"/>
    </xf>
    <xf numFmtId="0" fontId="47" fillId="11" borderId="25" xfId="0" applyFont="1" applyFill="1" applyBorder="1" applyAlignment="1">
      <alignment horizontal="left" vertical="center"/>
    </xf>
    <xf numFmtId="0" fontId="47" fillId="11" borderId="23" xfId="0" applyFont="1" applyFill="1" applyBorder="1" applyAlignment="1">
      <alignment horizontal="left" vertical="center" wrapText="1"/>
    </xf>
    <xf numFmtId="0" fontId="47" fillId="11" borderId="25" xfId="0" applyFont="1" applyFill="1" applyBorder="1" applyAlignment="1">
      <alignment horizontal="left" vertical="center" wrapText="1"/>
    </xf>
    <xf numFmtId="0" fontId="47" fillId="5" borderId="23" xfId="0" applyFont="1" applyFill="1" applyBorder="1" applyAlignment="1">
      <alignment horizontal="center" vertical="center"/>
    </xf>
    <xf numFmtId="0" fontId="47" fillId="5" borderId="25" xfId="0" applyFont="1" applyFill="1" applyBorder="1" applyAlignment="1">
      <alignment horizontal="center" vertical="center"/>
    </xf>
    <xf numFmtId="0" fontId="8" fillId="0" borderId="47" xfId="0" applyFont="1" applyBorder="1" applyAlignment="1">
      <alignment horizontal="center" vertical="center"/>
    </xf>
    <xf numFmtId="0" fontId="8" fillId="0" borderId="55" xfId="0" applyFont="1" applyBorder="1" applyAlignment="1">
      <alignment horizontal="center" vertical="center"/>
    </xf>
    <xf numFmtId="0" fontId="48" fillId="4" borderId="23" xfId="0" applyFont="1" applyFill="1" applyBorder="1" applyAlignment="1">
      <alignment horizontal="left" vertical="center" wrapText="1"/>
    </xf>
    <xf numFmtId="0" fontId="48" fillId="4" borderId="25" xfId="0" applyFont="1" applyFill="1" applyBorder="1" applyAlignment="1">
      <alignment horizontal="left" vertical="center" wrapText="1"/>
    </xf>
    <xf numFmtId="0" fontId="13" fillId="5" borderId="22" xfId="3" applyFont="1" applyFill="1" applyBorder="1" applyAlignment="1">
      <alignment horizontal="center" vertical="center" wrapText="1"/>
    </xf>
    <xf numFmtId="0" fontId="13" fillId="5" borderId="21" xfId="3" applyFont="1" applyFill="1" applyBorder="1" applyAlignment="1">
      <alignment horizontal="center" vertical="center" wrapText="1"/>
    </xf>
    <xf numFmtId="0" fontId="14" fillId="0" borderId="22" xfId="3" applyFont="1" applyBorder="1" applyAlignment="1">
      <alignment horizontal="left" vertical="top" wrapText="1"/>
    </xf>
    <xf numFmtId="0" fontId="14" fillId="0" borderId="22" xfId="3" applyFont="1" applyBorder="1" applyAlignment="1">
      <alignment horizontal="left" vertical="top"/>
    </xf>
    <xf numFmtId="9" fontId="13" fillId="5" borderId="23" xfId="3" applyNumberFormat="1" applyFont="1" applyFill="1" applyBorder="1" applyAlignment="1">
      <alignment horizontal="center" vertical="center"/>
    </xf>
    <xf numFmtId="0" fontId="1" fillId="0" borderId="25" xfId="0" applyFont="1" applyBorder="1" applyAlignment="1">
      <alignment horizontal="center" vertical="center"/>
    </xf>
    <xf numFmtId="0" fontId="40" fillId="0" borderId="22" xfId="3" applyFont="1" applyBorder="1" applyAlignment="1">
      <alignment horizontal="left" vertical="top" wrapText="1"/>
    </xf>
    <xf numFmtId="0" fontId="13" fillId="3" borderId="46" xfId="2" applyFont="1" applyFill="1" applyBorder="1" applyAlignment="1">
      <alignment horizontal="center" vertical="center" wrapText="1"/>
    </xf>
    <xf numFmtId="0" fontId="13" fillId="3" borderId="44" xfId="2" applyFont="1" applyFill="1" applyBorder="1" applyAlignment="1">
      <alignment horizontal="center" vertical="center" wrapText="1"/>
    </xf>
    <xf numFmtId="0" fontId="19" fillId="0" borderId="23" xfId="23" applyBorder="1" applyAlignment="1">
      <alignment horizontal="center" vertical="center" wrapText="1"/>
    </xf>
    <xf numFmtId="0" fontId="14" fillId="0" borderId="25" xfId="3" applyFont="1" applyBorder="1" applyAlignment="1">
      <alignment horizontal="center" vertical="center" wrapText="1"/>
    </xf>
    <xf numFmtId="0" fontId="14" fillId="0" borderId="23" xfId="3" applyFont="1" applyBorder="1" applyAlignment="1">
      <alignment horizontal="left" vertical="top" wrapText="1"/>
    </xf>
    <xf numFmtId="0" fontId="14" fillId="0" borderId="25" xfId="3" applyFont="1" applyBorder="1" applyAlignment="1">
      <alignment horizontal="left" vertical="top" wrapText="1"/>
    </xf>
    <xf numFmtId="0" fontId="14" fillId="2" borderId="23" xfId="0" applyFont="1" applyFill="1" applyBorder="1" applyAlignment="1">
      <alignment horizontal="left" vertical="top" wrapText="1"/>
    </xf>
    <xf numFmtId="0" fontId="14" fillId="2" borderId="25" xfId="0" applyFont="1" applyFill="1" applyBorder="1" applyAlignment="1">
      <alignment horizontal="left" vertical="top" wrapText="1"/>
    </xf>
    <xf numFmtId="0" fontId="58" fillId="0" borderId="25" xfId="3" applyFont="1" applyBorder="1" applyAlignment="1">
      <alignment horizontal="center" vertical="center" wrapText="1"/>
    </xf>
    <xf numFmtId="0" fontId="14" fillId="0" borderId="23" xfId="0" applyFont="1" applyBorder="1" applyAlignment="1">
      <alignment horizontal="left" vertical="top" wrapText="1"/>
    </xf>
    <xf numFmtId="0" fontId="14" fillId="0" borderId="25" xfId="0" applyFont="1" applyBorder="1" applyAlignment="1">
      <alignment horizontal="left" vertical="top" wrapText="1"/>
    </xf>
    <xf numFmtId="0" fontId="58" fillId="0" borderId="23" xfId="3" applyFont="1" applyBorder="1" applyAlignment="1">
      <alignment horizontal="center" vertical="center" wrapText="1"/>
    </xf>
    <xf numFmtId="0" fontId="19" fillId="0" borderId="23" xfId="23" applyFill="1" applyBorder="1" applyAlignment="1">
      <alignment horizontal="center" vertical="center" wrapText="1"/>
    </xf>
    <xf numFmtId="0" fontId="14" fillId="0" borderId="22" xfId="0" applyFont="1" applyBorder="1" applyAlignment="1">
      <alignment horizontal="left" vertical="top"/>
    </xf>
    <xf numFmtId="0" fontId="14" fillId="0" borderId="22" xfId="3" applyFont="1" applyBorder="1" applyAlignment="1">
      <alignment horizontal="center" vertical="center"/>
    </xf>
    <xf numFmtId="0" fontId="19" fillId="0" borderId="25" xfId="23" applyFill="1" applyBorder="1" applyAlignment="1">
      <alignment horizontal="center" vertical="center" wrapText="1"/>
    </xf>
    <xf numFmtId="0" fontId="13" fillId="0" borderId="26" xfId="0" applyFont="1" applyBorder="1" applyAlignment="1">
      <alignment horizontal="center" vertical="center" wrapText="1"/>
    </xf>
    <xf numFmtId="0" fontId="13" fillId="5" borderId="7" xfId="2" applyFont="1" applyFill="1" applyBorder="1" applyAlignment="1">
      <alignment horizontal="center" vertical="center" wrapText="1"/>
    </xf>
    <xf numFmtId="0" fontId="13" fillId="5" borderId="22" xfId="2" applyFont="1" applyFill="1" applyBorder="1" applyAlignment="1">
      <alignment horizontal="center" vertical="center" wrapText="1"/>
    </xf>
    <xf numFmtId="171" fontId="13" fillId="5" borderId="23" xfId="3" applyNumberFormat="1" applyFont="1" applyFill="1" applyBorder="1" applyAlignment="1">
      <alignment horizontal="center" vertical="center" wrapText="1"/>
    </xf>
    <xf numFmtId="171" fontId="13" fillId="5" borderId="25" xfId="3" applyNumberFormat="1"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0" borderId="2" xfId="2" applyFont="1" applyBorder="1" applyAlignment="1">
      <alignment horizontal="center" vertical="center"/>
    </xf>
    <xf numFmtId="0" fontId="13" fillId="0" borderId="18" xfId="2" applyFont="1" applyBorder="1" applyAlignment="1">
      <alignment horizontal="center" vertical="center"/>
    </xf>
    <xf numFmtId="0" fontId="13" fillId="0" borderId="17" xfId="2" applyFont="1" applyBorder="1" applyAlignment="1">
      <alignment horizontal="center" vertical="center"/>
    </xf>
    <xf numFmtId="0" fontId="13" fillId="0" borderId="8" xfId="2" applyFont="1" applyBorder="1" applyAlignment="1">
      <alignment horizontal="center" vertical="center"/>
    </xf>
    <xf numFmtId="0" fontId="13" fillId="0" borderId="1" xfId="2" applyFont="1" applyAlignment="1">
      <alignment horizontal="center" vertical="center"/>
    </xf>
    <xf numFmtId="0" fontId="13" fillId="0" borderId="16" xfId="2" applyFont="1" applyBorder="1" applyAlignment="1">
      <alignment horizontal="center" vertical="center"/>
    </xf>
    <xf numFmtId="0" fontId="13" fillId="0" borderId="11" xfId="2" applyFont="1" applyBorder="1" applyAlignment="1">
      <alignment horizontal="center" vertical="center"/>
    </xf>
    <xf numFmtId="0" fontId="13" fillId="0" borderId="20" xfId="2" applyFont="1" applyBorder="1" applyAlignment="1">
      <alignment horizontal="center" vertical="center"/>
    </xf>
    <xf numFmtId="0" fontId="13" fillId="0" borderId="19" xfId="2" applyFont="1" applyBorder="1" applyAlignment="1">
      <alignment horizontal="center" vertical="center"/>
    </xf>
    <xf numFmtId="0" fontId="12" fillId="0" borderId="2" xfId="2" applyFont="1" applyBorder="1" applyAlignment="1">
      <alignment vertical="center" wrapText="1"/>
    </xf>
    <xf numFmtId="0" fontId="13" fillId="0" borderId="18" xfId="2" applyFont="1" applyBorder="1" applyAlignment="1">
      <alignment vertical="center" wrapText="1"/>
    </xf>
    <xf numFmtId="0" fontId="13" fillId="0" borderId="17" xfId="2" applyFont="1" applyBorder="1" applyAlignment="1">
      <alignment vertical="center" wrapText="1"/>
    </xf>
    <xf numFmtId="0" fontId="13" fillId="0" borderId="8" xfId="2" applyFont="1" applyBorder="1" applyAlignment="1">
      <alignment vertical="center" wrapText="1"/>
    </xf>
    <xf numFmtId="0" fontId="13" fillId="0" borderId="1" xfId="2" applyFont="1" applyAlignment="1">
      <alignment vertical="center" wrapText="1"/>
    </xf>
    <xf numFmtId="0" fontId="13" fillId="0" borderId="16" xfId="2" applyFont="1" applyBorder="1" applyAlignment="1">
      <alignment vertical="center" wrapText="1"/>
    </xf>
    <xf numFmtId="0" fontId="13" fillId="0" borderId="11" xfId="2" applyFont="1" applyBorder="1" applyAlignment="1">
      <alignment vertical="center" wrapText="1"/>
    </xf>
    <xf numFmtId="0" fontId="13" fillId="0" borderId="20" xfId="2" applyFont="1" applyBorder="1" applyAlignment="1">
      <alignment vertical="center" wrapText="1"/>
    </xf>
    <xf numFmtId="0" fontId="13" fillId="0" borderId="19" xfId="2" applyFont="1" applyBorder="1" applyAlignment="1">
      <alignment vertical="center" wrapText="1"/>
    </xf>
    <xf numFmtId="0" fontId="12" fillId="0" borderId="26" xfId="2" applyFont="1" applyBorder="1" applyAlignment="1">
      <alignment vertical="center" wrapText="1"/>
    </xf>
    <xf numFmtId="0" fontId="12" fillId="0" borderId="2" xfId="2" applyFont="1" applyBorder="1" applyAlignment="1">
      <alignment horizontal="center" vertical="center" wrapText="1"/>
    </xf>
    <xf numFmtId="0" fontId="12" fillId="0" borderId="8" xfId="2" applyFont="1" applyBorder="1" applyAlignment="1">
      <alignment horizontal="center" vertical="center" wrapText="1"/>
    </xf>
    <xf numFmtId="0" fontId="12" fillId="0" borderId="11" xfId="2" applyFont="1" applyBorder="1" applyAlignment="1">
      <alignment horizontal="center" vertical="center" wrapText="1"/>
    </xf>
    <xf numFmtId="0" fontId="13" fillId="5" borderId="26" xfId="2" applyFont="1" applyFill="1" applyBorder="1" applyAlignment="1">
      <alignment horizontal="center" vertical="center" wrapText="1"/>
    </xf>
    <xf numFmtId="0" fontId="13" fillId="5" borderId="26" xfId="2" applyFont="1" applyFill="1" applyBorder="1" applyAlignment="1">
      <alignment vertical="center" wrapText="1"/>
    </xf>
    <xf numFmtId="0" fontId="14" fillId="0" borderId="26" xfId="3" applyFont="1" applyBorder="1" applyAlignment="1">
      <alignment vertical="center" wrapText="1"/>
    </xf>
    <xf numFmtId="0" fontId="12" fillId="0" borderId="56" xfId="2" applyFont="1" applyBorder="1" applyAlignment="1">
      <alignment vertical="center" wrapText="1"/>
    </xf>
    <xf numFmtId="0" fontId="13" fillId="4" borderId="1" xfId="2" applyFont="1" applyFill="1" applyAlignment="1">
      <alignment horizontal="left" vertical="center" wrapText="1"/>
    </xf>
    <xf numFmtId="0" fontId="13" fillId="5" borderId="2" xfId="2" applyFont="1" applyFill="1" applyBorder="1" applyAlignment="1">
      <alignment horizontal="left" vertical="center" wrapText="1"/>
    </xf>
    <xf numFmtId="0" fontId="13" fillId="5" borderId="8" xfId="2" applyFont="1" applyFill="1" applyBorder="1" applyAlignment="1">
      <alignment horizontal="left" vertical="center" wrapText="1"/>
    </xf>
    <xf numFmtId="0" fontId="13" fillId="5" borderId="11" xfId="2" applyFont="1" applyFill="1" applyBorder="1" applyAlignment="1">
      <alignment horizontal="left" vertical="center" wrapText="1"/>
    </xf>
    <xf numFmtId="0" fontId="13" fillId="5" borderId="26" xfId="2" applyFont="1" applyFill="1" applyBorder="1" applyAlignment="1">
      <alignment horizontal="left" vertical="center" wrapText="1"/>
    </xf>
    <xf numFmtId="0" fontId="13" fillId="4" borderId="5" xfId="2" applyFont="1" applyFill="1" applyBorder="1" applyAlignment="1">
      <alignment horizontal="center" vertical="center" wrapText="1"/>
    </xf>
    <xf numFmtId="0" fontId="13" fillId="4" borderId="6" xfId="2" applyFont="1" applyFill="1" applyBorder="1" applyAlignment="1">
      <alignment horizontal="center" vertical="center" wrapText="1"/>
    </xf>
    <xf numFmtId="0" fontId="13" fillId="4" borderId="7" xfId="2" applyFont="1" applyFill="1" applyBorder="1" applyAlignment="1">
      <alignment horizontal="center" vertical="center" wrapText="1"/>
    </xf>
    <xf numFmtId="1" fontId="8" fillId="4" borderId="5" xfId="3" applyNumberFormat="1" applyFont="1" applyFill="1" applyBorder="1" applyAlignment="1">
      <alignment horizontal="center" vertical="center"/>
    </xf>
    <xf numFmtId="1" fontId="8" fillId="4" borderId="6" xfId="3" applyNumberFormat="1" applyFont="1" applyFill="1" applyBorder="1" applyAlignment="1">
      <alignment horizontal="center" vertical="center"/>
    </xf>
    <xf numFmtId="1" fontId="8" fillId="4" borderId="7" xfId="3" applyNumberFormat="1" applyFont="1" applyFill="1" applyBorder="1" applyAlignment="1">
      <alignment horizontal="center" vertical="center"/>
    </xf>
    <xf numFmtId="0" fontId="8" fillId="5" borderId="5" xfId="3" applyFont="1" applyFill="1" applyBorder="1" applyAlignment="1">
      <alignment horizontal="center" vertical="center"/>
    </xf>
    <xf numFmtId="0" fontId="8" fillId="5" borderId="6" xfId="3" applyFont="1" applyFill="1" applyBorder="1" applyAlignment="1">
      <alignment horizontal="center" vertical="center"/>
    </xf>
    <xf numFmtId="0" fontId="8" fillId="5" borderId="7" xfId="3" applyFont="1" applyFill="1" applyBorder="1" applyAlignment="1">
      <alignment horizontal="center" vertical="center"/>
    </xf>
    <xf numFmtId="0" fontId="8" fillId="0" borderId="5" xfId="3" applyFont="1" applyBorder="1" applyAlignment="1">
      <alignment horizontal="center" vertical="center" wrapText="1"/>
    </xf>
    <xf numFmtId="0" fontId="8" fillId="0" borderId="6" xfId="3" applyFont="1" applyBorder="1" applyAlignment="1">
      <alignment horizontal="center" vertical="center" wrapText="1"/>
    </xf>
    <xf numFmtId="0" fontId="8" fillId="0" borderId="7" xfId="3" applyFont="1" applyBorder="1" applyAlignment="1">
      <alignment horizontal="center" vertical="center" wrapText="1"/>
    </xf>
    <xf numFmtId="9" fontId="8" fillId="4" borderId="11" xfId="3" applyNumberFormat="1" applyFont="1" applyFill="1" applyBorder="1" applyAlignment="1">
      <alignment horizontal="center" vertical="center"/>
    </xf>
    <xf numFmtId="9" fontId="8" fillId="4" borderId="19" xfId="3" applyNumberFormat="1" applyFont="1" applyFill="1" applyBorder="1" applyAlignment="1">
      <alignment horizontal="center" vertical="center"/>
    </xf>
    <xf numFmtId="0" fontId="13" fillId="5" borderId="9" xfId="3" applyFont="1" applyFill="1" applyBorder="1" applyAlignment="1">
      <alignment horizontal="center" vertical="center" wrapText="1"/>
    </xf>
    <xf numFmtId="0" fontId="14" fillId="0" borderId="22" xfId="3" applyFont="1" applyBorder="1" applyAlignment="1">
      <alignment horizontal="justify" vertical="top" wrapText="1"/>
    </xf>
    <xf numFmtId="0" fontId="8" fillId="0" borderId="5" xfId="3" applyFont="1" applyBorder="1" applyAlignment="1">
      <alignment horizontal="left" vertical="center"/>
    </xf>
    <xf numFmtId="0" fontId="8" fillId="0" borderId="6" xfId="3" applyFont="1" applyBorder="1" applyAlignment="1">
      <alignment horizontal="left" vertical="center"/>
    </xf>
    <xf numFmtId="0" fontId="8" fillId="0" borderId="7" xfId="3" applyFont="1" applyBorder="1" applyAlignment="1">
      <alignment horizontal="left" vertical="center"/>
    </xf>
    <xf numFmtId="0" fontId="13" fillId="5" borderId="29" xfId="3" applyFont="1" applyFill="1" applyBorder="1" applyAlignment="1">
      <alignment horizontal="center" vertical="center" wrapText="1"/>
    </xf>
    <xf numFmtId="0" fontId="13" fillId="5" borderId="28" xfId="3" applyFont="1" applyFill="1" applyBorder="1" applyAlignment="1">
      <alignment horizontal="center" vertical="center" wrapText="1"/>
    </xf>
    <xf numFmtId="0" fontId="8" fillId="0" borderId="26" xfId="3" applyFont="1" applyBorder="1" applyAlignment="1">
      <alignment horizontal="center" vertical="center"/>
    </xf>
    <xf numFmtId="0" fontId="8" fillId="0" borderId="2" xfId="3" applyFont="1" applyBorder="1" applyAlignment="1">
      <alignment horizontal="center" vertical="center" wrapText="1"/>
    </xf>
    <xf numFmtId="0" fontId="8" fillId="0" borderId="17" xfId="3" applyFont="1" applyBorder="1" applyAlignment="1">
      <alignment horizontal="center" vertical="center" wrapText="1"/>
    </xf>
    <xf numFmtId="0" fontId="8" fillId="0" borderId="11" xfId="3" applyFont="1" applyBorder="1" applyAlignment="1">
      <alignment horizontal="center" vertical="center" wrapText="1"/>
    </xf>
    <xf numFmtId="0" fontId="8" fillId="0" borderId="19" xfId="3" applyFont="1" applyBorder="1" applyAlignment="1">
      <alignment horizontal="center" vertical="center" wrapText="1"/>
    </xf>
    <xf numFmtId="0" fontId="13" fillId="5" borderId="48" xfId="3" applyFont="1" applyFill="1" applyBorder="1" applyAlignment="1">
      <alignment horizontal="center" vertical="center" wrapText="1"/>
    </xf>
    <xf numFmtId="0" fontId="14" fillId="0" borderId="25" xfId="3" applyFont="1" applyBorder="1" applyAlignment="1">
      <alignment horizontal="left" vertical="top"/>
    </xf>
    <xf numFmtId="0" fontId="13" fillId="5" borderId="12" xfId="3" applyFont="1" applyFill="1" applyBorder="1" applyAlignment="1">
      <alignment horizontal="center" vertical="center" wrapText="1"/>
    </xf>
    <xf numFmtId="0" fontId="14" fillId="0" borderId="13" xfId="3" applyFont="1" applyBorder="1" applyAlignment="1">
      <alignment horizontal="center" vertical="center"/>
    </xf>
    <xf numFmtId="0" fontId="14" fillId="0" borderId="22" xfId="0" applyFont="1" applyBorder="1" applyAlignment="1">
      <alignment vertical="top" wrapText="1"/>
    </xf>
    <xf numFmtId="0" fontId="14" fillId="0" borderId="22" xfId="0" applyFont="1" applyBorder="1" applyAlignment="1">
      <alignment vertical="top"/>
    </xf>
    <xf numFmtId="43" fontId="14" fillId="0" borderId="22" xfId="18" applyFont="1" applyBorder="1" applyAlignment="1">
      <alignment horizontal="center"/>
    </xf>
    <xf numFmtId="0" fontId="14" fillId="0" borderId="23" xfId="3" applyFont="1" applyBorder="1" applyAlignment="1">
      <alignment horizontal="center" vertical="center"/>
    </xf>
    <xf numFmtId="0" fontId="14" fillId="0" borderId="25" xfId="3" applyFont="1" applyBorder="1" applyAlignment="1">
      <alignment horizontal="center" vertical="center"/>
    </xf>
    <xf numFmtId="0" fontId="14" fillId="0" borderId="22" xfId="0" applyFont="1" applyBorder="1" applyAlignment="1">
      <alignment horizontal="center"/>
    </xf>
    <xf numFmtId="0" fontId="12" fillId="0" borderId="2" xfId="2" applyFont="1" applyBorder="1" applyAlignment="1">
      <alignment horizontal="left" vertical="center" wrapText="1"/>
    </xf>
    <xf numFmtId="0" fontId="13" fillId="0" borderId="18" xfId="2" applyFont="1" applyBorder="1" applyAlignment="1">
      <alignment horizontal="left" vertical="center" wrapText="1"/>
    </xf>
    <xf numFmtId="0" fontId="13" fillId="0" borderId="17" xfId="2" applyFont="1" applyBorder="1" applyAlignment="1">
      <alignment horizontal="left" vertical="center" wrapText="1"/>
    </xf>
    <xf numFmtId="0" fontId="13" fillId="0" borderId="8" xfId="2" applyFont="1" applyBorder="1" applyAlignment="1">
      <alignment horizontal="left" vertical="center" wrapText="1"/>
    </xf>
    <xf numFmtId="0" fontId="13" fillId="0" borderId="1" xfId="2" applyFont="1" applyAlignment="1">
      <alignment horizontal="left" vertical="center" wrapText="1"/>
    </xf>
    <xf numFmtId="0" fontId="13" fillId="0" borderId="16" xfId="2" applyFont="1" applyBorder="1" applyAlignment="1">
      <alignment horizontal="left" vertical="center" wrapText="1"/>
    </xf>
    <xf numFmtId="0" fontId="13" fillId="0" borderId="11" xfId="2" applyFont="1" applyBorder="1" applyAlignment="1">
      <alignment horizontal="left" vertical="center" wrapText="1"/>
    </xf>
    <xf numFmtId="0" fontId="13" fillId="0" borderId="20" xfId="2" applyFont="1" applyBorder="1" applyAlignment="1">
      <alignment horizontal="left" vertical="center" wrapText="1"/>
    </xf>
    <xf numFmtId="0" fontId="13" fillId="0" borderId="19" xfId="2" applyFont="1" applyBorder="1" applyAlignment="1">
      <alignment horizontal="left" vertical="center" wrapText="1"/>
    </xf>
    <xf numFmtId="0" fontId="12" fillId="0" borderId="26" xfId="2" applyFont="1" applyBorder="1" applyAlignment="1">
      <alignment horizontal="left" vertical="center" wrapText="1"/>
    </xf>
    <xf numFmtId="0" fontId="12" fillId="0" borderId="56" xfId="2" applyFont="1" applyBorder="1" applyAlignment="1">
      <alignment horizontal="left" vertical="center" wrapText="1"/>
    </xf>
    <xf numFmtId="0" fontId="14" fillId="0" borderId="26" xfId="3" applyFont="1" applyBorder="1" applyAlignment="1">
      <alignment horizontal="left" vertical="center" wrapText="1"/>
    </xf>
    <xf numFmtId="171" fontId="13" fillId="5" borderId="23" xfId="3" applyNumberFormat="1" applyFont="1" applyFill="1" applyBorder="1" applyAlignment="1">
      <alignment horizontal="center" vertical="center"/>
    </xf>
    <xf numFmtId="171" fontId="13" fillId="5" borderId="25" xfId="3" applyNumberFormat="1" applyFont="1" applyFill="1" applyBorder="1" applyAlignment="1">
      <alignment horizontal="center" vertical="center"/>
    </xf>
    <xf numFmtId="0" fontId="45" fillId="0" borderId="23" xfId="3" applyFont="1" applyBorder="1" applyAlignment="1">
      <alignment horizontal="left" vertical="top" wrapText="1"/>
    </xf>
    <xf numFmtId="0" fontId="58" fillId="0" borderId="23" xfId="3" applyFont="1" applyBorder="1" applyAlignment="1">
      <alignment horizontal="left" vertical="center" wrapText="1"/>
    </xf>
    <xf numFmtId="0" fontId="58" fillId="0" borderId="25" xfId="3" applyFont="1" applyBorder="1" applyAlignment="1">
      <alignment horizontal="left" vertical="center" wrapText="1"/>
    </xf>
    <xf numFmtId="0" fontId="14" fillId="0" borderId="23" xfId="3" applyFont="1" applyBorder="1" applyAlignment="1">
      <alignment horizontal="center" vertical="center" wrapText="1"/>
    </xf>
    <xf numFmtId="0" fontId="58" fillId="2" borderId="23" xfId="0" applyFont="1" applyFill="1" applyBorder="1" applyAlignment="1">
      <alignment horizontal="center" vertical="center" wrapText="1"/>
    </xf>
    <xf numFmtId="0" fontId="58" fillId="2" borderId="25" xfId="0" applyFont="1" applyFill="1" applyBorder="1" applyAlignment="1">
      <alignment horizontal="center" vertical="center" wrapText="1"/>
    </xf>
    <xf numFmtId="0" fontId="14" fillId="0" borderId="25" xfId="0" applyFont="1" applyBorder="1" applyAlignment="1">
      <alignment horizontal="center" vertical="center" wrapText="1"/>
    </xf>
    <xf numFmtId="0" fontId="14" fillId="2" borderId="23" xfId="23" applyFont="1" applyFill="1" applyBorder="1" applyAlignment="1">
      <alignment horizontal="left" vertical="top" wrapText="1"/>
    </xf>
    <xf numFmtId="0" fontId="14" fillId="0" borderId="25" xfId="0" applyFont="1" applyBorder="1" applyAlignment="1">
      <alignment horizontal="left" vertical="top"/>
    </xf>
    <xf numFmtId="0" fontId="14" fillId="0" borderId="5" xfId="3" applyFont="1" applyBorder="1" applyAlignment="1">
      <alignment horizontal="center" vertical="center" wrapText="1"/>
    </xf>
    <xf numFmtId="0" fontId="14" fillId="0" borderId="7" xfId="3" applyFont="1" applyBorder="1" applyAlignment="1">
      <alignment horizontal="center" vertical="center" wrapText="1"/>
    </xf>
    <xf numFmtId="0" fontId="12" fillId="0" borderId="5" xfId="2" applyFont="1" applyBorder="1" applyAlignment="1">
      <alignment horizontal="left" vertical="center" wrapText="1"/>
    </xf>
    <xf numFmtId="0" fontId="12" fillId="0" borderId="6" xfId="2" applyFont="1" applyBorder="1" applyAlignment="1">
      <alignment horizontal="left" vertical="center" wrapText="1"/>
    </xf>
    <xf numFmtId="0" fontId="12" fillId="0" borderId="7" xfId="2" applyFont="1" applyBorder="1" applyAlignment="1">
      <alignment horizontal="left" vertical="center" wrapText="1"/>
    </xf>
    <xf numFmtId="0" fontId="12" fillId="0" borderId="22" xfId="3" applyFont="1" applyBorder="1" applyAlignment="1">
      <alignment horizontal="left" vertical="top" wrapText="1"/>
    </xf>
    <xf numFmtId="0" fontId="12" fillId="0" borderId="22" xfId="3" applyFont="1" applyBorder="1" applyAlignment="1">
      <alignment horizontal="left" vertical="top"/>
    </xf>
    <xf numFmtId="9" fontId="14" fillId="0" borderId="23" xfId="1" applyFont="1" applyBorder="1" applyAlignment="1">
      <alignment horizontal="left" vertical="top" wrapText="1"/>
    </xf>
    <xf numFmtId="9" fontId="14" fillId="0" borderId="25" xfId="1" applyFont="1" applyBorder="1" applyAlignment="1">
      <alignment horizontal="left" vertical="top" wrapText="1"/>
    </xf>
    <xf numFmtId="9" fontId="45" fillId="0" borderId="23" xfId="1" applyFont="1" applyBorder="1" applyAlignment="1">
      <alignment horizontal="left" vertical="top" wrapText="1"/>
    </xf>
    <xf numFmtId="9" fontId="14" fillId="0" borderId="23" xfId="1" applyFont="1" applyBorder="1" applyAlignment="1">
      <alignment horizontal="center" vertical="center" wrapText="1"/>
    </xf>
    <xf numFmtId="9" fontId="14" fillId="0" borderId="25" xfId="1" applyFont="1" applyBorder="1" applyAlignment="1">
      <alignment horizontal="center" vertical="center" wrapText="1"/>
    </xf>
    <xf numFmtId="9" fontId="19" fillId="0" borderId="23" xfId="23" applyNumberFormat="1" applyFill="1" applyBorder="1" applyAlignment="1">
      <alignment horizontal="center" vertical="center" wrapText="1"/>
    </xf>
    <xf numFmtId="9" fontId="14" fillId="0" borderId="25" xfId="1" applyFont="1" applyFill="1" applyBorder="1" applyAlignment="1">
      <alignment horizontal="center" vertical="center" wrapText="1"/>
    </xf>
    <xf numFmtId="9" fontId="19" fillId="0" borderId="23" xfId="23" applyNumberFormat="1" applyBorder="1" applyAlignment="1">
      <alignment horizontal="center" vertical="center" wrapText="1"/>
    </xf>
    <xf numFmtId="9" fontId="58" fillId="0" borderId="25" xfId="1" applyFont="1" applyBorder="1" applyAlignment="1">
      <alignment horizontal="center" vertical="center" wrapText="1"/>
    </xf>
    <xf numFmtId="9" fontId="14" fillId="2" borderId="23" xfId="1" applyFont="1" applyFill="1" applyBorder="1" applyAlignment="1">
      <alignment horizontal="left" vertical="top" wrapText="1"/>
    </xf>
    <xf numFmtId="9" fontId="14" fillId="2" borderId="25" xfId="1" applyFont="1" applyFill="1" applyBorder="1" applyAlignment="1">
      <alignment horizontal="left" vertical="top" wrapText="1"/>
    </xf>
    <xf numFmtId="9" fontId="59" fillId="0" borderId="25" xfId="1" applyFont="1" applyBorder="1" applyAlignment="1">
      <alignment horizontal="left" vertical="top" wrapText="1"/>
    </xf>
    <xf numFmtId="9" fontId="58" fillId="0" borderId="25" xfId="1" applyFont="1" applyBorder="1" applyAlignment="1">
      <alignment horizontal="left" vertical="top" wrapText="1"/>
    </xf>
    <xf numFmtId="9" fontId="14" fillId="0" borderId="22" xfId="1" applyFont="1" applyBorder="1" applyAlignment="1">
      <alignment horizontal="left" vertical="top" wrapText="1"/>
    </xf>
    <xf numFmtId="9" fontId="14" fillId="0" borderId="22" xfId="1" applyFont="1" applyBorder="1" applyAlignment="1">
      <alignment horizontal="left" vertical="top"/>
    </xf>
    <xf numFmtId="9" fontId="14" fillId="0" borderId="25" xfId="1" applyFont="1" applyBorder="1" applyAlignment="1">
      <alignment horizontal="left" vertical="top"/>
    </xf>
    <xf numFmtId="9" fontId="14" fillId="0" borderId="22" xfId="1" applyFont="1" applyFill="1" applyBorder="1" applyAlignment="1">
      <alignment horizontal="left" vertical="top" wrapText="1"/>
    </xf>
    <xf numFmtId="9" fontId="14" fillId="0" borderId="22" xfId="1" applyFont="1" applyFill="1" applyBorder="1" applyAlignment="1">
      <alignment horizontal="left" vertical="top"/>
    </xf>
    <xf numFmtId="9" fontId="14" fillId="0" borderId="22" xfId="1" applyFont="1" applyBorder="1" applyAlignment="1">
      <alignment horizontal="center"/>
    </xf>
    <xf numFmtId="9" fontId="14" fillId="0" borderId="23" xfId="1" applyFont="1" applyBorder="1" applyAlignment="1">
      <alignment horizontal="center" vertical="center"/>
    </xf>
    <xf numFmtId="9" fontId="14" fillId="0" borderId="25" xfId="1" applyFont="1" applyBorder="1" applyAlignment="1">
      <alignment horizontal="center" vertical="center"/>
    </xf>
    <xf numFmtId="0" fontId="38" fillId="0" borderId="2" xfId="2" applyFont="1" applyBorder="1" applyAlignment="1">
      <alignment vertical="center" wrapText="1"/>
    </xf>
    <xf numFmtId="0" fontId="37" fillId="0" borderId="18" xfId="2" applyFont="1" applyBorder="1" applyAlignment="1">
      <alignment vertical="center" wrapText="1"/>
    </xf>
    <xf numFmtId="0" fontId="37" fillId="0" borderId="17" xfId="2" applyFont="1" applyBorder="1" applyAlignment="1">
      <alignment vertical="center" wrapText="1"/>
    </xf>
    <xf numFmtId="0" fontId="37" fillId="0" borderId="8" xfId="2" applyFont="1" applyBorder="1" applyAlignment="1">
      <alignment vertical="center" wrapText="1"/>
    </xf>
    <xf numFmtId="0" fontId="37" fillId="0" borderId="1" xfId="2" applyFont="1" applyAlignment="1">
      <alignment vertical="center" wrapText="1"/>
    </xf>
    <xf numFmtId="0" fontId="37" fillId="0" borderId="16" xfId="2" applyFont="1" applyBorder="1" applyAlignment="1">
      <alignment vertical="center" wrapText="1"/>
    </xf>
    <xf numFmtId="0" fontId="37" fillId="0" borderId="11" xfId="2" applyFont="1" applyBorder="1" applyAlignment="1">
      <alignment vertical="center" wrapText="1"/>
    </xf>
    <xf numFmtId="0" fontId="37" fillId="0" borderId="20" xfId="2" applyFont="1" applyBorder="1" applyAlignment="1">
      <alignment vertical="center" wrapText="1"/>
    </xf>
    <xf numFmtId="0" fontId="37" fillId="0" borderId="19" xfId="2" applyFont="1" applyBorder="1" applyAlignment="1">
      <alignment vertical="center" wrapText="1"/>
    </xf>
    <xf numFmtId="0" fontId="38" fillId="0" borderId="26" xfId="2" applyFont="1" applyBorder="1" applyAlignment="1">
      <alignment vertical="center" wrapText="1"/>
    </xf>
    <xf numFmtId="0" fontId="37" fillId="5" borderId="26" xfId="2" applyFont="1" applyFill="1" applyBorder="1" applyAlignment="1">
      <alignment vertical="center" wrapText="1"/>
    </xf>
    <xf numFmtId="0" fontId="38" fillId="0" borderId="56" xfId="2" applyFont="1" applyBorder="1" applyAlignment="1">
      <alignment vertical="center" wrapText="1"/>
    </xf>
    <xf numFmtId="0" fontId="9" fillId="0" borderId="26" xfId="3" applyFont="1" applyBorder="1" applyAlignment="1">
      <alignment vertical="center" wrapText="1"/>
    </xf>
    <xf numFmtId="0" fontId="52" fillId="0" borderId="26" xfId="2" applyFont="1" applyBorder="1" applyAlignment="1">
      <alignment vertical="center" wrapText="1"/>
    </xf>
    <xf numFmtId="0" fontId="37" fillId="4" borderId="5" xfId="2" applyFont="1" applyFill="1" applyBorder="1" applyAlignment="1">
      <alignment horizontal="center" vertical="center" wrapText="1"/>
    </xf>
    <xf numFmtId="0" fontId="37" fillId="4" borderId="6" xfId="2" applyFont="1" applyFill="1" applyBorder="1" applyAlignment="1">
      <alignment horizontal="center" vertical="center" wrapText="1"/>
    </xf>
    <xf numFmtId="0" fontId="37" fillId="4" borderId="7" xfId="2" applyFont="1" applyFill="1" applyBorder="1" applyAlignment="1">
      <alignment horizontal="center" vertical="center" wrapText="1"/>
    </xf>
    <xf numFmtId="1" fontId="7" fillId="4" borderId="5" xfId="3" applyNumberFormat="1" applyFont="1" applyFill="1" applyBorder="1" applyAlignment="1">
      <alignment horizontal="center" vertical="center"/>
    </xf>
    <xf numFmtId="1" fontId="7" fillId="4" borderId="6" xfId="3" applyNumberFormat="1" applyFont="1" applyFill="1" applyBorder="1" applyAlignment="1">
      <alignment horizontal="center" vertical="center"/>
    </xf>
    <xf numFmtId="1" fontId="7" fillId="4" borderId="7" xfId="3" applyNumberFormat="1" applyFont="1" applyFill="1" applyBorder="1" applyAlignment="1">
      <alignment horizontal="center" vertical="center"/>
    </xf>
    <xf numFmtId="9" fontId="21" fillId="4" borderId="11" xfId="3" applyNumberFormat="1" applyFont="1" applyFill="1" applyBorder="1" applyAlignment="1">
      <alignment horizontal="center" vertical="center"/>
    </xf>
    <xf numFmtId="9" fontId="21" fillId="4" borderId="19" xfId="3" applyNumberFormat="1" applyFont="1" applyFill="1" applyBorder="1" applyAlignment="1">
      <alignment horizontal="center" vertical="center"/>
    </xf>
    <xf numFmtId="0" fontId="21" fillId="0" borderId="5" xfId="3" applyFont="1" applyBorder="1" applyAlignment="1">
      <alignment horizontal="left" vertical="center"/>
    </xf>
    <xf numFmtId="0" fontId="21" fillId="0" borderId="6" xfId="3" applyFont="1" applyBorder="1" applyAlignment="1">
      <alignment horizontal="left" vertical="center"/>
    </xf>
    <xf numFmtId="0" fontId="21" fillId="0" borderId="7" xfId="3" applyFont="1" applyBorder="1" applyAlignment="1">
      <alignment horizontal="left" vertical="center"/>
    </xf>
    <xf numFmtId="0" fontId="30" fillId="5" borderId="48" xfId="3" applyFont="1" applyFill="1" applyBorder="1" applyAlignment="1">
      <alignment horizontal="center" vertical="center" wrapText="1"/>
    </xf>
    <xf numFmtId="0" fontId="30" fillId="5" borderId="21" xfId="3" applyFont="1" applyFill="1" applyBorder="1" applyAlignment="1">
      <alignment horizontal="center" vertical="center" wrapText="1"/>
    </xf>
    <xf numFmtId="0" fontId="30" fillId="5" borderId="9" xfId="3" applyFont="1" applyFill="1" applyBorder="1" applyAlignment="1">
      <alignment horizontal="center" vertical="center" wrapText="1"/>
    </xf>
    <xf numFmtId="0" fontId="21" fillId="5" borderId="5" xfId="3" applyFont="1" applyFill="1" applyBorder="1" applyAlignment="1">
      <alignment horizontal="center" vertical="center"/>
    </xf>
    <xf numFmtId="0" fontId="21" fillId="5" borderId="6" xfId="3" applyFont="1" applyFill="1" applyBorder="1" applyAlignment="1">
      <alignment horizontal="center" vertical="center"/>
    </xf>
    <xf numFmtId="0" fontId="21" fillId="5" borderId="7" xfId="3" applyFont="1" applyFill="1" applyBorder="1" applyAlignment="1">
      <alignment horizontal="center" vertical="center"/>
    </xf>
    <xf numFmtId="0" fontId="22" fillId="0" borderId="5" xfId="3" applyFont="1" applyBorder="1" applyAlignment="1">
      <alignment horizontal="center" vertical="center" wrapText="1"/>
    </xf>
    <xf numFmtId="0" fontId="22" fillId="0" borderId="6" xfId="3" applyFont="1" applyBorder="1" applyAlignment="1">
      <alignment horizontal="center" vertical="center" wrapText="1"/>
    </xf>
    <xf numFmtId="0" fontId="22" fillId="0" borderId="7" xfId="3" applyFont="1" applyBorder="1" applyAlignment="1">
      <alignment horizontal="center" vertical="center" wrapText="1"/>
    </xf>
    <xf numFmtId="0" fontId="30" fillId="5" borderId="29" xfId="3" applyFont="1" applyFill="1" applyBorder="1" applyAlignment="1">
      <alignment horizontal="center" vertical="center" wrapText="1"/>
    </xf>
    <xf numFmtId="0" fontId="30" fillId="5" borderId="28" xfId="3" applyFont="1" applyFill="1" applyBorder="1" applyAlignment="1">
      <alignment horizontal="center" vertical="center" wrapText="1"/>
    </xf>
    <xf numFmtId="0" fontId="21" fillId="0" borderId="26" xfId="3" applyFont="1" applyBorder="1" applyAlignment="1">
      <alignment horizontal="center" vertical="center"/>
    </xf>
    <xf numFmtId="0" fontId="30" fillId="5" borderId="22" xfId="3" applyFont="1" applyFill="1" applyBorder="1" applyAlignment="1">
      <alignment horizontal="center" vertical="center" wrapText="1"/>
    </xf>
    <xf numFmtId="0" fontId="53" fillId="0" borderId="22" xfId="3" applyFont="1" applyBorder="1" applyAlignment="1">
      <alignment horizontal="justify" vertical="top" wrapText="1"/>
    </xf>
    <xf numFmtId="0" fontId="53" fillId="0" borderId="22" xfId="3" applyFont="1" applyBorder="1" applyAlignment="1">
      <alignment horizontal="left" vertical="top" wrapText="1"/>
    </xf>
    <xf numFmtId="0" fontId="20" fillId="0" borderId="22" xfId="3" applyFont="1" applyBorder="1" applyAlignment="1">
      <alignment horizontal="left" vertical="top" wrapText="1"/>
    </xf>
    <xf numFmtId="0" fontId="20" fillId="0" borderId="22" xfId="3" applyFont="1" applyBorder="1" applyAlignment="1">
      <alignment horizontal="left" vertical="top"/>
    </xf>
    <xf numFmtId="0" fontId="20" fillId="0" borderId="22" xfId="3" applyFont="1" applyBorder="1" applyAlignment="1">
      <alignment horizontal="center" vertical="center"/>
    </xf>
    <xf numFmtId="171" fontId="30" fillId="5" borderId="23" xfId="3" applyNumberFormat="1" applyFont="1" applyFill="1" applyBorder="1" applyAlignment="1">
      <alignment horizontal="center" vertical="center" wrapText="1"/>
    </xf>
    <xf numFmtId="171" fontId="30" fillId="5" borderId="25" xfId="3" applyNumberFormat="1" applyFont="1" applyFill="1" applyBorder="1" applyAlignment="1">
      <alignment horizontal="center" vertical="center" wrapText="1"/>
    </xf>
    <xf numFmtId="9" fontId="30" fillId="5" borderId="23" xfId="3" applyNumberFormat="1" applyFont="1" applyFill="1" applyBorder="1" applyAlignment="1">
      <alignment horizontal="center" vertical="center" wrapText="1"/>
    </xf>
    <xf numFmtId="0" fontId="0" fillId="0" borderId="25" xfId="0" applyBorder="1" applyAlignment="1">
      <alignment horizontal="center" vertical="center" wrapText="1"/>
    </xf>
    <xf numFmtId="0" fontId="30" fillId="5" borderId="12" xfId="3" applyFont="1" applyFill="1" applyBorder="1" applyAlignment="1">
      <alignment horizontal="center" vertical="center" wrapText="1"/>
    </xf>
    <xf numFmtId="0" fontId="20" fillId="0" borderId="13" xfId="3" applyFont="1" applyBorder="1" applyAlignment="1">
      <alignment horizontal="center" vertical="center"/>
    </xf>
    <xf numFmtId="0" fontId="30" fillId="5" borderId="22" xfId="2" applyFont="1" applyFill="1" applyBorder="1" applyAlignment="1">
      <alignment horizontal="center" vertical="center" wrapText="1"/>
    </xf>
    <xf numFmtId="0" fontId="29" fillId="3" borderId="46" xfId="2" applyFont="1" applyFill="1" applyBorder="1" applyAlignment="1">
      <alignment horizontal="center" vertical="center" wrapText="1"/>
    </xf>
    <xf numFmtId="0" fontId="29" fillId="3" borderId="44" xfId="2" applyFont="1" applyFill="1" applyBorder="1" applyAlignment="1">
      <alignment horizontal="center" vertical="center" wrapText="1"/>
    </xf>
    <xf numFmtId="0" fontId="45" fillId="0" borderId="23" xfId="3" applyFont="1" applyBorder="1" applyAlignment="1">
      <alignment vertical="top" wrapText="1"/>
    </xf>
    <xf numFmtId="0" fontId="14" fillId="0" borderId="25" xfId="3" applyFont="1" applyBorder="1" applyAlignment="1">
      <alignment vertical="top" wrapText="1"/>
    </xf>
    <xf numFmtId="0" fontId="14" fillId="0" borderId="23" xfId="3" applyFont="1" applyBorder="1" applyAlignment="1">
      <alignment vertical="top" wrapText="1"/>
    </xf>
    <xf numFmtId="0" fontId="14" fillId="2" borderId="23" xfId="0" applyFont="1" applyFill="1" applyBorder="1" applyAlignment="1">
      <alignment vertical="top" wrapText="1"/>
    </xf>
    <xf numFmtId="0" fontId="14" fillId="2" borderId="25" xfId="0" applyFont="1" applyFill="1" applyBorder="1" applyAlignment="1">
      <alignment vertical="top" wrapText="1"/>
    </xf>
    <xf numFmtId="0" fontId="53" fillId="0" borderId="23" xfId="0" applyFont="1" applyBorder="1" applyAlignment="1">
      <alignment horizontal="left" vertical="top" wrapText="1"/>
    </xf>
    <xf numFmtId="0" fontId="53" fillId="0" borderId="25" xfId="0" applyFont="1" applyBorder="1" applyAlignment="1">
      <alignment horizontal="left" vertical="top" wrapText="1"/>
    </xf>
    <xf numFmtId="0" fontId="20" fillId="0" borderId="25" xfId="3" applyFont="1" applyBorder="1" applyAlignment="1">
      <alignment horizontal="center" vertical="center" wrapText="1"/>
    </xf>
    <xf numFmtId="0" fontId="20" fillId="0" borderId="25" xfId="0" applyFont="1" applyBorder="1" applyAlignment="1">
      <alignment horizontal="center" vertical="center" wrapText="1"/>
    </xf>
    <xf numFmtId="0" fontId="20" fillId="2" borderId="23" xfId="0" applyFont="1" applyFill="1" applyBorder="1" applyAlignment="1">
      <alignment horizontal="left" vertical="top" wrapText="1"/>
    </xf>
    <xf numFmtId="0" fontId="20" fillId="2" borderId="25" xfId="0" applyFont="1" applyFill="1" applyBorder="1" applyAlignment="1">
      <alignment horizontal="left" vertical="top" wrapText="1"/>
    </xf>
    <xf numFmtId="0" fontId="20" fillId="0" borderId="23" xfId="3" applyFont="1" applyBorder="1" applyAlignment="1">
      <alignment vertical="top" wrapText="1"/>
    </xf>
    <xf numFmtId="0" fontId="20" fillId="0" borderId="25" xfId="3" applyFont="1" applyBorder="1" applyAlignment="1">
      <alignment vertical="top" wrapText="1"/>
    </xf>
    <xf numFmtId="0" fontId="20" fillId="0" borderId="23" xfId="3" applyFont="1" applyBorder="1" applyAlignment="1">
      <alignment horizontal="left" vertical="top" wrapText="1"/>
    </xf>
    <xf numFmtId="0" fontId="20" fillId="0" borderId="25" xfId="3" applyFont="1" applyBorder="1" applyAlignment="1">
      <alignment horizontal="left" vertical="top" wrapText="1"/>
    </xf>
    <xf numFmtId="0" fontId="31" fillId="0" borderId="25" xfId="3" applyFont="1" applyBorder="1" applyAlignment="1">
      <alignment horizontal="center" vertical="center" wrapText="1"/>
    </xf>
    <xf numFmtId="0" fontId="53" fillId="0" borderId="22" xfId="3" applyFont="1" applyBorder="1" applyAlignment="1">
      <alignment horizontal="left" vertical="top"/>
    </xf>
    <xf numFmtId="0" fontId="53" fillId="0" borderId="23" xfId="3" applyFont="1" applyBorder="1" applyAlignment="1">
      <alignment horizontal="left" vertical="top" wrapText="1"/>
    </xf>
    <xf numFmtId="0" fontId="53" fillId="0" borderId="25" xfId="3" applyFont="1" applyBorder="1" applyAlignment="1">
      <alignment horizontal="left" vertical="top"/>
    </xf>
    <xf numFmtId="0" fontId="53" fillId="0" borderId="22" xfId="0" applyFont="1" applyBorder="1" applyAlignment="1">
      <alignment horizontal="left" vertical="top" wrapText="1"/>
    </xf>
    <xf numFmtId="0" fontId="53" fillId="0" borderId="22" xfId="0" applyFont="1" applyBorder="1" applyAlignment="1">
      <alignment horizontal="left" vertical="top"/>
    </xf>
    <xf numFmtId="0" fontId="53" fillId="0" borderId="25" xfId="0" applyFont="1" applyBorder="1" applyAlignment="1">
      <alignment horizontal="left" vertical="top"/>
    </xf>
    <xf numFmtId="0" fontId="20" fillId="0" borderId="23" xfId="0" applyFont="1" applyBorder="1" applyAlignment="1">
      <alignment horizontal="left" vertical="top" wrapText="1"/>
    </xf>
    <xf numFmtId="0" fontId="20" fillId="0" borderId="25" xfId="0" applyFont="1" applyBorder="1" applyAlignment="1">
      <alignment horizontal="left" vertical="top"/>
    </xf>
    <xf numFmtId="0" fontId="20" fillId="0" borderId="22" xfId="0" applyFont="1" applyBorder="1" applyAlignment="1">
      <alignment horizontal="left" vertical="top" wrapText="1"/>
    </xf>
    <xf numFmtId="0" fontId="20" fillId="0" borderId="22" xfId="0" applyFont="1" applyBorder="1" applyAlignment="1">
      <alignment horizontal="left" vertical="top"/>
    </xf>
    <xf numFmtId="0" fontId="20" fillId="0" borderId="22" xfId="0" applyFont="1" applyBorder="1" applyAlignment="1">
      <alignment horizontal="center"/>
    </xf>
    <xf numFmtId="0" fontId="20" fillId="0" borderId="23" xfId="3" applyFont="1" applyBorder="1" applyAlignment="1">
      <alignment horizontal="center" vertical="center"/>
    </xf>
    <xf numFmtId="0" fontId="20" fillId="0" borderId="25" xfId="3" applyFont="1" applyBorder="1" applyAlignment="1">
      <alignment horizontal="center" vertical="center"/>
    </xf>
    <xf numFmtId="43" fontId="20" fillId="0" borderId="22" xfId="18" applyFont="1" applyBorder="1" applyAlignment="1">
      <alignment horizontal="center"/>
    </xf>
    <xf numFmtId="0" fontId="13" fillId="5" borderId="27" xfId="3" applyFont="1" applyFill="1" applyBorder="1" applyAlignment="1">
      <alignment horizontal="center" vertical="center" wrapText="1"/>
    </xf>
    <xf numFmtId="0" fontId="8" fillId="5" borderId="5" xfId="3" applyFont="1" applyFill="1" applyBorder="1" applyAlignment="1">
      <alignment horizontal="center" vertical="center" wrapText="1"/>
    </xf>
    <xf numFmtId="0" fontId="8" fillId="5" borderId="6" xfId="3" applyFont="1" applyFill="1" applyBorder="1" applyAlignment="1">
      <alignment horizontal="center" vertical="center" wrapText="1"/>
    </xf>
    <xf numFmtId="0" fontId="8" fillId="5" borderId="7" xfId="3" applyFont="1" applyFill="1" applyBorder="1" applyAlignment="1">
      <alignment horizontal="center" vertical="center" wrapText="1"/>
    </xf>
    <xf numFmtId="0" fontId="8" fillId="0" borderId="5" xfId="3" applyFont="1" applyBorder="1" applyAlignment="1">
      <alignment horizontal="center" vertical="center"/>
    </xf>
    <xf numFmtId="0" fontId="8" fillId="0" borderId="6" xfId="3" applyFont="1" applyBorder="1" applyAlignment="1">
      <alignment horizontal="center" vertical="center"/>
    </xf>
    <xf numFmtId="0" fontId="8" fillId="0" borderId="7" xfId="3" applyFont="1" applyBorder="1" applyAlignment="1">
      <alignment horizontal="center" vertical="center"/>
    </xf>
    <xf numFmtId="0" fontId="13" fillId="5" borderId="2" xfId="2" applyFont="1" applyFill="1" applyBorder="1" applyAlignment="1">
      <alignment horizontal="center" vertical="center" wrapText="1"/>
    </xf>
    <xf numFmtId="0" fontId="13" fillId="5" borderId="8" xfId="2" applyFont="1" applyFill="1" applyBorder="1" applyAlignment="1">
      <alignment horizontal="center" vertical="center" wrapText="1"/>
    </xf>
    <xf numFmtId="0" fontId="13" fillId="5" borderId="11" xfId="2" applyFont="1" applyFill="1" applyBorder="1" applyAlignment="1">
      <alignment horizontal="center" vertical="center" wrapText="1"/>
    </xf>
    <xf numFmtId="0" fontId="14" fillId="0" borderId="6" xfId="3" applyFont="1" applyBorder="1" applyAlignment="1">
      <alignment horizontal="center" vertical="center" wrapText="1"/>
    </xf>
    <xf numFmtId="1" fontId="13" fillId="0" borderId="29" xfId="2" applyNumberFormat="1" applyFont="1" applyBorder="1" applyAlignment="1">
      <alignment horizontal="center" vertical="center" wrapText="1"/>
    </xf>
    <xf numFmtId="1" fontId="13" fillId="0" borderId="27" xfId="2" applyNumberFormat="1" applyFont="1" applyBorder="1" applyAlignment="1">
      <alignment horizontal="center" vertical="center" wrapText="1"/>
    </xf>
    <xf numFmtId="1" fontId="13" fillId="0" borderId="28" xfId="2" applyNumberFormat="1" applyFont="1" applyBorder="1" applyAlignment="1">
      <alignment horizontal="center" vertical="center" wrapText="1"/>
    </xf>
    <xf numFmtId="0" fontId="8" fillId="5" borderId="26" xfId="3" applyFont="1" applyFill="1" applyBorder="1" applyAlignment="1">
      <alignment horizontal="center" vertical="center"/>
    </xf>
    <xf numFmtId="0" fontId="13" fillId="0" borderId="2" xfId="2" applyFont="1" applyBorder="1" applyAlignment="1">
      <alignment horizontal="center" vertical="center" wrapText="1"/>
    </xf>
    <xf numFmtId="0" fontId="13" fillId="0" borderId="18" xfId="2" applyFont="1" applyBorder="1" applyAlignment="1">
      <alignment horizontal="center" vertical="center" wrapText="1"/>
    </xf>
    <xf numFmtId="0" fontId="13" fillId="0" borderId="17" xfId="2" applyFont="1" applyBorder="1" applyAlignment="1">
      <alignment horizontal="center" vertical="center" wrapText="1"/>
    </xf>
    <xf numFmtId="0" fontId="14" fillId="0" borderId="29" xfId="3" applyFont="1" applyBorder="1" applyAlignment="1">
      <alignment horizontal="center" vertical="center"/>
    </xf>
    <xf numFmtId="0" fontId="14" fillId="0" borderId="27" xfId="3" applyFont="1" applyBorder="1" applyAlignment="1">
      <alignment horizontal="center" vertical="center"/>
    </xf>
    <xf numFmtId="0" fontId="14" fillId="0" borderId="28" xfId="3" applyFont="1" applyBorder="1" applyAlignment="1">
      <alignment horizontal="center" vertical="center"/>
    </xf>
    <xf numFmtId="0" fontId="28" fillId="0" borderId="32" xfId="3" applyFont="1" applyBorder="1" applyAlignment="1">
      <alignment horizontal="center" vertical="center"/>
    </xf>
    <xf numFmtId="0" fontId="13" fillId="0" borderId="21" xfId="0" applyFont="1" applyBorder="1" applyAlignment="1">
      <alignment vertical="center" wrapText="1"/>
    </xf>
    <xf numFmtId="0" fontId="13" fillId="0" borderId="12" xfId="0" applyFont="1" applyBorder="1" applyAlignment="1">
      <alignment vertical="center" wrapText="1"/>
    </xf>
    <xf numFmtId="0" fontId="13" fillId="0" borderId="2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48" xfId="0" applyFont="1" applyBorder="1" applyAlignment="1">
      <alignment vertical="center" wrapText="1"/>
    </xf>
    <xf numFmtId="0" fontId="13" fillId="5" borderId="48" xfId="2" applyFont="1" applyFill="1" applyBorder="1" applyAlignment="1">
      <alignment horizontal="center" vertical="center" wrapText="1"/>
    </xf>
    <xf numFmtId="0" fontId="13" fillId="5" borderId="12" xfId="2" applyFont="1" applyFill="1" applyBorder="1" applyAlignment="1">
      <alignment horizontal="center" vertical="center" wrapText="1"/>
    </xf>
    <xf numFmtId="0" fontId="13" fillId="5" borderId="9" xfId="2" applyFont="1" applyFill="1" applyBorder="1" applyAlignment="1">
      <alignment horizontal="center" vertical="center" wrapText="1"/>
    </xf>
    <xf numFmtId="0" fontId="13" fillId="5" borderId="13" xfId="2" applyFont="1" applyFill="1" applyBorder="1" applyAlignment="1">
      <alignment horizontal="center" vertical="center" wrapText="1"/>
    </xf>
    <xf numFmtId="0" fontId="13" fillId="3" borderId="5" xfId="2" applyFont="1" applyFill="1" applyBorder="1" applyAlignment="1">
      <alignment horizontal="center" vertical="center"/>
    </xf>
    <xf numFmtId="0" fontId="13" fillId="3" borderId="6" xfId="2" applyFont="1" applyFill="1" applyBorder="1" applyAlignment="1">
      <alignment horizontal="center" vertical="center"/>
    </xf>
    <xf numFmtId="0" fontId="13" fillId="3" borderId="7" xfId="2" applyFont="1" applyFill="1" applyBorder="1" applyAlignment="1">
      <alignment horizontal="center" vertical="center"/>
    </xf>
    <xf numFmtId="0" fontId="13" fillId="5" borderId="38" xfId="2" applyFont="1" applyFill="1" applyBorder="1" applyAlignment="1">
      <alignment horizontal="center" vertical="center" wrapText="1"/>
    </xf>
    <xf numFmtId="0" fontId="13" fillId="5" borderId="50" xfId="2" applyFont="1" applyFill="1" applyBorder="1" applyAlignment="1">
      <alignment horizontal="center" vertical="center" wrapText="1"/>
    </xf>
    <xf numFmtId="0" fontId="13" fillId="5" borderId="51" xfId="2" applyFont="1" applyFill="1" applyBorder="1" applyAlignment="1">
      <alignment horizontal="center" vertical="center" wrapText="1"/>
    </xf>
    <xf numFmtId="0" fontId="13" fillId="3" borderId="26" xfId="2" applyFont="1" applyFill="1" applyBorder="1" applyAlignment="1">
      <alignment horizontal="left" vertical="center" wrapText="1"/>
    </xf>
    <xf numFmtId="0" fontId="13" fillId="3" borderId="5" xfId="2" applyFont="1" applyFill="1" applyBorder="1" applyAlignment="1">
      <alignment horizontal="center" vertical="center" wrapText="1"/>
    </xf>
    <xf numFmtId="0" fontId="13" fillId="3" borderId="6" xfId="2" applyFont="1" applyFill="1" applyBorder="1" applyAlignment="1">
      <alignment horizontal="center" vertical="center" wrapText="1"/>
    </xf>
    <xf numFmtId="0" fontId="13" fillId="3" borderId="7" xfId="2" applyFont="1" applyFill="1" applyBorder="1" applyAlignment="1">
      <alignment horizontal="center" vertical="center" wrapText="1"/>
    </xf>
    <xf numFmtId="0" fontId="13" fillId="3" borderId="26" xfId="2" applyFont="1" applyFill="1" applyBorder="1" applyAlignment="1">
      <alignment horizontal="center" vertical="center" wrapText="1"/>
    </xf>
    <xf numFmtId="0" fontId="13" fillId="5" borderId="60" xfId="2" applyFont="1" applyFill="1" applyBorder="1" applyAlignment="1">
      <alignment horizontal="center" vertical="center" wrapText="1"/>
    </xf>
    <xf numFmtId="169" fontId="14" fillId="0" borderId="29" xfId="5" applyNumberFormat="1" applyFont="1" applyBorder="1" applyAlignment="1">
      <alignment horizontal="center" vertical="center"/>
    </xf>
    <xf numFmtId="169" fontId="14" fillId="0" borderId="28" xfId="5" applyNumberFormat="1" applyFont="1" applyBorder="1" applyAlignment="1">
      <alignment horizontal="center" vertical="center"/>
    </xf>
    <xf numFmtId="169" fontId="14" fillId="0" borderId="64" xfId="5" applyNumberFormat="1" applyFont="1" applyBorder="1" applyAlignment="1">
      <alignment horizontal="center" vertical="center"/>
    </xf>
    <xf numFmtId="169" fontId="14" fillId="0" borderId="19" xfId="5" applyNumberFormat="1" applyFont="1" applyBorder="1" applyAlignment="1">
      <alignment horizontal="center" vertical="center"/>
    </xf>
    <xf numFmtId="0" fontId="13" fillId="0" borderId="36" xfId="0" applyFont="1" applyBorder="1" applyAlignment="1">
      <alignment vertical="center" wrapText="1"/>
    </xf>
    <xf numFmtId="0" fontId="13" fillId="0" borderId="70" xfId="0" applyFont="1" applyBorder="1" applyAlignment="1">
      <alignment vertical="center" wrapText="1"/>
    </xf>
    <xf numFmtId="169" fontId="14" fillId="0" borderId="18" xfId="5" applyNumberFormat="1" applyFont="1" applyBorder="1" applyAlignment="1">
      <alignment horizontal="center" vertical="center"/>
    </xf>
    <xf numFmtId="169" fontId="14" fillId="0" borderId="20" xfId="5" applyNumberFormat="1" applyFont="1" applyBorder="1" applyAlignment="1">
      <alignment horizontal="center" vertical="center"/>
    </xf>
    <xf numFmtId="0" fontId="13" fillId="0" borderId="37" xfId="0" applyFont="1" applyBorder="1" applyAlignment="1">
      <alignment horizontal="center" vertical="center" wrapText="1"/>
    </xf>
    <xf numFmtId="0" fontId="13" fillId="0" borderId="72" xfId="0" applyFont="1" applyBorder="1" applyAlignment="1">
      <alignment horizontal="center" vertical="center" wrapText="1"/>
    </xf>
    <xf numFmtId="0" fontId="13" fillId="0" borderId="71" xfId="0" applyFont="1" applyBorder="1" applyAlignment="1">
      <alignment vertical="center" wrapText="1"/>
    </xf>
    <xf numFmtId="0" fontId="13" fillId="0" borderId="73" xfId="0" applyFont="1" applyBorder="1" applyAlignment="1">
      <alignment horizontal="center" vertical="center" wrapText="1"/>
    </xf>
    <xf numFmtId="169" fontId="14" fillId="0" borderId="47" xfId="5" applyNumberFormat="1" applyFont="1" applyBorder="1" applyAlignment="1">
      <alignment horizontal="center" vertical="center"/>
    </xf>
    <xf numFmtId="0" fontId="13" fillId="5" borderId="46" xfId="2" applyFont="1" applyFill="1" applyBorder="1" applyAlignment="1">
      <alignment horizontal="center" vertical="center" wrapText="1"/>
    </xf>
    <xf numFmtId="0" fontId="13" fillId="5" borderId="35" xfId="2" applyFont="1" applyFill="1" applyBorder="1" applyAlignment="1">
      <alignment horizontal="center" vertical="center" wrapText="1"/>
    </xf>
    <xf numFmtId="169" fontId="14" fillId="0" borderId="68" xfId="5" applyNumberFormat="1" applyFont="1" applyBorder="1" applyAlignment="1">
      <alignment horizontal="center" vertical="center"/>
    </xf>
    <xf numFmtId="169" fontId="14" fillId="0" borderId="69" xfId="5" applyNumberFormat="1" applyFont="1" applyBorder="1" applyAlignment="1">
      <alignment horizontal="center" vertical="center"/>
    </xf>
    <xf numFmtId="169" fontId="14" fillId="0" borderId="55" xfId="5" applyNumberFormat="1" applyFont="1" applyBorder="1" applyAlignment="1">
      <alignment horizontal="center" vertical="center"/>
    </xf>
    <xf numFmtId="0" fontId="13" fillId="0" borderId="1" xfId="0" applyFont="1" applyBorder="1" applyAlignment="1">
      <alignment horizontal="center" vertical="center" wrapText="1"/>
    </xf>
    <xf numFmtId="0" fontId="13" fillId="0" borderId="5" xfId="2" applyFont="1" applyBorder="1" applyAlignment="1">
      <alignment horizontal="center" vertical="center" wrapText="1"/>
    </xf>
    <xf numFmtId="0" fontId="13" fillId="0" borderId="6" xfId="2" applyFont="1" applyBorder="1" applyAlignment="1">
      <alignment horizontal="center" vertical="center" wrapText="1"/>
    </xf>
    <xf numFmtId="0" fontId="13" fillId="0" borderId="7" xfId="2" applyFont="1" applyBorder="1" applyAlignment="1">
      <alignment horizontal="center" vertical="center" wrapText="1"/>
    </xf>
    <xf numFmtId="1" fontId="7" fillId="0" borderId="5" xfId="3" applyNumberFormat="1" applyFont="1" applyBorder="1" applyAlignment="1">
      <alignment horizontal="center" vertical="center"/>
    </xf>
    <xf numFmtId="1" fontId="7" fillId="0" borderId="7" xfId="3" applyNumberFormat="1" applyFont="1" applyBorder="1" applyAlignment="1">
      <alignment horizontal="center" vertical="center"/>
    </xf>
    <xf numFmtId="169" fontId="14" fillId="0" borderId="22" xfId="5" applyNumberFormat="1" applyFont="1" applyBorder="1" applyAlignment="1">
      <alignment horizontal="center" vertical="center"/>
    </xf>
    <xf numFmtId="0" fontId="14" fillId="0" borderId="25" xfId="3" applyFont="1" applyFill="1" applyBorder="1" applyAlignment="1">
      <alignment horizontal="center" vertical="center" wrapText="1"/>
    </xf>
    <xf numFmtId="0" fontId="14" fillId="0" borderId="22" xfId="3" applyFont="1" applyFill="1" applyBorder="1" applyAlignment="1">
      <alignment horizontal="left" vertical="top" wrapText="1"/>
    </xf>
    <xf numFmtId="0" fontId="14" fillId="0" borderId="22" xfId="3" applyFont="1" applyFill="1" applyBorder="1" applyAlignment="1">
      <alignment horizontal="left" vertical="top"/>
    </xf>
    <xf numFmtId="0" fontId="14" fillId="0" borderId="22" xfId="0" applyFont="1" applyFill="1" applyBorder="1" applyAlignment="1">
      <alignment vertical="center" wrapText="1"/>
    </xf>
    <xf numFmtId="0" fontId="14" fillId="0" borderId="22" xfId="0" applyFont="1" applyFill="1" applyBorder="1" applyAlignment="1">
      <alignment horizontal="left" vertical="center" wrapText="1"/>
    </xf>
    <xf numFmtId="0" fontId="14" fillId="0" borderId="24" xfId="0" applyFont="1" applyFill="1" applyBorder="1" applyAlignment="1">
      <alignment horizontal="left" vertical="center" wrapText="1"/>
    </xf>
    <xf numFmtId="174" fontId="36" fillId="0" borderId="22" xfId="21" applyNumberFormat="1" applyFont="1" applyFill="1" applyBorder="1" applyAlignment="1">
      <alignment horizontal="center" vertical="center"/>
    </xf>
    <xf numFmtId="174" fontId="36" fillId="0" borderId="13" xfId="21" applyNumberFormat="1" applyFont="1" applyFill="1" applyBorder="1" applyAlignment="1">
      <alignment horizontal="center" vertical="center"/>
    </xf>
    <xf numFmtId="0" fontId="14" fillId="0" borderId="22" xfId="3" applyFont="1" applyFill="1" applyBorder="1" applyAlignment="1">
      <alignment vertical="center"/>
    </xf>
    <xf numFmtId="0" fontId="14" fillId="0" borderId="1" xfId="3" applyFont="1" applyFill="1" applyAlignment="1">
      <alignment vertical="center"/>
    </xf>
  </cellXfs>
  <cellStyles count="24">
    <cellStyle name="Hipervínculo" xfId="23" builtinId="8"/>
    <cellStyle name="Hyperlink" xfId="16" xr:uid="{FF327CB4-B363-4859-B3D4-FEC05C720CF9}"/>
    <cellStyle name="Millares" xfId="18" builtinId="3"/>
    <cellStyle name="Millares [0] 2" xfId="7" xr:uid="{00000000-0005-0000-0000-000001000000}"/>
    <cellStyle name="Millares 2" xfId="5" xr:uid="{00000000-0005-0000-0000-000002000000}"/>
    <cellStyle name="Moneda" xfId="22" builtinId="4"/>
    <cellStyle name="Moneda [0] 2" xfId="8" xr:uid="{00000000-0005-0000-0000-000003000000}"/>
    <cellStyle name="Moneda 130" xfId="21" xr:uid="{15A2E293-9D08-47CB-A10A-59C5C5BE7F9A}"/>
    <cellStyle name="Moneda 2" xfId="4" xr:uid="{00000000-0005-0000-0000-000004000000}"/>
    <cellStyle name="Normal" xfId="0" builtinId="0"/>
    <cellStyle name="Normal 2" xfId="2" xr:uid="{00000000-0005-0000-0000-000006000000}"/>
    <cellStyle name="Normal 3" xfId="3" xr:uid="{00000000-0005-0000-0000-000007000000}"/>
    <cellStyle name="Normal 4" xfId="17" xr:uid="{49FC8E33-C0C3-4E0D-B8A8-D530E73D4CC5}"/>
    <cellStyle name="Normal 5" xfId="19" xr:uid="{C52B7D4A-D246-4DB4-9679-A0B39302B7C5}"/>
    <cellStyle name="Normal 6" xfId="20" xr:uid="{11AB634A-331F-444F-86F9-70FBF7AA1F92}"/>
    <cellStyle name="Porcentaje" xfId="1" builtinId="5"/>
    <cellStyle name="Porcentaje 2" xfId="6" xr:uid="{00000000-0005-0000-0000-000009000000}"/>
    <cellStyle name="Porcentaje 2 2" xfId="10" xr:uid="{00000000-0005-0000-0000-00000A000000}"/>
    <cellStyle name="Porcentual 2" xfId="9" xr:uid="{00000000-0005-0000-0000-00000B000000}"/>
    <cellStyle name="SAPDataCell" xfId="11" xr:uid="{DB261AAE-92BF-411E-8264-C02101257907}"/>
    <cellStyle name="SAPDimensionCell" xfId="14" xr:uid="{DF68E837-F06B-466F-833B-06542571CC9F}"/>
    <cellStyle name="SAPFormula" xfId="15" xr:uid="{32829057-54D9-4D64-AB08-B92E15436789}"/>
    <cellStyle name="SAPMemberCell" xfId="12" xr:uid="{A419A9E6-F61B-42CA-8C33-84FC4AC3518C}"/>
    <cellStyle name="SAPMemberCell 3" xfId="13" xr:uid="{6FE03FBF-914A-4F85-B511-960822982A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34" Type="http://schemas.microsoft.com/office/2017/10/relationships/person" Target="persons/person.xml"/><Relationship Id="rId7" Type="http://schemas.openxmlformats.org/officeDocument/2006/relationships/worksheet" Target="worksheets/sheet7.xml"/><Relationship Id="rId33" Type="http://schemas.openxmlformats.org/officeDocument/2006/relationships/sharedStrings" Target="sharedStrings.xml"/><Relationship Id="rId38"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32" Type="http://schemas.openxmlformats.org/officeDocument/2006/relationships/styles" Target="styles.xml"/><Relationship Id="rId37" Type="http://schemas.openxmlformats.org/officeDocument/2006/relationships/customXml" Target="../customXml/item2.xml"/><Relationship Id="rId5" Type="http://schemas.openxmlformats.org/officeDocument/2006/relationships/worksheet" Target="worksheets/sheet5.xml"/><Relationship Id="rId36" Type="http://schemas.openxmlformats.org/officeDocument/2006/relationships/customXml" Target="../customXml/item1.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30" Type="http://customschemas.google.com/relationships/workbookmetadata" Target="metadata"/><Relationship Id="rId35"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1329EF9C-E69B-4BEB-AFEC-09ACA3B3E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64F107EE-F44B-E142-AC2A-D06BC3AFCB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0" y="85725"/>
          <a:ext cx="117157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07076FA8-BCAE-7B42-84FC-CAE8C447DC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0" y="85725"/>
          <a:ext cx="117157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99A61D81-2837-B64C-8597-BD1B88595F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0" y="85725"/>
          <a:ext cx="117157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0632DC0D-F39B-47C5-8923-1BAA9854F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822" y="58510"/>
          <a:ext cx="1171575" cy="6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57F0BF8F-080A-2E45-9500-6406BBCE94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2822" y="58510"/>
          <a:ext cx="117157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554F5F39-3F81-4848-AA1C-D899AA891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0" y="85725"/>
          <a:ext cx="1171575"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85725</xdr:rowOff>
    </xdr:from>
    <xdr:to>
      <xdr:col>0</xdr:col>
      <xdr:colOff>1052739</xdr:colOff>
      <xdr:row>3</xdr:row>
      <xdr:rowOff>133350</xdr:rowOff>
    </xdr:to>
    <xdr:pic>
      <xdr:nvPicPr>
        <xdr:cNvPr id="2" name="Picture 47">
          <a:extLst>
            <a:ext uri="{FF2B5EF4-FFF2-40B4-BE49-F238E27FC236}">
              <a16:creationId xmlns:a16="http://schemas.microsoft.com/office/drawing/2014/main" id="{4913A00F-7532-491D-BFBD-DCA17F587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85725"/>
          <a:ext cx="967014"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3" Type="http://schemas.openxmlformats.org/officeDocument/2006/relationships/hyperlink" Target="file:///C:/:f:/g/personal/kforero_sdmujer_gov_co/IgDVkZU-bhZzT54ksVL6TeT-AedOypj4WVa6LgtwXwRnTWU" TargetMode="External"/><Relationship Id="rId18" Type="http://schemas.openxmlformats.org/officeDocument/2006/relationships/hyperlink" Target="file:///C:/:f:/g/personal/kforero_sdmujer_gov_co/IgATE4TQxz-IR7y9g3iiFUdVARnnOuQHI5WV9GNNPX5somk" TargetMode="External"/><Relationship Id="rId26" Type="http://schemas.openxmlformats.org/officeDocument/2006/relationships/hyperlink" Target="file:///C:/:f:/g/personal/kforero_sdmujer_gov_co/IgAXep6HJ4zIRa7jpAPDLpH3AYl2idqBtA6diu4gux1xuE8" TargetMode="External"/><Relationship Id="rId39" Type="http://schemas.openxmlformats.org/officeDocument/2006/relationships/comments" Target="../comments1.xml"/><Relationship Id="rId21" Type="http://schemas.openxmlformats.org/officeDocument/2006/relationships/hyperlink" Target="file:///C:/:f:/g/personal/kforero_sdmujer_gov_co/IgBImKQAxHiWRYzcWlJM3Jl1ATVz5MgRKQBoXp8eZaE7_XM" TargetMode="External"/><Relationship Id="rId34" Type="http://schemas.openxmlformats.org/officeDocument/2006/relationships/hyperlink" Target="file:///C:\:f:\g\personal\kforero_sdmujer_gov_co\IgCiRhvBqwygSJjnNMkH6ZH4AYm_vF4C44S4lzYXy5539YI%3fe=O3Mz2L" TargetMode="External"/><Relationship Id="rId7" Type="http://schemas.openxmlformats.org/officeDocument/2006/relationships/hyperlink" Target="file:///C:/:f:/g/personal/kforero_sdmujer_gov_co/IgAv-IVIjyQxR5QB1oUUfR7JAe0AnQkawwtcSUl22INyaoA" TargetMode="External"/><Relationship Id="rId12" Type="http://schemas.openxmlformats.org/officeDocument/2006/relationships/hyperlink" Target="file:///C:/:f:/g/personal/kforero_sdmujer_gov_co/IgClFOcrvrV2Q4SzpovpuINaAaQu0ZFGksq_oLT1K4vS2hc" TargetMode="External"/><Relationship Id="rId17" Type="http://schemas.openxmlformats.org/officeDocument/2006/relationships/hyperlink" Target="file:///C:/:f:/g/personal/kforero_sdmujer_gov_co/IgCUa9nPGg5JRIMOcaxbhvlpAQU1Nm_b5QUODnwW899qvz4" TargetMode="External"/><Relationship Id="rId25" Type="http://schemas.openxmlformats.org/officeDocument/2006/relationships/hyperlink" Target="file:///C:/:f:/g/personal/kforero_sdmujer_gov_co/IgAim49XSk43Qawt0XRm443MASeQo5gLLR75RjlkO0XDw5k" TargetMode="External"/><Relationship Id="rId33" Type="http://schemas.openxmlformats.org/officeDocument/2006/relationships/hyperlink" Target="file:///C:\:f:\g\personal\kforero_sdmujer_gov_co\IgCYmufiQx11S6cQo10SLXeUAc2kVm-FzkNRnEf-G8mK6Y8%3fe=z4GV6S" TargetMode="External"/><Relationship Id="rId38" Type="http://schemas.openxmlformats.org/officeDocument/2006/relationships/vmlDrawing" Target="../drawings/vmlDrawing1.vml"/><Relationship Id="rId2" Type="http://schemas.openxmlformats.org/officeDocument/2006/relationships/hyperlink" Target="file:///C:/:f:/g/personal/kforero_sdmujer_gov_co/IgDMLXe9vZZeSL9600Y8VlPYAUE300CsxNlE2eAliSCFzjk" TargetMode="External"/><Relationship Id="rId16" Type="http://schemas.openxmlformats.org/officeDocument/2006/relationships/hyperlink" Target="file:///C:/:f:/g/personal/kforero_sdmujer_gov_co/IgC-P2xGxxsZSI2CaLdePzM-AQqfvEV9vlXBzq4kwu64eRw" TargetMode="External"/><Relationship Id="rId20" Type="http://schemas.openxmlformats.org/officeDocument/2006/relationships/hyperlink" Target="file:///C:/:f:/g/personal/kforero_sdmujer_gov_co/IgClQHtDZCZjTZb_65iHHiqmAY3YzdYlwUp0IBru5vCX3tc" TargetMode="External"/><Relationship Id="rId29" Type="http://schemas.openxmlformats.org/officeDocument/2006/relationships/hyperlink" Target="file:///C:/:f:/g/personal/kforero_sdmujer_gov_co/IgAcvvPnMkacSLpldAlojOTTAaCH8Q9iqBfYbrMJ3cJSQPw" TargetMode="External"/><Relationship Id="rId1" Type="http://schemas.openxmlformats.org/officeDocument/2006/relationships/hyperlink" Target="file:///C:/:f:/g/personal/kforero_sdmujer_gov_co/IgASr5ustkTNQ63nqowa6iFdAXCoJG8S_lEwxrcd8GigwMo" TargetMode="External"/><Relationship Id="rId6" Type="http://schemas.openxmlformats.org/officeDocument/2006/relationships/hyperlink" Target="file:///C:/:f:/g/personal/kforero_sdmujer_gov_co/IgCQhWj2wQ82Q6jKlyLheWyPAR69thQggtsmHPBLYBjT_9U" TargetMode="External"/><Relationship Id="rId11" Type="http://schemas.openxmlformats.org/officeDocument/2006/relationships/hyperlink" Target="file:///C:/:f:/g/personal/kforero_sdmujer_gov_co/IgBnljS78llPQqWBAqFwj4FoAbUTvtlh9g1h7X4Lt5_HtOU" TargetMode="External"/><Relationship Id="rId24" Type="http://schemas.openxmlformats.org/officeDocument/2006/relationships/hyperlink" Target="file:///C:/:f:/g/personal/kforero_sdmujer_gov_co/IgCY9XtO0zJNTLv6881sqHZhARYiiyn7iGzDG0MFViMwfRo" TargetMode="External"/><Relationship Id="rId32" Type="http://schemas.openxmlformats.org/officeDocument/2006/relationships/hyperlink" Target="file:///C:\:f:\g\personal\kforero_sdmujer_gov_co\IgBLp_4auY1XQbQzHhAzGaPaAWPGBCX2lbvgM2pG6IQT3zw%3fe=qacdcR" TargetMode="External"/><Relationship Id="rId37" Type="http://schemas.openxmlformats.org/officeDocument/2006/relationships/drawing" Target="../drawings/drawing1.xml"/><Relationship Id="rId5" Type="http://schemas.openxmlformats.org/officeDocument/2006/relationships/hyperlink" Target="file:///C:/:f:/g/personal/kforero_sdmujer_gov_co/IgBKQSVKN_uwQbqdQtUGJmw2Af-zC1Srt4LUg9Vfr2WD2B0" TargetMode="External"/><Relationship Id="rId15" Type="http://schemas.openxmlformats.org/officeDocument/2006/relationships/hyperlink" Target="file:///C:/:f:/g/personal/kforero_sdmujer_gov_co/IgBJSAUGJWG3Tr5vtjMIrrgsAaG-xPhTgxrOmfiXRrB6Z8E" TargetMode="External"/><Relationship Id="rId23" Type="http://schemas.openxmlformats.org/officeDocument/2006/relationships/hyperlink" Target="file:///C:/:f:/g/personal/kforero_sdmujer_gov_co/IgDoi6XxsHw0Qanm1lNdayUVAetdxmK0WhQumuz9AbM2wzk" TargetMode="External"/><Relationship Id="rId28" Type="http://schemas.openxmlformats.org/officeDocument/2006/relationships/hyperlink" Target="file:///C:/:f:/g/personal/kforero_sdmujer_gov_co/IgCoIqtJmPTQSITjU50zeO-CAbI5O4DtIesWZ_ZvbkDKG-o" TargetMode="External"/><Relationship Id="rId36" Type="http://schemas.openxmlformats.org/officeDocument/2006/relationships/printerSettings" Target="../printerSettings/printerSettings1.bin"/><Relationship Id="rId10" Type="http://schemas.openxmlformats.org/officeDocument/2006/relationships/hyperlink" Target="file:///C:/:f:/g/personal/kforero_sdmujer_gov_co/IgCFGTSd-EdDRZ2dfis_W1cUAR1HvDJxj_Wyq254NGI6uHQ" TargetMode="External"/><Relationship Id="rId19" Type="http://schemas.openxmlformats.org/officeDocument/2006/relationships/hyperlink" Target="file:///C:/:f:/g/personal/kforero_sdmujer_gov_co/IgCRham2Zo58QoPhVBPVeIjfAbwrsUjKEK_c1tTt7toLMn8" TargetMode="External"/><Relationship Id="rId31" Type="http://schemas.openxmlformats.org/officeDocument/2006/relationships/hyperlink" Target="file:///C:/:f:/g/personal/kforero_sdmujer_gov_co/IgCtZirzSC5jT4X_uZz8oUh3ATdiha0y7dwx2wfbO_nYdqk" TargetMode="External"/><Relationship Id="rId4" Type="http://schemas.openxmlformats.org/officeDocument/2006/relationships/hyperlink" Target="file:///C:/:f:/g/personal/kforero_sdmujer_gov_co/IgAxLSq6fXGRTaXkEkbgyoUPAX1G1fono-3nhmJHRwSSN3Y" TargetMode="External"/><Relationship Id="rId9" Type="http://schemas.openxmlformats.org/officeDocument/2006/relationships/hyperlink" Target="file:///C:/:f:/g/personal/kforero_sdmujer_gov_co/IgDVhpO_2U6IRKH8hRO0eZWtAZfONDLSj3XB-PexkY8BM4U" TargetMode="External"/><Relationship Id="rId14" Type="http://schemas.openxmlformats.org/officeDocument/2006/relationships/hyperlink" Target="file:///C:/:f:/g/personal/kforero_sdmujer_gov_co/IgB01I4GCNvMRod-NV9HTSMwARGwrWkm5xpAnmnzhyhbscM" TargetMode="External"/><Relationship Id="rId22" Type="http://schemas.openxmlformats.org/officeDocument/2006/relationships/hyperlink" Target="file:///C:/:f:/g/personal/kforero_sdmujer_gov_co/IgCSKpOavENBSp4RmpnZ8Z45ATCTJeij1RcJtM2HvY9nK0g" TargetMode="External"/><Relationship Id="rId27" Type="http://schemas.openxmlformats.org/officeDocument/2006/relationships/hyperlink" Target="file:///C:/:f:/g/personal/kforero_sdmujer_gov_co/IgAtnPDKTF-jR4bwgPad8uA3AfuUwP4GQQaVuscygP3ENws" TargetMode="External"/><Relationship Id="rId30" Type="http://schemas.openxmlformats.org/officeDocument/2006/relationships/hyperlink" Target="file:///C:/:f:/g/personal/kforero_sdmujer_gov_co/IgCbBrE_6OyzRbBCmYE8UivoASdoDIR3eXHN9jbQYZfnihQ" TargetMode="External"/><Relationship Id="rId35" Type="http://schemas.openxmlformats.org/officeDocument/2006/relationships/hyperlink" Target="file:///C:\:f:\g\personal\kforero_sdmujer_gov_co\IgAt0G9AwWFcRaXh38ZOvYAQAQ3OpeHvKbWkS6TuTxeWDVk%3fe=LgktUl" TargetMode="External"/><Relationship Id="rId8" Type="http://schemas.openxmlformats.org/officeDocument/2006/relationships/hyperlink" Target="file:///C:/:f:/g/personal/kforero_sdmujer_gov_co/IgC0Tx-BnWbsRpY5oRxXCvY_ARQon-qik5MtLtSNRr1Nt2M" TargetMode="External"/><Relationship Id="rId3" Type="http://schemas.openxmlformats.org/officeDocument/2006/relationships/hyperlink" Target="file:///C:/:f:/g/personal/kforero_sdmujer_gov_co/IgBCANEm8SDpQ7dKZ0Lh3XI7AdARIIbFSFcyC6uqpBtEZAI"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file:///C:/:f:/g/personal/kforero_sdmujer_gov_co/IgA5Mexf-zOBRp798YM74CnKAbkYwHDkBVlTCeVzofMfCRU" TargetMode="External"/><Relationship Id="rId13" Type="http://schemas.openxmlformats.org/officeDocument/2006/relationships/hyperlink" Target="file:///C:/:f:/g/personal/kforero_sdmujer_gov_co/IgBTeBbsdwvARKa0VtLz5Bj1AXAyvO0dhvxSz-QbcuvbJrQ" TargetMode="External"/><Relationship Id="rId18" Type="http://schemas.openxmlformats.org/officeDocument/2006/relationships/hyperlink" Target="file:///C:/:f:/g/personal/kforero_sdmujer_gov_co/IgDO6-l7LUYgQqlq8S67wiNDAeCBDWk-247ctO8b-g3q3t0" TargetMode="External"/><Relationship Id="rId26" Type="http://schemas.openxmlformats.org/officeDocument/2006/relationships/hyperlink" Target="file:///C:\:f:\g\personal\kforero_sdmujer_gov_co\IgDkXls9Yh5RSI9MRH5yYe2uAVdYfJAQTXCaylZ7qsBrDH0%3fe=Oe4uRx" TargetMode="External"/><Relationship Id="rId3" Type="http://schemas.openxmlformats.org/officeDocument/2006/relationships/hyperlink" Target="file:///C:/:f:/g/personal/kforero_sdmujer_gov_co/IgDwSDWEqMsVS5jvrKzFZiMBAW5nLbgCsjOHJR9vnS4_lik" TargetMode="External"/><Relationship Id="rId21" Type="http://schemas.openxmlformats.org/officeDocument/2006/relationships/hyperlink" Target="file:///C:/:f:/g/personal/kforero_sdmujer_gov_co/IgD4FGSJUlSaTJkcLH8hqSkMAWaHFt-7n_FnmJUfWBzqxE8" TargetMode="External"/><Relationship Id="rId7" Type="http://schemas.openxmlformats.org/officeDocument/2006/relationships/hyperlink" Target="file:///C:/:f:/g/personal/kforero_sdmujer_gov_co/IgAJLvYNwlWzQJyGJfUVyMnFAdV_IgvIqfWtTdK7hNyBvA8" TargetMode="External"/><Relationship Id="rId12" Type="http://schemas.openxmlformats.org/officeDocument/2006/relationships/hyperlink" Target="file:///C:/:f:/g/personal/kforero_sdmujer_gov_co/IgAnVrCt93gSQ4xTyBlqMyfsAUCt_03CXDZUFnTfnyK9tOI" TargetMode="External"/><Relationship Id="rId17" Type="http://schemas.openxmlformats.org/officeDocument/2006/relationships/hyperlink" Target="file:///C:/:f:/g/personal/kforero_sdmujer_gov_co/IgCwYFjBTsqkRo3KH5A3h-GoAda_-KzcjuzSEPyh9DQxJBA" TargetMode="External"/><Relationship Id="rId25" Type="http://schemas.openxmlformats.org/officeDocument/2006/relationships/hyperlink" Target="../../../../../../:f:/g/personal/kforero_sdmujer_gov_co/IgAPPIMhY43nR6GeFEtWtgnoAWqdW5c4ImyMRc0KBZZi2f0?e=HIrjKb" TargetMode="External"/><Relationship Id="rId2" Type="http://schemas.openxmlformats.org/officeDocument/2006/relationships/hyperlink" Target="file:///C:/:b:/g/personal/kforero_sdmujer_gov_co/IQDnnovhpe56QZCZIGlOOHY0AQMuYF2AP0uwSTryjA5Op7w" TargetMode="External"/><Relationship Id="rId16" Type="http://schemas.openxmlformats.org/officeDocument/2006/relationships/hyperlink" Target="file:///C:/:f:/g/personal/kforero_sdmujer_gov_co/IgDEJEIXIgRsQJ55EG5FJfuTATZXc9lbPQXrpDlnOaj-c5Y" TargetMode="External"/><Relationship Id="rId20" Type="http://schemas.openxmlformats.org/officeDocument/2006/relationships/hyperlink" Target="file:///C:/:f:/g/personal/kforero_sdmujer_gov_co/IgB7VPQ0o8a_S4yPth6E1PvMAdfD7I-ZCswqvnr7vMWnQmw" TargetMode="External"/><Relationship Id="rId29" Type="http://schemas.openxmlformats.org/officeDocument/2006/relationships/comments" Target="../comments2.xml"/><Relationship Id="rId1" Type="http://schemas.openxmlformats.org/officeDocument/2006/relationships/hyperlink" Target="file:///C:/:b:/g/personal/kforero_sdmujer_gov_co/IQDnnovhpe56QZCZIGlOOHY0AQMuYF2AP0uwSTryjA5Op7w" TargetMode="External"/><Relationship Id="rId6" Type="http://schemas.openxmlformats.org/officeDocument/2006/relationships/hyperlink" Target="file:///C:/:f:/g/personal/kforero_sdmujer_gov_co/IgBBG144JIWuS6dz3MnI6ijtAet0vGr-YaVQK1L_PMN0Srw" TargetMode="External"/><Relationship Id="rId11" Type="http://schemas.openxmlformats.org/officeDocument/2006/relationships/hyperlink" Target="file:///C:/:f:/g/personal/kforero_sdmujer_gov_co/IgCXvY0RWf7KTpBVMrTZoSHvAbRuE4Yq_-_26sk17fzHDAk" TargetMode="External"/><Relationship Id="rId24" Type="http://schemas.openxmlformats.org/officeDocument/2006/relationships/hyperlink" Target="file:///C:\:f:\g\personal\kforero_sdmujer_gov_co\IgDw8OUQCx9TTKBuMLSxXSmmAR0v2VZ-zxvL9cp2e2Lw3to%3fe=11agcI" TargetMode="External"/><Relationship Id="rId5" Type="http://schemas.openxmlformats.org/officeDocument/2006/relationships/hyperlink" Target="file:///C:/:f:/g/personal/kforero_sdmujer_gov_co/IgCcfM8Hsd2ZT7-4g88JJoUTAbVAHhlBKi66e6GUqx4pPcQ" TargetMode="External"/><Relationship Id="rId15" Type="http://schemas.openxmlformats.org/officeDocument/2006/relationships/hyperlink" Target="file:///C:/:f:/g/personal/kforero_sdmujer_gov_co/IgD7_aSo94tGR4GwgukYdzewAVlNmDUzh4nhtKVtPf_ZZoI" TargetMode="External"/><Relationship Id="rId23" Type="http://schemas.openxmlformats.org/officeDocument/2006/relationships/hyperlink" Target="file:///C:/:f:/g/personal/kforero_sdmujer_gov_co/IgDtFVP6gjKpRofDwzy7ULDyAY4y_pMUs32BB8SDB5fNEx4" TargetMode="External"/><Relationship Id="rId28" Type="http://schemas.openxmlformats.org/officeDocument/2006/relationships/vmlDrawing" Target="../drawings/vmlDrawing2.vml"/><Relationship Id="rId10" Type="http://schemas.openxmlformats.org/officeDocument/2006/relationships/hyperlink" Target="file:///C:/:f:/g/personal/kforero_sdmujer_gov_co/IgD-7Xcm6u6EQ5MyBAXCbTa1AWUeGmkgzWy_AlqrI5EpvTU" TargetMode="External"/><Relationship Id="rId19" Type="http://schemas.openxmlformats.org/officeDocument/2006/relationships/hyperlink" Target="file:///C:/:f:/g/personal/kforero_sdmujer_gov_co/IgASjkOWPNRITaN1wtifrobwAWkne4JzDwxQS5e3Ct_Ahr0" TargetMode="External"/><Relationship Id="rId4" Type="http://schemas.openxmlformats.org/officeDocument/2006/relationships/hyperlink" Target="file:///C:/:f:/g/personal/kforero_sdmujer_gov_co/IgDzUH4wGWfgQoJ5uY-Hu8CQAWds2WOmR8TJiYe7mJMTN-g" TargetMode="External"/><Relationship Id="rId9" Type="http://schemas.openxmlformats.org/officeDocument/2006/relationships/hyperlink" Target="file:///C:/:f:/g/personal/kforero_sdmujer_gov_co/IgCq53jx7Z9iSbNI2UjKID3uAQ37xw5YSq_zJe_lLfZX74E" TargetMode="External"/><Relationship Id="rId14" Type="http://schemas.openxmlformats.org/officeDocument/2006/relationships/hyperlink" Target="file:///C:/:f:/g/personal/kforero_sdmujer_gov_co/IgApEAtVNGYPQY-sK64ch8kQAeeNpEev19DN_re3wU13UZA" TargetMode="External"/><Relationship Id="rId22" Type="http://schemas.openxmlformats.org/officeDocument/2006/relationships/hyperlink" Target="file:///C:/:f:/g/personal/kforero_sdmujer_gov_co/IgCfEdO8f6sZTpkLo0IaXnoYAZuyWpToeNTLRvYKsVtl1Xw" TargetMode="External"/><Relationship Id="rId27"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3" Type="http://schemas.openxmlformats.org/officeDocument/2006/relationships/hyperlink" Target="file:///C:/:f:/g/personal/kforero_sdmujer_gov_co/IgDk3qq-lrJHQo-pc4f8hjRGAQFwvBQJuFu7LjvJQm5TKF4" TargetMode="External"/><Relationship Id="rId18" Type="http://schemas.openxmlformats.org/officeDocument/2006/relationships/hyperlink" Target="file:///C:/:f:/g/personal/kforero_sdmujer_gov_co/IgB6946sEztzToQaBlAqs7O_AXsM5PLuCK6EZ2mosZ3ve-4" TargetMode="External"/><Relationship Id="rId26" Type="http://schemas.openxmlformats.org/officeDocument/2006/relationships/hyperlink" Target="file:///C:/:f:/g/personal/kforero_sdmujer_gov_co/IgDODjol_QZjTKVXXMn-K8yGAQuCFsQSHcj4qLDYJh_avWc" TargetMode="External"/><Relationship Id="rId21" Type="http://schemas.openxmlformats.org/officeDocument/2006/relationships/hyperlink" Target="file:///C:/:f:/g/personal/kforero_sdmujer_gov_co/IgDPC1y1-k_6QppcgS4UjCqZAYTZ3MJ6Np_kxJPiqMG6JMQ" TargetMode="External"/><Relationship Id="rId34" Type="http://schemas.openxmlformats.org/officeDocument/2006/relationships/hyperlink" Target="file:///C:\:f:\g\personal\kforero_sdmujer_gov_co\IgDrFTX83nd7SraCJ6yN7rh2AQOH3QcbDApcMJBP-OUIYH0%3fe=XcvV6E" TargetMode="External"/><Relationship Id="rId7" Type="http://schemas.openxmlformats.org/officeDocument/2006/relationships/hyperlink" Target="file:///C:/:f:/g/personal/kforero_sdmujer_gov_co/IgB_Fp_3iPX1TZ-E2LVTSzL4AQtnYJfPrLdOIU4QatqF1Og" TargetMode="External"/><Relationship Id="rId12" Type="http://schemas.openxmlformats.org/officeDocument/2006/relationships/hyperlink" Target="file:///C:/:f:/g/personal/kforero_sdmujer_gov_co/IgDf1DMJOKi_RLXeJxx3yfuKAfKOwTdCr05RQ7cY5g0Z8No" TargetMode="External"/><Relationship Id="rId17" Type="http://schemas.openxmlformats.org/officeDocument/2006/relationships/hyperlink" Target="file:///C:/:f:/g/personal/kforero_sdmujer_gov_co/IgAeBaGB3f2pT6zrPhv0XsbZAUhIezZDXnsooXejf2Nb6v0" TargetMode="External"/><Relationship Id="rId25" Type="http://schemas.openxmlformats.org/officeDocument/2006/relationships/hyperlink" Target="file:///C:/:f:/g/personal/kforero_sdmujer_gov_co/IgAiRCRFDiYoTLBnQwQpzrrNAQ3A8FzBtdamv2Ohrs-JW2g" TargetMode="External"/><Relationship Id="rId33" Type="http://schemas.openxmlformats.org/officeDocument/2006/relationships/hyperlink" Target="file:///C:\:f:\g\personal\kforero_sdmujer_gov_co\IgA5aXjSZXnlS5RhpatNApFqAZhW7BcsVvKORfW5hAveUMo%3fe=xiYvBu" TargetMode="External"/><Relationship Id="rId2" Type="http://schemas.openxmlformats.org/officeDocument/2006/relationships/hyperlink" Target="file:///C:/:f:/g/personal/kforero_sdmujer_gov_co/IgBChEbArnDtQ5bSEpLgOfIVAaPVjIg4SKfMP1ndMe7cnB4" TargetMode="External"/><Relationship Id="rId16" Type="http://schemas.openxmlformats.org/officeDocument/2006/relationships/hyperlink" Target="file:///C:/:f:/g/personal/kforero_sdmujer_gov_co/IgBlYUnwo1MWTKXOpottjDSzAe_rgivWLizcrlQ0DXP81YA" TargetMode="External"/><Relationship Id="rId20" Type="http://schemas.openxmlformats.org/officeDocument/2006/relationships/hyperlink" Target="file:///C:/:f:/g/personal/kforero_sdmujer_gov_co/IgDlKPfLgcAJRq6nMFDXZ17BAd3-Jt6x5Jr-juLCClK7mgI" TargetMode="External"/><Relationship Id="rId29" Type="http://schemas.openxmlformats.org/officeDocument/2006/relationships/hyperlink" Target="file:///C:/:f:/g/personal/kforero_sdmujer_gov_co/IgCbSLydr16TQZOYar5J38h4AXOd9emDP7zZmNr2H9NTqdU" TargetMode="External"/><Relationship Id="rId1" Type="http://schemas.openxmlformats.org/officeDocument/2006/relationships/hyperlink" Target="file:///C:/:f:/g/personal/kforero_sdmujer_gov_co/IgDyqqPcTln4QL_7qVmhC8tMAU5lj2YMWkjZvDLvSQ0SZjU" TargetMode="External"/><Relationship Id="rId6" Type="http://schemas.openxmlformats.org/officeDocument/2006/relationships/hyperlink" Target="file:///C:/:f:/g/personal/kforero_sdmujer_gov_co/IgDzZtU8un-tR7qO2sU4uYFWAQlElP1dwxq0lTzHUWgtTSU" TargetMode="External"/><Relationship Id="rId11" Type="http://schemas.openxmlformats.org/officeDocument/2006/relationships/hyperlink" Target="file:///C:/:f:/g/personal/kforero_sdmujer_gov_co/IgApulMknHOhTrRFwFI3yzZZAeS1YloB4lRzXzQjh9Czfdg" TargetMode="External"/><Relationship Id="rId24" Type="http://schemas.openxmlformats.org/officeDocument/2006/relationships/hyperlink" Target="file:///C:/:f:/g/personal/kforero_sdmujer_gov_co/IgBcqSOiisZRR6uipGlBQUD_AdsqUcti3GNmJDiJpWAOjf8" TargetMode="External"/><Relationship Id="rId32" Type="http://schemas.openxmlformats.org/officeDocument/2006/relationships/hyperlink" Target="file:///C:\:f:\g\personal\kforero_sdmujer_gov_co\IgDh2RFehKoER6ZPYywLNVc7Ac_uoK1tFzzHiaf4BAXPCQo%3fe=cYijya" TargetMode="External"/><Relationship Id="rId37" Type="http://schemas.openxmlformats.org/officeDocument/2006/relationships/comments" Target="../comments3.xml"/><Relationship Id="rId5" Type="http://schemas.openxmlformats.org/officeDocument/2006/relationships/hyperlink" Target="file:///C:/:f:/g/personal/kforero_sdmujer_gov_co/IgA_0Hd5xBLUQbnR2mR-RUwvAVerbqHl_aPTZcvIbYGjtxg" TargetMode="External"/><Relationship Id="rId15" Type="http://schemas.openxmlformats.org/officeDocument/2006/relationships/hyperlink" Target="file:///C:/:f:/g/personal/kforero_sdmujer_gov_co/IgB34iqL9ImDQ6OkFvfsKQLQAX_yERwqMjCEV4lHsD42GGI" TargetMode="External"/><Relationship Id="rId23" Type="http://schemas.openxmlformats.org/officeDocument/2006/relationships/hyperlink" Target="file:///C:/:f:/g/personal/kforero_sdmujer_gov_co/IgAw92aIZvvLSYk0MebADImEAUgPqRxJcRlmHJ_etWCDGGc" TargetMode="External"/><Relationship Id="rId28" Type="http://schemas.openxmlformats.org/officeDocument/2006/relationships/hyperlink" Target="file:///C:/:f:/g/personal/kforero_sdmujer_gov_co/IgAWrZEZrUhDTbLKsejPbh8VARvezxfg3zI58nM7e7bSih0" TargetMode="External"/><Relationship Id="rId36" Type="http://schemas.openxmlformats.org/officeDocument/2006/relationships/vmlDrawing" Target="../drawings/vmlDrawing3.vml"/><Relationship Id="rId10" Type="http://schemas.openxmlformats.org/officeDocument/2006/relationships/hyperlink" Target="file:///C:/:f:/g/personal/kforero_sdmujer_gov_co/IgCXTVr2XD2kRJpin7ulAODVAXgX7lEUQ1yVOfAXs_T52Yg" TargetMode="External"/><Relationship Id="rId19" Type="http://schemas.openxmlformats.org/officeDocument/2006/relationships/hyperlink" Target="file:///C:/:f:/g/personal/kforero_sdmujer_gov_co/IgCMTnOCaNKDTp27SUmtj3rcAYhLQNCAoaDN60Gx2tAyP3U" TargetMode="External"/><Relationship Id="rId31" Type="http://schemas.openxmlformats.org/officeDocument/2006/relationships/hyperlink" Target="file:///C:\:f:\g\personal\kforero_sdmujer_gov_co\IgBPyXhUhmMVTqO-raAEYmjCAQZOd3BxDjz-LpM1o-wvKEg%3fe=Mk123b" TargetMode="External"/><Relationship Id="rId4" Type="http://schemas.openxmlformats.org/officeDocument/2006/relationships/hyperlink" Target="file:///C:/:f:/g/personal/kforero_sdmujer_gov_co/IgAzFD_DyjlgQZW6vRR0lqnpAVLTOgTmHrBpYZru3g4tHxw" TargetMode="External"/><Relationship Id="rId9" Type="http://schemas.openxmlformats.org/officeDocument/2006/relationships/hyperlink" Target="file:///C:/:f:/g/personal/kforero_sdmujer_gov_co/IgA_0Hd5xBLUQbnR2mR-RUwvAVerbqHl_aPTZcvIbYGjtxg" TargetMode="External"/><Relationship Id="rId14" Type="http://schemas.openxmlformats.org/officeDocument/2006/relationships/hyperlink" Target="file:///C:/:f:/g/personal/kforero_sdmujer_gov_co/IgA_0Hd5xBLUQbnR2mR-RUwvAVerbqHl_aPTZcvIbYGjtxg" TargetMode="External"/><Relationship Id="rId22" Type="http://schemas.openxmlformats.org/officeDocument/2006/relationships/hyperlink" Target="file:///C:/:f:/g/personal/kforero_sdmujer_gov_co/IgBgzUirD2y8QoENOWPCCs8VAcbRdcpYiqNxf7kDfDaRTrE" TargetMode="External"/><Relationship Id="rId27" Type="http://schemas.openxmlformats.org/officeDocument/2006/relationships/hyperlink" Target="file:///C:/:f:/g/personal/kforero_sdmujer_gov_co/IgDGcKMFIscvSKZkFdwXhZLXASD9zU-eLDuuoao6CjSfpXg" TargetMode="External"/><Relationship Id="rId30" Type="http://schemas.openxmlformats.org/officeDocument/2006/relationships/hyperlink" Target="file:///C:/:f:/g/personal/kforero_sdmujer_gov_co/IgACjDlrdq-jSKZxYIDfUZPDAVAxbl2cdBuFtE8hc4SPNIc" TargetMode="External"/><Relationship Id="rId35" Type="http://schemas.openxmlformats.org/officeDocument/2006/relationships/drawing" Target="../drawings/drawing3.xml"/><Relationship Id="rId8" Type="http://schemas.openxmlformats.org/officeDocument/2006/relationships/hyperlink" Target="file:///C:/:f:/g/personal/kforero_sdmujer_gov_co/IgAANX106ToYSp3d53s1AXWwATyFkaJvItBUqFKAAr5eOu4" TargetMode="External"/><Relationship Id="rId3" Type="http://schemas.openxmlformats.org/officeDocument/2006/relationships/hyperlink" Target="file:///C:/:f:/g/personal/kforero_sdmujer_gov_co/IgDKC82Wv1msR5xFtP2fb640ASFq4QWf4pBLsf2346h34bQ"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file:///C:/:f:/g/personal/kforero_sdmujer_gov_co/IgAGJ3rUokafTafDF4g5Mm73ATKbHiywqGu6VsezMMY39_Q" TargetMode="External"/><Relationship Id="rId18" Type="http://schemas.openxmlformats.org/officeDocument/2006/relationships/hyperlink" Target="file:///C:/:f:/g/personal/kforero_sdmujer_gov_co/IgDkjQj0CL3MS4BaIZFfqIL7Ae3L9hsZdj8XtkQNOvLAMos" TargetMode="External"/><Relationship Id="rId26" Type="http://schemas.openxmlformats.org/officeDocument/2006/relationships/hyperlink" Target="file:///C:/:f:/g/personal/kforero_sdmujer_gov_co/IgBzsrLwY01CQqqp23RQFLguAXycjdf68yGtcFDyoIMsIyM" TargetMode="External"/><Relationship Id="rId21" Type="http://schemas.openxmlformats.org/officeDocument/2006/relationships/hyperlink" Target="file:///C:/:f:/g/personal/kforero_sdmujer_gov_co/IgCaH1dVRDZlRIN6ZkmoEPiXAaBKJczC5Ga2JX6-hKe74D8" TargetMode="External"/><Relationship Id="rId34" Type="http://schemas.openxmlformats.org/officeDocument/2006/relationships/hyperlink" Target="file:///C:\:f:\g\personal\kforero_sdmujer_gov_co\IgC8FQn7arXpSY9nT7eu4QY8AaLy5Lxc4gTQHHkeLQHTaGY%3fe=JEgGQJ" TargetMode="External"/><Relationship Id="rId7" Type="http://schemas.openxmlformats.org/officeDocument/2006/relationships/hyperlink" Target="file:///C:/:f:/g/personal/kforero_sdmujer_gov_co/IgBIeLXIpgLITb8-FLXwBZJ1AbjI29NQHL5mXHMRnFAKQ4Y" TargetMode="External"/><Relationship Id="rId12" Type="http://schemas.openxmlformats.org/officeDocument/2006/relationships/hyperlink" Target="file:///C:/:f:/g/personal/kforero_sdmujer_gov_co/IgAtFIM6TayXQIjVofQF7hueATVcVBWZuGwdNGxpYM81A0Q" TargetMode="External"/><Relationship Id="rId17" Type="http://schemas.openxmlformats.org/officeDocument/2006/relationships/hyperlink" Target="file:///C:/:f:/g/personal/kforero_sdmujer_gov_co/IgDE_XySGDOiRb1gizPaKNOAAVOKqsVnKDKshX0-4_Ch2Wk" TargetMode="External"/><Relationship Id="rId25" Type="http://schemas.openxmlformats.org/officeDocument/2006/relationships/hyperlink" Target="file:///C:/:f:/g/personal/kforero_sdmujer_gov_co/IgDWSvulRMekQJCF04o9s14PAR5sLktTEsyqikdSo6IrKXU" TargetMode="External"/><Relationship Id="rId33" Type="http://schemas.openxmlformats.org/officeDocument/2006/relationships/hyperlink" Target="file:///C:\:f:\g\personal\kforero_sdmujer_gov_co\IgAbJG9qOocARJE2XR8o3A5lAZ6rHkutVA2PAX8lzu57pIk%3fe=O4j5ST" TargetMode="External"/><Relationship Id="rId2" Type="http://schemas.openxmlformats.org/officeDocument/2006/relationships/hyperlink" Target="file:///C:/:f:/g/personal/kforero_sdmujer_gov_co/IgDpqF_b0DxzQrHNKaZ5PX7zAdCWKRurNUHEfgJEjuzYhf4" TargetMode="External"/><Relationship Id="rId16" Type="http://schemas.openxmlformats.org/officeDocument/2006/relationships/hyperlink" Target="file:///C:/:f:/g/personal/kforero_sdmujer_gov_co/IgDURq3_7zUFT7hLHzTSLEODAS25WnGKj0ZClnpHkfCPCwk" TargetMode="External"/><Relationship Id="rId20" Type="http://schemas.openxmlformats.org/officeDocument/2006/relationships/hyperlink" Target="file:///C:/:f:/g/personal/kforero_sdmujer_gov_co/IgAdF2il3D6gQpKU3vnVwEegAV9Oj0EEr2U8SLvdX7HtzXE" TargetMode="External"/><Relationship Id="rId29" Type="http://schemas.openxmlformats.org/officeDocument/2006/relationships/hyperlink" Target="file:///C:/:f:/g/personal/kforero_sdmujer_gov_co/IgDUZ_6z-aN2TaOqSWaZrwDKAWE5R8_R8EZUFXjbYcUlRDg" TargetMode="External"/><Relationship Id="rId1" Type="http://schemas.openxmlformats.org/officeDocument/2006/relationships/hyperlink" Target="file:///C:/:b:/g/personal/kforero_sdmujer_gov_co/IQCBbn9qdfbNTYSxC-BxeztxAYjX9iQzPdK3HQy4_1E7CJU" TargetMode="External"/><Relationship Id="rId6" Type="http://schemas.openxmlformats.org/officeDocument/2006/relationships/hyperlink" Target="file:///C:/:f:/g/personal/kforero_sdmujer_gov_co/IgCFs9h4xZpARYxEfh1jkRbgAXoN0zgqyiSqNnUBjyYVqj0" TargetMode="External"/><Relationship Id="rId11" Type="http://schemas.openxmlformats.org/officeDocument/2006/relationships/hyperlink" Target="file:///C:/:f:/g/personal/kforero_sdmujer_gov_co/IgAyni6w7jPEQaAtgPPDmNCaAaAoxKPL32vy2HXWupaPj5Y" TargetMode="External"/><Relationship Id="rId24" Type="http://schemas.openxmlformats.org/officeDocument/2006/relationships/hyperlink" Target="file:///C:/:f:/g/personal/kforero_sdmujer_gov_co/IgCCtwcvajt5Rb00olSDa3j5ARx7TbSw_1ebeE3pYKXHTGU" TargetMode="External"/><Relationship Id="rId32" Type="http://schemas.openxmlformats.org/officeDocument/2006/relationships/hyperlink" Target="file:///C:\:f:\g\personal\kforero_sdmujer_gov_co\IgCmjZdVmwIkQJ9fUzp9ikPvAfNCsLLSwbHQNyLj_3YIwhc%3fe=lo1mWd" TargetMode="External"/><Relationship Id="rId37" Type="http://schemas.openxmlformats.org/officeDocument/2006/relationships/comments" Target="../comments4.xml"/><Relationship Id="rId5" Type="http://schemas.openxmlformats.org/officeDocument/2006/relationships/hyperlink" Target="file:///C:/:f:/g/personal/kforero_sdmujer_gov_co/IgCajHzZ80qCRbIWQ3XqjsQrAQdQMuzHi7gJxklbr6TSaMc" TargetMode="External"/><Relationship Id="rId15" Type="http://schemas.openxmlformats.org/officeDocument/2006/relationships/hyperlink" Target="file:///C:/:f:/g/personal/kforero_sdmujer_gov_co/IgDBNLYttYBiRZBT8O0pvLTfAceOR7EKnqddwjAefA9vbQ4" TargetMode="External"/><Relationship Id="rId23" Type="http://schemas.openxmlformats.org/officeDocument/2006/relationships/hyperlink" Target="file:///C:/:f:/g/personal/kforero_sdmujer_gov_co/IgC7zsI7VTRbT5Ju4bywt1oAAVypqOJ30qUMHb_O9d1Rjio" TargetMode="External"/><Relationship Id="rId28" Type="http://schemas.openxmlformats.org/officeDocument/2006/relationships/hyperlink" Target="file:///C:/:f:/g/personal/kforero_sdmujer_gov_co/IgCPvrocqnUZSpb8RXP9e1chAULi-1d64AolhBpkf2ZVoxw" TargetMode="External"/><Relationship Id="rId36" Type="http://schemas.openxmlformats.org/officeDocument/2006/relationships/vmlDrawing" Target="../drawings/vmlDrawing4.vml"/><Relationship Id="rId10" Type="http://schemas.openxmlformats.org/officeDocument/2006/relationships/hyperlink" Target="file:///C:/:f:/g/personal/kforero_sdmujer_gov_co/IgDjPTNnXSKzTYTQkkaXu6dpAdvzU_ngwQg31_l3sHcf1rg" TargetMode="External"/><Relationship Id="rId19" Type="http://schemas.openxmlformats.org/officeDocument/2006/relationships/hyperlink" Target="file:///C:/:f:/g/personal/kforero_sdmujer_gov_co/IgDVlThVNSktTY6Pe-se5toqAdEXRuNRk8cSQKncMV9-Ul8" TargetMode="External"/><Relationship Id="rId31" Type="http://schemas.openxmlformats.org/officeDocument/2006/relationships/hyperlink" Target="file:///C:\:f:\g\personal\kforero_sdmujer_gov_co\IgDe5rn5KBYJTazD7cxvnnB3AZ_ESXlRCsOn9tV_ZRHIUNE%3fe=qkL3jv" TargetMode="External"/><Relationship Id="rId4" Type="http://schemas.openxmlformats.org/officeDocument/2006/relationships/hyperlink" Target="file:///C:/:f:/g/personal/kforero_sdmujer_gov_co/IgBIeLXIpgLITb8-FLXwBZJ1AbjI29NQHL5mXHMRnFAKQ4Y" TargetMode="External"/><Relationship Id="rId9" Type="http://schemas.openxmlformats.org/officeDocument/2006/relationships/hyperlink" Target="file:///C:/:f:/g/personal/kforero_sdmujer_gov_co/IgDFsKUBKWkiTZMTCiVOnf-PAVo-S29qAv1zftK6MTuEEXE" TargetMode="External"/><Relationship Id="rId14" Type="http://schemas.openxmlformats.org/officeDocument/2006/relationships/hyperlink" Target="file:///C:/:f:/g/personal/kforero_sdmujer_gov_co/IgD0AHfLu0o9TrGJM4bGtFTcAaEDMy1jBPJEk0wkQAV1yZE" TargetMode="External"/><Relationship Id="rId22" Type="http://schemas.openxmlformats.org/officeDocument/2006/relationships/hyperlink" Target="file:///C:/:f:/g/personal/kforero_sdmujer_gov_co/IgDZMx8cTLhnSpfohpYjsZ4GASi5YpDkTNPLoqIslj-BBE0" TargetMode="External"/><Relationship Id="rId27" Type="http://schemas.openxmlformats.org/officeDocument/2006/relationships/hyperlink" Target="file:///C:/:f:/g/personal/kforero_sdmujer_gov_co/IgA0cqcydvhkSL53XEW1llBNATxyFDzTaHuFi2qwiwyvgq8" TargetMode="External"/><Relationship Id="rId30" Type="http://schemas.openxmlformats.org/officeDocument/2006/relationships/hyperlink" Target="file:///C:/:f:/g/personal/kforero_sdmujer_gov_co/IgA6RXFeuijZRKjDe7etZgGkAeM267YyNWb3LO07om2VffQ" TargetMode="External"/><Relationship Id="rId35" Type="http://schemas.openxmlformats.org/officeDocument/2006/relationships/drawing" Target="../drawings/drawing4.xml"/><Relationship Id="rId8" Type="http://schemas.openxmlformats.org/officeDocument/2006/relationships/hyperlink" Target="file:///C:/:f:/g/personal/kforero_sdmujer_gov_co/IgCvdkCOienoTKtFpEWqnJB2AfTP8lVCqG5r6bkf4YFx3FE" TargetMode="External"/><Relationship Id="rId3" Type="http://schemas.openxmlformats.org/officeDocument/2006/relationships/hyperlink" Target="file:///C:/:f:/g/personal/kforero_sdmujer_gov_co/IgCeLqx62oTXQIg2LOR8SytNAcYvsYg8ZYP3JcBYXF0bZms"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file:///C:/:f:/g/personal/kforero_sdmujer_gov_co/IgB69ymcGoJyRYL5EXsZIyN2ATaQme01uWVKfGULZbXY6fE" TargetMode="External"/><Relationship Id="rId13" Type="http://schemas.openxmlformats.org/officeDocument/2006/relationships/comments" Target="../comments5.xml"/><Relationship Id="rId3" Type="http://schemas.openxmlformats.org/officeDocument/2006/relationships/hyperlink" Target="file:///C:/:f:/g/personal/kforero_sdmujer_gov_co/IgDihYi4AFu8Q4taANJimo3nAY6KVAl_-DmUdNrVwMmtyOY" TargetMode="External"/><Relationship Id="rId7" Type="http://schemas.openxmlformats.org/officeDocument/2006/relationships/hyperlink" Target="file:///C:/:f:/g/personal/kforero_sdmujer_gov_co/IgA_tJv7oC-YRpJHzZGgz6eDAd2uCAwLKgVYWUAkcYMocZI" TargetMode="External"/><Relationship Id="rId12" Type="http://schemas.openxmlformats.org/officeDocument/2006/relationships/vmlDrawing" Target="../drawings/vmlDrawing5.vml"/><Relationship Id="rId2" Type="http://schemas.openxmlformats.org/officeDocument/2006/relationships/hyperlink" Target="file:///C:/:f:/g/personal/kforero_sdmujer_gov_co/IgDKC82Wv1msR5xFtP2fb640ASFq4QWf4pBLsf2346h34bQ" TargetMode="External"/><Relationship Id="rId1" Type="http://schemas.openxmlformats.org/officeDocument/2006/relationships/hyperlink" Target="file:///C:/:f:/g/personal/kforero_sdmujer_gov_co/IgDyqqPcTln4QL_7qVmhC8tMAU5lj2YMWkjZvDLvSQ0SZjU" TargetMode="External"/><Relationship Id="rId6" Type="http://schemas.openxmlformats.org/officeDocument/2006/relationships/hyperlink" Target="file:///C:/:f:/g/personal/kforero_sdmujer_gov_co/IgDxhmru8sizQIX_AO0Y8kOZARNUMW-M5eCgttJ0XKLNcjc" TargetMode="External"/><Relationship Id="rId11" Type="http://schemas.openxmlformats.org/officeDocument/2006/relationships/drawing" Target="../drawings/drawing5.xml"/><Relationship Id="rId5" Type="http://schemas.openxmlformats.org/officeDocument/2006/relationships/hyperlink" Target="file:///C:/:f:/g/personal/kforero_sdmujer_gov_co/IgBTSO8mjOMjT7TTAVLbLbF0AemiOKN52XZd4NrYG7gcm7U" TargetMode="External"/><Relationship Id="rId10" Type="http://schemas.openxmlformats.org/officeDocument/2006/relationships/printerSettings" Target="../printerSettings/printerSettings2.bin"/><Relationship Id="rId4" Type="http://schemas.openxmlformats.org/officeDocument/2006/relationships/hyperlink" Target="file:///C:/:f:/g/personal/kforero_sdmujer_gov_co/IgA5UjJNWLpmQ61NXLAWPru1ASqAYR0EGblHot4lKVCsZ04" TargetMode="External"/><Relationship Id="rId9" Type="http://schemas.openxmlformats.org/officeDocument/2006/relationships/hyperlink" Target="file:///C:\:f:\g\personal\kforero_sdmujer_gov_co\IgDQ-ocp-fJBSanAclr0RPODAaWDT-hcX7UOONg_sS8jjm4%3fe=FPKJ1f"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file:///C:/:f:/g/personal/kforero_sdmujer_gov_co/IgCiKwKhpOr-QqiLYzn8_6A1AY6h2TT5uf3UtKPhBfGcQaw" TargetMode="External"/><Relationship Id="rId3" Type="http://schemas.openxmlformats.org/officeDocument/2006/relationships/hyperlink" Target="file:///C:/:f:/g/personal/kforero_sdmujer_gov_co/IgAFX4vBx3lhSKq7URPqdZJXAUhXmVQ4JuZbxT-jTqsBIps" TargetMode="External"/><Relationship Id="rId7" Type="http://schemas.openxmlformats.org/officeDocument/2006/relationships/hyperlink" Target="file:///C:/:f:/g/personal/kforero_sdmujer_gov_co/IgDOSuNoJT_5R5yUQ8ifwUA8AVLFfpOH4owIwemV9skAqpI" TargetMode="External"/><Relationship Id="rId12" Type="http://schemas.openxmlformats.org/officeDocument/2006/relationships/comments" Target="../comments6.xml"/><Relationship Id="rId2" Type="http://schemas.openxmlformats.org/officeDocument/2006/relationships/hyperlink" Target="file:///C:/:f:/g/personal/kforero_sdmujer_gov_co/IgAyBNjleQoLQ53RPKaS2dqeAT_ClzBJLkihpx93OnRktv0" TargetMode="External"/><Relationship Id="rId1" Type="http://schemas.openxmlformats.org/officeDocument/2006/relationships/hyperlink" Target="file:///C:/:f:/g/personal/kforero_sdmujer_gov_co/IgASr5ustkTNQ63nqowa6iFdAXCoJG8S_lEwxrcd8GigwMo" TargetMode="External"/><Relationship Id="rId6" Type="http://schemas.openxmlformats.org/officeDocument/2006/relationships/hyperlink" Target="file:///C:/:f:/g/personal/kforero_sdmujer_gov_co/IgAY3mjc80AZTYmBfQEXp1avAeOBFOUxc4UoejeRAx32sPE" TargetMode="External"/><Relationship Id="rId11" Type="http://schemas.openxmlformats.org/officeDocument/2006/relationships/vmlDrawing" Target="../drawings/vmlDrawing6.vml"/><Relationship Id="rId5" Type="http://schemas.openxmlformats.org/officeDocument/2006/relationships/hyperlink" Target="file:///C:/:f:/g/personal/kforero_sdmujer_gov_co/IgDyQz3fncDIQaTG-HcuxhB4AWkAoBvSF_FPhVTEFJ9ET54" TargetMode="External"/><Relationship Id="rId10" Type="http://schemas.openxmlformats.org/officeDocument/2006/relationships/drawing" Target="../drawings/drawing6.xml"/><Relationship Id="rId4" Type="http://schemas.openxmlformats.org/officeDocument/2006/relationships/hyperlink" Target="file:///C:/:f:/g/personal/kforero_sdmujer_gov_co/IgB4VFMlmM68Rqu_4EvXqnWdAaKEIZsZzw3Wc2DOJ8zFWOY" TargetMode="External"/><Relationship Id="rId9" Type="http://schemas.openxmlformats.org/officeDocument/2006/relationships/hyperlink" Target="file:///C:\:f:\g\personal\kforero_sdmujer_gov_co\IgByriUA2V-HT60uKv6KWMyrAQmTTOBK50REnT4bBF-qXF8%3fe=6w28d1" TargetMode="Externa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3.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F4E26-D463-4D8A-A839-55C584ACFC87}">
  <sheetPr>
    <tabColor rgb="FFFFFF00"/>
  </sheetPr>
  <dimension ref="A1:C93"/>
  <sheetViews>
    <sheetView workbookViewId="0">
      <selection activeCell="C5" sqref="C5"/>
    </sheetView>
  </sheetViews>
  <sheetFormatPr baseColWidth="10" defaultColWidth="10.85546875" defaultRowHeight="14.25" x14ac:dyDescent="0.25"/>
  <cols>
    <col min="1" max="1" width="53" style="131" customWidth="1"/>
    <col min="2" max="2" width="78.42578125" style="131" customWidth="1"/>
    <col min="3" max="3" width="36.42578125" style="131" customWidth="1"/>
    <col min="4" max="4" width="31.140625" style="131" customWidth="1"/>
    <col min="5" max="5" width="70.140625" style="131" customWidth="1"/>
    <col min="6" max="6" width="17.42578125" style="131" customWidth="1"/>
    <col min="7" max="8" width="21.85546875" style="131" customWidth="1"/>
    <col min="9" max="9" width="19.42578125" style="131" customWidth="1"/>
    <col min="10" max="10" width="42" style="131" customWidth="1"/>
    <col min="11" max="256" width="10.85546875" style="131"/>
    <col min="257" max="257" width="72" style="131" bestFit="1" customWidth="1"/>
    <col min="258" max="258" width="78.42578125" style="131" customWidth="1"/>
    <col min="259" max="259" width="10.85546875" style="131"/>
    <col min="260" max="260" width="31.140625" style="131" customWidth="1"/>
    <col min="261" max="261" width="70.140625" style="131" customWidth="1"/>
    <col min="262" max="262" width="17.42578125" style="131" customWidth="1"/>
    <col min="263" max="264" width="21.85546875" style="131" customWidth="1"/>
    <col min="265" max="265" width="19.42578125" style="131" customWidth="1"/>
    <col min="266" max="266" width="42" style="131" customWidth="1"/>
    <col min="267" max="512" width="10.85546875" style="131"/>
    <col min="513" max="513" width="72" style="131" bestFit="1" customWidth="1"/>
    <col min="514" max="514" width="78.42578125" style="131" customWidth="1"/>
    <col min="515" max="515" width="10.85546875" style="131"/>
    <col min="516" max="516" width="31.140625" style="131" customWidth="1"/>
    <col min="517" max="517" width="70.140625" style="131" customWidth="1"/>
    <col min="518" max="518" width="17.42578125" style="131" customWidth="1"/>
    <col min="519" max="520" width="21.85546875" style="131" customWidth="1"/>
    <col min="521" max="521" width="19.42578125" style="131" customWidth="1"/>
    <col min="522" max="522" width="42" style="131" customWidth="1"/>
    <col min="523" max="768" width="10.85546875" style="131"/>
    <col min="769" max="769" width="72" style="131" bestFit="1" customWidth="1"/>
    <col min="770" max="770" width="78.42578125" style="131" customWidth="1"/>
    <col min="771" max="771" width="10.85546875" style="131"/>
    <col min="772" max="772" width="31.140625" style="131" customWidth="1"/>
    <col min="773" max="773" width="70.140625" style="131" customWidth="1"/>
    <col min="774" max="774" width="17.42578125" style="131" customWidth="1"/>
    <col min="775" max="776" width="21.85546875" style="131" customWidth="1"/>
    <col min="777" max="777" width="19.42578125" style="131" customWidth="1"/>
    <col min="778" max="778" width="42" style="131" customWidth="1"/>
    <col min="779" max="1024" width="10.85546875" style="131"/>
    <col min="1025" max="1025" width="72" style="131" bestFit="1" customWidth="1"/>
    <col min="1026" max="1026" width="78.42578125" style="131" customWidth="1"/>
    <col min="1027" max="1027" width="10.85546875" style="131"/>
    <col min="1028" max="1028" width="31.140625" style="131" customWidth="1"/>
    <col min="1029" max="1029" width="70.140625" style="131" customWidth="1"/>
    <col min="1030" max="1030" width="17.42578125" style="131" customWidth="1"/>
    <col min="1031" max="1032" width="21.85546875" style="131" customWidth="1"/>
    <col min="1033" max="1033" width="19.42578125" style="131" customWidth="1"/>
    <col min="1034" max="1034" width="42" style="131" customWidth="1"/>
    <col min="1035" max="1280" width="10.85546875" style="131"/>
    <col min="1281" max="1281" width="72" style="131" bestFit="1" customWidth="1"/>
    <col min="1282" max="1282" width="78.42578125" style="131" customWidth="1"/>
    <col min="1283" max="1283" width="10.85546875" style="131"/>
    <col min="1284" max="1284" width="31.140625" style="131" customWidth="1"/>
    <col min="1285" max="1285" width="70.140625" style="131" customWidth="1"/>
    <col min="1286" max="1286" width="17.42578125" style="131" customWidth="1"/>
    <col min="1287" max="1288" width="21.85546875" style="131" customWidth="1"/>
    <col min="1289" max="1289" width="19.42578125" style="131" customWidth="1"/>
    <col min="1290" max="1290" width="42" style="131" customWidth="1"/>
    <col min="1291" max="1536" width="10.85546875" style="131"/>
    <col min="1537" max="1537" width="72" style="131" bestFit="1" customWidth="1"/>
    <col min="1538" max="1538" width="78.42578125" style="131" customWidth="1"/>
    <col min="1539" max="1539" width="10.85546875" style="131"/>
    <col min="1540" max="1540" width="31.140625" style="131" customWidth="1"/>
    <col min="1541" max="1541" width="70.140625" style="131" customWidth="1"/>
    <col min="1542" max="1542" width="17.42578125" style="131" customWidth="1"/>
    <col min="1543" max="1544" width="21.85546875" style="131" customWidth="1"/>
    <col min="1545" max="1545" width="19.42578125" style="131" customWidth="1"/>
    <col min="1546" max="1546" width="42" style="131" customWidth="1"/>
    <col min="1547" max="1792" width="10.85546875" style="131"/>
    <col min="1793" max="1793" width="72" style="131" bestFit="1" customWidth="1"/>
    <col min="1794" max="1794" width="78.42578125" style="131" customWidth="1"/>
    <col min="1795" max="1795" width="10.85546875" style="131"/>
    <col min="1796" max="1796" width="31.140625" style="131" customWidth="1"/>
    <col min="1797" max="1797" width="70.140625" style="131" customWidth="1"/>
    <col min="1798" max="1798" width="17.42578125" style="131" customWidth="1"/>
    <col min="1799" max="1800" width="21.85546875" style="131" customWidth="1"/>
    <col min="1801" max="1801" width="19.42578125" style="131" customWidth="1"/>
    <col min="1802" max="1802" width="42" style="131" customWidth="1"/>
    <col min="1803" max="2048" width="10.85546875" style="131"/>
    <col min="2049" max="2049" width="72" style="131" bestFit="1" customWidth="1"/>
    <col min="2050" max="2050" width="78.42578125" style="131" customWidth="1"/>
    <col min="2051" max="2051" width="10.85546875" style="131"/>
    <col min="2052" max="2052" width="31.140625" style="131" customWidth="1"/>
    <col min="2053" max="2053" width="70.140625" style="131" customWidth="1"/>
    <col min="2054" max="2054" width="17.42578125" style="131" customWidth="1"/>
    <col min="2055" max="2056" width="21.85546875" style="131" customWidth="1"/>
    <col min="2057" max="2057" width="19.42578125" style="131" customWidth="1"/>
    <col min="2058" max="2058" width="42" style="131" customWidth="1"/>
    <col min="2059" max="2304" width="10.85546875" style="131"/>
    <col min="2305" max="2305" width="72" style="131" bestFit="1" customWidth="1"/>
    <col min="2306" max="2306" width="78.42578125" style="131" customWidth="1"/>
    <col min="2307" max="2307" width="10.85546875" style="131"/>
    <col min="2308" max="2308" width="31.140625" style="131" customWidth="1"/>
    <col min="2309" max="2309" width="70.140625" style="131" customWidth="1"/>
    <col min="2310" max="2310" width="17.42578125" style="131" customWidth="1"/>
    <col min="2311" max="2312" width="21.85546875" style="131" customWidth="1"/>
    <col min="2313" max="2313" width="19.42578125" style="131" customWidth="1"/>
    <col min="2314" max="2314" width="42" style="131" customWidth="1"/>
    <col min="2315" max="2560" width="10.85546875" style="131"/>
    <col min="2561" max="2561" width="72" style="131" bestFit="1" customWidth="1"/>
    <col min="2562" max="2562" width="78.42578125" style="131" customWidth="1"/>
    <col min="2563" max="2563" width="10.85546875" style="131"/>
    <col min="2564" max="2564" width="31.140625" style="131" customWidth="1"/>
    <col min="2565" max="2565" width="70.140625" style="131" customWidth="1"/>
    <col min="2566" max="2566" width="17.42578125" style="131" customWidth="1"/>
    <col min="2567" max="2568" width="21.85546875" style="131" customWidth="1"/>
    <col min="2569" max="2569" width="19.42578125" style="131" customWidth="1"/>
    <col min="2570" max="2570" width="42" style="131" customWidth="1"/>
    <col min="2571" max="2816" width="10.85546875" style="131"/>
    <col min="2817" max="2817" width="72" style="131" bestFit="1" customWidth="1"/>
    <col min="2818" max="2818" width="78.42578125" style="131" customWidth="1"/>
    <col min="2819" max="2819" width="10.85546875" style="131"/>
    <col min="2820" max="2820" width="31.140625" style="131" customWidth="1"/>
    <col min="2821" max="2821" width="70.140625" style="131" customWidth="1"/>
    <col min="2822" max="2822" width="17.42578125" style="131" customWidth="1"/>
    <col min="2823" max="2824" width="21.85546875" style="131" customWidth="1"/>
    <col min="2825" max="2825" width="19.42578125" style="131" customWidth="1"/>
    <col min="2826" max="2826" width="42" style="131" customWidth="1"/>
    <col min="2827" max="3072" width="10.85546875" style="131"/>
    <col min="3073" max="3073" width="72" style="131" bestFit="1" customWidth="1"/>
    <col min="3074" max="3074" width="78.42578125" style="131" customWidth="1"/>
    <col min="3075" max="3075" width="10.85546875" style="131"/>
    <col min="3076" max="3076" width="31.140625" style="131" customWidth="1"/>
    <col min="3077" max="3077" width="70.140625" style="131" customWidth="1"/>
    <col min="3078" max="3078" width="17.42578125" style="131" customWidth="1"/>
    <col min="3079" max="3080" width="21.85546875" style="131" customWidth="1"/>
    <col min="3081" max="3081" width="19.42578125" style="131" customWidth="1"/>
    <col min="3082" max="3082" width="42" style="131" customWidth="1"/>
    <col min="3083" max="3328" width="10.85546875" style="131"/>
    <col min="3329" max="3329" width="72" style="131" bestFit="1" customWidth="1"/>
    <col min="3330" max="3330" width="78.42578125" style="131" customWidth="1"/>
    <col min="3331" max="3331" width="10.85546875" style="131"/>
    <col min="3332" max="3332" width="31.140625" style="131" customWidth="1"/>
    <col min="3333" max="3333" width="70.140625" style="131" customWidth="1"/>
    <col min="3334" max="3334" width="17.42578125" style="131" customWidth="1"/>
    <col min="3335" max="3336" width="21.85546875" style="131" customWidth="1"/>
    <col min="3337" max="3337" width="19.42578125" style="131" customWidth="1"/>
    <col min="3338" max="3338" width="42" style="131" customWidth="1"/>
    <col min="3339" max="3584" width="10.85546875" style="131"/>
    <col min="3585" max="3585" width="72" style="131" bestFit="1" customWidth="1"/>
    <col min="3586" max="3586" width="78.42578125" style="131" customWidth="1"/>
    <col min="3587" max="3587" width="10.85546875" style="131"/>
    <col min="3588" max="3588" width="31.140625" style="131" customWidth="1"/>
    <col min="3589" max="3589" width="70.140625" style="131" customWidth="1"/>
    <col min="3590" max="3590" width="17.42578125" style="131" customWidth="1"/>
    <col min="3591" max="3592" width="21.85546875" style="131" customWidth="1"/>
    <col min="3593" max="3593" width="19.42578125" style="131" customWidth="1"/>
    <col min="3594" max="3594" width="42" style="131" customWidth="1"/>
    <col min="3595" max="3840" width="10.85546875" style="131"/>
    <col min="3841" max="3841" width="72" style="131" bestFit="1" customWidth="1"/>
    <col min="3842" max="3842" width="78.42578125" style="131" customWidth="1"/>
    <col min="3843" max="3843" width="10.85546875" style="131"/>
    <col min="3844" max="3844" width="31.140625" style="131" customWidth="1"/>
    <col min="3845" max="3845" width="70.140625" style="131" customWidth="1"/>
    <col min="3846" max="3846" width="17.42578125" style="131" customWidth="1"/>
    <col min="3847" max="3848" width="21.85546875" style="131" customWidth="1"/>
    <col min="3849" max="3849" width="19.42578125" style="131" customWidth="1"/>
    <col min="3850" max="3850" width="42" style="131" customWidth="1"/>
    <col min="3851" max="4096" width="10.85546875" style="131"/>
    <col min="4097" max="4097" width="72" style="131" bestFit="1" customWidth="1"/>
    <col min="4098" max="4098" width="78.42578125" style="131" customWidth="1"/>
    <col min="4099" max="4099" width="10.85546875" style="131"/>
    <col min="4100" max="4100" width="31.140625" style="131" customWidth="1"/>
    <col min="4101" max="4101" width="70.140625" style="131" customWidth="1"/>
    <col min="4102" max="4102" width="17.42578125" style="131" customWidth="1"/>
    <col min="4103" max="4104" width="21.85546875" style="131" customWidth="1"/>
    <col min="4105" max="4105" width="19.42578125" style="131" customWidth="1"/>
    <col min="4106" max="4106" width="42" style="131" customWidth="1"/>
    <col min="4107" max="4352" width="10.85546875" style="131"/>
    <col min="4353" max="4353" width="72" style="131" bestFit="1" customWidth="1"/>
    <col min="4354" max="4354" width="78.42578125" style="131" customWidth="1"/>
    <col min="4355" max="4355" width="10.85546875" style="131"/>
    <col min="4356" max="4356" width="31.140625" style="131" customWidth="1"/>
    <col min="4357" max="4357" width="70.140625" style="131" customWidth="1"/>
    <col min="4358" max="4358" width="17.42578125" style="131" customWidth="1"/>
    <col min="4359" max="4360" width="21.85546875" style="131" customWidth="1"/>
    <col min="4361" max="4361" width="19.42578125" style="131" customWidth="1"/>
    <col min="4362" max="4362" width="42" style="131" customWidth="1"/>
    <col min="4363" max="4608" width="10.85546875" style="131"/>
    <col min="4609" max="4609" width="72" style="131" bestFit="1" customWidth="1"/>
    <col min="4610" max="4610" width="78.42578125" style="131" customWidth="1"/>
    <col min="4611" max="4611" width="10.85546875" style="131"/>
    <col min="4612" max="4612" width="31.140625" style="131" customWidth="1"/>
    <col min="4613" max="4613" width="70.140625" style="131" customWidth="1"/>
    <col min="4614" max="4614" width="17.42578125" style="131" customWidth="1"/>
    <col min="4615" max="4616" width="21.85546875" style="131" customWidth="1"/>
    <col min="4617" max="4617" width="19.42578125" style="131" customWidth="1"/>
    <col min="4618" max="4618" width="42" style="131" customWidth="1"/>
    <col min="4619" max="4864" width="10.85546875" style="131"/>
    <col min="4865" max="4865" width="72" style="131" bestFit="1" customWidth="1"/>
    <col min="4866" max="4866" width="78.42578125" style="131" customWidth="1"/>
    <col min="4867" max="4867" width="10.85546875" style="131"/>
    <col min="4868" max="4868" width="31.140625" style="131" customWidth="1"/>
    <col min="4869" max="4869" width="70.140625" style="131" customWidth="1"/>
    <col min="4870" max="4870" width="17.42578125" style="131" customWidth="1"/>
    <col min="4871" max="4872" width="21.85546875" style="131" customWidth="1"/>
    <col min="4873" max="4873" width="19.42578125" style="131" customWidth="1"/>
    <col min="4874" max="4874" width="42" style="131" customWidth="1"/>
    <col min="4875" max="5120" width="10.85546875" style="131"/>
    <col min="5121" max="5121" width="72" style="131" bestFit="1" customWidth="1"/>
    <col min="5122" max="5122" width="78.42578125" style="131" customWidth="1"/>
    <col min="5123" max="5123" width="10.85546875" style="131"/>
    <col min="5124" max="5124" width="31.140625" style="131" customWidth="1"/>
    <col min="5125" max="5125" width="70.140625" style="131" customWidth="1"/>
    <col min="5126" max="5126" width="17.42578125" style="131" customWidth="1"/>
    <col min="5127" max="5128" width="21.85546875" style="131" customWidth="1"/>
    <col min="5129" max="5129" width="19.42578125" style="131" customWidth="1"/>
    <col min="5130" max="5130" width="42" style="131" customWidth="1"/>
    <col min="5131" max="5376" width="10.85546875" style="131"/>
    <col min="5377" max="5377" width="72" style="131" bestFit="1" customWidth="1"/>
    <col min="5378" max="5378" width="78.42578125" style="131" customWidth="1"/>
    <col min="5379" max="5379" width="10.85546875" style="131"/>
    <col min="5380" max="5380" width="31.140625" style="131" customWidth="1"/>
    <col min="5381" max="5381" width="70.140625" style="131" customWidth="1"/>
    <col min="5382" max="5382" width="17.42578125" style="131" customWidth="1"/>
    <col min="5383" max="5384" width="21.85546875" style="131" customWidth="1"/>
    <col min="5385" max="5385" width="19.42578125" style="131" customWidth="1"/>
    <col min="5386" max="5386" width="42" style="131" customWidth="1"/>
    <col min="5387" max="5632" width="10.85546875" style="131"/>
    <col min="5633" max="5633" width="72" style="131" bestFit="1" customWidth="1"/>
    <col min="5634" max="5634" width="78.42578125" style="131" customWidth="1"/>
    <col min="5635" max="5635" width="10.85546875" style="131"/>
    <col min="5636" max="5636" width="31.140625" style="131" customWidth="1"/>
    <col min="5637" max="5637" width="70.140625" style="131" customWidth="1"/>
    <col min="5638" max="5638" width="17.42578125" style="131" customWidth="1"/>
    <col min="5639" max="5640" width="21.85546875" style="131" customWidth="1"/>
    <col min="5641" max="5641" width="19.42578125" style="131" customWidth="1"/>
    <col min="5642" max="5642" width="42" style="131" customWidth="1"/>
    <col min="5643" max="5888" width="10.85546875" style="131"/>
    <col min="5889" max="5889" width="72" style="131" bestFit="1" customWidth="1"/>
    <col min="5890" max="5890" width="78.42578125" style="131" customWidth="1"/>
    <col min="5891" max="5891" width="10.85546875" style="131"/>
    <col min="5892" max="5892" width="31.140625" style="131" customWidth="1"/>
    <col min="5893" max="5893" width="70.140625" style="131" customWidth="1"/>
    <col min="5894" max="5894" width="17.42578125" style="131" customWidth="1"/>
    <col min="5895" max="5896" width="21.85546875" style="131" customWidth="1"/>
    <col min="5897" max="5897" width="19.42578125" style="131" customWidth="1"/>
    <col min="5898" max="5898" width="42" style="131" customWidth="1"/>
    <col min="5899" max="6144" width="10.85546875" style="131"/>
    <col min="6145" max="6145" width="72" style="131" bestFit="1" customWidth="1"/>
    <col min="6146" max="6146" width="78.42578125" style="131" customWidth="1"/>
    <col min="6147" max="6147" width="10.85546875" style="131"/>
    <col min="6148" max="6148" width="31.140625" style="131" customWidth="1"/>
    <col min="6149" max="6149" width="70.140625" style="131" customWidth="1"/>
    <col min="6150" max="6150" width="17.42578125" style="131" customWidth="1"/>
    <col min="6151" max="6152" width="21.85546875" style="131" customWidth="1"/>
    <col min="6153" max="6153" width="19.42578125" style="131" customWidth="1"/>
    <col min="6154" max="6154" width="42" style="131" customWidth="1"/>
    <col min="6155" max="6400" width="10.85546875" style="131"/>
    <col min="6401" max="6401" width="72" style="131" bestFit="1" customWidth="1"/>
    <col min="6402" max="6402" width="78.42578125" style="131" customWidth="1"/>
    <col min="6403" max="6403" width="10.85546875" style="131"/>
    <col min="6404" max="6404" width="31.140625" style="131" customWidth="1"/>
    <col min="6405" max="6405" width="70.140625" style="131" customWidth="1"/>
    <col min="6406" max="6406" width="17.42578125" style="131" customWidth="1"/>
    <col min="6407" max="6408" width="21.85546875" style="131" customWidth="1"/>
    <col min="6409" max="6409" width="19.42578125" style="131" customWidth="1"/>
    <col min="6410" max="6410" width="42" style="131" customWidth="1"/>
    <col min="6411" max="6656" width="10.85546875" style="131"/>
    <col min="6657" max="6657" width="72" style="131" bestFit="1" customWidth="1"/>
    <col min="6658" max="6658" width="78.42578125" style="131" customWidth="1"/>
    <col min="6659" max="6659" width="10.85546875" style="131"/>
    <col min="6660" max="6660" width="31.140625" style="131" customWidth="1"/>
    <col min="6661" max="6661" width="70.140625" style="131" customWidth="1"/>
    <col min="6662" max="6662" width="17.42578125" style="131" customWidth="1"/>
    <col min="6663" max="6664" width="21.85546875" style="131" customWidth="1"/>
    <col min="6665" max="6665" width="19.42578125" style="131" customWidth="1"/>
    <col min="6666" max="6666" width="42" style="131" customWidth="1"/>
    <col min="6667" max="6912" width="10.85546875" style="131"/>
    <col min="6913" max="6913" width="72" style="131" bestFit="1" customWidth="1"/>
    <col min="6914" max="6914" width="78.42578125" style="131" customWidth="1"/>
    <col min="6915" max="6915" width="10.85546875" style="131"/>
    <col min="6916" max="6916" width="31.140625" style="131" customWidth="1"/>
    <col min="6917" max="6917" width="70.140625" style="131" customWidth="1"/>
    <col min="6918" max="6918" width="17.42578125" style="131" customWidth="1"/>
    <col min="6919" max="6920" width="21.85546875" style="131" customWidth="1"/>
    <col min="6921" max="6921" width="19.42578125" style="131" customWidth="1"/>
    <col min="6922" max="6922" width="42" style="131" customWidth="1"/>
    <col min="6923" max="7168" width="10.85546875" style="131"/>
    <col min="7169" max="7169" width="72" style="131" bestFit="1" customWidth="1"/>
    <col min="7170" max="7170" width="78.42578125" style="131" customWidth="1"/>
    <col min="7171" max="7171" width="10.85546875" style="131"/>
    <col min="7172" max="7172" width="31.140625" style="131" customWidth="1"/>
    <col min="7173" max="7173" width="70.140625" style="131" customWidth="1"/>
    <col min="7174" max="7174" width="17.42578125" style="131" customWidth="1"/>
    <col min="7175" max="7176" width="21.85546875" style="131" customWidth="1"/>
    <col min="7177" max="7177" width="19.42578125" style="131" customWidth="1"/>
    <col min="7178" max="7178" width="42" style="131" customWidth="1"/>
    <col min="7179" max="7424" width="10.85546875" style="131"/>
    <col min="7425" max="7425" width="72" style="131" bestFit="1" customWidth="1"/>
    <col min="7426" max="7426" width="78.42578125" style="131" customWidth="1"/>
    <col min="7427" max="7427" width="10.85546875" style="131"/>
    <col min="7428" max="7428" width="31.140625" style="131" customWidth="1"/>
    <col min="7429" max="7429" width="70.140625" style="131" customWidth="1"/>
    <col min="7430" max="7430" width="17.42578125" style="131" customWidth="1"/>
    <col min="7431" max="7432" width="21.85546875" style="131" customWidth="1"/>
    <col min="7433" max="7433" width="19.42578125" style="131" customWidth="1"/>
    <col min="7434" max="7434" width="42" style="131" customWidth="1"/>
    <col min="7435" max="7680" width="10.85546875" style="131"/>
    <col min="7681" max="7681" width="72" style="131" bestFit="1" customWidth="1"/>
    <col min="7682" max="7682" width="78.42578125" style="131" customWidth="1"/>
    <col min="7683" max="7683" width="10.85546875" style="131"/>
    <col min="7684" max="7684" width="31.140625" style="131" customWidth="1"/>
    <col min="7685" max="7685" width="70.140625" style="131" customWidth="1"/>
    <col min="7686" max="7686" width="17.42578125" style="131" customWidth="1"/>
    <col min="7687" max="7688" width="21.85546875" style="131" customWidth="1"/>
    <col min="7689" max="7689" width="19.42578125" style="131" customWidth="1"/>
    <col min="7690" max="7690" width="42" style="131" customWidth="1"/>
    <col min="7691" max="7936" width="10.85546875" style="131"/>
    <col min="7937" max="7937" width="72" style="131" bestFit="1" customWidth="1"/>
    <col min="7938" max="7938" width="78.42578125" style="131" customWidth="1"/>
    <col min="7939" max="7939" width="10.85546875" style="131"/>
    <col min="7940" max="7940" width="31.140625" style="131" customWidth="1"/>
    <col min="7941" max="7941" width="70.140625" style="131" customWidth="1"/>
    <col min="7942" max="7942" width="17.42578125" style="131" customWidth="1"/>
    <col min="7943" max="7944" width="21.85546875" style="131" customWidth="1"/>
    <col min="7945" max="7945" width="19.42578125" style="131" customWidth="1"/>
    <col min="7946" max="7946" width="42" style="131" customWidth="1"/>
    <col min="7947" max="8192" width="10.85546875" style="131"/>
    <col min="8193" max="8193" width="72" style="131" bestFit="1" customWidth="1"/>
    <col min="8194" max="8194" width="78.42578125" style="131" customWidth="1"/>
    <col min="8195" max="8195" width="10.85546875" style="131"/>
    <col min="8196" max="8196" width="31.140625" style="131" customWidth="1"/>
    <col min="8197" max="8197" width="70.140625" style="131" customWidth="1"/>
    <col min="8198" max="8198" width="17.42578125" style="131" customWidth="1"/>
    <col min="8199" max="8200" width="21.85546875" style="131" customWidth="1"/>
    <col min="8201" max="8201" width="19.42578125" style="131" customWidth="1"/>
    <col min="8202" max="8202" width="42" style="131" customWidth="1"/>
    <col min="8203" max="8448" width="10.85546875" style="131"/>
    <col min="8449" max="8449" width="72" style="131" bestFit="1" customWidth="1"/>
    <col min="8450" max="8450" width="78.42578125" style="131" customWidth="1"/>
    <col min="8451" max="8451" width="10.85546875" style="131"/>
    <col min="8452" max="8452" width="31.140625" style="131" customWidth="1"/>
    <col min="8453" max="8453" width="70.140625" style="131" customWidth="1"/>
    <col min="8454" max="8454" width="17.42578125" style="131" customWidth="1"/>
    <col min="8455" max="8456" width="21.85546875" style="131" customWidth="1"/>
    <col min="8457" max="8457" width="19.42578125" style="131" customWidth="1"/>
    <col min="8458" max="8458" width="42" style="131" customWidth="1"/>
    <col min="8459" max="8704" width="10.85546875" style="131"/>
    <col min="8705" max="8705" width="72" style="131" bestFit="1" customWidth="1"/>
    <col min="8706" max="8706" width="78.42578125" style="131" customWidth="1"/>
    <col min="8707" max="8707" width="10.85546875" style="131"/>
    <col min="8708" max="8708" width="31.140625" style="131" customWidth="1"/>
    <col min="8709" max="8709" width="70.140625" style="131" customWidth="1"/>
    <col min="8710" max="8710" width="17.42578125" style="131" customWidth="1"/>
    <col min="8711" max="8712" width="21.85546875" style="131" customWidth="1"/>
    <col min="8713" max="8713" width="19.42578125" style="131" customWidth="1"/>
    <col min="8714" max="8714" width="42" style="131" customWidth="1"/>
    <col min="8715" max="8960" width="10.85546875" style="131"/>
    <col min="8961" max="8961" width="72" style="131" bestFit="1" customWidth="1"/>
    <col min="8962" max="8962" width="78.42578125" style="131" customWidth="1"/>
    <col min="8963" max="8963" width="10.85546875" style="131"/>
    <col min="8964" max="8964" width="31.140625" style="131" customWidth="1"/>
    <col min="8965" max="8965" width="70.140625" style="131" customWidth="1"/>
    <col min="8966" max="8966" width="17.42578125" style="131" customWidth="1"/>
    <col min="8967" max="8968" width="21.85546875" style="131" customWidth="1"/>
    <col min="8969" max="8969" width="19.42578125" style="131" customWidth="1"/>
    <col min="8970" max="8970" width="42" style="131" customWidth="1"/>
    <col min="8971" max="9216" width="10.85546875" style="131"/>
    <col min="9217" max="9217" width="72" style="131" bestFit="1" customWidth="1"/>
    <col min="9218" max="9218" width="78.42578125" style="131" customWidth="1"/>
    <col min="9219" max="9219" width="10.85546875" style="131"/>
    <col min="9220" max="9220" width="31.140625" style="131" customWidth="1"/>
    <col min="9221" max="9221" width="70.140625" style="131" customWidth="1"/>
    <col min="9222" max="9222" width="17.42578125" style="131" customWidth="1"/>
    <col min="9223" max="9224" width="21.85546875" style="131" customWidth="1"/>
    <col min="9225" max="9225" width="19.42578125" style="131" customWidth="1"/>
    <col min="9226" max="9226" width="42" style="131" customWidth="1"/>
    <col min="9227" max="9472" width="10.85546875" style="131"/>
    <col min="9473" max="9473" width="72" style="131" bestFit="1" customWidth="1"/>
    <col min="9474" max="9474" width="78.42578125" style="131" customWidth="1"/>
    <col min="9475" max="9475" width="10.85546875" style="131"/>
    <col min="9476" max="9476" width="31.140625" style="131" customWidth="1"/>
    <col min="9477" max="9477" width="70.140625" style="131" customWidth="1"/>
    <col min="9478" max="9478" width="17.42578125" style="131" customWidth="1"/>
    <col min="9479" max="9480" width="21.85546875" style="131" customWidth="1"/>
    <col min="9481" max="9481" width="19.42578125" style="131" customWidth="1"/>
    <col min="9482" max="9482" width="42" style="131" customWidth="1"/>
    <col min="9483" max="9728" width="10.85546875" style="131"/>
    <col min="9729" max="9729" width="72" style="131" bestFit="1" customWidth="1"/>
    <col min="9730" max="9730" width="78.42578125" style="131" customWidth="1"/>
    <col min="9731" max="9731" width="10.85546875" style="131"/>
    <col min="9732" max="9732" width="31.140625" style="131" customWidth="1"/>
    <col min="9733" max="9733" width="70.140625" style="131" customWidth="1"/>
    <col min="9734" max="9734" width="17.42578125" style="131" customWidth="1"/>
    <col min="9735" max="9736" width="21.85546875" style="131" customWidth="1"/>
    <col min="9737" max="9737" width="19.42578125" style="131" customWidth="1"/>
    <col min="9738" max="9738" width="42" style="131" customWidth="1"/>
    <col min="9739" max="9984" width="10.85546875" style="131"/>
    <col min="9985" max="9985" width="72" style="131" bestFit="1" customWidth="1"/>
    <col min="9986" max="9986" width="78.42578125" style="131" customWidth="1"/>
    <col min="9987" max="9987" width="10.85546875" style="131"/>
    <col min="9988" max="9988" width="31.140625" style="131" customWidth="1"/>
    <col min="9989" max="9989" width="70.140625" style="131" customWidth="1"/>
    <col min="9990" max="9990" width="17.42578125" style="131" customWidth="1"/>
    <col min="9991" max="9992" width="21.85546875" style="131" customWidth="1"/>
    <col min="9993" max="9993" width="19.42578125" style="131" customWidth="1"/>
    <col min="9994" max="9994" width="42" style="131" customWidth="1"/>
    <col min="9995" max="10240" width="10.85546875" style="131"/>
    <col min="10241" max="10241" width="72" style="131" bestFit="1" customWidth="1"/>
    <col min="10242" max="10242" width="78.42578125" style="131" customWidth="1"/>
    <col min="10243" max="10243" width="10.85546875" style="131"/>
    <col min="10244" max="10244" width="31.140625" style="131" customWidth="1"/>
    <col min="10245" max="10245" width="70.140625" style="131" customWidth="1"/>
    <col min="10246" max="10246" width="17.42578125" style="131" customWidth="1"/>
    <col min="10247" max="10248" width="21.85546875" style="131" customWidth="1"/>
    <col min="10249" max="10249" width="19.42578125" style="131" customWidth="1"/>
    <col min="10250" max="10250" width="42" style="131" customWidth="1"/>
    <col min="10251" max="10496" width="10.85546875" style="131"/>
    <col min="10497" max="10497" width="72" style="131" bestFit="1" customWidth="1"/>
    <col min="10498" max="10498" width="78.42578125" style="131" customWidth="1"/>
    <col min="10499" max="10499" width="10.85546875" style="131"/>
    <col min="10500" max="10500" width="31.140625" style="131" customWidth="1"/>
    <col min="10501" max="10501" width="70.140625" style="131" customWidth="1"/>
    <col min="10502" max="10502" width="17.42578125" style="131" customWidth="1"/>
    <col min="10503" max="10504" width="21.85546875" style="131" customWidth="1"/>
    <col min="10505" max="10505" width="19.42578125" style="131" customWidth="1"/>
    <col min="10506" max="10506" width="42" style="131" customWidth="1"/>
    <col min="10507" max="10752" width="10.85546875" style="131"/>
    <col min="10753" max="10753" width="72" style="131" bestFit="1" customWidth="1"/>
    <col min="10754" max="10754" width="78.42578125" style="131" customWidth="1"/>
    <col min="10755" max="10755" width="10.85546875" style="131"/>
    <col min="10756" max="10756" width="31.140625" style="131" customWidth="1"/>
    <col min="10757" max="10757" width="70.140625" style="131" customWidth="1"/>
    <col min="10758" max="10758" width="17.42578125" style="131" customWidth="1"/>
    <col min="10759" max="10760" width="21.85546875" style="131" customWidth="1"/>
    <col min="10761" max="10761" width="19.42578125" style="131" customWidth="1"/>
    <col min="10762" max="10762" width="42" style="131" customWidth="1"/>
    <col min="10763" max="11008" width="10.85546875" style="131"/>
    <col min="11009" max="11009" width="72" style="131" bestFit="1" customWidth="1"/>
    <col min="11010" max="11010" width="78.42578125" style="131" customWidth="1"/>
    <col min="11011" max="11011" width="10.85546875" style="131"/>
    <col min="11012" max="11012" width="31.140625" style="131" customWidth="1"/>
    <col min="11013" max="11013" width="70.140625" style="131" customWidth="1"/>
    <col min="11014" max="11014" width="17.42578125" style="131" customWidth="1"/>
    <col min="11015" max="11016" width="21.85546875" style="131" customWidth="1"/>
    <col min="11017" max="11017" width="19.42578125" style="131" customWidth="1"/>
    <col min="11018" max="11018" width="42" style="131" customWidth="1"/>
    <col min="11019" max="11264" width="10.85546875" style="131"/>
    <col min="11265" max="11265" width="72" style="131" bestFit="1" customWidth="1"/>
    <col min="11266" max="11266" width="78.42578125" style="131" customWidth="1"/>
    <col min="11267" max="11267" width="10.85546875" style="131"/>
    <col min="11268" max="11268" width="31.140625" style="131" customWidth="1"/>
    <col min="11269" max="11269" width="70.140625" style="131" customWidth="1"/>
    <col min="11270" max="11270" width="17.42578125" style="131" customWidth="1"/>
    <col min="11271" max="11272" width="21.85546875" style="131" customWidth="1"/>
    <col min="11273" max="11273" width="19.42578125" style="131" customWidth="1"/>
    <col min="11274" max="11274" width="42" style="131" customWidth="1"/>
    <col min="11275" max="11520" width="10.85546875" style="131"/>
    <col min="11521" max="11521" width="72" style="131" bestFit="1" customWidth="1"/>
    <col min="11522" max="11522" width="78.42578125" style="131" customWidth="1"/>
    <col min="11523" max="11523" width="10.85546875" style="131"/>
    <col min="11524" max="11524" width="31.140625" style="131" customWidth="1"/>
    <col min="11525" max="11525" width="70.140625" style="131" customWidth="1"/>
    <col min="11526" max="11526" width="17.42578125" style="131" customWidth="1"/>
    <col min="11527" max="11528" width="21.85546875" style="131" customWidth="1"/>
    <col min="11529" max="11529" width="19.42578125" style="131" customWidth="1"/>
    <col min="11530" max="11530" width="42" style="131" customWidth="1"/>
    <col min="11531" max="11776" width="10.85546875" style="131"/>
    <col min="11777" max="11777" width="72" style="131" bestFit="1" customWidth="1"/>
    <col min="11778" max="11778" width="78.42578125" style="131" customWidth="1"/>
    <col min="11779" max="11779" width="10.85546875" style="131"/>
    <col min="11780" max="11780" width="31.140625" style="131" customWidth="1"/>
    <col min="11781" max="11781" width="70.140625" style="131" customWidth="1"/>
    <col min="11782" max="11782" width="17.42578125" style="131" customWidth="1"/>
    <col min="11783" max="11784" width="21.85546875" style="131" customWidth="1"/>
    <col min="11785" max="11785" width="19.42578125" style="131" customWidth="1"/>
    <col min="11786" max="11786" width="42" style="131" customWidth="1"/>
    <col min="11787" max="12032" width="10.85546875" style="131"/>
    <col min="12033" max="12033" width="72" style="131" bestFit="1" customWidth="1"/>
    <col min="12034" max="12034" width="78.42578125" style="131" customWidth="1"/>
    <col min="12035" max="12035" width="10.85546875" style="131"/>
    <col min="12036" max="12036" width="31.140625" style="131" customWidth="1"/>
    <col min="12037" max="12037" width="70.140625" style="131" customWidth="1"/>
    <col min="12038" max="12038" width="17.42578125" style="131" customWidth="1"/>
    <col min="12039" max="12040" width="21.85546875" style="131" customWidth="1"/>
    <col min="12041" max="12041" width="19.42578125" style="131" customWidth="1"/>
    <col min="12042" max="12042" width="42" style="131" customWidth="1"/>
    <col min="12043" max="12288" width="10.85546875" style="131"/>
    <col min="12289" max="12289" width="72" style="131" bestFit="1" customWidth="1"/>
    <col min="12290" max="12290" width="78.42578125" style="131" customWidth="1"/>
    <col min="12291" max="12291" width="10.85546875" style="131"/>
    <col min="12292" max="12292" width="31.140625" style="131" customWidth="1"/>
    <col min="12293" max="12293" width="70.140625" style="131" customWidth="1"/>
    <col min="12294" max="12294" width="17.42578125" style="131" customWidth="1"/>
    <col min="12295" max="12296" width="21.85546875" style="131" customWidth="1"/>
    <col min="12297" max="12297" width="19.42578125" style="131" customWidth="1"/>
    <col min="12298" max="12298" width="42" style="131" customWidth="1"/>
    <col min="12299" max="12544" width="10.85546875" style="131"/>
    <col min="12545" max="12545" width="72" style="131" bestFit="1" customWidth="1"/>
    <col min="12546" max="12546" width="78.42578125" style="131" customWidth="1"/>
    <col min="12547" max="12547" width="10.85546875" style="131"/>
    <col min="12548" max="12548" width="31.140625" style="131" customWidth="1"/>
    <col min="12549" max="12549" width="70.140625" style="131" customWidth="1"/>
    <col min="12550" max="12550" width="17.42578125" style="131" customWidth="1"/>
    <col min="12551" max="12552" width="21.85546875" style="131" customWidth="1"/>
    <col min="12553" max="12553" width="19.42578125" style="131" customWidth="1"/>
    <col min="12554" max="12554" width="42" style="131" customWidth="1"/>
    <col min="12555" max="12800" width="10.85546875" style="131"/>
    <col min="12801" max="12801" width="72" style="131" bestFit="1" customWidth="1"/>
    <col min="12802" max="12802" width="78.42578125" style="131" customWidth="1"/>
    <col min="12803" max="12803" width="10.85546875" style="131"/>
    <col min="12804" max="12804" width="31.140625" style="131" customWidth="1"/>
    <col min="12805" max="12805" width="70.140625" style="131" customWidth="1"/>
    <col min="12806" max="12806" width="17.42578125" style="131" customWidth="1"/>
    <col min="12807" max="12808" width="21.85546875" style="131" customWidth="1"/>
    <col min="12809" max="12809" width="19.42578125" style="131" customWidth="1"/>
    <col min="12810" max="12810" width="42" style="131" customWidth="1"/>
    <col min="12811" max="13056" width="10.85546875" style="131"/>
    <col min="13057" max="13057" width="72" style="131" bestFit="1" customWidth="1"/>
    <col min="13058" max="13058" width="78.42578125" style="131" customWidth="1"/>
    <col min="13059" max="13059" width="10.85546875" style="131"/>
    <col min="13060" max="13060" width="31.140625" style="131" customWidth="1"/>
    <col min="13061" max="13061" width="70.140625" style="131" customWidth="1"/>
    <col min="13062" max="13062" width="17.42578125" style="131" customWidth="1"/>
    <col min="13063" max="13064" width="21.85546875" style="131" customWidth="1"/>
    <col min="13065" max="13065" width="19.42578125" style="131" customWidth="1"/>
    <col min="13066" max="13066" width="42" style="131" customWidth="1"/>
    <col min="13067" max="13312" width="10.85546875" style="131"/>
    <col min="13313" max="13313" width="72" style="131" bestFit="1" customWidth="1"/>
    <col min="13314" max="13314" width="78.42578125" style="131" customWidth="1"/>
    <col min="13315" max="13315" width="10.85546875" style="131"/>
    <col min="13316" max="13316" width="31.140625" style="131" customWidth="1"/>
    <col min="13317" max="13317" width="70.140625" style="131" customWidth="1"/>
    <col min="13318" max="13318" width="17.42578125" style="131" customWidth="1"/>
    <col min="13319" max="13320" width="21.85546875" style="131" customWidth="1"/>
    <col min="13321" max="13321" width="19.42578125" style="131" customWidth="1"/>
    <col min="13322" max="13322" width="42" style="131" customWidth="1"/>
    <col min="13323" max="13568" width="10.85546875" style="131"/>
    <col min="13569" max="13569" width="72" style="131" bestFit="1" customWidth="1"/>
    <col min="13570" max="13570" width="78.42578125" style="131" customWidth="1"/>
    <col min="13571" max="13571" width="10.85546875" style="131"/>
    <col min="13572" max="13572" width="31.140625" style="131" customWidth="1"/>
    <col min="13573" max="13573" width="70.140625" style="131" customWidth="1"/>
    <col min="13574" max="13574" width="17.42578125" style="131" customWidth="1"/>
    <col min="13575" max="13576" width="21.85546875" style="131" customWidth="1"/>
    <col min="13577" max="13577" width="19.42578125" style="131" customWidth="1"/>
    <col min="13578" max="13578" width="42" style="131" customWidth="1"/>
    <col min="13579" max="13824" width="10.85546875" style="131"/>
    <col min="13825" max="13825" width="72" style="131" bestFit="1" customWidth="1"/>
    <col min="13826" max="13826" width="78.42578125" style="131" customWidth="1"/>
    <col min="13827" max="13827" width="10.85546875" style="131"/>
    <col min="13828" max="13828" width="31.140625" style="131" customWidth="1"/>
    <col min="13829" max="13829" width="70.140625" style="131" customWidth="1"/>
    <col min="13830" max="13830" width="17.42578125" style="131" customWidth="1"/>
    <col min="13831" max="13832" width="21.85546875" style="131" customWidth="1"/>
    <col min="13833" max="13833" width="19.42578125" style="131" customWidth="1"/>
    <col min="13834" max="13834" width="42" style="131" customWidth="1"/>
    <col min="13835" max="14080" width="10.85546875" style="131"/>
    <col min="14081" max="14081" width="72" style="131" bestFit="1" customWidth="1"/>
    <col min="14082" max="14082" width="78.42578125" style="131" customWidth="1"/>
    <col min="14083" max="14083" width="10.85546875" style="131"/>
    <col min="14084" max="14084" width="31.140625" style="131" customWidth="1"/>
    <col min="14085" max="14085" width="70.140625" style="131" customWidth="1"/>
    <col min="14086" max="14086" width="17.42578125" style="131" customWidth="1"/>
    <col min="14087" max="14088" width="21.85546875" style="131" customWidth="1"/>
    <col min="14089" max="14089" width="19.42578125" style="131" customWidth="1"/>
    <col min="14090" max="14090" width="42" style="131" customWidth="1"/>
    <col min="14091" max="14336" width="10.85546875" style="131"/>
    <col min="14337" max="14337" width="72" style="131" bestFit="1" customWidth="1"/>
    <col min="14338" max="14338" width="78.42578125" style="131" customWidth="1"/>
    <col min="14339" max="14339" width="10.85546875" style="131"/>
    <col min="14340" max="14340" width="31.140625" style="131" customWidth="1"/>
    <col min="14341" max="14341" width="70.140625" style="131" customWidth="1"/>
    <col min="14342" max="14342" width="17.42578125" style="131" customWidth="1"/>
    <col min="14343" max="14344" width="21.85546875" style="131" customWidth="1"/>
    <col min="14345" max="14345" width="19.42578125" style="131" customWidth="1"/>
    <col min="14346" max="14346" width="42" style="131" customWidth="1"/>
    <col min="14347" max="14592" width="10.85546875" style="131"/>
    <col min="14593" max="14593" width="72" style="131" bestFit="1" customWidth="1"/>
    <col min="14594" max="14594" width="78.42578125" style="131" customWidth="1"/>
    <col min="14595" max="14595" width="10.85546875" style="131"/>
    <col min="14596" max="14596" width="31.140625" style="131" customWidth="1"/>
    <col min="14597" max="14597" width="70.140625" style="131" customWidth="1"/>
    <col min="14598" max="14598" width="17.42578125" style="131" customWidth="1"/>
    <col min="14599" max="14600" width="21.85546875" style="131" customWidth="1"/>
    <col min="14601" max="14601" width="19.42578125" style="131" customWidth="1"/>
    <col min="14602" max="14602" width="42" style="131" customWidth="1"/>
    <col min="14603" max="14848" width="10.85546875" style="131"/>
    <col min="14849" max="14849" width="72" style="131" bestFit="1" customWidth="1"/>
    <col min="14850" max="14850" width="78.42578125" style="131" customWidth="1"/>
    <col min="14851" max="14851" width="10.85546875" style="131"/>
    <col min="14852" max="14852" width="31.140625" style="131" customWidth="1"/>
    <col min="14853" max="14853" width="70.140625" style="131" customWidth="1"/>
    <col min="14854" max="14854" width="17.42578125" style="131" customWidth="1"/>
    <col min="14855" max="14856" width="21.85546875" style="131" customWidth="1"/>
    <col min="14857" max="14857" width="19.42578125" style="131" customWidth="1"/>
    <col min="14858" max="14858" width="42" style="131" customWidth="1"/>
    <col min="14859" max="15104" width="10.85546875" style="131"/>
    <col min="15105" max="15105" width="72" style="131" bestFit="1" customWidth="1"/>
    <col min="15106" max="15106" width="78.42578125" style="131" customWidth="1"/>
    <col min="15107" max="15107" width="10.85546875" style="131"/>
    <col min="15108" max="15108" width="31.140625" style="131" customWidth="1"/>
    <col min="15109" max="15109" width="70.140625" style="131" customWidth="1"/>
    <col min="15110" max="15110" width="17.42578125" style="131" customWidth="1"/>
    <col min="15111" max="15112" width="21.85546875" style="131" customWidth="1"/>
    <col min="15113" max="15113" width="19.42578125" style="131" customWidth="1"/>
    <col min="15114" max="15114" width="42" style="131" customWidth="1"/>
    <col min="15115" max="15360" width="10.85546875" style="131"/>
    <col min="15361" max="15361" width="72" style="131" bestFit="1" customWidth="1"/>
    <col min="15362" max="15362" width="78.42578125" style="131" customWidth="1"/>
    <col min="15363" max="15363" width="10.85546875" style="131"/>
    <col min="15364" max="15364" width="31.140625" style="131" customWidth="1"/>
    <col min="15365" max="15365" width="70.140625" style="131" customWidth="1"/>
    <col min="15366" max="15366" width="17.42578125" style="131" customWidth="1"/>
    <col min="15367" max="15368" width="21.85546875" style="131" customWidth="1"/>
    <col min="15369" max="15369" width="19.42578125" style="131" customWidth="1"/>
    <col min="15370" max="15370" width="42" style="131" customWidth="1"/>
    <col min="15371" max="15616" width="10.85546875" style="131"/>
    <col min="15617" max="15617" width="72" style="131" bestFit="1" customWidth="1"/>
    <col min="15618" max="15618" width="78.42578125" style="131" customWidth="1"/>
    <col min="15619" max="15619" width="10.85546875" style="131"/>
    <col min="15620" max="15620" width="31.140625" style="131" customWidth="1"/>
    <col min="15621" max="15621" width="70.140625" style="131" customWidth="1"/>
    <col min="15622" max="15622" width="17.42578125" style="131" customWidth="1"/>
    <col min="15623" max="15624" width="21.85546875" style="131" customWidth="1"/>
    <col min="15625" max="15625" width="19.42578125" style="131" customWidth="1"/>
    <col min="15626" max="15626" width="42" style="131" customWidth="1"/>
    <col min="15627" max="15872" width="10.85546875" style="131"/>
    <col min="15873" max="15873" width="72" style="131" bestFit="1" customWidth="1"/>
    <col min="15874" max="15874" width="78.42578125" style="131" customWidth="1"/>
    <col min="15875" max="15875" width="10.85546875" style="131"/>
    <col min="15876" max="15876" width="31.140625" style="131" customWidth="1"/>
    <col min="15877" max="15877" width="70.140625" style="131" customWidth="1"/>
    <col min="15878" max="15878" width="17.42578125" style="131" customWidth="1"/>
    <col min="15879" max="15880" width="21.85546875" style="131" customWidth="1"/>
    <col min="15881" max="15881" width="19.42578125" style="131" customWidth="1"/>
    <col min="15882" max="15882" width="42" style="131" customWidth="1"/>
    <col min="15883" max="16128" width="10.85546875" style="131"/>
    <col min="16129" max="16129" width="72" style="131" bestFit="1" customWidth="1"/>
    <col min="16130" max="16130" width="78.42578125" style="131" customWidth="1"/>
    <col min="16131" max="16131" width="10.85546875" style="131"/>
    <col min="16132" max="16132" width="31.140625" style="131" customWidth="1"/>
    <col min="16133" max="16133" width="70.140625" style="131" customWidth="1"/>
    <col min="16134" max="16134" width="17.42578125" style="131" customWidth="1"/>
    <col min="16135" max="16136" width="21.85546875" style="131" customWidth="1"/>
    <col min="16137" max="16137" width="19.42578125" style="131" customWidth="1"/>
    <col min="16138" max="16138" width="42" style="131" customWidth="1"/>
    <col min="16139" max="16384" width="10.85546875" style="131"/>
  </cols>
  <sheetData>
    <row r="1" spans="1:2" ht="25.5" customHeight="1" x14ac:dyDescent="0.25">
      <c r="A1" s="321" t="s">
        <v>0</v>
      </c>
      <c r="B1" s="322"/>
    </row>
    <row r="2" spans="1:2" ht="25.5" customHeight="1" x14ac:dyDescent="0.25">
      <c r="A2" s="323" t="s">
        <v>1</v>
      </c>
      <c r="B2" s="324"/>
    </row>
    <row r="3" spans="1:2" ht="15" x14ac:dyDescent="0.25">
      <c r="A3" s="154" t="s">
        <v>2</v>
      </c>
      <c r="B3" s="155" t="s">
        <v>3</v>
      </c>
    </row>
    <row r="4" spans="1:2" ht="40.5" customHeight="1" x14ac:dyDescent="0.25">
      <c r="A4" s="135" t="s">
        <v>4</v>
      </c>
      <c r="B4" s="136" t="s">
        <v>5</v>
      </c>
    </row>
    <row r="5" spans="1:2" ht="28.5" x14ac:dyDescent="0.25">
      <c r="A5" s="135" t="s">
        <v>6</v>
      </c>
      <c r="B5" s="137" t="s">
        <v>7</v>
      </c>
    </row>
    <row r="6" spans="1:2" ht="124.5" customHeight="1" x14ac:dyDescent="0.25">
      <c r="A6" s="135" t="s">
        <v>8</v>
      </c>
      <c r="B6" s="132" t="s">
        <v>9</v>
      </c>
    </row>
    <row r="7" spans="1:2" ht="26.45" customHeight="1" x14ac:dyDescent="0.25">
      <c r="A7" s="325" t="s">
        <v>10</v>
      </c>
      <c r="B7" s="326"/>
    </row>
    <row r="8" spans="1:2" ht="42.75" x14ac:dyDescent="0.25">
      <c r="A8" s="135" t="s">
        <v>11</v>
      </c>
      <c r="B8" s="137" t="s">
        <v>12</v>
      </c>
    </row>
    <row r="9" spans="1:2" ht="28.5" x14ac:dyDescent="0.25">
      <c r="A9" s="135" t="s">
        <v>13</v>
      </c>
      <c r="B9" s="137" t="s">
        <v>14</v>
      </c>
    </row>
    <row r="10" spans="1:2" ht="42.75" x14ac:dyDescent="0.25">
      <c r="A10" s="135" t="s">
        <v>15</v>
      </c>
      <c r="B10" s="137" t="s">
        <v>16</v>
      </c>
    </row>
    <row r="11" spans="1:2" ht="40.5" customHeight="1" x14ac:dyDescent="0.25">
      <c r="A11" s="135" t="s">
        <v>17</v>
      </c>
      <c r="B11" s="136" t="s">
        <v>18</v>
      </c>
    </row>
    <row r="12" spans="1:2" ht="38.25" customHeight="1" x14ac:dyDescent="0.25">
      <c r="A12" s="135" t="s">
        <v>19</v>
      </c>
      <c r="B12" s="136" t="s">
        <v>20</v>
      </c>
    </row>
    <row r="13" spans="1:2" ht="42.75" x14ac:dyDescent="0.25">
      <c r="A13" s="135" t="s">
        <v>21</v>
      </c>
      <c r="B13" s="138" t="s">
        <v>22</v>
      </c>
    </row>
    <row r="14" spans="1:2" ht="23.45" customHeight="1" x14ac:dyDescent="0.25">
      <c r="A14" s="139" t="s">
        <v>23</v>
      </c>
      <c r="B14" s="140"/>
    </row>
    <row r="15" spans="1:2" ht="42.75" x14ac:dyDescent="0.25">
      <c r="A15" s="135" t="s">
        <v>24</v>
      </c>
      <c r="B15" s="141" t="s">
        <v>25</v>
      </c>
    </row>
    <row r="16" spans="1:2" ht="42.75" x14ac:dyDescent="0.25">
      <c r="A16" s="135" t="s">
        <v>26</v>
      </c>
      <c r="B16" s="141" t="s">
        <v>27</v>
      </c>
    </row>
    <row r="17" spans="1:3" ht="42.75" x14ac:dyDescent="0.25">
      <c r="A17" s="135" t="s">
        <v>28</v>
      </c>
      <c r="B17" s="141" t="s">
        <v>29</v>
      </c>
    </row>
    <row r="18" spans="1:3" ht="8.25" customHeight="1" x14ac:dyDescent="0.25">
      <c r="A18" s="139"/>
      <c r="B18" s="142"/>
    </row>
    <row r="19" spans="1:3" ht="28.5" x14ac:dyDescent="0.25">
      <c r="A19" s="135" t="s">
        <v>30</v>
      </c>
      <c r="B19" s="141" t="s">
        <v>31</v>
      </c>
    </row>
    <row r="20" spans="1:3" ht="28.5" x14ac:dyDescent="0.25">
      <c r="A20" s="135" t="s">
        <v>32</v>
      </c>
      <c r="B20" s="141" t="s">
        <v>33</v>
      </c>
    </row>
    <row r="21" spans="1:3" ht="42.75" x14ac:dyDescent="0.25">
      <c r="A21" s="135" t="s">
        <v>34</v>
      </c>
      <c r="B21" s="141" t="s">
        <v>35</v>
      </c>
    </row>
    <row r="22" spans="1:3" ht="20.25" customHeight="1" x14ac:dyDescent="0.25">
      <c r="A22" s="329" t="s">
        <v>233</v>
      </c>
      <c r="B22" s="330"/>
    </row>
    <row r="23" spans="1:3" ht="42.75" x14ac:dyDescent="0.25">
      <c r="A23" s="135" t="s">
        <v>36</v>
      </c>
      <c r="B23" s="141" t="s">
        <v>37</v>
      </c>
    </row>
    <row r="24" spans="1:3" ht="54" customHeight="1" x14ac:dyDescent="0.25">
      <c r="A24" s="135" t="s">
        <v>38</v>
      </c>
      <c r="B24" s="141" t="s">
        <v>39</v>
      </c>
    </row>
    <row r="25" spans="1:3" ht="144" customHeight="1" x14ac:dyDescent="0.25">
      <c r="A25" s="135" t="s">
        <v>40</v>
      </c>
      <c r="B25" s="143" t="s">
        <v>41</v>
      </c>
    </row>
    <row r="26" spans="1:3" ht="57" x14ac:dyDescent="0.25">
      <c r="A26" s="135" t="s">
        <v>42</v>
      </c>
      <c r="B26" s="141" t="s">
        <v>43</v>
      </c>
    </row>
    <row r="27" spans="1:3" ht="57" x14ac:dyDescent="0.25">
      <c r="A27" s="135" t="s">
        <v>44</v>
      </c>
      <c r="B27" s="141" t="s">
        <v>45</v>
      </c>
    </row>
    <row r="28" spans="1:3" ht="28.5" x14ac:dyDescent="0.25">
      <c r="A28" s="135" t="s">
        <v>46</v>
      </c>
      <c r="B28" s="141" t="s">
        <v>47</v>
      </c>
    </row>
    <row r="29" spans="1:3" ht="57" x14ac:dyDescent="0.25">
      <c r="A29" s="135" t="s">
        <v>48</v>
      </c>
      <c r="B29" s="141" t="s">
        <v>49</v>
      </c>
      <c r="C29" s="133"/>
    </row>
    <row r="30" spans="1:3" ht="90" customHeight="1" x14ac:dyDescent="0.25">
      <c r="A30" s="144" t="s">
        <v>50</v>
      </c>
      <c r="B30" s="141" t="s">
        <v>51</v>
      </c>
    </row>
    <row r="31" spans="1:3" ht="81.75" customHeight="1" x14ac:dyDescent="0.25">
      <c r="A31" s="144" t="s">
        <v>52</v>
      </c>
      <c r="B31" s="141" t="s">
        <v>53</v>
      </c>
    </row>
    <row r="32" spans="1:3" ht="54" customHeight="1" x14ac:dyDescent="0.25">
      <c r="A32" s="144" t="s">
        <v>54</v>
      </c>
      <c r="B32" s="141" t="s">
        <v>55</v>
      </c>
    </row>
    <row r="33" spans="1:3" ht="28.5" customHeight="1" x14ac:dyDescent="0.25">
      <c r="A33" s="331" t="s">
        <v>56</v>
      </c>
      <c r="B33" s="332"/>
    </row>
    <row r="34" spans="1:3" ht="71.25" x14ac:dyDescent="0.25">
      <c r="A34" s="144" t="s">
        <v>57</v>
      </c>
      <c r="B34" s="141" t="s">
        <v>58</v>
      </c>
    </row>
    <row r="35" spans="1:3" ht="57" x14ac:dyDescent="0.25">
      <c r="A35" s="144" t="s">
        <v>59</v>
      </c>
      <c r="B35" s="141" t="s">
        <v>60</v>
      </c>
    </row>
    <row r="36" spans="1:3" ht="36" customHeight="1" x14ac:dyDescent="0.25">
      <c r="A36" s="144" t="s">
        <v>61</v>
      </c>
      <c r="B36" s="141" t="s">
        <v>62</v>
      </c>
      <c r="C36" s="134"/>
    </row>
    <row r="37" spans="1:3" ht="28.5" x14ac:dyDescent="0.25">
      <c r="A37" s="144" t="s">
        <v>63</v>
      </c>
      <c r="B37" s="141" t="s">
        <v>64</v>
      </c>
    </row>
    <row r="38" spans="1:3" ht="71.25" x14ac:dyDescent="0.25">
      <c r="A38" s="144" t="s">
        <v>65</v>
      </c>
      <c r="B38" s="141" t="s">
        <v>66</v>
      </c>
    </row>
    <row r="39" spans="1:3" ht="28.5" x14ac:dyDescent="0.25">
      <c r="A39" s="135" t="s">
        <v>67</v>
      </c>
      <c r="B39" s="141" t="s">
        <v>68</v>
      </c>
    </row>
    <row r="40" spans="1:3" ht="25.5" customHeight="1" x14ac:dyDescent="0.25">
      <c r="A40" s="325" t="s">
        <v>69</v>
      </c>
      <c r="B40" s="326"/>
    </row>
    <row r="41" spans="1:3" ht="24" customHeight="1" x14ac:dyDescent="0.25">
      <c r="A41" s="139" t="s">
        <v>2</v>
      </c>
      <c r="B41" s="156" t="s">
        <v>3</v>
      </c>
    </row>
    <row r="42" spans="1:3" ht="28.5" x14ac:dyDescent="0.25">
      <c r="A42" s="135" t="s">
        <v>21</v>
      </c>
      <c r="B42" s="145" t="s">
        <v>70</v>
      </c>
    </row>
    <row r="43" spans="1:3" ht="42.75" x14ac:dyDescent="0.25">
      <c r="A43" s="135" t="s">
        <v>71</v>
      </c>
      <c r="B43" s="145" t="s">
        <v>72</v>
      </c>
    </row>
    <row r="44" spans="1:3" ht="42.75" x14ac:dyDescent="0.25">
      <c r="A44" s="135" t="s">
        <v>73</v>
      </c>
      <c r="B44" s="145" t="s">
        <v>74</v>
      </c>
    </row>
    <row r="45" spans="1:3" ht="42.75" x14ac:dyDescent="0.25">
      <c r="A45" s="135" t="s">
        <v>75</v>
      </c>
      <c r="B45" s="145" t="s">
        <v>76</v>
      </c>
    </row>
    <row r="46" spans="1:3" ht="42.75" x14ac:dyDescent="0.25">
      <c r="A46" s="135" t="s">
        <v>77</v>
      </c>
      <c r="B46" s="145" t="s">
        <v>78</v>
      </c>
    </row>
    <row r="47" spans="1:3" ht="28.5" x14ac:dyDescent="0.25">
      <c r="A47" s="135" t="s">
        <v>79</v>
      </c>
      <c r="B47" s="145" t="s">
        <v>80</v>
      </c>
    </row>
    <row r="48" spans="1:3" ht="152.25" customHeight="1" x14ac:dyDescent="0.25">
      <c r="A48" s="135" t="s">
        <v>81</v>
      </c>
      <c r="B48" s="146" t="s">
        <v>82</v>
      </c>
    </row>
    <row r="49" spans="1:2" ht="23.25" customHeight="1" x14ac:dyDescent="0.25">
      <c r="A49" s="329" t="s">
        <v>83</v>
      </c>
      <c r="B49" s="330"/>
    </row>
    <row r="50" spans="1:2" ht="71.25" x14ac:dyDescent="0.25">
      <c r="A50" s="135" t="s">
        <v>84</v>
      </c>
      <c r="B50" s="141" t="s">
        <v>85</v>
      </c>
    </row>
    <row r="51" spans="1:2" ht="28.5" x14ac:dyDescent="0.25">
      <c r="A51" s="135" t="s">
        <v>86</v>
      </c>
      <c r="B51" s="141" t="s">
        <v>87</v>
      </c>
    </row>
    <row r="52" spans="1:2" ht="57" x14ac:dyDescent="0.25">
      <c r="A52" s="135" t="s">
        <v>88</v>
      </c>
      <c r="B52" s="141" t="s">
        <v>89</v>
      </c>
    </row>
    <row r="53" spans="1:2" ht="99.75" x14ac:dyDescent="0.25">
      <c r="A53" s="135" t="s">
        <v>90</v>
      </c>
      <c r="B53" s="141" t="s">
        <v>91</v>
      </c>
    </row>
    <row r="54" spans="1:2" ht="85.5" x14ac:dyDescent="0.25">
      <c r="A54" s="135" t="s">
        <v>92</v>
      </c>
      <c r="B54" s="141" t="s">
        <v>53</v>
      </c>
    </row>
    <row r="55" spans="1:2" ht="71.25" x14ac:dyDescent="0.25">
      <c r="A55" s="135" t="s">
        <v>93</v>
      </c>
      <c r="B55" s="141" t="s">
        <v>94</v>
      </c>
    </row>
    <row r="56" spans="1:2" ht="28.5" x14ac:dyDescent="0.25">
      <c r="A56" s="135" t="s">
        <v>95</v>
      </c>
      <c r="B56" s="141" t="s">
        <v>96</v>
      </c>
    </row>
    <row r="57" spans="1:2" ht="24" customHeight="1" x14ac:dyDescent="0.25">
      <c r="A57" s="333" t="s">
        <v>97</v>
      </c>
      <c r="B57" s="334"/>
    </row>
    <row r="58" spans="1:2" ht="23.45" customHeight="1" x14ac:dyDescent="0.25">
      <c r="A58" s="329" t="s">
        <v>98</v>
      </c>
      <c r="B58" s="330"/>
    </row>
    <row r="59" spans="1:2" ht="42.75" x14ac:dyDescent="0.25">
      <c r="A59" s="135" t="s">
        <v>99</v>
      </c>
      <c r="B59" s="145" t="s">
        <v>100</v>
      </c>
    </row>
    <row r="60" spans="1:2" ht="28.5" x14ac:dyDescent="0.25">
      <c r="A60" s="135" t="s">
        <v>101</v>
      </c>
      <c r="B60" s="145" t="s">
        <v>102</v>
      </c>
    </row>
    <row r="61" spans="1:2" ht="42.75" x14ac:dyDescent="0.25">
      <c r="A61" s="135" t="s">
        <v>13</v>
      </c>
      <c r="B61" s="145" t="s">
        <v>103</v>
      </c>
    </row>
    <row r="62" spans="1:2" ht="57" x14ac:dyDescent="0.25">
      <c r="A62" s="135" t="s">
        <v>26</v>
      </c>
      <c r="B62" s="141" t="s">
        <v>104</v>
      </c>
    </row>
    <row r="63" spans="1:2" ht="57" x14ac:dyDescent="0.25">
      <c r="A63" s="135" t="s">
        <v>28</v>
      </c>
      <c r="B63" s="141" t="s">
        <v>105</v>
      </c>
    </row>
    <row r="64" spans="1:2" ht="42.75" x14ac:dyDescent="0.25">
      <c r="A64" s="135" t="s">
        <v>106</v>
      </c>
      <c r="B64" s="145" t="s">
        <v>107</v>
      </c>
    </row>
    <row r="65" spans="1:2" ht="25.5" customHeight="1" x14ac:dyDescent="0.25">
      <c r="A65" s="325" t="s">
        <v>108</v>
      </c>
      <c r="B65" s="326"/>
    </row>
    <row r="66" spans="1:2" ht="23.25" customHeight="1" x14ac:dyDescent="0.25">
      <c r="A66" s="327" t="s">
        <v>109</v>
      </c>
      <c r="B66" s="328"/>
    </row>
    <row r="67" spans="1:2" ht="94.5" customHeight="1" x14ac:dyDescent="0.25">
      <c r="A67" s="337" t="s">
        <v>110</v>
      </c>
      <c r="B67" s="338"/>
    </row>
    <row r="68" spans="1:2" ht="39.75" customHeight="1" x14ac:dyDescent="0.25">
      <c r="A68" s="135" t="s">
        <v>111</v>
      </c>
      <c r="B68" s="147" t="s">
        <v>112</v>
      </c>
    </row>
    <row r="69" spans="1:2" ht="42.75" x14ac:dyDescent="0.25">
      <c r="A69" s="135" t="s">
        <v>113</v>
      </c>
      <c r="B69" s="148" t="s">
        <v>114</v>
      </c>
    </row>
    <row r="70" spans="1:2" ht="37.5" customHeight="1" x14ac:dyDescent="0.25">
      <c r="A70" s="144" t="s">
        <v>115</v>
      </c>
      <c r="B70" s="148" t="s">
        <v>116</v>
      </c>
    </row>
    <row r="71" spans="1:2" ht="37.5" customHeight="1" x14ac:dyDescent="0.25">
      <c r="A71" s="135" t="s">
        <v>117</v>
      </c>
      <c r="B71" s="148" t="s">
        <v>118</v>
      </c>
    </row>
    <row r="72" spans="1:2" ht="37.5" customHeight="1" x14ac:dyDescent="0.25">
      <c r="A72" s="144" t="s">
        <v>119</v>
      </c>
      <c r="B72" s="148" t="s">
        <v>120</v>
      </c>
    </row>
    <row r="73" spans="1:2" ht="25.5" customHeight="1" x14ac:dyDescent="0.25">
      <c r="A73" s="325" t="s">
        <v>121</v>
      </c>
      <c r="B73" s="326"/>
    </row>
    <row r="74" spans="1:2" ht="28.5" x14ac:dyDescent="0.25">
      <c r="A74" s="135" t="s">
        <v>122</v>
      </c>
      <c r="B74" s="145" t="s">
        <v>123</v>
      </c>
    </row>
    <row r="75" spans="1:2" ht="28.5" x14ac:dyDescent="0.25">
      <c r="A75" s="135" t="s">
        <v>124</v>
      </c>
      <c r="B75" s="145" t="s">
        <v>125</v>
      </c>
    </row>
    <row r="76" spans="1:2" ht="28.5" x14ac:dyDescent="0.25">
      <c r="A76" s="135" t="s">
        <v>126</v>
      </c>
      <c r="B76" s="145" t="s">
        <v>127</v>
      </c>
    </row>
    <row r="77" spans="1:2" ht="28.5" x14ac:dyDescent="0.25">
      <c r="A77" s="135" t="s">
        <v>128</v>
      </c>
      <c r="B77" s="145" t="s">
        <v>129</v>
      </c>
    </row>
    <row r="78" spans="1:2" ht="28.5" x14ac:dyDescent="0.25">
      <c r="A78" s="135" t="s">
        <v>130</v>
      </c>
      <c r="B78" s="145" t="s">
        <v>131</v>
      </c>
    </row>
    <row r="79" spans="1:2" ht="42.75" x14ac:dyDescent="0.25">
      <c r="A79" s="135" t="s">
        <v>132</v>
      </c>
      <c r="B79" s="145" t="s">
        <v>133</v>
      </c>
    </row>
    <row r="80" spans="1:2" ht="28.5" x14ac:dyDescent="0.25">
      <c r="A80" s="135" t="s">
        <v>134</v>
      </c>
      <c r="B80" s="145" t="s">
        <v>135</v>
      </c>
    </row>
    <row r="81" spans="1:2" ht="15" x14ac:dyDescent="0.25">
      <c r="A81" s="135" t="s">
        <v>136</v>
      </c>
      <c r="B81" s="145" t="s">
        <v>137</v>
      </c>
    </row>
    <row r="82" spans="1:2" ht="42.75" x14ac:dyDescent="0.25">
      <c r="A82" s="152" t="s">
        <v>138</v>
      </c>
      <c r="B82" s="145" t="s">
        <v>139</v>
      </c>
    </row>
    <row r="83" spans="1:2" ht="42.75" x14ac:dyDescent="0.25">
      <c r="A83" s="144" t="s">
        <v>140</v>
      </c>
      <c r="B83" s="145" t="s">
        <v>141</v>
      </c>
    </row>
    <row r="84" spans="1:2" ht="42.75" x14ac:dyDescent="0.25">
      <c r="A84" s="135" t="s">
        <v>142</v>
      </c>
      <c r="B84" s="145" t="s">
        <v>143</v>
      </c>
    </row>
    <row r="85" spans="1:2" ht="28.5" x14ac:dyDescent="0.25">
      <c r="A85" s="135" t="s">
        <v>44</v>
      </c>
      <c r="B85" s="145" t="s">
        <v>144</v>
      </c>
    </row>
    <row r="86" spans="1:2" ht="28.5" x14ac:dyDescent="0.25">
      <c r="A86" s="135" t="s">
        <v>145</v>
      </c>
      <c r="B86" s="145" t="s">
        <v>146</v>
      </c>
    </row>
    <row r="87" spans="1:2" ht="42.75" x14ac:dyDescent="0.25">
      <c r="A87" s="135" t="s">
        <v>147</v>
      </c>
      <c r="B87" s="145" t="s">
        <v>148</v>
      </c>
    </row>
    <row r="88" spans="1:2" ht="18.75" customHeight="1" x14ac:dyDescent="0.25">
      <c r="A88" s="325" t="s">
        <v>228</v>
      </c>
      <c r="B88" s="326"/>
    </row>
    <row r="89" spans="1:2" ht="28.5" x14ac:dyDescent="0.25">
      <c r="A89" s="153" t="s">
        <v>224</v>
      </c>
      <c r="B89" s="151" t="s">
        <v>229</v>
      </c>
    </row>
    <row r="90" spans="1:2" ht="15" x14ac:dyDescent="0.25">
      <c r="A90" s="153" t="s">
        <v>225</v>
      </c>
      <c r="B90" s="151" t="s">
        <v>230</v>
      </c>
    </row>
    <row r="91" spans="1:2" ht="15" x14ac:dyDescent="0.25">
      <c r="A91" s="153" t="s">
        <v>226</v>
      </c>
      <c r="B91" s="151" t="s">
        <v>231</v>
      </c>
    </row>
    <row r="92" spans="1:2" ht="15" x14ac:dyDescent="0.25">
      <c r="A92" s="153" t="s">
        <v>227</v>
      </c>
      <c r="B92" s="151" t="s">
        <v>232</v>
      </c>
    </row>
    <row r="93" spans="1:2" ht="15" x14ac:dyDescent="0.25">
      <c r="A93" s="335" t="s">
        <v>149</v>
      </c>
      <c r="B93" s="336"/>
    </row>
  </sheetData>
  <mergeCells count="15">
    <mergeCell ref="A93:B93"/>
    <mergeCell ref="A58:B58"/>
    <mergeCell ref="A73:B73"/>
    <mergeCell ref="A67:B67"/>
    <mergeCell ref="A88:B88"/>
    <mergeCell ref="A1:B1"/>
    <mergeCell ref="A2:B2"/>
    <mergeCell ref="A40:B40"/>
    <mergeCell ref="A65:B65"/>
    <mergeCell ref="A66:B66"/>
    <mergeCell ref="A7:B7"/>
    <mergeCell ref="A22:B22"/>
    <mergeCell ref="A33:B33"/>
    <mergeCell ref="A57:B57"/>
    <mergeCell ref="A49:B4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pageSetUpPr fitToPage="1"/>
  </sheetPr>
  <dimension ref="A1:O126"/>
  <sheetViews>
    <sheetView showGridLines="0" topLeftCell="J18" zoomScaleNormal="100" workbookViewId="0">
      <selection activeCell="M33" sqref="M33"/>
    </sheetView>
  </sheetViews>
  <sheetFormatPr baseColWidth="10" defaultColWidth="35.28515625" defaultRowHeight="14.25" x14ac:dyDescent="0.25"/>
  <cols>
    <col min="1" max="3" width="35.28515625" style="1"/>
    <col min="4" max="4" width="70.85546875" style="1" customWidth="1"/>
    <col min="5" max="5" width="60.7109375" style="1" customWidth="1"/>
    <col min="6" max="6" width="35.28515625" style="1"/>
    <col min="7" max="7" width="129.85546875" style="1" customWidth="1"/>
    <col min="8" max="8" width="62.7109375" style="1" customWidth="1"/>
    <col min="9" max="9" width="62.42578125" style="1" customWidth="1"/>
    <col min="10" max="16384" width="35.28515625" style="1"/>
  </cols>
  <sheetData>
    <row r="1" spans="1:15" s="62" customFormat="1" ht="22.5" customHeight="1" thickBot="1" x14ac:dyDescent="0.3">
      <c r="A1" s="389"/>
      <c r="B1" s="370" t="s">
        <v>150</v>
      </c>
      <c r="C1" s="371"/>
      <c r="D1" s="371"/>
      <c r="E1" s="371"/>
      <c r="F1" s="371"/>
      <c r="G1" s="371"/>
      <c r="H1" s="371"/>
      <c r="I1" s="371"/>
      <c r="J1" s="371"/>
      <c r="K1" s="371"/>
      <c r="L1" s="372"/>
      <c r="M1" s="367" t="s">
        <v>234</v>
      </c>
      <c r="N1" s="368"/>
      <c r="O1" s="369"/>
    </row>
    <row r="2" spans="1:15" s="62" customFormat="1" ht="18" customHeight="1" thickBot="1" x14ac:dyDescent="0.3">
      <c r="A2" s="390"/>
      <c r="B2" s="373" t="s">
        <v>151</v>
      </c>
      <c r="C2" s="374"/>
      <c r="D2" s="374"/>
      <c r="E2" s="374"/>
      <c r="F2" s="374"/>
      <c r="G2" s="374"/>
      <c r="H2" s="374"/>
      <c r="I2" s="374"/>
      <c r="J2" s="374"/>
      <c r="K2" s="374"/>
      <c r="L2" s="375"/>
      <c r="M2" s="367" t="s">
        <v>235</v>
      </c>
      <c r="N2" s="368"/>
      <c r="O2" s="369"/>
    </row>
    <row r="3" spans="1:15" s="62" customFormat="1" ht="20.25" customHeight="1" thickBot="1" x14ac:dyDescent="0.3">
      <c r="A3" s="390"/>
      <c r="B3" s="373" t="s">
        <v>0</v>
      </c>
      <c r="C3" s="374"/>
      <c r="D3" s="374"/>
      <c r="E3" s="374"/>
      <c r="F3" s="374"/>
      <c r="G3" s="374"/>
      <c r="H3" s="374"/>
      <c r="I3" s="374"/>
      <c r="J3" s="374"/>
      <c r="K3" s="374"/>
      <c r="L3" s="375"/>
      <c r="M3" s="367" t="s">
        <v>236</v>
      </c>
      <c r="N3" s="368"/>
      <c r="O3" s="369"/>
    </row>
    <row r="4" spans="1:15" s="62" customFormat="1" ht="21.75" customHeight="1" thickBot="1" x14ac:dyDescent="0.3">
      <c r="A4" s="391"/>
      <c r="B4" s="376" t="s">
        <v>152</v>
      </c>
      <c r="C4" s="377"/>
      <c r="D4" s="377"/>
      <c r="E4" s="377"/>
      <c r="F4" s="377"/>
      <c r="G4" s="377"/>
      <c r="H4" s="377"/>
      <c r="I4" s="377"/>
      <c r="J4" s="377"/>
      <c r="K4" s="377"/>
      <c r="L4" s="378"/>
      <c r="M4" s="367" t="s">
        <v>237</v>
      </c>
      <c r="N4" s="368"/>
      <c r="O4" s="369"/>
    </row>
    <row r="5" spans="1:15" s="62" customFormat="1" ht="16.5" customHeight="1" thickBot="1" x14ac:dyDescent="0.3">
      <c r="A5" s="63"/>
      <c r="B5" s="64"/>
      <c r="C5" s="64"/>
      <c r="D5" s="64"/>
      <c r="E5" s="64"/>
      <c r="F5" s="64"/>
      <c r="G5" s="64"/>
      <c r="H5" s="64"/>
      <c r="I5" s="64"/>
      <c r="J5" s="64"/>
      <c r="K5" s="64"/>
      <c r="L5" s="64"/>
      <c r="M5" s="71"/>
      <c r="N5" s="71"/>
      <c r="O5" s="71"/>
    </row>
    <row r="6" spans="1:15" ht="40.5" customHeight="1" thickBot="1" x14ac:dyDescent="0.3">
      <c r="A6" s="37" t="s">
        <v>154</v>
      </c>
      <c r="B6" s="401" t="s">
        <v>241</v>
      </c>
      <c r="C6" s="402"/>
      <c r="D6" s="402"/>
      <c r="E6" s="402"/>
      <c r="F6" s="402"/>
      <c r="G6" s="402"/>
      <c r="H6" s="402"/>
      <c r="I6" s="402"/>
      <c r="J6" s="402"/>
      <c r="K6" s="403"/>
      <c r="L6" s="86" t="s">
        <v>155</v>
      </c>
      <c r="M6" s="404">
        <v>2024110010311</v>
      </c>
      <c r="N6" s="405"/>
      <c r="O6" s="406"/>
    </row>
    <row r="7" spans="1:15" s="62" customFormat="1" ht="18" customHeight="1" thickBot="1" x14ac:dyDescent="0.3">
      <c r="A7" s="63"/>
      <c r="B7" s="64"/>
      <c r="C7" s="64"/>
      <c r="D7" s="64"/>
      <c r="E7" s="64"/>
      <c r="F7" s="64"/>
      <c r="G7" s="64"/>
      <c r="H7" s="64"/>
      <c r="I7" s="64"/>
      <c r="J7" s="64"/>
      <c r="K7" s="64"/>
      <c r="L7" s="64"/>
      <c r="M7" s="71"/>
      <c r="N7" s="71"/>
      <c r="O7" s="71"/>
    </row>
    <row r="8" spans="1:15" s="62" customFormat="1" ht="21.75" customHeight="1" thickBot="1" x14ac:dyDescent="0.3">
      <c r="A8" s="400" t="s">
        <v>6</v>
      </c>
      <c r="B8" s="86" t="s">
        <v>156</v>
      </c>
      <c r="C8" s="210"/>
      <c r="D8" s="86" t="s">
        <v>157</v>
      </c>
      <c r="E8" s="210"/>
      <c r="F8" s="86" t="s">
        <v>158</v>
      </c>
      <c r="G8" s="100"/>
      <c r="H8" s="86" t="s">
        <v>159</v>
      </c>
      <c r="I8" s="101"/>
      <c r="J8" s="363" t="s">
        <v>8</v>
      </c>
      <c r="K8" s="392"/>
      <c r="L8" s="97" t="s">
        <v>160</v>
      </c>
      <c r="M8" s="362"/>
      <c r="N8" s="362"/>
      <c r="O8" s="362"/>
    </row>
    <row r="9" spans="1:15" s="62" customFormat="1" ht="21.75" customHeight="1" thickBot="1" x14ac:dyDescent="0.3">
      <c r="A9" s="400"/>
      <c r="B9" s="87" t="s">
        <v>161</v>
      </c>
      <c r="C9" s="69"/>
      <c r="D9" s="86" t="s">
        <v>162</v>
      </c>
      <c r="E9" s="69"/>
      <c r="F9" s="86" t="s">
        <v>163</v>
      </c>
      <c r="G9" s="69"/>
      <c r="H9" s="86" t="s">
        <v>164</v>
      </c>
      <c r="I9" s="69"/>
      <c r="J9" s="363"/>
      <c r="K9" s="392"/>
      <c r="L9" s="97" t="s">
        <v>165</v>
      </c>
      <c r="M9" s="362"/>
      <c r="N9" s="362"/>
      <c r="O9" s="362"/>
    </row>
    <row r="10" spans="1:15" s="62" customFormat="1" ht="21.75" customHeight="1" thickBot="1" x14ac:dyDescent="0.3">
      <c r="A10" s="400"/>
      <c r="B10" s="86" t="s">
        <v>166</v>
      </c>
      <c r="C10" s="100" t="s">
        <v>261</v>
      </c>
      <c r="D10" s="86" t="s">
        <v>167</v>
      </c>
      <c r="E10" s="38"/>
      <c r="F10" s="86" t="s">
        <v>168</v>
      </c>
      <c r="G10" s="38"/>
      <c r="H10" s="86" t="s">
        <v>169</v>
      </c>
      <c r="I10" s="101"/>
      <c r="J10" s="363"/>
      <c r="K10" s="392"/>
      <c r="L10" s="97" t="s">
        <v>170</v>
      </c>
      <c r="M10" s="362" t="s">
        <v>262</v>
      </c>
      <c r="N10" s="362"/>
      <c r="O10" s="362"/>
    </row>
    <row r="11" spans="1:15" ht="15" customHeight="1" thickBot="1" x14ac:dyDescent="0.3">
      <c r="A11" s="4"/>
      <c r="B11" s="5"/>
      <c r="C11" s="5"/>
      <c r="D11" s="7"/>
      <c r="E11" s="6"/>
      <c r="F11" s="6"/>
      <c r="G11" s="125"/>
      <c r="H11" s="125"/>
      <c r="I11" s="8"/>
      <c r="J11" s="8"/>
      <c r="K11" s="5"/>
      <c r="L11" s="5"/>
      <c r="M11" s="5"/>
      <c r="N11" s="5"/>
      <c r="O11" s="5"/>
    </row>
    <row r="12" spans="1:15" ht="15" customHeight="1" x14ac:dyDescent="0.25">
      <c r="A12" s="397" t="s">
        <v>171</v>
      </c>
      <c r="B12" s="379" t="s">
        <v>242</v>
      </c>
      <c r="C12" s="380"/>
      <c r="D12" s="380"/>
      <c r="E12" s="380"/>
      <c r="F12" s="380"/>
      <c r="G12" s="380"/>
      <c r="H12" s="380"/>
      <c r="I12" s="380"/>
      <c r="J12" s="380"/>
      <c r="K12" s="380"/>
      <c r="L12" s="380"/>
      <c r="M12" s="380"/>
      <c r="N12" s="380"/>
      <c r="O12" s="381"/>
    </row>
    <row r="13" spans="1:15" ht="15" customHeight="1" x14ac:dyDescent="0.25">
      <c r="A13" s="398"/>
      <c r="B13" s="382"/>
      <c r="C13" s="383"/>
      <c r="D13" s="383"/>
      <c r="E13" s="383"/>
      <c r="F13" s="383"/>
      <c r="G13" s="383"/>
      <c r="H13" s="383"/>
      <c r="I13" s="383"/>
      <c r="J13" s="383"/>
      <c r="K13" s="383"/>
      <c r="L13" s="383"/>
      <c r="M13" s="383"/>
      <c r="N13" s="383"/>
      <c r="O13" s="384"/>
    </row>
    <row r="14" spans="1:15" ht="15" customHeight="1" thickBot="1" x14ac:dyDescent="0.3">
      <c r="A14" s="399"/>
      <c r="B14" s="385"/>
      <c r="C14" s="386"/>
      <c r="D14" s="386"/>
      <c r="E14" s="386"/>
      <c r="F14" s="386"/>
      <c r="G14" s="386"/>
      <c r="H14" s="386"/>
      <c r="I14" s="386"/>
      <c r="J14" s="386"/>
      <c r="K14" s="386"/>
      <c r="L14" s="386"/>
      <c r="M14" s="386"/>
      <c r="N14" s="386"/>
      <c r="O14" s="387"/>
    </row>
    <row r="15" spans="1:15" ht="9" customHeight="1" thickBot="1" x14ac:dyDescent="0.3">
      <c r="A15" s="12"/>
      <c r="B15" s="246"/>
      <c r="C15" s="247"/>
      <c r="D15" s="247"/>
      <c r="E15" s="247"/>
      <c r="F15" s="247"/>
      <c r="G15" s="2"/>
      <c r="H15" s="2"/>
      <c r="I15" s="2"/>
      <c r="J15" s="2"/>
      <c r="K15" s="2"/>
      <c r="L15" s="248"/>
      <c r="M15" s="248"/>
      <c r="N15" s="248"/>
      <c r="O15" s="248"/>
    </row>
    <row r="16" spans="1:15" s="13" customFormat="1" ht="37.5" customHeight="1" thickBot="1" x14ac:dyDescent="0.3">
      <c r="A16" s="37" t="s">
        <v>13</v>
      </c>
      <c r="B16" s="388" t="s">
        <v>243</v>
      </c>
      <c r="C16" s="388"/>
      <c r="D16" s="388"/>
      <c r="E16" s="388"/>
      <c r="F16" s="388"/>
      <c r="G16" s="393" t="s">
        <v>15</v>
      </c>
      <c r="H16" s="393"/>
      <c r="I16" s="388" t="s">
        <v>245</v>
      </c>
      <c r="J16" s="388"/>
      <c r="K16" s="388"/>
      <c r="L16" s="388"/>
      <c r="M16" s="388"/>
      <c r="N16" s="388"/>
      <c r="O16" s="388"/>
    </row>
    <row r="17" spans="1:15" ht="9" customHeight="1" x14ac:dyDescent="0.25">
      <c r="A17" s="12"/>
      <c r="B17" s="2"/>
      <c r="C17" s="247"/>
      <c r="D17" s="247"/>
      <c r="E17" s="247"/>
      <c r="F17" s="247"/>
      <c r="G17" s="2"/>
      <c r="H17" s="2"/>
      <c r="I17" s="2"/>
      <c r="J17" s="2"/>
      <c r="K17" s="2"/>
      <c r="L17" s="248"/>
      <c r="M17" s="248"/>
      <c r="N17" s="248"/>
      <c r="O17" s="248"/>
    </row>
    <row r="18" spans="1:15" ht="86.25" customHeight="1" x14ac:dyDescent="0.25">
      <c r="A18" s="37" t="s">
        <v>17</v>
      </c>
      <c r="B18" s="395" t="s">
        <v>244</v>
      </c>
      <c r="C18" s="395"/>
      <c r="D18" s="395"/>
      <c r="E18" s="395"/>
      <c r="F18" s="37" t="s">
        <v>19</v>
      </c>
      <c r="G18" s="394" t="s">
        <v>246</v>
      </c>
      <c r="H18" s="394"/>
      <c r="I18" s="394"/>
      <c r="J18" s="37" t="s">
        <v>21</v>
      </c>
      <c r="K18" s="388" t="s">
        <v>270</v>
      </c>
      <c r="L18" s="388"/>
      <c r="M18" s="388"/>
      <c r="N18" s="388"/>
      <c r="O18" s="388"/>
    </row>
    <row r="19" spans="1:15" ht="9" customHeight="1" x14ac:dyDescent="0.25">
      <c r="A19" s="3"/>
      <c r="B19" s="2"/>
      <c r="C19" s="396"/>
      <c r="D19" s="396"/>
      <c r="E19" s="396"/>
      <c r="F19" s="396"/>
      <c r="G19" s="396"/>
      <c r="H19" s="396"/>
      <c r="I19" s="396"/>
      <c r="J19" s="396"/>
      <c r="K19" s="396"/>
      <c r="L19" s="396"/>
      <c r="M19" s="396"/>
      <c r="N19" s="396"/>
      <c r="O19" s="396"/>
    </row>
    <row r="20" spans="1:15" ht="16.5" customHeight="1" thickBot="1" x14ac:dyDescent="0.3">
      <c r="A20" s="59"/>
      <c r="B20" s="60"/>
      <c r="C20" s="60"/>
      <c r="D20" s="60"/>
      <c r="E20" s="60"/>
      <c r="F20" s="60"/>
      <c r="G20" s="60"/>
      <c r="H20" s="60"/>
      <c r="I20" s="60"/>
      <c r="J20" s="60"/>
      <c r="K20" s="60"/>
      <c r="L20" s="60"/>
      <c r="M20" s="60"/>
      <c r="N20" s="60"/>
      <c r="O20" s="60"/>
    </row>
    <row r="21" spans="1:15" ht="32.25" customHeight="1" thickBot="1" x14ac:dyDescent="0.3">
      <c r="A21" s="313" t="s">
        <v>23</v>
      </c>
      <c r="B21" s="314"/>
      <c r="C21" s="314"/>
      <c r="D21" s="314"/>
      <c r="E21" s="314"/>
      <c r="F21" s="314"/>
      <c r="G21" s="314"/>
      <c r="H21" s="314"/>
      <c r="I21" s="314"/>
      <c r="J21" s="314"/>
      <c r="K21" s="314"/>
      <c r="L21" s="314"/>
      <c r="M21" s="314"/>
      <c r="N21" s="314"/>
      <c r="O21" s="363"/>
    </row>
    <row r="22" spans="1:15" ht="32.25" customHeight="1" thickBot="1" x14ac:dyDescent="0.3">
      <c r="A22" s="313" t="s">
        <v>172</v>
      </c>
      <c r="B22" s="314"/>
      <c r="C22" s="314"/>
      <c r="D22" s="314"/>
      <c r="E22" s="314"/>
      <c r="F22" s="314"/>
      <c r="G22" s="314"/>
      <c r="H22" s="314"/>
      <c r="I22" s="314"/>
      <c r="J22" s="314"/>
      <c r="K22" s="314"/>
      <c r="L22" s="314"/>
      <c r="M22" s="314"/>
      <c r="N22" s="314"/>
      <c r="O22" s="363"/>
    </row>
    <row r="23" spans="1:15" ht="32.25" customHeight="1" thickBot="1" x14ac:dyDescent="0.3">
      <c r="A23" s="21"/>
      <c r="B23" s="14" t="s">
        <v>156</v>
      </c>
      <c r="C23" s="14" t="s">
        <v>157</v>
      </c>
      <c r="D23" s="14" t="s">
        <v>158</v>
      </c>
      <c r="E23" s="14" t="s">
        <v>159</v>
      </c>
      <c r="F23" s="14" t="s">
        <v>161</v>
      </c>
      <c r="G23" s="14" t="s">
        <v>162</v>
      </c>
      <c r="H23" s="14" t="s">
        <v>163</v>
      </c>
      <c r="I23" s="282" t="s">
        <v>164</v>
      </c>
      <c r="J23" s="282" t="s">
        <v>166</v>
      </c>
      <c r="K23" s="14" t="s">
        <v>167</v>
      </c>
      <c r="L23" s="14" t="s">
        <v>168</v>
      </c>
      <c r="M23" s="14" t="s">
        <v>169</v>
      </c>
      <c r="N23" s="15" t="s">
        <v>173</v>
      </c>
      <c r="O23" s="15" t="s">
        <v>174</v>
      </c>
    </row>
    <row r="24" spans="1:15" ht="32.25" customHeight="1" x14ac:dyDescent="0.25">
      <c r="A24" s="16" t="s">
        <v>24</v>
      </c>
      <c r="B24" s="249">
        <v>499899000</v>
      </c>
      <c r="C24" s="249"/>
      <c r="D24" s="249"/>
      <c r="E24" s="249"/>
      <c r="F24" s="249"/>
      <c r="G24" s="249">
        <v>145679000</v>
      </c>
      <c r="H24" s="249">
        <v>101192000</v>
      </c>
      <c r="I24" s="283"/>
      <c r="J24" s="647"/>
      <c r="K24" s="648"/>
      <c r="L24" s="648"/>
      <c r="M24" s="648"/>
      <c r="N24" s="645">
        <f>SUM(B24:M24)</f>
        <v>746770000</v>
      </c>
      <c r="O24" s="199">
        <v>1</v>
      </c>
    </row>
    <row r="25" spans="1:15" ht="32.25" customHeight="1" x14ac:dyDescent="0.25">
      <c r="A25" s="16" t="s">
        <v>26</v>
      </c>
      <c r="B25" s="126">
        <v>471227931</v>
      </c>
      <c r="C25" s="126">
        <f>471227931-B25</f>
        <v>0</v>
      </c>
      <c r="D25" s="249">
        <f>471058873-B25-C25</f>
        <v>-169058</v>
      </c>
      <c r="E25" s="249">
        <f>514059126-B25-C25-D25</f>
        <v>43000253</v>
      </c>
      <c r="F25" s="249">
        <f>514730126-B25-C25-D25-E25</f>
        <v>671000</v>
      </c>
      <c r="G25" s="249">
        <v>37709588</v>
      </c>
      <c r="H25" s="249">
        <f>622935797-B25-C25-D25-E25-F25-G25</f>
        <v>70496083</v>
      </c>
      <c r="I25" s="249">
        <f>622935797-B25-C25-D25-E25-F25-G25-H25</f>
        <v>0</v>
      </c>
      <c r="J25" s="249">
        <f>641476387-B25-C25-D25-E25-F25-G25-H25-I25</f>
        <v>18540590</v>
      </c>
      <c r="K25" s="249"/>
      <c r="L25" s="249"/>
      <c r="M25" s="249"/>
      <c r="N25" s="645">
        <f t="shared" ref="N25:N29" si="0">SUM(B25:M25)</f>
        <v>641476387</v>
      </c>
      <c r="O25" s="200">
        <f>N26/N25</f>
        <v>0.50144031724117066</v>
      </c>
    </row>
    <row r="26" spans="1:15" ht="32.25" customHeight="1" x14ac:dyDescent="0.25">
      <c r="A26" s="16" t="s">
        <v>28</v>
      </c>
      <c r="B26" s="127">
        <v>0</v>
      </c>
      <c r="C26" s="126">
        <f>7185181-B26</f>
        <v>7185181</v>
      </c>
      <c r="D26" s="126">
        <f>33234058-B26-C26</f>
        <v>26048877</v>
      </c>
      <c r="E26" s="249">
        <f>87609751-B26-C26-D26</f>
        <v>54375693</v>
      </c>
      <c r="F26" s="249">
        <f>126930209-B26-C26-D26-E26</f>
        <v>39320458</v>
      </c>
      <c r="G26" s="249">
        <f>174032335-B26-C26-D26-E26-F26</f>
        <v>47102126</v>
      </c>
      <c r="H26" s="249">
        <f>213352793-B26-C26-D26-E26-F26-G26</f>
        <v>39320458</v>
      </c>
      <c r="I26" s="249">
        <f>275579165-B26-C26-D26-E26-F26-G26-H26</f>
        <v>62226372</v>
      </c>
      <c r="J26" s="249">
        <f>321662123-B26-C26-D26-E26-F26-G26-H26-I26</f>
        <v>46082958</v>
      </c>
      <c r="K26" s="249"/>
      <c r="L26" s="249"/>
      <c r="M26" s="249"/>
      <c r="N26" s="645">
        <f t="shared" si="0"/>
        <v>321662123</v>
      </c>
      <c r="O26" s="200">
        <f>N27/N25</f>
        <v>0.13051890248299974</v>
      </c>
    </row>
    <row r="27" spans="1:15" ht="32.25" customHeight="1" x14ac:dyDescent="0.25">
      <c r="A27" s="16" t="s">
        <v>175</v>
      </c>
      <c r="B27" s="249">
        <v>19008876</v>
      </c>
      <c r="C27" s="249">
        <v>19923918</v>
      </c>
      <c r="D27" s="249">
        <v>13630000</v>
      </c>
      <c r="E27" s="249">
        <v>21880000</v>
      </c>
      <c r="F27" s="249">
        <v>6630000</v>
      </c>
      <c r="G27" s="249">
        <v>2652000</v>
      </c>
      <c r="H27" s="129"/>
      <c r="I27" s="129"/>
      <c r="J27" s="129"/>
      <c r="K27" s="129"/>
      <c r="L27" s="129"/>
      <c r="M27" s="129"/>
      <c r="N27" s="645">
        <f t="shared" si="0"/>
        <v>83724794</v>
      </c>
      <c r="O27" s="200">
        <v>1</v>
      </c>
    </row>
    <row r="28" spans="1:15" ht="32.25" customHeight="1" x14ac:dyDescent="0.25">
      <c r="A28" s="16" t="s">
        <v>176</v>
      </c>
      <c r="B28" s="129">
        <v>0</v>
      </c>
      <c r="C28" s="129">
        <v>0</v>
      </c>
      <c r="D28" s="129"/>
      <c r="E28" s="249">
        <v>7487400</v>
      </c>
      <c r="F28" s="129">
        <v>0</v>
      </c>
      <c r="G28" s="249">
        <v>2652000</v>
      </c>
      <c r="H28" s="249"/>
      <c r="I28" s="249"/>
      <c r="J28" s="249"/>
      <c r="K28" s="249"/>
      <c r="L28" s="249"/>
      <c r="M28" s="249"/>
      <c r="N28" s="645">
        <f t="shared" si="0"/>
        <v>10139400</v>
      </c>
      <c r="O28" s="200">
        <f>N28/N27</f>
        <v>0.12110391098722799</v>
      </c>
    </row>
    <row r="29" spans="1:15" ht="32.25" customHeight="1" thickBot="1" x14ac:dyDescent="0.3">
      <c r="A29" s="19" t="s">
        <v>34</v>
      </c>
      <c r="B29" s="250">
        <v>29997962</v>
      </c>
      <c r="C29" s="250">
        <f>43753962-B29</f>
        <v>13756000</v>
      </c>
      <c r="D29" s="250">
        <f>59933805-B29-C29</f>
        <v>16179843</v>
      </c>
      <c r="E29" s="250">
        <f>66563805-B29-C29-D29</f>
        <v>6630000</v>
      </c>
      <c r="F29" s="250">
        <f>73193805-B29-C29-D29-E29</f>
        <v>6630000</v>
      </c>
      <c r="G29" s="249">
        <f>76166859-B29-C29-D29-E29-F29</f>
        <v>2973054</v>
      </c>
      <c r="H29" s="129">
        <v>0</v>
      </c>
      <c r="I29" s="129">
        <v>0</v>
      </c>
      <c r="J29" s="129"/>
      <c r="K29" s="129"/>
      <c r="L29" s="129"/>
      <c r="M29" s="129"/>
      <c r="N29" s="645">
        <f t="shared" si="0"/>
        <v>76166859</v>
      </c>
      <c r="O29" s="201">
        <f>N29/N27</f>
        <v>0.90972883134236193</v>
      </c>
    </row>
    <row r="30" spans="1:15" s="20" customFormat="1" ht="16.5" customHeight="1" x14ac:dyDescent="0.2">
      <c r="N30" s="287"/>
    </row>
    <row r="31" spans="1:15" s="20" customFormat="1" ht="17.25" customHeight="1" x14ac:dyDescent="0.2">
      <c r="N31" s="287"/>
    </row>
    <row r="32" spans="1:15" ht="5.25" customHeight="1" thickBot="1" x14ac:dyDescent="0.3"/>
    <row r="33" spans="1:13" ht="48" customHeight="1" thickBot="1" x14ac:dyDescent="0.3">
      <c r="A33" s="407" t="s">
        <v>177</v>
      </c>
      <c r="B33" s="408"/>
      <c r="C33" s="408"/>
      <c r="D33" s="408"/>
      <c r="E33" s="408"/>
      <c r="F33" s="408"/>
      <c r="G33" s="408"/>
      <c r="H33" s="408"/>
      <c r="I33" s="409"/>
      <c r="J33" s="22"/>
    </row>
    <row r="34" spans="1:13" ht="50.25" customHeight="1" thickBot="1" x14ac:dyDescent="0.3">
      <c r="A34" s="88" t="s">
        <v>178</v>
      </c>
      <c r="B34" s="410" t="str">
        <f>+B12</f>
        <v>Implementar 3 estrategias que contribuyan al reconocimiento y garantía de los  derechos de las mujeres en sus diferencias y diversidad</v>
      </c>
      <c r="C34" s="411"/>
      <c r="D34" s="411"/>
      <c r="E34" s="411"/>
      <c r="F34" s="411"/>
      <c r="G34" s="411"/>
      <c r="H34" s="411"/>
      <c r="I34" s="412"/>
      <c r="J34" s="22"/>
      <c r="M34" s="111"/>
    </row>
    <row r="35" spans="1:13" ht="50.25" customHeight="1" thickBot="1" x14ac:dyDescent="0.3">
      <c r="A35" s="420" t="s">
        <v>38</v>
      </c>
      <c r="B35" s="251">
        <v>2024</v>
      </c>
      <c r="C35" s="251">
        <v>2025</v>
      </c>
      <c r="D35" s="251">
        <v>2026</v>
      </c>
      <c r="E35" s="251">
        <v>2027</v>
      </c>
      <c r="F35" s="251" t="s">
        <v>179</v>
      </c>
      <c r="G35" s="422" t="s">
        <v>40</v>
      </c>
      <c r="H35" s="423" t="s">
        <v>272</v>
      </c>
      <c r="I35" s="424"/>
      <c r="J35" s="22"/>
      <c r="M35" s="111"/>
    </row>
    <row r="36" spans="1:13" ht="50.25" customHeight="1" thickBot="1" x14ac:dyDescent="0.3">
      <c r="A36" s="421"/>
      <c r="B36" s="252">
        <v>3</v>
      </c>
      <c r="C36" s="252">
        <v>3</v>
      </c>
      <c r="D36" s="252">
        <v>3</v>
      </c>
      <c r="E36" s="252">
        <v>3</v>
      </c>
      <c r="F36" s="253">
        <v>3</v>
      </c>
      <c r="G36" s="422"/>
      <c r="H36" s="425"/>
      <c r="I36" s="426"/>
      <c r="J36" s="22"/>
      <c r="M36" s="111"/>
    </row>
    <row r="37" spans="1:13" ht="52.5" customHeight="1" thickBot="1" x14ac:dyDescent="0.3">
      <c r="A37" s="80" t="s">
        <v>42</v>
      </c>
      <c r="B37" s="413">
        <v>0.3</v>
      </c>
      <c r="C37" s="414"/>
      <c r="D37" s="417" t="s">
        <v>180</v>
      </c>
      <c r="E37" s="418"/>
      <c r="F37" s="418"/>
      <c r="G37" s="418"/>
      <c r="H37" s="418"/>
      <c r="I37" s="419"/>
    </row>
    <row r="38" spans="1:13" s="23" customFormat="1" ht="48" customHeight="1" x14ac:dyDescent="0.25">
      <c r="A38" s="427" t="s">
        <v>181</v>
      </c>
      <c r="B38" s="191" t="s">
        <v>182</v>
      </c>
      <c r="C38" s="191" t="s">
        <v>86</v>
      </c>
      <c r="D38" s="415" t="s">
        <v>88</v>
      </c>
      <c r="E38" s="415"/>
      <c r="F38" s="415" t="s">
        <v>90</v>
      </c>
      <c r="G38" s="415"/>
      <c r="H38" s="191" t="s">
        <v>92</v>
      </c>
      <c r="I38" s="192" t="s">
        <v>93</v>
      </c>
      <c r="M38" s="113"/>
    </row>
    <row r="39" spans="1:13" ht="408.95" customHeight="1" x14ac:dyDescent="0.25">
      <c r="A39" s="340"/>
      <c r="B39" s="254">
        <v>3</v>
      </c>
      <c r="C39" s="193">
        <v>3</v>
      </c>
      <c r="D39" s="341" t="s">
        <v>375</v>
      </c>
      <c r="E39" s="341"/>
      <c r="F39" s="341" t="s">
        <v>400</v>
      </c>
      <c r="G39" s="341"/>
      <c r="H39" s="109" t="s">
        <v>293</v>
      </c>
      <c r="I39" s="209" t="s">
        <v>292</v>
      </c>
      <c r="M39" s="111"/>
    </row>
    <row r="40" spans="1:13" s="23" customFormat="1" ht="54" customHeight="1" x14ac:dyDescent="0.25">
      <c r="A40" s="340" t="s">
        <v>183</v>
      </c>
      <c r="B40" s="194" t="s">
        <v>182</v>
      </c>
      <c r="C40" s="194" t="s">
        <v>86</v>
      </c>
      <c r="D40" s="339" t="s">
        <v>88</v>
      </c>
      <c r="E40" s="339"/>
      <c r="F40" s="339" t="s">
        <v>90</v>
      </c>
      <c r="G40" s="339"/>
      <c r="H40" s="194" t="s">
        <v>92</v>
      </c>
      <c r="I40" s="195" t="s">
        <v>93</v>
      </c>
    </row>
    <row r="41" spans="1:13" ht="407.25" customHeight="1" x14ac:dyDescent="0.25">
      <c r="A41" s="340"/>
      <c r="B41" s="254">
        <v>3</v>
      </c>
      <c r="C41" s="193">
        <v>3</v>
      </c>
      <c r="D41" s="416" t="s">
        <v>376</v>
      </c>
      <c r="E41" s="416"/>
      <c r="F41" s="341" t="s">
        <v>377</v>
      </c>
      <c r="G41" s="341"/>
      <c r="H41" s="109" t="s">
        <v>293</v>
      </c>
      <c r="I41" s="209" t="s">
        <v>292</v>
      </c>
    </row>
    <row r="42" spans="1:13" s="23" customFormat="1" ht="45" customHeight="1" x14ac:dyDescent="0.25">
      <c r="A42" s="340" t="s">
        <v>184</v>
      </c>
      <c r="B42" s="194" t="s">
        <v>182</v>
      </c>
      <c r="C42" s="194" t="s">
        <v>86</v>
      </c>
      <c r="D42" s="339" t="s">
        <v>88</v>
      </c>
      <c r="E42" s="339"/>
      <c r="F42" s="339" t="s">
        <v>90</v>
      </c>
      <c r="G42" s="339"/>
      <c r="H42" s="194" t="s">
        <v>92</v>
      </c>
      <c r="I42" s="195" t="s">
        <v>93</v>
      </c>
    </row>
    <row r="43" spans="1:13" ht="408.95" customHeight="1" x14ac:dyDescent="0.25">
      <c r="A43" s="340"/>
      <c r="B43" s="254">
        <v>3</v>
      </c>
      <c r="C43" s="255">
        <v>3</v>
      </c>
      <c r="D43" s="416" t="s">
        <v>495</v>
      </c>
      <c r="E43" s="416"/>
      <c r="F43" s="350" t="s">
        <v>496</v>
      </c>
      <c r="G43" s="428"/>
      <c r="H43" s="109" t="s">
        <v>293</v>
      </c>
      <c r="I43" s="209" t="s">
        <v>292</v>
      </c>
    </row>
    <row r="44" spans="1:13" s="23" customFormat="1" ht="44.25" customHeight="1" x14ac:dyDescent="0.25">
      <c r="A44" s="340" t="s">
        <v>185</v>
      </c>
      <c r="B44" s="194" t="s">
        <v>182</v>
      </c>
      <c r="C44" s="194" t="s">
        <v>86</v>
      </c>
      <c r="D44" s="339" t="s">
        <v>88</v>
      </c>
      <c r="E44" s="339"/>
      <c r="F44" s="339" t="s">
        <v>90</v>
      </c>
      <c r="G44" s="339"/>
      <c r="H44" s="194" t="s">
        <v>92</v>
      </c>
      <c r="I44" s="195" t="s">
        <v>93</v>
      </c>
    </row>
    <row r="45" spans="1:13" ht="408.95" customHeight="1" x14ac:dyDescent="0.25">
      <c r="A45" s="340"/>
      <c r="B45" s="254">
        <v>3</v>
      </c>
      <c r="C45" s="193">
        <v>3</v>
      </c>
      <c r="D45" s="341" t="s">
        <v>497</v>
      </c>
      <c r="E45" s="345"/>
      <c r="F45" s="341" t="s">
        <v>419</v>
      </c>
      <c r="G45" s="341"/>
      <c r="H45" s="109" t="s">
        <v>293</v>
      </c>
      <c r="I45" s="209" t="s">
        <v>292</v>
      </c>
    </row>
    <row r="46" spans="1:13" s="23" customFormat="1" ht="47.25" customHeight="1" x14ac:dyDescent="0.25">
      <c r="A46" s="340" t="s">
        <v>186</v>
      </c>
      <c r="B46" s="194" t="s">
        <v>182</v>
      </c>
      <c r="C46" s="194" t="s">
        <v>86</v>
      </c>
      <c r="D46" s="339" t="s">
        <v>88</v>
      </c>
      <c r="E46" s="339"/>
      <c r="F46" s="339" t="s">
        <v>90</v>
      </c>
      <c r="G46" s="339"/>
      <c r="H46" s="194" t="s">
        <v>92</v>
      </c>
      <c r="I46" s="195" t="s">
        <v>93</v>
      </c>
    </row>
    <row r="47" spans="1:13" ht="409.5" customHeight="1" x14ac:dyDescent="0.25">
      <c r="A47" s="340"/>
      <c r="B47" s="254">
        <v>3</v>
      </c>
      <c r="C47" s="193">
        <v>3</v>
      </c>
      <c r="D47" s="341" t="s">
        <v>491</v>
      </c>
      <c r="E47" s="342"/>
      <c r="F47" s="341" t="s">
        <v>498</v>
      </c>
      <c r="G47" s="342"/>
      <c r="H47" s="109" t="s">
        <v>293</v>
      </c>
      <c r="I47" s="209" t="s">
        <v>292</v>
      </c>
    </row>
    <row r="48" spans="1:13" s="23" customFormat="1" ht="52.5" customHeight="1" x14ac:dyDescent="0.25">
      <c r="A48" s="340" t="s">
        <v>187</v>
      </c>
      <c r="B48" s="194" t="s">
        <v>182</v>
      </c>
      <c r="C48" s="194" t="s">
        <v>86</v>
      </c>
      <c r="D48" s="339" t="s">
        <v>88</v>
      </c>
      <c r="E48" s="339"/>
      <c r="F48" s="339" t="s">
        <v>90</v>
      </c>
      <c r="G48" s="339"/>
      <c r="H48" s="194" t="s">
        <v>92</v>
      </c>
      <c r="I48" s="195" t="s">
        <v>93</v>
      </c>
    </row>
    <row r="49" spans="1:9" ht="408.95" customHeight="1" x14ac:dyDescent="0.25">
      <c r="A49" s="340"/>
      <c r="B49" s="254">
        <v>3</v>
      </c>
      <c r="C49" s="193">
        <v>3</v>
      </c>
      <c r="D49" s="341" t="s">
        <v>544</v>
      </c>
      <c r="E49" s="342"/>
      <c r="F49" s="341" t="s">
        <v>600</v>
      </c>
      <c r="G49" s="342"/>
      <c r="H49" s="109" t="s">
        <v>293</v>
      </c>
      <c r="I49" s="209" t="s">
        <v>292</v>
      </c>
    </row>
    <row r="50" spans="1:9" ht="35.25" customHeight="1" x14ac:dyDescent="0.25">
      <c r="A50" s="340" t="s">
        <v>188</v>
      </c>
      <c r="B50" s="194" t="s">
        <v>182</v>
      </c>
      <c r="C50" s="194" t="s">
        <v>86</v>
      </c>
      <c r="D50" s="339" t="s">
        <v>88</v>
      </c>
      <c r="E50" s="339"/>
      <c r="F50" s="339" t="s">
        <v>90</v>
      </c>
      <c r="G50" s="339"/>
      <c r="H50" s="194" t="s">
        <v>92</v>
      </c>
      <c r="I50" s="195" t="s">
        <v>93</v>
      </c>
    </row>
    <row r="51" spans="1:9" ht="408.95" customHeight="1" x14ac:dyDescent="0.25">
      <c r="A51" s="340"/>
      <c r="B51" s="254">
        <v>3</v>
      </c>
      <c r="C51" s="193">
        <v>3</v>
      </c>
      <c r="D51" s="341" t="s">
        <v>573</v>
      </c>
      <c r="E51" s="342"/>
      <c r="F51" s="341" t="s">
        <v>601</v>
      </c>
      <c r="G51" s="342"/>
      <c r="H51" s="109" t="s">
        <v>293</v>
      </c>
      <c r="I51" s="209" t="s">
        <v>292</v>
      </c>
    </row>
    <row r="52" spans="1:9" ht="35.25" customHeight="1" x14ac:dyDescent="0.25">
      <c r="A52" s="340" t="s">
        <v>189</v>
      </c>
      <c r="B52" s="194" t="s">
        <v>182</v>
      </c>
      <c r="C52" s="194" t="s">
        <v>86</v>
      </c>
      <c r="D52" s="339" t="s">
        <v>88</v>
      </c>
      <c r="E52" s="339"/>
      <c r="F52" s="339" t="s">
        <v>90</v>
      </c>
      <c r="G52" s="339"/>
      <c r="H52" s="194" t="s">
        <v>92</v>
      </c>
      <c r="I52" s="195" t="s">
        <v>93</v>
      </c>
    </row>
    <row r="53" spans="1:9" ht="409.5" customHeight="1" x14ac:dyDescent="0.25">
      <c r="A53" s="340"/>
      <c r="B53" s="254">
        <v>3</v>
      </c>
      <c r="C53" s="193">
        <v>3</v>
      </c>
      <c r="D53" s="341" t="s">
        <v>612</v>
      </c>
      <c r="E53" s="342"/>
      <c r="F53" s="341" t="s">
        <v>653</v>
      </c>
      <c r="G53" s="342"/>
      <c r="H53" s="109" t="s">
        <v>293</v>
      </c>
      <c r="I53" s="209" t="s">
        <v>292</v>
      </c>
    </row>
    <row r="54" spans="1:9" ht="35.25" customHeight="1" x14ac:dyDescent="0.25">
      <c r="A54" s="340" t="s">
        <v>190</v>
      </c>
      <c r="B54" s="194" t="s">
        <v>182</v>
      </c>
      <c r="C54" s="194" t="s">
        <v>86</v>
      </c>
      <c r="D54" s="339" t="s">
        <v>88</v>
      </c>
      <c r="E54" s="339"/>
      <c r="F54" s="339" t="s">
        <v>90</v>
      </c>
      <c r="G54" s="339"/>
      <c r="H54" s="194" t="s">
        <v>92</v>
      </c>
      <c r="I54" s="195" t="s">
        <v>93</v>
      </c>
    </row>
    <row r="55" spans="1:9" ht="408.95" customHeight="1" x14ac:dyDescent="0.25">
      <c r="A55" s="340"/>
      <c r="B55" s="254">
        <v>3</v>
      </c>
      <c r="C55" s="193">
        <v>3</v>
      </c>
      <c r="D55" s="341" t="s">
        <v>652</v>
      </c>
      <c r="E55" s="342"/>
      <c r="F55" s="341" t="s">
        <v>654</v>
      </c>
      <c r="G55" s="342"/>
      <c r="H55" s="109" t="s">
        <v>293</v>
      </c>
      <c r="I55" s="209" t="s">
        <v>292</v>
      </c>
    </row>
    <row r="56" spans="1:9" ht="35.25" customHeight="1" x14ac:dyDescent="0.25">
      <c r="A56" s="340" t="s">
        <v>191</v>
      </c>
      <c r="B56" s="194" t="s">
        <v>182</v>
      </c>
      <c r="C56" s="194" t="s">
        <v>86</v>
      </c>
      <c r="D56" s="339" t="s">
        <v>88</v>
      </c>
      <c r="E56" s="339"/>
      <c r="F56" s="339" t="s">
        <v>90</v>
      </c>
      <c r="G56" s="339"/>
      <c r="H56" s="194" t="s">
        <v>92</v>
      </c>
      <c r="I56" s="195" t="s">
        <v>93</v>
      </c>
    </row>
    <row r="57" spans="1:9" ht="120.75" customHeight="1" x14ac:dyDescent="0.25">
      <c r="A57" s="340"/>
      <c r="B57" s="254">
        <v>3</v>
      </c>
      <c r="C57" s="193"/>
      <c r="D57" s="360"/>
      <c r="E57" s="360"/>
      <c r="F57" s="360"/>
      <c r="G57" s="360"/>
      <c r="H57" s="193"/>
      <c r="I57" s="196"/>
    </row>
    <row r="58" spans="1:9" ht="35.25" customHeight="1" x14ac:dyDescent="0.25">
      <c r="A58" s="340" t="s">
        <v>192</v>
      </c>
      <c r="B58" s="194" t="s">
        <v>182</v>
      </c>
      <c r="C58" s="194" t="s">
        <v>86</v>
      </c>
      <c r="D58" s="339" t="s">
        <v>88</v>
      </c>
      <c r="E58" s="339"/>
      <c r="F58" s="339" t="s">
        <v>90</v>
      </c>
      <c r="G58" s="339"/>
      <c r="H58" s="194" t="s">
        <v>92</v>
      </c>
      <c r="I58" s="195" t="s">
        <v>93</v>
      </c>
    </row>
    <row r="59" spans="1:9" ht="120.75" customHeight="1" x14ac:dyDescent="0.25">
      <c r="A59" s="340"/>
      <c r="B59" s="254">
        <v>3</v>
      </c>
      <c r="C59" s="193"/>
      <c r="D59" s="360"/>
      <c r="E59" s="360"/>
      <c r="F59" s="360"/>
      <c r="G59" s="360"/>
      <c r="H59" s="193"/>
      <c r="I59" s="196"/>
    </row>
    <row r="60" spans="1:9" ht="35.25" customHeight="1" x14ac:dyDescent="0.25">
      <c r="A60" s="340" t="s">
        <v>193</v>
      </c>
      <c r="B60" s="194" t="s">
        <v>182</v>
      </c>
      <c r="C60" s="194" t="s">
        <v>86</v>
      </c>
      <c r="D60" s="339" t="s">
        <v>88</v>
      </c>
      <c r="E60" s="339"/>
      <c r="F60" s="339" t="s">
        <v>90</v>
      </c>
      <c r="G60" s="339"/>
      <c r="H60" s="194" t="s">
        <v>92</v>
      </c>
      <c r="I60" s="195" t="s">
        <v>93</v>
      </c>
    </row>
    <row r="61" spans="1:9" ht="120.75" customHeight="1" thickBot="1" x14ac:dyDescent="0.3">
      <c r="A61" s="429"/>
      <c r="B61" s="256">
        <v>3</v>
      </c>
      <c r="C61" s="197"/>
      <c r="D61" s="430"/>
      <c r="E61" s="430"/>
      <c r="F61" s="430"/>
      <c r="G61" s="430"/>
      <c r="H61" s="197"/>
      <c r="I61" s="198"/>
    </row>
    <row r="62" spans="1:9" x14ac:dyDescent="0.25">
      <c r="B62" s="108"/>
    </row>
    <row r="64" spans="1:9" s="22" customFormat="1" ht="30" customHeight="1" x14ac:dyDescent="0.25">
      <c r="A64" s="1"/>
      <c r="B64" s="1"/>
      <c r="C64" s="1"/>
      <c r="D64" s="1"/>
      <c r="E64" s="1"/>
      <c r="F64" s="1"/>
      <c r="G64" s="1"/>
      <c r="H64" s="1"/>
      <c r="I64" s="1"/>
    </row>
    <row r="65" spans="1:9" ht="34.5" customHeight="1" x14ac:dyDescent="0.25">
      <c r="A65" s="364" t="s">
        <v>56</v>
      </c>
      <c r="B65" s="364"/>
      <c r="C65" s="364"/>
      <c r="D65" s="364"/>
      <c r="E65" s="364"/>
      <c r="F65" s="364"/>
      <c r="G65" s="364"/>
      <c r="H65" s="364"/>
      <c r="I65" s="364"/>
    </row>
    <row r="66" spans="1:9" ht="171.95" customHeight="1" x14ac:dyDescent="0.25">
      <c r="A66" s="257" t="s">
        <v>57</v>
      </c>
      <c r="B66" s="365" t="s">
        <v>277</v>
      </c>
      <c r="C66" s="366"/>
      <c r="D66" s="365" t="s">
        <v>291</v>
      </c>
      <c r="E66" s="366"/>
      <c r="F66" s="365" t="s">
        <v>412</v>
      </c>
      <c r="G66" s="366"/>
      <c r="H66" s="365" t="s">
        <v>290</v>
      </c>
      <c r="I66" s="366"/>
    </row>
    <row r="67" spans="1:9" ht="45.75" customHeight="1" x14ac:dyDescent="0.25">
      <c r="A67" s="257" t="s">
        <v>194</v>
      </c>
      <c r="B67" s="343">
        <v>0.1</v>
      </c>
      <c r="C67" s="344"/>
      <c r="D67" s="343">
        <v>0.05</v>
      </c>
      <c r="E67" s="344"/>
      <c r="F67" s="343">
        <v>0.05</v>
      </c>
      <c r="G67" s="344"/>
      <c r="H67" s="343">
        <v>0.1</v>
      </c>
      <c r="I67" s="344"/>
    </row>
    <row r="68" spans="1:9" ht="30" customHeight="1" x14ac:dyDescent="0.25">
      <c r="A68" s="346" t="s">
        <v>156</v>
      </c>
      <c r="B68" s="230" t="s">
        <v>84</v>
      </c>
      <c r="C68" s="230" t="s">
        <v>86</v>
      </c>
      <c r="D68" s="230" t="s">
        <v>84</v>
      </c>
      <c r="E68" s="230" t="s">
        <v>86</v>
      </c>
      <c r="F68" s="230" t="s">
        <v>84</v>
      </c>
      <c r="G68" s="230" t="s">
        <v>86</v>
      </c>
      <c r="H68" s="230" t="s">
        <v>84</v>
      </c>
      <c r="I68" s="230" t="s">
        <v>86</v>
      </c>
    </row>
    <row r="69" spans="1:9" ht="30" customHeight="1" x14ac:dyDescent="0.25">
      <c r="A69" s="347"/>
      <c r="B69" s="231">
        <v>0.02</v>
      </c>
      <c r="C69" s="231">
        <v>0.02</v>
      </c>
      <c r="D69" s="231">
        <v>0.02</v>
      </c>
      <c r="E69" s="231">
        <v>0.02</v>
      </c>
      <c r="F69" s="231">
        <v>0.02</v>
      </c>
      <c r="G69" s="231">
        <v>0.02</v>
      </c>
      <c r="H69" s="258">
        <v>0</v>
      </c>
      <c r="I69" s="231">
        <v>0</v>
      </c>
    </row>
    <row r="70" spans="1:9" ht="336" customHeight="1" x14ac:dyDescent="0.25">
      <c r="A70" s="257" t="s">
        <v>195</v>
      </c>
      <c r="B70" s="350" t="s">
        <v>301</v>
      </c>
      <c r="C70" s="351"/>
      <c r="D70" s="350" t="s">
        <v>499</v>
      </c>
      <c r="E70" s="351"/>
      <c r="F70" s="350" t="s">
        <v>500</v>
      </c>
      <c r="G70" s="351"/>
      <c r="H70" s="350" t="s">
        <v>303</v>
      </c>
      <c r="I70" s="351"/>
    </row>
    <row r="71" spans="1:9" ht="93.95" customHeight="1" x14ac:dyDescent="0.25">
      <c r="A71" s="257" t="s">
        <v>196</v>
      </c>
      <c r="B71" s="358" t="s">
        <v>323</v>
      </c>
      <c r="C71" s="361"/>
      <c r="D71" s="358" t="s">
        <v>324</v>
      </c>
      <c r="E71" s="349"/>
      <c r="F71" s="348" t="s">
        <v>302</v>
      </c>
      <c r="G71" s="349"/>
      <c r="H71" s="357"/>
      <c r="I71" s="354"/>
    </row>
    <row r="72" spans="1:9" ht="30.75" customHeight="1" x14ac:dyDescent="0.25">
      <c r="A72" s="346" t="s">
        <v>157</v>
      </c>
      <c r="B72" s="230" t="s">
        <v>84</v>
      </c>
      <c r="C72" s="230" t="s">
        <v>86</v>
      </c>
      <c r="D72" s="230" t="s">
        <v>84</v>
      </c>
      <c r="E72" s="230" t="s">
        <v>86</v>
      </c>
      <c r="F72" s="230" t="s">
        <v>84</v>
      </c>
      <c r="G72" s="230" t="s">
        <v>86</v>
      </c>
      <c r="H72" s="230" t="s">
        <v>84</v>
      </c>
      <c r="I72" s="230" t="s">
        <v>86</v>
      </c>
    </row>
    <row r="73" spans="1:9" ht="30.75" customHeight="1" x14ac:dyDescent="0.25">
      <c r="A73" s="347"/>
      <c r="B73" s="231">
        <v>0.03</v>
      </c>
      <c r="C73" s="231">
        <v>0.03</v>
      </c>
      <c r="D73" s="231">
        <v>0.03</v>
      </c>
      <c r="E73" s="231">
        <v>0.03</v>
      </c>
      <c r="F73" s="231">
        <v>0.03</v>
      </c>
      <c r="G73" s="231">
        <v>0.03</v>
      </c>
      <c r="H73" s="258">
        <v>0.05</v>
      </c>
      <c r="I73" s="232">
        <v>0.05</v>
      </c>
    </row>
    <row r="74" spans="1:9" ht="408.95" customHeight="1" x14ac:dyDescent="0.25">
      <c r="A74" s="257" t="s">
        <v>195</v>
      </c>
      <c r="B74" s="350" t="s">
        <v>501</v>
      </c>
      <c r="C74" s="351"/>
      <c r="D74" s="350" t="s">
        <v>502</v>
      </c>
      <c r="E74" s="351"/>
      <c r="F74" s="350" t="s">
        <v>503</v>
      </c>
      <c r="G74" s="351"/>
      <c r="H74" s="352" t="s">
        <v>330</v>
      </c>
      <c r="I74" s="353"/>
    </row>
    <row r="75" spans="1:9" ht="57.95" customHeight="1" x14ac:dyDescent="0.25">
      <c r="A75" s="257" t="s">
        <v>196</v>
      </c>
      <c r="B75" s="348" t="s">
        <v>345</v>
      </c>
      <c r="C75" s="349"/>
      <c r="D75" s="348" t="s">
        <v>346</v>
      </c>
      <c r="E75" s="349"/>
      <c r="F75" s="348" t="s">
        <v>347</v>
      </c>
      <c r="G75" s="349"/>
      <c r="H75" s="348" t="s">
        <v>348</v>
      </c>
      <c r="I75" s="354"/>
    </row>
    <row r="76" spans="1:9" ht="30.75" customHeight="1" x14ac:dyDescent="0.25">
      <c r="A76" s="346" t="s">
        <v>158</v>
      </c>
      <c r="B76" s="230" t="s">
        <v>84</v>
      </c>
      <c r="C76" s="230" t="s">
        <v>86</v>
      </c>
      <c r="D76" s="230" t="s">
        <v>84</v>
      </c>
      <c r="E76" s="230" t="s">
        <v>86</v>
      </c>
      <c r="F76" s="230" t="s">
        <v>84</v>
      </c>
      <c r="G76" s="230" t="s">
        <v>86</v>
      </c>
      <c r="H76" s="230" t="s">
        <v>84</v>
      </c>
      <c r="I76" s="230" t="s">
        <v>86</v>
      </c>
    </row>
    <row r="77" spans="1:9" ht="30.75" customHeight="1" x14ac:dyDescent="0.25">
      <c r="A77" s="347"/>
      <c r="B77" s="231">
        <v>0.1</v>
      </c>
      <c r="C77" s="231">
        <v>0.1</v>
      </c>
      <c r="D77" s="231">
        <v>0.1</v>
      </c>
      <c r="E77" s="231">
        <v>0.1</v>
      </c>
      <c r="F77" s="231">
        <v>0.1</v>
      </c>
      <c r="G77" s="231">
        <v>0.1</v>
      </c>
      <c r="H77" s="231">
        <v>0.1</v>
      </c>
      <c r="I77" s="231">
        <v>0.1</v>
      </c>
    </row>
    <row r="78" spans="1:9" ht="408.95" customHeight="1" x14ac:dyDescent="0.25">
      <c r="A78" s="257" t="s">
        <v>195</v>
      </c>
      <c r="B78" s="355" t="s">
        <v>371</v>
      </c>
      <c r="C78" s="356"/>
      <c r="D78" s="355" t="s">
        <v>372</v>
      </c>
      <c r="E78" s="356"/>
      <c r="F78" s="355" t="s">
        <v>373</v>
      </c>
      <c r="G78" s="356"/>
      <c r="H78" s="355" t="s">
        <v>374</v>
      </c>
      <c r="I78" s="356"/>
    </row>
    <row r="79" spans="1:9" s="176" customFormat="1" ht="51" customHeight="1" x14ac:dyDescent="0.25">
      <c r="A79" s="257" t="s">
        <v>196</v>
      </c>
      <c r="B79" s="348" t="s">
        <v>388</v>
      </c>
      <c r="C79" s="349"/>
      <c r="D79" s="348" t="s">
        <v>389</v>
      </c>
      <c r="E79" s="349"/>
      <c r="F79" s="348" t="s">
        <v>390</v>
      </c>
      <c r="G79" s="349"/>
      <c r="H79" s="358" t="s">
        <v>403</v>
      </c>
      <c r="I79" s="349"/>
    </row>
    <row r="80" spans="1:9" ht="30.75" customHeight="1" x14ac:dyDescent="0.25">
      <c r="A80" s="346" t="s">
        <v>159</v>
      </c>
      <c r="B80" s="230" t="s">
        <v>84</v>
      </c>
      <c r="C80" s="230" t="s">
        <v>86</v>
      </c>
      <c r="D80" s="230" t="s">
        <v>84</v>
      </c>
      <c r="E80" s="230" t="s">
        <v>86</v>
      </c>
      <c r="F80" s="230" t="s">
        <v>84</v>
      </c>
      <c r="G80" s="230" t="s">
        <v>86</v>
      </c>
      <c r="H80" s="230" t="s">
        <v>84</v>
      </c>
      <c r="I80" s="230" t="s">
        <v>86</v>
      </c>
    </row>
    <row r="81" spans="1:9" ht="30.75" customHeight="1" x14ac:dyDescent="0.25">
      <c r="A81" s="347"/>
      <c r="B81" s="231">
        <v>0.1</v>
      </c>
      <c r="C81" s="231">
        <v>0.1</v>
      </c>
      <c r="D81" s="231">
        <v>0.1</v>
      </c>
      <c r="E81" s="231">
        <v>0.1</v>
      </c>
      <c r="F81" s="231">
        <v>0.1</v>
      </c>
      <c r="G81" s="231">
        <v>0.1</v>
      </c>
      <c r="H81" s="231">
        <v>0.1</v>
      </c>
      <c r="I81" s="231">
        <v>0.1</v>
      </c>
    </row>
    <row r="82" spans="1:9" ht="408.95" customHeight="1" x14ac:dyDescent="0.25">
      <c r="A82" s="257" t="s">
        <v>195</v>
      </c>
      <c r="B82" s="352" t="s">
        <v>416</v>
      </c>
      <c r="C82" s="353"/>
      <c r="D82" s="352" t="s">
        <v>414</v>
      </c>
      <c r="E82" s="353"/>
      <c r="F82" s="352" t="s">
        <v>415</v>
      </c>
      <c r="G82" s="353"/>
      <c r="H82" s="352" t="s">
        <v>438</v>
      </c>
      <c r="I82" s="353"/>
    </row>
    <row r="83" spans="1:9" ht="81" customHeight="1" x14ac:dyDescent="0.25">
      <c r="A83" s="257" t="s">
        <v>196</v>
      </c>
      <c r="B83" s="358" t="s">
        <v>437</v>
      </c>
      <c r="C83" s="349"/>
      <c r="D83" s="348" t="s">
        <v>417</v>
      </c>
      <c r="E83" s="349"/>
      <c r="F83" s="348" t="s">
        <v>418</v>
      </c>
      <c r="G83" s="349"/>
      <c r="H83" s="358" t="s">
        <v>439</v>
      </c>
      <c r="I83" s="349"/>
    </row>
    <row r="84" spans="1:9" ht="30" customHeight="1" x14ac:dyDescent="0.25">
      <c r="A84" s="346" t="s">
        <v>161</v>
      </c>
      <c r="B84" s="230" t="s">
        <v>84</v>
      </c>
      <c r="C84" s="230" t="s">
        <v>86</v>
      </c>
      <c r="D84" s="230" t="s">
        <v>84</v>
      </c>
      <c r="E84" s="230" t="s">
        <v>86</v>
      </c>
      <c r="F84" s="230" t="s">
        <v>84</v>
      </c>
      <c r="G84" s="230" t="s">
        <v>86</v>
      </c>
      <c r="H84" s="230" t="s">
        <v>84</v>
      </c>
      <c r="I84" s="230" t="s">
        <v>86</v>
      </c>
    </row>
    <row r="85" spans="1:9" ht="30" customHeight="1" x14ac:dyDescent="0.25">
      <c r="A85" s="347"/>
      <c r="B85" s="231">
        <v>0.1</v>
      </c>
      <c r="C85" s="231">
        <v>0.1</v>
      </c>
      <c r="D85" s="231">
        <v>0.1</v>
      </c>
      <c r="E85" s="231">
        <v>0.1</v>
      </c>
      <c r="F85" s="231">
        <v>0.1</v>
      </c>
      <c r="G85" s="231">
        <v>0.1</v>
      </c>
      <c r="H85" s="231">
        <v>0.1</v>
      </c>
      <c r="I85" s="231">
        <v>0.1</v>
      </c>
    </row>
    <row r="86" spans="1:9" ht="408" customHeight="1" x14ac:dyDescent="0.25">
      <c r="A86" s="257" t="s">
        <v>195</v>
      </c>
      <c r="B86" s="341" t="s">
        <v>490</v>
      </c>
      <c r="C86" s="342"/>
      <c r="D86" s="341" t="s">
        <v>450</v>
      </c>
      <c r="E86" s="342"/>
      <c r="F86" s="341" t="s">
        <v>451</v>
      </c>
      <c r="G86" s="342"/>
      <c r="H86" s="341" t="s">
        <v>452</v>
      </c>
      <c r="I86" s="342"/>
    </row>
    <row r="87" spans="1:9" s="176" customFormat="1" ht="80.25" customHeight="1" x14ac:dyDescent="0.25">
      <c r="A87" s="257" t="s">
        <v>196</v>
      </c>
      <c r="B87" s="348" t="s">
        <v>473</v>
      </c>
      <c r="C87" s="349"/>
      <c r="D87" s="348" t="s">
        <v>474</v>
      </c>
      <c r="E87" s="349"/>
      <c r="F87" s="348" t="s">
        <v>475</v>
      </c>
      <c r="G87" s="349"/>
      <c r="H87" s="348" t="s">
        <v>476</v>
      </c>
      <c r="I87" s="349"/>
    </row>
    <row r="88" spans="1:9" ht="29.25" customHeight="1" x14ac:dyDescent="0.25">
      <c r="A88" s="346" t="s">
        <v>162</v>
      </c>
      <c r="B88" s="230" t="s">
        <v>84</v>
      </c>
      <c r="C88" s="230" t="s">
        <v>86</v>
      </c>
      <c r="D88" s="230" t="s">
        <v>84</v>
      </c>
      <c r="E88" s="230" t="s">
        <v>86</v>
      </c>
      <c r="F88" s="230" t="s">
        <v>84</v>
      </c>
      <c r="G88" s="230" t="s">
        <v>86</v>
      </c>
      <c r="H88" s="230" t="s">
        <v>84</v>
      </c>
      <c r="I88" s="230" t="s">
        <v>86</v>
      </c>
    </row>
    <row r="89" spans="1:9" ht="29.25" customHeight="1" x14ac:dyDescent="0.25">
      <c r="A89" s="347"/>
      <c r="B89" s="231">
        <v>0.1</v>
      </c>
      <c r="C89" s="259">
        <v>0.15</v>
      </c>
      <c r="D89" s="231">
        <v>0.1</v>
      </c>
      <c r="E89" s="259">
        <v>0.15</v>
      </c>
      <c r="F89" s="231">
        <v>0.1</v>
      </c>
      <c r="G89" s="259">
        <v>0.15</v>
      </c>
      <c r="H89" s="231">
        <v>0.1</v>
      </c>
      <c r="I89" s="259">
        <v>0.15</v>
      </c>
    </row>
    <row r="90" spans="1:9" ht="390.95" customHeight="1" x14ac:dyDescent="0.25">
      <c r="A90" s="257" t="s">
        <v>195</v>
      </c>
      <c r="B90" s="296" t="s">
        <v>550</v>
      </c>
      <c r="C90" s="359"/>
      <c r="D90" s="296" t="s">
        <v>538</v>
      </c>
      <c r="E90" s="359"/>
      <c r="F90" s="296" t="s">
        <v>539</v>
      </c>
      <c r="G90" s="359"/>
      <c r="H90" s="296" t="s">
        <v>540</v>
      </c>
      <c r="I90" s="359"/>
    </row>
    <row r="91" spans="1:9" s="176" customFormat="1" ht="80.25" customHeight="1" x14ac:dyDescent="0.25">
      <c r="A91" s="257" t="s">
        <v>196</v>
      </c>
      <c r="B91" s="348" t="s">
        <v>541</v>
      </c>
      <c r="C91" s="349"/>
      <c r="D91" s="348" t="s">
        <v>542</v>
      </c>
      <c r="E91" s="349"/>
      <c r="F91" s="358" t="s">
        <v>551</v>
      </c>
      <c r="G91" s="349"/>
      <c r="H91" s="348" t="s">
        <v>543</v>
      </c>
      <c r="I91" s="349"/>
    </row>
    <row r="92" spans="1:9" ht="24.95" customHeight="1" x14ac:dyDescent="0.25">
      <c r="A92" s="346" t="s">
        <v>163</v>
      </c>
      <c r="B92" s="230" t="s">
        <v>84</v>
      </c>
      <c r="C92" s="230" t="s">
        <v>86</v>
      </c>
      <c r="D92" s="230" t="s">
        <v>84</v>
      </c>
      <c r="E92" s="230" t="s">
        <v>86</v>
      </c>
      <c r="F92" s="230" t="s">
        <v>84</v>
      </c>
      <c r="G92" s="230" t="s">
        <v>86</v>
      </c>
      <c r="H92" s="230" t="s">
        <v>84</v>
      </c>
      <c r="I92" s="230" t="s">
        <v>86</v>
      </c>
    </row>
    <row r="93" spans="1:9" ht="24.95" customHeight="1" x14ac:dyDescent="0.25">
      <c r="A93" s="347"/>
      <c r="B93" s="231">
        <v>0.15</v>
      </c>
      <c r="C93" s="259">
        <v>0.15</v>
      </c>
      <c r="D93" s="231">
        <v>0.15</v>
      </c>
      <c r="E93" s="259">
        <v>0.15</v>
      </c>
      <c r="F93" s="231">
        <v>0.15</v>
      </c>
      <c r="G93" s="259">
        <v>0.15</v>
      </c>
      <c r="H93" s="231">
        <v>0.15</v>
      </c>
      <c r="I93" s="259">
        <v>0.15</v>
      </c>
    </row>
    <row r="94" spans="1:9" ht="408.95" customHeight="1" x14ac:dyDescent="0.25">
      <c r="A94" s="257" t="s">
        <v>195</v>
      </c>
      <c r="B94" s="296" t="s">
        <v>567</v>
      </c>
      <c r="C94" s="359"/>
      <c r="D94" s="296" t="s">
        <v>568</v>
      </c>
      <c r="E94" s="359"/>
      <c r="F94" s="296" t="s">
        <v>569</v>
      </c>
      <c r="G94" s="359"/>
      <c r="H94" s="296" t="s">
        <v>570</v>
      </c>
      <c r="I94" s="359"/>
    </row>
    <row r="95" spans="1:9" s="176" customFormat="1" ht="80.25" customHeight="1" x14ac:dyDescent="0.25">
      <c r="A95" s="257" t="s">
        <v>196</v>
      </c>
      <c r="B95" s="348" t="s">
        <v>575</v>
      </c>
      <c r="C95" s="349"/>
      <c r="D95" s="348" t="s">
        <v>576</v>
      </c>
      <c r="E95" s="349"/>
      <c r="F95" s="348" t="s">
        <v>577</v>
      </c>
      <c r="G95" s="349"/>
      <c r="H95" s="348" t="s">
        <v>578</v>
      </c>
      <c r="I95" s="349"/>
    </row>
    <row r="96" spans="1:9" ht="24.95" customHeight="1" x14ac:dyDescent="0.25">
      <c r="A96" s="346" t="s">
        <v>164</v>
      </c>
      <c r="B96" s="230" t="s">
        <v>84</v>
      </c>
      <c r="C96" s="230" t="s">
        <v>86</v>
      </c>
      <c r="D96" s="230" t="s">
        <v>84</v>
      </c>
      <c r="E96" s="230" t="s">
        <v>86</v>
      </c>
      <c r="F96" s="230" t="s">
        <v>84</v>
      </c>
      <c r="G96" s="230" t="s">
        <v>86</v>
      </c>
      <c r="H96" s="230" t="s">
        <v>84</v>
      </c>
      <c r="I96" s="230" t="s">
        <v>86</v>
      </c>
    </row>
    <row r="97" spans="1:9" ht="24.95" customHeight="1" x14ac:dyDescent="0.25">
      <c r="A97" s="347"/>
      <c r="B97" s="231">
        <v>0.15</v>
      </c>
      <c r="C97" s="281">
        <v>0.15</v>
      </c>
      <c r="D97" s="231">
        <v>0.15</v>
      </c>
      <c r="E97" s="281">
        <v>0.15</v>
      </c>
      <c r="F97" s="231">
        <v>0.15</v>
      </c>
      <c r="G97" s="281">
        <v>0.15</v>
      </c>
      <c r="H97" s="231">
        <v>0.15</v>
      </c>
      <c r="I97" s="281">
        <v>0.15</v>
      </c>
    </row>
    <row r="98" spans="1:9" ht="242.1" customHeight="1" x14ac:dyDescent="0.25">
      <c r="A98" s="257" t="s">
        <v>195</v>
      </c>
      <c r="B98" s="355" t="s">
        <v>606</v>
      </c>
      <c r="C98" s="356"/>
      <c r="D98" s="296" t="s">
        <v>607</v>
      </c>
      <c r="E98" s="359"/>
      <c r="F98" s="431" t="s">
        <v>608</v>
      </c>
      <c r="G98" s="432"/>
      <c r="H98" s="296" t="s">
        <v>609</v>
      </c>
      <c r="I98" s="359"/>
    </row>
    <row r="99" spans="1:9" s="176" customFormat="1" ht="80.25" customHeight="1" x14ac:dyDescent="0.25">
      <c r="A99" s="257" t="s">
        <v>196</v>
      </c>
      <c r="B99" s="348" t="s">
        <v>629</v>
      </c>
      <c r="C99" s="349"/>
      <c r="D99" s="348" t="s">
        <v>630</v>
      </c>
      <c r="E99" s="349"/>
      <c r="F99" s="348" t="s">
        <v>631</v>
      </c>
      <c r="G99" s="349"/>
      <c r="H99" s="348" t="s">
        <v>632</v>
      </c>
      <c r="I99" s="349"/>
    </row>
    <row r="100" spans="1:9" ht="24.95" customHeight="1" x14ac:dyDescent="0.25">
      <c r="A100" s="346" t="s">
        <v>166</v>
      </c>
      <c r="B100" s="230" t="s">
        <v>84</v>
      </c>
      <c r="C100" s="230" t="s">
        <v>86</v>
      </c>
      <c r="D100" s="230" t="s">
        <v>84</v>
      </c>
      <c r="E100" s="230" t="s">
        <v>86</v>
      </c>
      <c r="F100" s="230" t="s">
        <v>84</v>
      </c>
      <c r="G100" s="230" t="s">
        <v>86</v>
      </c>
      <c r="H100" s="230" t="s">
        <v>84</v>
      </c>
      <c r="I100" s="230" t="s">
        <v>86</v>
      </c>
    </row>
    <row r="101" spans="1:9" ht="24.95" customHeight="1" x14ac:dyDescent="0.25">
      <c r="A101" s="347"/>
      <c r="B101" s="231">
        <v>0.1</v>
      </c>
      <c r="C101" s="259">
        <v>0.1</v>
      </c>
      <c r="D101" s="231">
        <v>0.1</v>
      </c>
      <c r="E101" s="259">
        <v>0.1</v>
      </c>
      <c r="F101" s="231">
        <v>0.1</v>
      </c>
      <c r="G101" s="259">
        <v>0.1</v>
      </c>
      <c r="H101" s="231">
        <v>0.1</v>
      </c>
      <c r="I101" s="259">
        <v>0.1</v>
      </c>
    </row>
    <row r="102" spans="1:9" ht="408" customHeight="1" x14ac:dyDescent="0.25">
      <c r="A102" s="257" t="s">
        <v>195</v>
      </c>
      <c r="B102" s="296" t="s">
        <v>648</v>
      </c>
      <c r="C102" s="359"/>
      <c r="D102" s="296" t="s">
        <v>649</v>
      </c>
      <c r="E102" s="359"/>
      <c r="F102" s="296" t="s">
        <v>650</v>
      </c>
      <c r="G102" s="359"/>
      <c r="H102" s="296" t="s">
        <v>651</v>
      </c>
      <c r="I102" s="359"/>
    </row>
    <row r="103" spans="1:9" s="176" customFormat="1" ht="80.25" customHeight="1" x14ac:dyDescent="0.25">
      <c r="A103" s="257" t="s">
        <v>196</v>
      </c>
      <c r="B103" s="348" t="s">
        <v>686</v>
      </c>
      <c r="C103" s="349"/>
      <c r="D103" s="348" t="s">
        <v>687</v>
      </c>
      <c r="E103" s="349"/>
      <c r="F103" s="348" t="s">
        <v>688</v>
      </c>
      <c r="G103" s="349"/>
      <c r="H103" s="348" t="s">
        <v>689</v>
      </c>
      <c r="I103" s="349"/>
    </row>
    <row r="104" spans="1:9" ht="24.95" customHeight="1" x14ac:dyDescent="0.25">
      <c r="A104" s="346" t="s">
        <v>167</v>
      </c>
      <c r="B104" s="230" t="s">
        <v>84</v>
      </c>
      <c r="C104" s="230" t="s">
        <v>86</v>
      </c>
      <c r="D104" s="230" t="s">
        <v>84</v>
      </c>
      <c r="E104" s="230" t="s">
        <v>86</v>
      </c>
      <c r="F104" s="230" t="s">
        <v>84</v>
      </c>
      <c r="G104" s="230" t="s">
        <v>86</v>
      </c>
      <c r="H104" s="230" t="s">
        <v>84</v>
      </c>
      <c r="I104" s="230" t="s">
        <v>86</v>
      </c>
    </row>
    <row r="105" spans="1:9" ht="24.95" customHeight="1" x14ac:dyDescent="0.25">
      <c r="A105" s="347"/>
      <c r="B105" s="231">
        <v>0.1</v>
      </c>
      <c r="C105" s="259"/>
      <c r="D105" s="231">
        <v>0.1</v>
      </c>
      <c r="E105" s="259"/>
      <c r="F105" s="231">
        <v>0.1</v>
      </c>
      <c r="G105" s="259"/>
      <c r="H105" s="231">
        <v>0.1</v>
      </c>
      <c r="I105" s="259"/>
    </row>
    <row r="106" spans="1:9" ht="80.25" customHeight="1" x14ac:dyDescent="0.2">
      <c r="A106" s="257" t="s">
        <v>195</v>
      </c>
      <c r="B106" s="436"/>
      <c r="C106" s="436"/>
      <c r="D106" s="436"/>
      <c r="E106" s="436"/>
      <c r="F106" s="436"/>
      <c r="G106" s="436"/>
      <c r="H106" s="436"/>
      <c r="I106" s="436"/>
    </row>
    <row r="107" spans="1:9" ht="80.25" customHeight="1" x14ac:dyDescent="0.25">
      <c r="A107" s="257" t="s">
        <v>196</v>
      </c>
      <c r="B107" s="434"/>
      <c r="C107" s="435"/>
      <c r="D107" s="434"/>
      <c r="E107" s="435"/>
      <c r="F107" s="434"/>
      <c r="G107" s="435"/>
      <c r="H107" s="434"/>
      <c r="I107" s="435"/>
    </row>
    <row r="108" spans="1:9" ht="24.95" customHeight="1" x14ac:dyDescent="0.25">
      <c r="A108" s="346" t="s">
        <v>168</v>
      </c>
      <c r="B108" s="230" t="s">
        <v>84</v>
      </c>
      <c r="C108" s="230" t="s">
        <v>86</v>
      </c>
      <c r="D108" s="230" t="s">
        <v>84</v>
      </c>
      <c r="E108" s="230" t="s">
        <v>86</v>
      </c>
      <c r="F108" s="230" t="s">
        <v>84</v>
      </c>
      <c r="G108" s="230" t="s">
        <v>86</v>
      </c>
      <c r="H108" s="230" t="s">
        <v>84</v>
      </c>
      <c r="I108" s="230" t="s">
        <v>86</v>
      </c>
    </row>
    <row r="109" spans="1:9" ht="24.95" customHeight="1" x14ac:dyDescent="0.25">
      <c r="A109" s="347"/>
      <c r="B109" s="231">
        <v>0.03</v>
      </c>
      <c r="C109" s="259"/>
      <c r="D109" s="231">
        <v>0.03</v>
      </c>
      <c r="E109" s="259"/>
      <c r="F109" s="231">
        <v>0.03</v>
      </c>
      <c r="G109" s="259"/>
      <c r="H109" s="231">
        <v>0.03</v>
      </c>
      <c r="I109" s="259"/>
    </row>
    <row r="110" spans="1:9" ht="80.25" customHeight="1" x14ac:dyDescent="0.2">
      <c r="A110" s="257" t="s">
        <v>195</v>
      </c>
      <c r="B110" s="436"/>
      <c r="C110" s="436"/>
      <c r="D110" s="436"/>
      <c r="E110" s="436"/>
      <c r="F110" s="436"/>
      <c r="G110" s="436"/>
      <c r="H110" s="436"/>
      <c r="I110" s="436"/>
    </row>
    <row r="111" spans="1:9" ht="80.25" customHeight="1" x14ac:dyDescent="0.25">
      <c r="A111" s="257" t="s">
        <v>196</v>
      </c>
      <c r="B111" s="434"/>
      <c r="C111" s="435"/>
      <c r="D111" s="434"/>
      <c r="E111" s="435"/>
      <c r="F111" s="434"/>
      <c r="G111" s="435"/>
      <c r="H111" s="434"/>
      <c r="I111" s="435"/>
    </row>
    <row r="112" spans="1:9" ht="24.95" customHeight="1" x14ac:dyDescent="0.25">
      <c r="A112" s="346" t="s">
        <v>169</v>
      </c>
      <c r="B112" s="230" t="s">
        <v>84</v>
      </c>
      <c r="C112" s="230" t="s">
        <v>86</v>
      </c>
      <c r="D112" s="230" t="s">
        <v>84</v>
      </c>
      <c r="E112" s="230" t="s">
        <v>86</v>
      </c>
      <c r="F112" s="230" t="s">
        <v>84</v>
      </c>
      <c r="G112" s="230" t="s">
        <v>86</v>
      </c>
      <c r="H112" s="230" t="s">
        <v>84</v>
      </c>
      <c r="I112" s="230" t="s">
        <v>86</v>
      </c>
    </row>
    <row r="113" spans="1:9" ht="24.95" customHeight="1" x14ac:dyDescent="0.25">
      <c r="A113" s="347"/>
      <c r="B113" s="231">
        <v>0.02</v>
      </c>
      <c r="C113" s="260"/>
      <c r="D113" s="231">
        <v>0.02</v>
      </c>
      <c r="E113" s="260"/>
      <c r="F113" s="231">
        <v>0.02</v>
      </c>
      <c r="G113" s="260"/>
      <c r="H113" s="231">
        <v>0.02</v>
      </c>
      <c r="I113" s="260"/>
    </row>
    <row r="114" spans="1:9" ht="80.25" customHeight="1" x14ac:dyDescent="0.2">
      <c r="A114" s="257" t="s">
        <v>195</v>
      </c>
      <c r="B114" s="433"/>
      <c r="C114" s="433"/>
      <c r="D114" s="433"/>
      <c r="E114" s="433"/>
      <c r="F114" s="433"/>
      <c r="G114" s="433"/>
      <c r="H114" s="433"/>
      <c r="I114" s="433"/>
    </row>
    <row r="115" spans="1:9" ht="80.25" customHeight="1" x14ac:dyDescent="0.25">
      <c r="A115" s="257" t="s">
        <v>196</v>
      </c>
      <c r="B115" s="434"/>
      <c r="C115" s="435"/>
      <c r="D115" s="434"/>
      <c r="E115" s="435"/>
      <c r="F115" s="434"/>
      <c r="G115" s="435"/>
      <c r="H115" s="434"/>
      <c r="I115" s="435"/>
    </row>
    <row r="116" spans="1:9" ht="15" x14ac:dyDescent="0.25">
      <c r="A116" s="261" t="s">
        <v>197</v>
      </c>
      <c r="B116" s="262">
        <f t="shared" ref="B116:I116" si="1">(B69+B73+B77+B81+B85+B89+B93+B97+B101+B105+B109+B113)</f>
        <v>1</v>
      </c>
      <c r="C116" s="262">
        <f t="shared" si="1"/>
        <v>0.9</v>
      </c>
      <c r="D116" s="262">
        <f t="shared" si="1"/>
        <v>1</v>
      </c>
      <c r="E116" s="262">
        <f t="shared" si="1"/>
        <v>0.9</v>
      </c>
      <c r="F116" s="262">
        <f t="shared" si="1"/>
        <v>1</v>
      </c>
      <c r="G116" s="262">
        <f t="shared" si="1"/>
        <v>0.9</v>
      </c>
      <c r="H116" s="262">
        <f t="shared" si="1"/>
        <v>1</v>
      </c>
      <c r="I116" s="262">
        <f t="shared" si="1"/>
        <v>0.9</v>
      </c>
    </row>
    <row r="121" spans="1:9" ht="37.5" customHeight="1" x14ac:dyDescent="0.25"/>
    <row r="122" spans="1:9" ht="19.5" customHeight="1" x14ac:dyDescent="0.25"/>
    <row r="123" spans="1:9" ht="19.5" customHeight="1" x14ac:dyDescent="0.25"/>
    <row r="124" spans="1:9" ht="34.5" customHeight="1" x14ac:dyDescent="0.25"/>
    <row r="125" spans="1:9" ht="15" customHeight="1" x14ac:dyDescent="0.25"/>
    <row r="126" spans="1:9" ht="15.75" customHeight="1" x14ac:dyDescent="0.25"/>
  </sheetData>
  <mergeCells count="211">
    <mergeCell ref="H98:I98"/>
    <mergeCell ref="B115:C115"/>
    <mergeCell ref="D115:E115"/>
    <mergeCell ref="F115:G115"/>
    <mergeCell ref="H115:I115"/>
    <mergeCell ref="B106:C106"/>
    <mergeCell ref="D106:E106"/>
    <mergeCell ref="F106:G106"/>
    <mergeCell ref="H106:I106"/>
    <mergeCell ref="B107:C107"/>
    <mergeCell ref="D107:E107"/>
    <mergeCell ref="F107:G107"/>
    <mergeCell ref="H107:I107"/>
    <mergeCell ref="B110:C110"/>
    <mergeCell ref="D110:E110"/>
    <mergeCell ref="F110:G110"/>
    <mergeCell ref="H110:I110"/>
    <mergeCell ref="B111:C111"/>
    <mergeCell ref="D111:E111"/>
    <mergeCell ref="F111:G111"/>
    <mergeCell ref="H111:I111"/>
    <mergeCell ref="B114:C114"/>
    <mergeCell ref="D114:E114"/>
    <mergeCell ref="F114:G114"/>
    <mergeCell ref="H114:I114"/>
    <mergeCell ref="H103:I103"/>
    <mergeCell ref="B94:C94"/>
    <mergeCell ref="D94:E94"/>
    <mergeCell ref="F94:G94"/>
    <mergeCell ref="H79:I79"/>
    <mergeCell ref="B82:C82"/>
    <mergeCell ref="D82:E82"/>
    <mergeCell ref="F82:G82"/>
    <mergeCell ref="H82:I82"/>
    <mergeCell ref="H94:I94"/>
    <mergeCell ref="B95:C95"/>
    <mergeCell ref="D95:E95"/>
    <mergeCell ref="B99:C99"/>
    <mergeCell ref="D99:E99"/>
    <mergeCell ref="F99:G99"/>
    <mergeCell ref="H99:I99"/>
    <mergeCell ref="B102:C102"/>
    <mergeCell ref="D102:E102"/>
    <mergeCell ref="F102:G102"/>
    <mergeCell ref="H102:I102"/>
    <mergeCell ref="F95:G95"/>
    <mergeCell ref="H95:I95"/>
    <mergeCell ref="B98:C98"/>
    <mergeCell ref="D98:E98"/>
    <mergeCell ref="F54:G54"/>
    <mergeCell ref="D56:E56"/>
    <mergeCell ref="F56:G56"/>
    <mergeCell ref="D51:E51"/>
    <mergeCell ref="D55:E55"/>
    <mergeCell ref="F61:G61"/>
    <mergeCell ref="F59:G59"/>
    <mergeCell ref="B103:C103"/>
    <mergeCell ref="D103:E103"/>
    <mergeCell ref="F103:G103"/>
    <mergeCell ref="B75:C75"/>
    <mergeCell ref="D75:E75"/>
    <mergeCell ref="F75:G75"/>
    <mergeCell ref="B78:C78"/>
    <mergeCell ref="D78:E78"/>
    <mergeCell ref="F78:G78"/>
    <mergeCell ref="F98:G98"/>
    <mergeCell ref="B66:C66"/>
    <mergeCell ref="D66:E66"/>
    <mergeCell ref="F58:G58"/>
    <mergeCell ref="F60:G60"/>
    <mergeCell ref="D86:E86"/>
    <mergeCell ref="F86:G86"/>
    <mergeCell ref="A58:A59"/>
    <mergeCell ref="A60:A61"/>
    <mergeCell ref="D50:E50"/>
    <mergeCell ref="D57:E57"/>
    <mergeCell ref="D59:E59"/>
    <mergeCell ref="D61:E61"/>
    <mergeCell ref="D58:E58"/>
    <mergeCell ref="D52:E52"/>
    <mergeCell ref="D54:E54"/>
    <mergeCell ref="D60:E60"/>
    <mergeCell ref="D53:E53"/>
    <mergeCell ref="A33:I33"/>
    <mergeCell ref="B34:I34"/>
    <mergeCell ref="B37:C37"/>
    <mergeCell ref="D38:E38"/>
    <mergeCell ref="D39:E39"/>
    <mergeCell ref="F38:G38"/>
    <mergeCell ref="D42:E42"/>
    <mergeCell ref="D41:E41"/>
    <mergeCell ref="D43:E43"/>
    <mergeCell ref="D37:I37"/>
    <mergeCell ref="F41:G41"/>
    <mergeCell ref="F42:G42"/>
    <mergeCell ref="D40:E40"/>
    <mergeCell ref="F40:G40"/>
    <mergeCell ref="A42:A43"/>
    <mergeCell ref="F39:G39"/>
    <mergeCell ref="A35:A36"/>
    <mergeCell ref="G35:G36"/>
    <mergeCell ref="H35:I36"/>
    <mergeCell ref="A38:A39"/>
    <mergeCell ref="A40:A41"/>
    <mergeCell ref="F43:G43"/>
    <mergeCell ref="M1:O1"/>
    <mergeCell ref="M2:O2"/>
    <mergeCell ref="M3:O3"/>
    <mergeCell ref="M4:O4"/>
    <mergeCell ref="B1:L1"/>
    <mergeCell ref="B2:L2"/>
    <mergeCell ref="B3:L3"/>
    <mergeCell ref="B4:L4"/>
    <mergeCell ref="A21:O21"/>
    <mergeCell ref="B12:O14"/>
    <mergeCell ref="B16:F16"/>
    <mergeCell ref="I16:O16"/>
    <mergeCell ref="K18:O18"/>
    <mergeCell ref="A1:A4"/>
    <mergeCell ref="J8:K10"/>
    <mergeCell ref="G16:H16"/>
    <mergeCell ref="G18:I18"/>
    <mergeCell ref="B18:E18"/>
    <mergeCell ref="C19:O19"/>
    <mergeCell ref="A12:A14"/>
    <mergeCell ref="A8:A10"/>
    <mergeCell ref="B6:K6"/>
    <mergeCell ref="M6:O6"/>
    <mergeCell ref="A104:A105"/>
    <mergeCell ref="A108:A109"/>
    <mergeCell ref="A112:A113"/>
    <mergeCell ref="M8:O8"/>
    <mergeCell ref="M9:O9"/>
    <mergeCell ref="M10:O10"/>
    <mergeCell ref="A68:A69"/>
    <mergeCell ref="A72:A73"/>
    <mergeCell ref="A76:A77"/>
    <mergeCell ref="A80:A81"/>
    <mergeCell ref="A84:A85"/>
    <mergeCell ref="A88:A89"/>
    <mergeCell ref="A22:O22"/>
    <mergeCell ref="A65:I65"/>
    <mergeCell ref="F66:G66"/>
    <mergeCell ref="H66:I66"/>
    <mergeCell ref="B70:C70"/>
    <mergeCell ref="D70:E70"/>
    <mergeCell ref="F70:G70"/>
    <mergeCell ref="H70:I70"/>
    <mergeCell ref="H86:I86"/>
    <mergeCell ref="B79:C79"/>
    <mergeCell ref="D79:E79"/>
    <mergeCell ref="F79:G79"/>
    <mergeCell ref="A100:A101"/>
    <mergeCell ref="F51:G51"/>
    <mergeCell ref="B91:C91"/>
    <mergeCell ref="D91:E91"/>
    <mergeCell ref="F91:G91"/>
    <mergeCell ref="H91:I91"/>
    <mergeCell ref="B87:C87"/>
    <mergeCell ref="D87:E87"/>
    <mergeCell ref="F87:G87"/>
    <mergeCell ref="H87:I87"/>
    <mergeCell ref="B90:C90"/>
    <mergeCell ref="D90:E90"/>
    <mergeCell ref="F90:G90"/>
    <mergeCell ref="H90:I90"/>
    <mergeCell ref="B83:C83"/>
    <mergeCell ref="D83:E83"/>
    <mergeCell ref="F57:G57"/>
    <mergeCell ref="F55:G55"/>
    <mergeCell ref="F53:G53"/>
    <mergeCell ref="F83:G83"/>
    <mergeCell ref="H83:I83"/>
    <mergeCell ref="B86:C86"/>
    <mergeCell ref="B71:C71"/>
    <mergeCell ref="D71:E71"/>
    <mergeCell ref="H67:I67"/>
    <mergeCell ref="A92:A93"/>
    <mergeCell ref="A96:A97"/>
    <mergeCell ref="F71:G71"/>
    <mergeCell ref="F74:G74"/>
    <mergeCell ref="H74:I74"/>
    <mergeCell ref="B74:C74"/>
    <mergeCell ref="D74:E74"/>
    <mergeCell ref="H75:I75"/>
    <mergeCell ref="H78:I78"/>
    <mergeCell ref="H71:I71"/>
    <mergeCell ref="F50:G50"/>
    <mergeCell ref="F52:G52"/>
    <mergeCell ref="A44:A45"/>
    <mergeCell ref="A46:A47"/>
    <mergeCell ref="A48:A49"/>
    <mergeCell ref="F46:G46"/>
    <mergeCell ref="F47:G47"/>
    <mergeCell ref="B67:C67"/>
    <mergeCell ref="D67:E67"/>
    <mergeCell ref="F67:G67"/>
    <mergeCell ref="F49:G49"/>
    <mergeCell ref="F48:G48"/>
    <mergeCell ref="D49:E49"/>
    <mergeCell ref="D45:E45"/>
    <mergeCell ref="F44:G44"/>
    <mergeCell ref="D44:E44"/>
    <mergeCell ref="D46:E46"/>
    <mergeCell ref="D48:E48"/>
    <mergeCell ref="D47:E47"/>
    <mergeCell ref="A50:A51"/>
    <mergeCell ref="A52:A53"/>
    <mergeCell ref="A54:A55"/>
    <mergeCell ref="A56:A57"/>
    <mergeCell ref="F45:G45"/>
  </mergeCells>
  <phoneticPr fontId="32" type="noConversion"/>
  <hyperlinks>
    <hyperlink ref="F71" r:id="rId1" xr:uid="{F0503580-F71C-2647-967F-0FBAA22DAFE7}"/>
    <hyperlink ref="B71" r:id="rId2" xr:uid="{804DEC39-A79F-0042-9D6B-AAF2455CB288}"/>
    <hyperlink ref="D71" r:id="rId3" xr:uid="{32AC4058-60C3-FA4F-AD55-B1729EC16E57}"/>
    <hyperlink ref="B75" r:id="rId4" xr:uid="{241CDE1B-70FB-F440-BF12-5A01FD569A93}"/>
    <hyperlink ref="D75" r:id="rId5" xr:uid="{C5DC7294-C616-5C41-9254-BDF0AFADA86E}"/>
    <hyperlink ref="F75" r:id="rId6" xr:uid="{0BD3BE50-0E03-E94A-A0B3-00C89969BCD8}"/>
    <hyperlink ref="H75" r:id="rId7" xr:uid="{9ED9C8EB-2FF9-7243-A5FF-4906951EDC86}"/>
    <hyperlink ref="B79" r:id="rId8" xr:uid="{16104281-6D98-9348-B492-576DC9364CF0}"/>
    <hyperlink ref="D79" r:id="rId9" xr:uid="{3BFB9051-69BC-DF45-B54C-CDCE2119FD91}"/>
    <hyperlink ref="F79" r:id="rId10" xr:uid="{95383C77-FE44-0E4A-B364-6B229D413ED5}"/>
    <hyperlink ref="H79" r:id="rId11" xr:uid="{7458F820-341D-5C4D-9BEF-1982AEC2F98E}"/>
    <hyperlink ref="D83" r:id="rId12" xr:uid="{F7FCA772-77ED-D948-9F15-D0109899A80F}"/>
    <hyperlink ref="F83" r:id="rId13" xr:uid="{892FD4BC-0246-C44C-887F-476270326476}"/>
    <hyperlink ref="H83" r:id="rId14" xr:uid="{72208C68-AEFA-7F43-A85C-01D0F4B5962A}"/>
    <hyperlink ref="B83" r:id="rId15" xr:uid="{149E6F96-EF10-1142-B0CA-C297DD98BA6D}"/>
    <hyperlink ref="B87" r:id="rId16" xr:uid="{5563605C-90D8-B540-9432-F2D018D852C4}"/>
    <hyperlink ref="D87" r:id="rId17" xr:uid="{EEECF704-B1E2-9A4B-8D50-5B21B0964CF5}"/>
    <hyperlink ref="F87" r:id="rId18" xr:uid="{74D0E80A-FB12-0949-964E-57DA1898CD10}"/>
    <hyperlink ref="H87" r:id="rId19" xr:uid="{2B0D9F59-3C8A-814E-9298-3F87D824635A}"/>
    <hyperlink ref="B91" r:id="rId20" xr:uid="{2ED1743D-AFD2-1144-93CB-9D125D433383}"/>
    <hyperlink ref="D91" r:id="rId21" xr:uid="{EE5F4E06-4A46-EA4E-9DAD-61C9D58AAC11}"/>
    <hyperlink ref="H91" r:id="rId22" xr:uid="{4F48E6E2-0A2A-174D-AF0C-4DDE3B937DE5}"/>
    <hyperlink ref="F91" r:id="rId23" xr:uid="{D4D81292-6896-7A4D-BD76-351A4ED40F7D}"/>
    <hyperlink ref="B95" r:id="rId24" xr:uid="{8B5C2565-93D1-4946-929B-5A1FFF213E19}"/>
    <hyperlink ref="D95" r:id="rId25" xr:uid="{A0A7D882-9496-9643-8C48-E14F61ABC120}"/>
    <hyperlink ref="F95" r:id="rId26" xr:uid="{DCCADFDA-85AD-B844-A5A8-1AE6DC218896}"/>
    <hyperlink ref="H95" r:id="rId27" xr:uid="{6FDF18F5-6558-E74D-8202-EED82F6AC3FA}"/>
    <hyperlink ref="B99" r:id="rId28" xr:uid="{8E23CB83-B3BD-7A4F-99C3-30D753ABDE19}"/>
    <hyperlink ref="D99" r:id="rId29" xr:uid="{97E0C7F9-4F5D-DE4D-853B-B0BE5C3603CC}"/>
    <hyperlink ref="F99" r:id="rId30" xr:uid="{DDE7064D-A62B-4D49-BC3B-5DCD916A1503}"/>
    <hyperlink ref="H99" r:id="rId31" xr:uid="{FA986F6A-96BC-E249-A61C-20EDC03F42FC}"/>
    <hyperlink ref="B103" r:id="rId32" xr:uid="{9B831935-A27F-A740-8E15-5A44D3E9AC6D}"/>
    <hyperlink ref="D103" r:id="rId33" xr:uid="{EF764885-4FB9-444A-96BB-D3E0E39A88A5}"/>
    <hyperlink ref="F103" r:id="rId34" xr:uid="{EDCBA6B3-1711-5045-A0A0-F9B20D04873B}"/>
    <hyperlink ref="H103" r:id="rId35" xr:uid="{5221B318-7963-8046-9A2E-1145C3DA1671}"/>
  </hyperlinks>
  <pageMargins left="0.25" right="0.25" top="0.75" bottom="0.75" header="0.3" footer="0.3"/>
  <pageSetup scale="21" orientation="landscape" r:id="rId36"/>
  <drawing r:id="rId37"/>
  <legacyDrawing r:id="rId38"/>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1AB63-DE8B-084A-A910-BB946BAE5057}">
  <dimension ref="A1:Q120"/>
  <sheetViews>
    <sheetView topLeftCell="J6" zoomScale="85" zoomScaleNormal="85" workbookViewId="0">
      <selection activeCell="L26" sqref="L26"/>
    </sheetView>
  </sheetViews>
  <sheetFormatPr baseColWidth="10" defaultColWidth="40.42578125" defaultRowHeight="15" x14ac:dyDescent="0.25"/>
  <cols>
    <col min="1" max="3" width="40.42578125" style="263"/>
    <col min="4" max="4" width="61.140625" style="263" customWidth="1"/>
    <col min="5" max="5" width="47.7109375" style="263" customWidth="1"/>
    <col min="6" max="6" width="54" style="263" customWidth="1"/>
    <col min="7" max="7" width="67" style="263" customWidth="1"/>
    <col min="8" max="16384" width="40.42578125" style="263"/>
  </cols>
  <sheetData>
    <row r="1" spans="1:16" ht="15.75" thickBot="1" x14ac:dyDescent="0.3">
      <c r="A1" s="389"/>
      <c r="B1" s="370" t="s">
        <v>150</v>
      </c>
      <c r="C1" s="371"/>
      <c r="D1" s="371"/>
      <c r="E1" s="371"/>
      <c r="F1" s="371"/>
      <c r="G1" s="371"/>
      <c r="H1" s="371"/>
      <c r="I1" s="371"/>
      <c r="J1" s="371"/>
      <c r="K1" s="371"/>
      <c r="L1" s="372"/>
      <c r="M1" s="367" t="s">
        <v>234</v>
      </c>
      <c r="N1" s="368"/>
      <c r="O1" s="369"/>
      <c r="P1" s="62"/>
    </row>
    <row r="2" spans="1:16" ht="15.75" thickBot="1" x14ac:dyDescent="0.3">
      <c r="A2" s="390"/>
      <c r="B2" s="373" t="s">
        <v>151</v>
      </c>
      <c r="C2" s="374"/>
      <c r="D2" s="374"/>
      <c r="E2" s="374"/>
      <c r="F2" s="374"/>
      <c r="G2" s="374"/>
      <c r="H2" s="374"/>
      <c r="I2" s="374"/>
      <c r="J2" s="374"/>
      <c r="K2" s="374"/>
      <c r="L2" s="375"/>
      <c r="M2" s="367" t="s">
        <v>235</v>
      </c>
      <c r="N2" s="368"/>
      <c r="O2" s="369"/>
      <c r="P2" s="62"/>
    </row>
    <row r="3" spans="1:16" ht="15.75" thickBot="1" x14ac:dyDescent="0.3">
      <c r="A3" s="390"/>
      <c r="B3" s="373" t="s">
        <v>0</v>
      </c>
      <c r="C3" s="374"/>
      <c r="D3" s="374"/>
      <c r="E3" s="374"/>
      <c r="F3" s="374"/>
      <c r="G3" s="374"/>
      <c r="H3" s="374"/>
      <c r="I3" s="374"/>
      <c r="J3" s="374"/>
      <c r="K3" s="374"/>
      <c r="L3" s="375"/>
      <c r="M3" s="367" t="s">
        <v>236</v>
      </c>
      <c r="N3" s="368"/>
      <c r="O3" s="369"/>
      <c r="P3" s="62"/>
    </row>
    <row r="4" spans="1:16" ht="15.75" thickBot="1" x14ac:dyDescent="0.3">
      <c r="A4" s="391"/>
      <c r="B4" s="376" t="s">
        <v>152</v>
      </c>
      <c r="C4" s="377"/>
      <c r="D4" s="377"/>
      <c r="E4" s="377"/>
      <c r="F4" s="377"/>
      <c r="G4" s="377"/>
      <c r="H4" s="377"/>
      <c r="I4" s="377"/>
      <c r="J4" s="377"/>
      <c r="K4" s="377"/>
      <c r="L4" s="378"/>
      <c r="M4" s="367" t="s">
        <v>237</v>
      </c>
      <c r="N4" s="368"/>
      <c r="O4" s="369"/>
      <c r="P4" s="62"/>
    </row>
    <row r="5" spans="1:16" ht="15.75" thickBot="1" x14ac:dyDescent="0.3">
      <c r="A5" s="63"/>
      <c r="B5" s="64"/>
      <c r="C5" s="64"/>
      <c r="D5" s="64"/>
      <c r="E5" s="64"/>
      <c r="F5" s="64"/>
      <c r="G5" s="64"/>
      <c r="H5" s="64"/>
      <c r="I5" s="64"/>
      <c r="J5" s="64"/>
      <c r="K5" s="64"/>
      <c r="L5" s="64"/>
      <c r="M5" s="71"/>
      <c r="N5" s="71"/>
      <c r="O5" s="71"/>
      <c r="P5" s="62"/>
    </row>
    <row r="6" spans="1:16" ht="15.75" thickBot="1" x14ac:dyDescent="0.3">
      <c r="A6" s="37" t="s">
        <v>154</v>
      </c>
      <c r="B6" s="401" t="s">
        <v>241</v>
      </c>
      <c r="C6" s="402"/>
      <c r="D6" s="402"/>
      <c r="E6" s="402"/>
      <c r="F6" s="402"/>
      <c r="G6" s="402"/>
      <c r="H6" s="402"/>
      <c r="I6" s="402"/>
      <c r="J6" s="402"/>
      <c r="K6" s="403"/>
      <c r="L6" s="86" t="s">
        <v>155</v>
      </c>
      <c r="M6" s="404">
        <v>2024110010311</v>
      </c>
      <c r="N6" s="405"/>
      <c r="O6" s="406"/>
      <c r="P6" s="1"/>
    </row>
    <row r="7" spans="1:16" ht="15.75" thickBot="1" x14ac:dyDescent="0.3">
      <c r="A7" s="63"/>
      <c r="B7" s="64"/>
      <c r="C7" s="64"/>
      <c r="D7" s="64"/>
      <c r="E7" s="64"/>
      <c r="F7" s="64"/>
      <c r="G7" s="64"/>
      <c r="H7" s="64"/>
      <c r="I7" s="64"/>
      <c r="J7" s="64"/>
      <c r="K7" s="64"/>
      <c r="L7" s="64"/>
      <c r="M7" s="71"/>
      <c r="N7" s="71"/>
      <c r="O7" s="71"/>
      <c r="P7" s="62"/>
    </row>
    <row r="8" spans="1:16" ht="15.75" thickBot="1" x14ac:dyDescent="0.3">
      <c r="A8" s="400" t="s">
        <v>6</v>
      </c>
      <c r="B8" s="86" t="s">
        <v>156</v>
      </c>
      <c r="C8" s="210"/>
      <c r="D8" s="86" t="s">
        <v>157</v>
      </c>
      <c r="E8" s="210"/>
      <c r="F8" s="86" t="s">
        <v>158</v>
      </c>
      <c r="G8" s="100"/>
      <c r="H8" s="86" t="s">
        <v>159</v>
      </c>
      <c r="I8" s="101"/>
      <c r="J8" s="363" t="s">
        <v>8</v>
      </c>
      <c r="K8" s="392"/>
      <c r="L8" s="97" t="s">
        <v>160</v>
      </c>
      <c r="M8" s="362"/>
      <c r="N8" s="362"/>
      <c r="O8" s="362"/>
      <c r="P8" s="62"/>
    </row>
    <row r="9" spans="1:16" ht="15.75" thickBot="1" x14ac:dyDescent="0.3">
      <c r="A9" s="400"/>
      <c r="B9" s="87" t="s">
        <v>161</v>
      </c>
      <c r="C9" s="69"/>
      <c r="D9" s="86" t="s">
        <v>162</v>
      </c>
      <c r="E9" s="69"/>
      <c r="F9" s="86" t="s">
        <v>163</v>
      </c>
      <c r="G9" s="69"/>
      <c r="H9" s="86" t="s">
        <v>164</v>
      </c>
      <c r="I9" s="101"/>
      <c r="J9" s="363"/>
      <c r="K9" s="392"/>
      <c r="L9" s="97" t="s">
        <v>165</v>
      </c>
      <c r="M9" s="362" t="s">
        <v>261</v>
      </c>
      <c r="N9" s="362"/>
      <c r="O9" s="362"/>
      <c r="P9" s="62"/>
    </row>
    <row r="10" spans="1:16" ht="15.75" thickBot="1" x14ac:dyDescent="0.3">
      <c r="A10" s="400"/>
      <c r="B10" s="86" t="s">
        <v>166</v>
      </c>
      <c r="C10" s="100" t="s">
        <v>261</v>
      </c>
      <c r="D10" s="86" t="s">
        <v>167</v>
      </c>
      <c r="E10" s="38"/>
      <c r="F10" s="86" t="s">
        <v>168</v>
      </c>
      <c r="G10" s="38"/>
      <c r="H10" s="86" t="s">
        <v>169</v>
      </c>
      <c r="I10" s="101"/>
      <c r="J10" s="363"/>
      <c r="K10" s="392"/>
      <c r="L10" s="97" t="s">
        <v>170</v>
      </c>
      <c r="M10" s="362" t="s">
        <v>261</v>
      </c>
      <c r="N10" s="362"/>
      <c r="O10" s="362"/>
      <c r="P10" s="62"/>
    </row>
    <row r="11" spans="1:16" ht="15.75" thickBot="1" x14ac:dyDescent="0.3">
      <c r="A11" s="4"/>
      <c r="B11" s="5"/>
      <c r="C11" s="5"/>
      <c r="D11" s="7"/>
      <c r="E11" s="6"/>
      <c r="F11" s="6"/>
      <c r="G11" s="125"/>
      <c r="H11" s="125"/>
      <c r="I11" s="8"/>
      <c r="J11" s="8"/>
      <c r="K11" s="5"/>
      <c r="L11" s="5"/>
      <c r="M11" s="5"/>
      <c r="N11" s="5"/>
      <c r="O11" s="5"/>
      <c r="P11" s="1"/>
    </row>
    <row r="12" spans="1:16" s="264" customFormat="1" x14ac:dyDescent="0.25">
      <c r="A12" s="397" t="s">
        <v>171</v>
      </c>
      <c r="B12" s="437" t="s">
        <v>247</v>
      </c>
      <c r="C12" s="438"/>
      <c r="D12" s="438"/>
      <c r="E12" s="438"/>
      <c r="F12" s="438"/>
      <c r="G12" s="438"/>
      <c r="H12" s="438"/>
      <c r="I12" s="438"/>
      <c r="J12" s="438"/>
      <c r="K12" s="438"/>
      <c r="L12" s="438"/>
      <c r="M12" s="438"/>
      <c r="N12" s="438"/>
      <c r="O12" s="439"/>
      <c r="P12" s="169"/>
    </row>
    <row r="13" spans="1:16" s="264" customFormat="1" x14ac:dyDescent="0.25">
      <c r="A13" s="398"/>
      <c r="B13" s="440"/>
      <c r="C13" s="441"/>
      <c r="D13" s="441"/>
      <c r="E13" s="441"/>
      <c r="F13" s="441"/>
      <c r="G13" s="441"/>
      <c r="H13" s="441"/>
      <c r="I13" s="441"/>
      <c r="J13" s="441"/>
      <c r="K13" s="441"/>
      <c r="L13" s="441"/>
      <c r="M13" s="441"/>
      <c r="N13" s="441"/>
      <c r="O13" s="442"/>
      <c r="P13" s="169"/>
    </row>
    <row r="14" spans="1:16" s="264" customFormat="1" ht="15.75" thickBot="1" x14ac:dyDescent="0.3">
      <c r="A14" s="399"/>
      <c r="B14" s="443"/>
      <c r="C14" s="444"/>
      <c r="D14" s="444"/>
      <c r="E14" s="444"/>
      <c r="F14" s="444"/>
      <c r="G14" s="444"/>
      <c r="H14" s="444"/>
      <c r="I14" s="444"/>
      <c r="J14" s="444"/>
      <c r="K14" s="444"/>
      <c r="L14" s="444"/>
      <c r="M14" s="444"/>
      <c r="N14" s="444"/>
      <c r="O14" s="445"/>
      <c r="P14" s="169"/>
    </row>
    <row r="15" spans="1:16" s="264" customFormat="1" ht="15.75" thickBot="1" x14ac:dyDescent="0.3">
      <c r="A15" s="170"/>
      <c r="B15" s="171"/>
      <c r="C15" s="172"/>
      <c r="D15" s="172"/>
      <c r="E15" s="172"/>
      <c r="F15" s="172"/>
      <c r="G15" s="158"/>
      <c r="H15" s="158"/>
      <c r="I15" s="158"/>
      <c r="J15" s="158"/>
      <c r="K15" s="158"/>
      <c r="L15" s="173"/>
      <c r="M15" s="173"/>
      <c r="N15" s="173"/>
      <c r="O15" s="173"/>
      <c r="P15" s="169"/>
    </row>
    <row r="16" spans="1:16" s="264" customFormat="1" ht="27.95" customHeight="1" thickBot="1" x14ac:dyDescent="0.3">
      <c r="A16" s="157" t="s">
        <v>13</v>
      </c>
      <c r="B16" s="446" t="s">
        <v>243</v>
      </c>
      <c r="C16" s="446"/>
      <c r="D16" s="446"/>
      <c r="E16" s="446"/>
      <c r="F16" s="446"/>
      <c r="G16" s="400" t="s">
        <v>15</v>
      </c>
      <c r="H16" s="400"/>
      <c r="I16" s="446" t="s">
        <v>248</v>
      </c>
      <c r="J16" s="446"/>
      <c r="K16" s="446"/>
      <c r="L16" s="446"/>
      <c r="M16" s="446"/>
      <c r="N16" s="446"/>
      <c r="O16" s="446"/>
      <c r="P16" s="174"/>
    </row>
    <row r="17" spans="1:17" s="264" customFormat="1" ht="15.75" thickBot="1" x14ac:dyDescent="0.3">
      <c r="A17" s="170"/>
      <c r="B17" s="158"/>
      <c r="C17" s="172"/>
      <c r="D17" s="172"/>
      <c r="E17" s="172"/>
      <c r="F17" s="172"/>
      <c r="G17" s="158"/>
      <c r="H17" s="158"/>
      <c r="I17" s="158"/>
      <c r="J17" s="158"/>
      <c r="K17" s="158"/>
      <c r="L17" s="173"/>
      <c r="M17" s="173"/>
      <c r="N17" s="173"/>
      <c r="O17" s="173"/>
      <c r="P17" s="169"/>
    </row>
    <row r="18" spans="1:17" s="264" customFormat="1" ht="81.75" customHeight="1" thickBot="1" x14ac:dyDescent="0.3">
      <c r="A18" s="157" t="s">
        <v>17</v>
      </c>
      <c r="B18" s="447" t="s">
        <v>244</v>
      </c>
      <c r="C18" s="447"/>
      <c r="D18" s="447"/>
      <c r="E18" s="447"/>
      <c r="F18" s="157" t="s">
        <v>19</v>
      </c>
      <c r="G18" s="448" t="s">
        <v>246</v>
      </c>
      <c r="H18" s="448"/>
      <c r="I18" s="448"/>
      <c r="J18" s="157" t="s">
        <v>21</v>
      </c>
      <c r="K18" s="446" t="s">
        <v>270</v>
      </c>
      <c r="L18" s="446"/>
      <c r="M18" s="446"/>
      <c r="N18" s="446"/>
      <c r="O18" s="446"/>
      <c r="P18" s="169"/>
    </row>
    <row r="19" spans="1:17" x14ac:dyDescent="0.25">
      <c r="A19" s="3"/>
      <c r="B19" s="2"/>
      <c r="C19" s="396"/>
      <c r="D19" s="396"/>
      <c r="E19" s="396"/>
      <c r="F19" s="396"/>
      <c r="G19" s="396"/>
      <c r="H19" s="396"/>
      <c r="I19" s="396"/>
      <c r="J19" s="396"/>
      <c r="K19" s="396"/>
      <c r="L19" s="396"/>
      <c r="M19" s="396"/>
      <c r="N19" s="396"/>
      <c r="O19" s="396"/>
      <c r="P19" s="1"/>
    </row>
    <row r="20" spans="1:17" ht="15.75" thickBot="1" x14ac:dyDescent="0.3">
      <c r="A20" s="59"/>
      <c r="B20" s="60"/>
      <c r="C20" s="60"/>
      <c r="D20" s="60"/>
      <c r="E20" s="60"/>
      <c r="F20" s="60"/>
      <c r="G20" s="60"/>
      <c r="H20" s="60"/>
      <c r="I20" s="60"/>
      <c r="J20" s="60"/>
      <c r="K20" s="60"/>
      <c r="L20" s="60"/>
      <c r="M20" s="60"/>
      <c r="N20" s="60"/>
      <c r="O20" s="60"/>
      <c r="P20" s="1"/>
    </row>
    <row r="21" spans="1:17" ht="15.75" thickBot="1" x14ac:dyDescent="0.3">
      <c r="A21" s="313" t="s">
        <v>23</v>
      </c>
      <c r="B21" s="314"/>
      <c r="C21" s="314"/>
      <c r="D21" s="314"/>
      <c r="E21" s="314"/>
      <c r="F21" s="314"/>
      <c r="G21" s="314"/>
      <c r="H21" s="314"/>
      <c r="I21" s="314"/>
      <c r="J21" s="314"/>
      <c r="K21" s="314"/>
      <c r="L21" s="314"/>
      <c r="M21" s="314"/>
      <c r="N21" s="314"/>
      <c r="O21" s="363"/>
      <c r="P21" s="1"/>
    </row>
    <row r="22" spans="1:17" ht="15.75" thickBot="1" x14ac:dyDescent="0.3">
      <c r="A22" s="313" t="s">
        <v>172</v>
      </c>
      <c r="B22" s="314"/>
      <c r="C22" s="314"/>
      <c r="D22" s="314"/>
      <c r="E22" s="314"/>
      <c r="F22" s="314"/>
      <c r="G22" s="314"/>
      <c r="H22" s="314"/>
      <c r="I22" s="314"/>
      <c r="J22" s="314"/>
      <c r="K22" s="314"/>
      <c r="L22" s="314"/>
      <c r="M22" s="314"/>
      <c r="N22" s="314"/>
      <c r="O22" s="363"/>
      <c r="P22" s="1"/>
    </row>
    <row r="23" spans="1:17" ht="15.75" thickBot="1" x14ac:dyDescent="0.3">
      <c r="A23" s="21"/>
      <c r="B23" s="14" t="s">
        <v>156</v>
      </c>
      <c r="C23" s="14" t="s">
        <v>157</v>
      </c>
      <c r="D23" s="14" t="s">
        <v>158</v>
      </c>
      <c r="E23" s="14" t="s">
        <v>159</v>
      </c>
      <c r="F23" s="14" t="s">
        <v>161</v>
      </c>
      <c r="G23" s="14" t="s">
        <v>162</v>
      </c>
      <c r="H23" s="14" t="s">
        <v>163</v>
      </c>
      <c r="I23" s="14" t="s">
        <v>164</v>
      </c>
      <c r="J23" s="14" t="s">
        <v>166</v>
      </c>
      <c r="K23" s="14" t="s">
        <v>167</v>
      </c>
      <c r="L23" s="14" t="s">
        <v>168</v>
      </c>
      <c r="M23" s="14" t="s">
        <v>169</v>
      </c>
      <c r="N23" s="15" t="s">
        <v>173</v>
      </c>
      <c r="O23" s="15" t="s">
        <v>174</v>
      </c>
      <c r="P23" s="1"/>
    </row>
    <row r="24" spans="1:17" ht="33" customHeight="1" x14ac:dyDescent="0.25">
      <c r="A24" s="16" t="s">
        <v>24</v>
      </c>
      <c r="B24" s="249">
        <v>204162000</v>
      </c>
      <c r="C24" s="249"/>
      <c r="D24" s="249"/>
      <c r="E24" s="249"/>
      <c r="F24" s="249"/>
      <c r="G24" s="249"/>
      <c r="H24" s="249"/>
      <c r="I24" s="249"/>
      <c r="J24" s="249">
        <v>10713919</v>
      </c>
      <c r="K24" s="249"/>
      <c r="L24" s="249"/>
      <c r="M24" s="249"/>
      <c r="N24" s="645">
        <f>SUM(B24:M24)</f>
        <v>214875919</v>
      </c>
      <c r="O24" s="199">
        <v>1</v>
      </c>
      <c r="P24" s="1"/>
    </row>
    <row r="25" spans="1:17" ht="33" customHeight="1" x14ac:dyDescent="0.25">
      <c r="A25" s="16" t="s">
        <v>26</v>
      </c>
      <c r="B25" s="126">
        <v>175863997</v>
      </c>
      <c r="C25" s="126">
        <f>175863997-B25</f>
        <v>0</v>
      </c>
      <c r="D25" s="249">
        <f>175863993-B25-C25</f>
        <v>-4</v>
      </c>
      <c r="E25" s="265">
        <f>182147918-B25-C25-D25</f>
        <v>6283925</v>
      </c>
      <c r="F25" s="249">
        <f>182445918-B25-C25-D25-E25</f>
        <v>298000</v>
      </c>
      <c r="G25" s="249">
        <f>203795371-B25-C25-D25-E25-F25</f>
        <v>21349453</v>
      </c>
      <c r="H25" s="249">
        <f>203795371-B25-C25-D25-E25-F25-G25</f>
        <v>0</v>
      </c>
      <c r="I25" s="249">
        <f>203795371-B25-C25-D25-E25-F25-G25-H25</f>
        <v>0</v>
      </c>
      <c r="J25" s="249">
        <f>203795371-B25-C25-D25-E25-F25-G25-H25-I25</f>
        <v>0</v>
      </c>
      <c r="K25" s="249"/>
      <c r="L25" s="249"/>
      <c r="M25" s="249"/>
      <c r="N25" s="645">
        <f t="shared" ref="N25:N29" si="0">SUM(B25:M25)</f>
        <v>203795371</v>
      </c>
      <c r="O25" s="200">
        <f>N25/N24</f>
        <v>0.94843280693542953</v>
      </c>
      <c r="P25" s="1"/>
      <c r="Q25" s="286"/>
    </row>
    <row r="26" spans="1:17" ht="33" customHeight="1" x14ac:dyDescent="0.25">
      <c r="A26" s="16" t="s">
        <v>28</v>
      </c>
      <c r="B26" s="127">
        <v>0</v>
      </c>
      <c r="C26" s="249">
        <f>1352527-B26</f>
        <v>1352527</v>
      </c>
      <c r="D26" s="249">
        <f>19639155-B26-C26</f>
        <v>18286628</v>
      </c>
      <c r="E26" s="265">
        <f>36005118-B26-C26-D26</f>
        <v>16365963</v>
      </c>
      <c r="F26" s="249">
        <f>52371081-B26-C26-D26-E26</f>
        <v>16365963</v>
      </c>
      <c r="G26" s="249">
        <f>75020969-B26-C26-D26-E26-F26</f>
        <v>22649888</v>
      </c>
      <c r="H26" s="249">
        <f>91386932-B26-C26-D26-E26-F26-G26</f>
        <v>16365963</v>
      </c>
      <c r="I26" s="249">
        <f>107752895-B26-C26-D26-E26-F26-G26-H26</f>
        <v>16365963</v>
      </c>
      <c r="J26" s="249">
        <f>124118858-B26-C26-D26-E26-F26-G26-H26-I26</f>
        <v>16365963</v>
      </c>
      <c r="K26" s="129"/>
      <c r="L26" s="129"/>
      <c r="M26" s="129"/>
      <c r="N26" s="645">
        <f t="shared" si="0"/>
        <v>124118858</v>
      </c>
      <c r="O26" s="200">
        <f>N26/N24</f>
        <v>0.57763037653372407</v>
      </c>
      <c r="P26" s="1"/>
    </row>
    <row r="27" spans="1:17" ht="33" customHeight="1" x14ac:dyDescent="0.25">
      <c r="A27" s="16" t="s">
        <v>175</v>
      </c>
      <c r="B27" s="249">
        <v>13536000</v>
      </c>
      <c r="C27" s="249">
        <v>6192682</v>
      </c>
      <c r="D27" s="249">
        <v>7000000</v>
      </c>
      <c r="E27" s="249">
        <v>10000000</v>
      </c>
      <c r="F27" s="249"/>
      <c r="G27" s="249"/>
      <c r="H27" s="249"/>
      <c r="I27" s="249"/>
      <c r="J27" s="249"/>
      <c r="K27" s="249"/>
      <c r="L27" s="249"/>
      <c r="M27" s="249"/>
      <c r="N27" s="645">
        <f t="shared" si="0"/>
        <v>36728682</v>
      </c>
      <c r="O27" s="200">
        <v>1</v>
      </c>
      <c r="P27" s="1"/>
    </row>
    <row r="28" spans="1:17" ht="33" customHeight="1" x14ac:dyDescent="0.25">
      <c r="A28" s="16" t="s">
        <v>176</v>
      </c>
      <c r="B28" s="129">
        <v>0</v>
      </c>
      <c r="C28" s="129"/>
      <c r="D28" s="129"/>
      <c r="E28" s="129">
        <v>0</v>
      </c>
      <c r="F28" s="129">
        <v>0</v>
      </c>
      <c r="G28" s="249">
        <v>0</v>
      </c>
      <c r="H28" s="249">
        <v>0</v>
      </c>
      <c r="I28" s="129"/>
      <c r="J28" s="129"/>
      <c r="K28" s="129"/>
      <c r="L28" s="129"/>
      <c r="M28" s="129"/>
      <c r="N28" s="645">
        <f t="shared" si="0"/>
        <v>0</v>
      </c>
      <c r="O28" s="200">
        <f>N28/N27</f>
        <v>0</v>
      </c>
      <c r="P28" s="1"/>
    </row>
    <row r="29" spans="1:17" ht="33" customHeight="1" thickBot="1" x14ac:dyDescent="0.3">
      <c r="A29" s="19" t="s">
        <v>34</v>
      </c>
      <c r="B29" s="250">
        <v>10670000</v>
      </c>
      <c r="C29" s="250">
        <f>10670000-B29</f>
        <v>0</v>
      </c>
      <c r="D29" s="250">
        <f>25020897-B29-C29</f>
        <v>14350897</v>
      </c>
      <c r="E29" s="250">
        <f>27864494-B29-C29-D29</f>
        <v>2843597</v>
      </c>
      <c r="F29" s="130">
        <f>27864494-B29-C29-D29-E29</f>
        <v>0</v>
      </c>
      <c r="G29" s="249">
        <f>36570829-B29-C29-D29-E29-F29</f>
        <v>8706335</v>
      </c>
      <c r="H29" s="249">
        <v>0</v>
      </c>
      <c r="I29" s="249">
        <v>0</v>
      </c>
      <c r="J29" s="130"/>
      <c r="K29" s="130"/>
      <c r="L29" s="130"/>
      <c r="M29" s="130"/>
      <c r="N29" s="646">
        <f t="shared" si="0"/>
        <v>36570829</v>
      </c>
      <c r="O29" s="201">
        <f>N29/N27</f>
        <v>0.99570218718983705</v>
      </c>
      <c r="P29" s="1"/>
    </row>
    <row r="30" spans="1:17" x14ac:dyDescent="0.25">
      <c r="A30" s="20"/>
      <c r="B30" s="20"/>
      <c r="C30" s="20"/>
      <c r="D30" s="20"/>
      <c r="E30" s="20"/>
      <c r="F30" s="20"/>
      <c r="G30" s="20"/>
      <c r="H30" s="20"/>
      <c r="I30" s="20"/>
      <c r="J30" s="20"/>
      <c r="K30" s="20"/>
      <c r="L30" s="20"/>
      <c r="M30" s="20"/>
      <c r="N30" s="20"/>
      <c r="O30" s="20"/>
      <c r="P30" s="20"/>
    </row>
    <row r="31" spans="1:17" x14ac:dyDescent="0.25">
      <c r="A31" s="20"/>
      <c r="B31" s="20"/>
      <c r="C31" s="20"/>
      <c r="D31" s="20"/>
      <c r="E31" s="20"/>
      <c r="F31" s="20"/>
      <c r="G31" s="20"/>
      <c r="H31" s="20"/>
      <c r="I31" s="20"/>
      <c r="J31" s="20"/>
      <c r="K31" s="20"/>
      <c r="L31" s="20"/>
      <c r="M31" s="20"/>
      <c r="N31" s="20"/>
      <c r="O31" s="20"/>
      <c r="P31" s="20"/>
    </row>
    <row r="32" spans="1:17" ht="15.75" thickBot="1" x14ac:dyDescent="0.3">
      <c r="A32" s="1"/>
      <c r="B32" s="1"/>
      <c r="C32" s="1"/>
      <c r="D32" s="1"/>
      <c r="E32" s="1"/>
      <c r="F32" s="1"/>
      <c r="G32" s="1"/>
      <c r="H32" s="1"/>
      <c r="I32" s="1"/>
      <c r="J32" s="1"/>
      <c r="K32" s="1"/>
      <c r="L32" s="1"/>
      <c r="M32" s="1"/>
      <c r="N32" s="1"/>
      <c r="O32" s="1"/>
      <c r="P32" s="1"/>
    </row>
    <row r="33" spans="1:16" ht="15.75" thickBot="1" x14ac:dyDescent="0.3">
      <c r="A33" s="407" t="s">
        <v>177</v>
      </c>
      <c r="B33" s="408"/>
      <c r="C33" s="408"/>
      <c r="D33" s="408"/>
      <c r="E33" s="408"/>
      <c r="F33" s="408"/>
      <c r="G33" s="408"/>
      <c r="H33" s="408"/>
      <c r="I33" s="409"/>
      <c r="J33" s="22"/>
      <c r="K33" s="1"/>
      <c r="L33" s="1"/>
      <c r="M33" s="1"/>
      <c r="N33" s="1"/>
      <c r="O33" s="1"/>
      <c r="P33" s="1"/>
    </row>
    <row r="34" spans="1:16" ht="15.75" thickBot="1" x14ac:dyDescent="0.3">
      <c r="A34" s="88" t="s">
        <v>178</v>
      </c>
      <c r="B34" s="410" t="str">
        <f>+B12</f>
        <v xml:space="preserve"> Implementar 1 Estrategia Distrital de Cuidado Menstrual, con enfoque diferencial</v>
      </c>
      <c r="C34" s="411"/>
      <c r="D34" s="411"/>
      <c r="E34" s="411"/>
      <c r="F34" s="411"/>
      <c r="G34" s="411"/>
      <c r="H34" s="411"/>
      <c r="I34" s="412"/>
      <c r="J34" s="22"/>
      <c r="K34" s="1"/>
      <c r="L34" s="1"/>
      <c r="M34" s="111"/>
      <c r="N34" s="1"/>
      <c r="O34" s="1"/>
      <c r="P34" s="1"/>
    </row>
    <row r="35" spans="1:16" ht="18.75" customHeight="1" thickBot="1" x14ac:dyDescent="0.3">
      <c r="A35" s="420" t="s">
        <v>38</v>
      </c>
      <c r="B35" s="251">
        <v>2024</v>
      </c>
      <c r="C35" s="251">
        <v>2025</v>
      </c>
      <c r="D35" s="251">
        <v>2026</v>
      </c>
      <c r="E35" s="251">
        <v>2027</v>
      </c>
      <c r="F35" s="251" t="s">
        <v>179</v>
      </c>
      <c r="G35" s="422" t="s">
        <v>40</v>
      </c>
      <c r="H35" s="423" t="s">
        <v>272</v>
      </c>
      <c r="I35" s="424"/>
      <c r="J35" s="22"/>
      <c r="K35" s="1"/>
      <c r="L35" s="1"/>
      <c r="M35" s="111"/>
      <c r="N35" s="1"/>
      <c r="O35" s="1"/>
      <c r="P35" s="1"/>
    </row>
    <row r="36" spans="1:16" ht="15.75" thickBot="1" x14ac:dyDescent="0.3">
      <c r="A36" s="421"/>
      <c r="B36" s="252">
        <v>1</v>
      </c>
      <c r="C36" s="252">
        <v>1</v>
      </c>
      <c r="D36" s="252">
        <v>1</v>
      </c>
      <c r="E36" s="252">
        <v>1</v>
      </c>
      <c r="F36" s="253">
        <v>1</v>
      </c>
      <c r="G36" s="422"/>
      <c r="H36" s="425"/>
      <c r="I36" s="426"/>
      <c r="J36" s="22"/>
      <c r="K36" s="1"/>
      <c r="L36" s="1"/>
      <c r="M36" s="111"/>
      <c r="N36" s="1"/>
      <c r="O36" s="1"/>
      <c r="P36" s="1"/>
    </row>
    <row r="37" spans="1:16" ht="15.75" thickBot="1" x14ac:dyDescent="0.3">
      <c r="A37" s="80" t="s">
        <v>42</v>
      </c>
      <c r="B37" s="413">
        <v>0.2</v>
      </c>
      <c r="C37" s="414"/>
      <c r="D37" s="417" t="s">
        <v>180</v>
      </c>
      <c r="E37" s="418"/>
      <c r="F37" s="418"/>
      <c r="G37" s="418"/>
      <c r="H37" s="418"/>
      <c r="I37" s="419"/>
      <c r="J37" s="1"/>
      <c r="K37" s="1"/>
      <c r="L37" s="1"/>
      <c r="M37" s="1"/>
      <c r="N37" s="1"/>
      <c r="O37" s="1"/>
      <c r="P37" s="1"/>
    </row>
    <row r="38" spans="1:16" ht="30" x14ac:dyDescent="0.25">
      <c r="A38" s="427" t="s">
        <v>181</v>
      </c>
      <c r="B38" s="191" t="s">
        <v>182</v>
      </c>
      <c r="C38" s="191" t="s">
        <v>86</v>
      </c>
      <c r="D38" s="415" t="s">
        <v>88</v>
      </c>
      <c r="E38" s="415"/>
      <c r="F38" s="415" t="s">
        <v>90</v>
      </c>
      <c r="G38" s="415"/>
      <c r="H38" s="191" t="s">
        <v>92</v>
      </c>
      <c r="I38" s="192" t="s">
        <v>93</v>
      </c>
      <c r="J38" s="23"/>
      <c r="K38" s="23"/>
      <c r="L38" s="23"/>
      <c r="M38" s="113"/>
      <c r="N38" s="23"/>
      <c r="O38" s="23"/>
      <c r="P38" s="23"/>
    </row>
    <row r="39" spans="1:16" ht="242.25" customHeight="1" x14ac:dyDescent="0.25">
      <c r="A39" s="340"/>
      <c r="B39" s="254">
        <v>1</v>
      </c>
      <c r="C39" s="193">
        <v>1</v>
      </c>
      <c r="D39" s="341" t="s">
        <v>299</v>
      </c>
      <c r="E39" s="341"/>
      <c r="F39" s="341" t="s">
        <v>300</v>
      </c>
      <c r="G39" s="341"/>
      <c r="H39" s="214" t="s">
        <v>297</v>
      </c>
      <c r="I39" s="209" t="s">
        <v>296</v>
      </c>
      <c r="J39" s="1"/>
      <c r="K39" s="1"/>
      <c r="L39" s="1"/>
      <c r="M39" s="111"/>
      <c r="N39" s="1"/>
      <c r="O39" s="1"/>
      <c r="P39" s="1"/>
    </row>
    <row r="40" spans="1:16" ht="30" x14ac:dyDescent="0.25">
      <c r="A40" s="340" t="s">
        <v>183</v>
      </c>
      <c r="B40" s="194" t="s">
        <v>182</v>
      </c>
      <c r="C40" s="194" t="s">
        <v>86</v>
      </c>
      <c r="D40" s="339" t="s">
        <v>88</v>
      </c>
      <c r="E40" s="339"/>
      <c r="F40" s="339" t="s">
        <v>90</v>
      </c>
      <c r="G40" s="339"/>
      <c r="H40" s="194" t="s">
        <v>92</v>
      </c>
      <c r="I40" s="195" t="s">
        <v>93</v>
      </c>
      <c r="J40" s="23"/>
      <c r="K40" s="23"/>
      <c r="L40" s="23"/>
      <c r="M40" s="23"/>
      <c r="N40" s="23"/>
      <c r="O40" s="23"/>
      <c r="P40" s="23"/>
    </row>
    <row r="41" spans="1:16" s="267" customFormat="1" ht="290.25" customHeight="1" x14ac:dyDescent="0.25">
      <c r="A41" s="340"/>
      <c r="B41" s="266">
        <v>1</v>
      </c>
      <c r="C41" s="109">
        <v>1</v>
      </c>
      <c r="D41" s="416" t="s">
        <v>370</v>
      </c>
      <c r="E41" s="416"/>
      <c r="F41" s="341" t="s">
        <v>369</v>
      </c>
      <c r="G41" s="341"/>
      <c r="H41" s="214" t="s">
        <v>297</v>
      </c>
      <c r="I41" s="209" t="s">
        <v>296</v>
      </c>
      <c r="J41" s="176"/>
      <c r="K41" s="176"/>
      <c r="L41" s="176"/>
      <c r="M41" s="176"/>
      <c r="N41" s="176"/>
      <c r="O41" s="176"/>
      <c r="P41" s="176"/>
    </row>
    <row r="42" spans="1:16" ht="30" x14ac:dyDescent="0.25">
      <c r="A42" s="340" t="s">
        <v>184</v>
      </c>
      <c r="B42" s="194" t="s">
        <v>182</v>
      </c>
      <c r="C42" s="194" t="s">
        <v>86</v>
      </c>
      <c r="D42" s="339" t="s">
        <v>88</v>
      </c>
      <c r="E42" s="339"/>
      <c r="F42" s="339" t="s">
        <v>90</v>
      </c>
      <c r="G42" s="339"/>
      <c r="H42" s="194" t="s">
        <v>92</v>
      </c>
      <c r="I42" s="195" t="s">
        <v>93</v>
      </c>
      <c r="J42" s="23"/>
      <c r="K42" s="23"/>
      <c r="L42" s="23"/>
      <c r="M42" s="23"/>
      <c r="N42" s="23"/>
      <c r="O42" s="23"/>
      <c r="P42" s="23"/>
    </row>
    <row r="43" spans="1:16" ht="408.95" customHeight="1" x14ac:dyDescent="0.25">
      <c r="A43" s="340"/>
      <c r="B43" s="254">
        <v>1</v>
      </c>
      <c r="C43" s="255">
        <v>1</v>
      </c>
      <c r="D43" s="416" t="s">
        <v>465</v>
      </c>
      <c r="E43" s="416"/>
      <c r="F43" s="341" t="s">
        <v>466</v>
      </c>
      <c r="G43" s="341"/>
      <c r="H43" s="268" t="s">
        <v>297</v>
      </c>
      <c r="I43" s="269" t="s">
        <v>296</v>
      </c>
      <c r="J43" s="1"/>
      <c r="K43" s="1"/>
      <c r="L43" s="1"/>
      <c r="M43" s="1"/>
      <c r="N43" s="1"/>
      <c r="O43" s="1"/>
      <c r="P43" s="1"/>
    </row>
    <row r="44" spans="1:16" ht="30" x14ac:dyDescent="0.25">
      <c r="A44" s="340" t="s">
        <v>185</v>
      </c>
      <c r="B44" s="194" t="s">
        <v>182</v>
      </c>
      <c r="C44" s="194" t="s">
        <v>86</v>
      </c>
      <c r="D44" s="339" t="s">
        <v>88</v>
      </c>
      <c r="E44" s="339"/>
      <c r="F44" s="339" t="s">
        <v>90</v>
      </c>
      <c r="G44" s="339"/>
      <c r="H44" s="194" t="s">
        <v>92</v>
      </c>
      <c r="I44" s="195" t="s">
        <v>93</v>
      </c>
      <c r="J44" s="23"/>
      <c r="K44" s="23"/>
      <c r="L44" s="23"/>
      <c r="M44" s="23"/>
      <c r="N44" s="23"/>
      <c r="O44" s="23"/>
      <c r="P44" s="23"/>
    </row>
    <row r="45" spans="1:16" ht="408.95" customHeight="1" x14ac:dyDescent="0.25">
      <c r="A45" s="340"/>
      <c r="B45" s="254">
        <v>1</v>
      </c>
      <c r="C45" s="193">
        <v>1</v>
      </c>
      <c r="D45" s="341" t="s">
        <v>504</v>
      </c>
      <c r="E45" s="341"/>
      <c r="F45" s="341" t="s">
        <v>505</v>
      </c>
      <c r="G45" s="341"/>
      <c r="H45" s="268" t="s">
        <v>297</v>
      </c>
      <c r="I45" s="269" t="s">
        <v>296</v>
      </c>
      <c r="J45" s="1"/>
      <c r="K45" s="1"/>
      <c r="L45" s="1"/>
      <c r="M45" s="1"/>
      <c r="N45" s="1"/>
      <c r="O45" s="1"/>
      <c r="P45" s="1"/>
    </row>
    <row r="46" spans="1:16" ht="30" x14ac:dyDescent="0.25">
      <c r="A46" s="340" t="s">
        <v>186</v>
      </c>
      <c r="B46" s="194" t="s">
        <v>182</v>
      </c>
      <c r="C46" s="194" t="s">
        <v>86</v>
      </c>
      <c r="D46" s="339" t="s">
        <v>88</v>
      </c>
      <c r="E46" s="339"/>
      <c r="F46" s="339" t="s">
        <v>90</v>
      </c>
      <c r="G46" s="339"/>
      <c r="H46" s="194" t="s">
        <v>92</v>
      </c>
      <c r="I46" s="195" t="s">
        <v>93</v>
      </c>
      <c r="J46" s="23"/>
      <c r="K46" s="23"/>
      <c r="L46" s="23"/>
      <c r="M46" s="23"/>
      <c r="N46" s="23"/>
      <c r="O46" s="23"/>
      <c r="P46" s="23"/>
    </row>
    <row r="47" spans="1:16" ht="402.95" customHeight="1" x14ac:dyDescent="0.25">
      <c r="A47" s="340"/>
      <c r="B47" s="254">
        <v>1</v>
      </c>
      <c r="C47" s="193">
        <v>1</v>
      </c>
      <c r="D47" s="341" t="s">
        <v>464</v>
      </c>
      <c r="E47" s="342"/>
      <c r="F47" s="341" t="s">
        <v>467</v>
      </c>
      <c r="G47" s="342"/>
      <c r="H47" s="268" t="s">
        <v>494</v>
      </c>
      <c r="I47" s="269" t="s">
        <v>296</v>
      </c>
      <c r="J47" s="1"/>
      <c r="K47" s="1"/>
      <c r="L47" s="1"/>
      <c r="M47" s="1"/>
      <c r="N47" s="1"/>
      <c r="O47" s="1"/>
      <c r="P47" s="1"/>
    </row>
    <row r="48" spans="1:16" ht="30" x14ac:dyDescent="0.25">
      <c r="A48" s="340" t="s">
        <v>187</v>
      </c>
      <c r="B48" s="194" t="s">
        <v>182</v>
      </c>
      <c r="C48" s="194" t="s">
        <v>86</v>
      </c>
      <c r="D48" s="339" t="s">
        <v>88</v>
      </c>
      <c r="E48" s="339"/>
      <c r="F48" s="339" t="s">
        <v>90</v>
      </c>
      <c r="G48" s="339"/>
      <c r="H48" s="194" t="s">
        <v>92</v>
      </c>
      <c r="I48" s="195" t="s">
        <v>93</v>
      </c>
      <c r="J48" s="23"/>
      <c r="K48" s="23"/>
      <c r="L48" s="23"/>
      <c r="M48" s="23"/>
      <c r="N48" s="23"/>
      <c r="O48" s="23"/>
      <c r="P48" s="23"/>
    </row>
    <row r="49" spans="1:16" ht="273" customHeight="1" x14ac:dyDescent="0.25">
      <c r="A49" s="340"/>
      <c r="B49" s="254">
        <v>1</v>
      </c>
      <c r="C49" s="193">
        <v>1</v>
      </c>
      <c r="D49" s="341" t="s">
        <v>547</v>
      </c>
      <c r="E49" s="342"/>
      <c r="F49" s="341" t="s">
        <v>537</v>
      </c>
      <c r="G49" s="342"/>
      <c r="H49" s="268" t="s">
        <v>297</v>
      </c>
      <c r="I49" s="269" t="s">
        <v>296</v>
      </c>
      <c r="J49" s="1"/>
      <c r="K49" s="1"/>
      <c r="L49" s="1"/>
      <c r="M49" s="1"/>
      <c r="N49" s="1"/>
      <c r="O49" s="1"/>
      <c r="P49" s="1"/>
    </row>
    <row r="50" spans="1:16" ht="30" x14ac:dyDescent="0.25">
      <c r="A50" s="340" t="s">
        <v>188</v>
      </c>
      <c r="B50" s="194" t="s">
        <v>182</v>
      </c>
      <c r="C50" s="194" t="s">
        <v>86</v>
      </c>
      <c r="D50" s="339" t="s">
        <v>88</v>
      </c>
      <c r="E50" s="339"/>
      <c r="F50" s="339" t="s">
        <v>90</v>
      </c>
      <c r="G50" s="339"/>
      <c r="H50" s="194" t="s">
        <v>92</v>
      </c>
      <c r="I50" s="195" t="s">
        <v>93</v>
      </c>
      <c r="J50" s="1"/>
      <c r="K50" s="1"/>
      <c r="L50" s="1"/>
      <c r="M50" s="1"/>
      <c r="N50" s="1"/>
      <c r="O50" s="1"/>
      <c r="P50" s="1"/>
    </row>
    <row r="51" spans="1:16" ht="357" customHeight="1" x14ac:dyDescent="0.25">
      <c r="A51" s="340"/>
      <c r="B51" s="254">
        <v>1</v>
      </c>
      <c r="C51" s="193">
        <v>1</v>
      </c>
      <c r="D51" s="341" t="s">
        <v>588</v>
      </c>
      <c r="E51" s="342"/>
      <c r="F51" s="341" t="s">
        <v>602</v>
      </c>
      <c r="G51" s="342"/>
      <c r="H51" s="268" t="s">
        <v>297</v>
      </c>
      <c r="I51" s="269" t="s">
        <v>296</v>
      </c>
      <c r="J51" s="1"/>
      <c r="K51" s="1"/>
      <c r="L51" s="1"/>
      <c r="M51" s="1"/>
      <c r="N51" s="1"/>
      <c r="O51" s="1"/>
      <c r="P51" s="1"/>
    </row>
    <row r="52" spans="1:16" ht="30" x14ac:dyDescent="0.25">
      <c r="A52" s="340" t="s">
        <v>189</v>
      </c>
      <c r="B52" s="194" t="s">
        <v>182</v>
      </c>
      <c r="C52" s="194" t="s">
        <v>86</v>
      </c>
      <c r="D52" s="339" t="s">
        <v>88</v>
      </c>
      <c r="E52" s="339"/>
      <c r="F52" s="339" t="s">
        <v>90</v>
      </c>
      <c r="G52" s="339"/>
      <c r="H52" s="194" t="s">
        <v>92</v>
      </c>
      <c r="I52" s="195" t="s">
        <v>93</v>
      </c>
      <c r="J52" s="1"/>
      <c r="K52" s="1"/>
      <c r="L52" s="1"/>
      <c r="M52" s="1"/>
      <c r="N52" s="1"/>
      <c r="O52" s="1"/>
      <c r="P52" s="1"/>
    </row>
    <row r="53" spans="1:16" ht="313.5" x14ac:dyDescent="0.25">
      <c r="A53" s="340"/>
      <c r="B53" s="254">
        <v>1</v>
      </c>
      <c r="C53" s="193">
        <v>1</v>
      </c>
      <c r="D53" s="341" t="s">
        <v>613</v>
      </c>
      <c r="E53" s="342"/>
      <c r="F53" s="341" t="s">
        <v>659</v>
      </c>
      <c r="G53" s="342"/>
      <c r="H53" s="268" t="s">
        <v>297</v>
      </c>
      <c r="I53" s="269" t="s">
        <v>296</v>
      </c>
      <c r="J53" s="1"/>
      <c r="K53" s="1"/>
      <c r="L53" s="1"/>
      <c r="M53" s="1"/>
      <c r="N53" s="1"/>
      <c r="O53" s="1"/>
      <c r="P53" s="1"/>
    </row>
    <row r="54" spans="1:16" ht="30" x14ac:dyDescent="0.25">
      <c r="A54" s="340" t="s">
        <v>190</v>
      </c>
      <c r="B54" s="194" t="s">
        <v>182</v>
      </c>
      <c r="C54" s="194" t="s">
        <v>86</v>
      </c>
      <c r="D54" s="339" t="s">
        <v>88</v>
      </c>
      <c r="E54" s="339"/>
      <c r="F54" s="339" t="s">
        <v>90</v>
      </c>
      <c r="G54" s="339"/>
      <c r="H54" s="194" t="s">
        <v>92</v>
      </c>
      <c r="I54" s="195" t="s">
        <v>93</v>
      </c>
      <c r="J54" s="1"/>
      <c r="K54" s="1"/>
      <c r="L54" s="1"/>
      <c r="M54" s="1"/>
      <c r="N54" s="1"/>
      <c r="O54" s="1"/>
      <c r="P54" s="1"/>
    </row>
    <row r="55" spans="1:16" ht="313.5" x14ac:dyDescent="0.25">
      <c r="A55" s="340"/>
      <c r="B55" s="254">
        <v>1</v>
      </c>
      <c r="C55" s="193">
        <v>1</v>
      </c>
      <c r="D55" s="341" t="s">
        <v>658</v>
      </c>
      <c r="E55" s="342"/>
      <c r="F55" s="341" t="s">
        <v>660</v>
      </c>
      <c r="G55" s="342"/>
      <c r="H55" s="268" t="s">
        <v>297</v>
      </c>
      <c r="I55" s="269" t="s">
        <v>296</v>
      </c>
      <c r="J55" s="1"/>
      <c r="K55" s="1"/>
      <c r="L55" s="1"/>
      <c r="M55" s="1"/>
      <c r="N55" s="1"/>
      <c r="O55" s="1"/>
      <c r="P55" s="1"/>
    </row>
    <row r="56" spans="1:16" ht="30" x14ac:dyDescent="0.25">
      <c r="A56" s="340" t="s">
        <v>191</v>
      </c>
      <c r="B56" s="194" t="s">
        <v>182</v>
      </c>
      <c r="C56" s="194" t="s">
        <v>86</v>
      </c>
      <c r="D56" s="339" t="s">
        <v>88</v>
      </c>
      <c r="E56" s="339"/>
      <c r="F56" s="339" t="s">
        <v>90</v>
      </c>
      <c r="G56" s="339"/>
      <c r="H56" s="194" t="s">
        <v>92</v>
      </c>
      <c r="I56" s="195" t="s">
        <v>93</v>
      </c>
      <c r="J56" s="1"/>
      <c r="K56" s="1"/>
      <c r="L56" s="1"/>
      <c r="M56" s="1"/>
      <c r="N56" s="1"/>
      <c r="O56" s="1"/>
      <c r="P56" s="1"/>
    </row>
    <row r="57" spans="1:16" x14ac:dyDescent="0.25">
      <c r="A57" s="340"/>
      <c r="B57" s="254">
        <v>1</v>
      </c>
      <c r="C57" s="193"/>
      <c r="D57" s="360"/>
      <c r="E57" s="360"/>
      <c r="F57" s="360"/>
      <c r="G57" s="360"/>
      <c r="H57" s="193"/>
      <c r="I57" s="196"/>
      <c r="J57" s="1"/>
      <c r="K57" s="1"/>
      <c r="L57" s="1"/>
      <c r="M57" s="1"/>
      <c r="N57" s="1"/>
      <c r="O57" s="1"/>
      <c r="P57" s="1"/>
    </row>
    <row r="58" spans="1:16" ht="30" x14ac:dyDescent="0.25">
      <c r="A58" s="340" t="s">
        <v>192</v>
      </c>
      <c r="B58" s="194" t="s">
        <v>182</v>
      </c>
      <c r="C58" s="194" t="s">
        <v>86</v>
      </c>
      <c r="D58" s="339" t="s">
        <v>88</v>
      </c>
      <c r="E58" s="339"/>
      <c r="F58" s="339" t="s">
        <v>90</v>
      </c>
      <c r="G58" s="339"/>
      <c r="H58" s="194" t="s">
        <v>92</v>
      </c>
      <c r="I58" s="195" t="s">
        <v>93</v>
      </c>
      <c r="J58" s="1"/>
      <c r="K58" s="1"/>
      <c r="L58" s="1"/>
      <c r="M58" s="1"/>
      <c r="N58" s="1"/>
      <c r="O58" s="1"/>
      <c r="P58" s="1"/>
    </row>
    <row r="59" spans="1:16" x14ac:dyDescent="0.25">
      <c r="A59" s="340"/>
      <c r="B59" s="254">
        <v>1</v>
      </c>
      <c r="C59" s="193"/>
      <c r="D59" s="360"/>
      <c r="E59" s="360"/>
      <c r="F59" s="360"/>
      <c r="G59" s="360"/>
      <c r="H59" s="193"/>
      <c r="I59" s="196"/>
      <c r="J59" s="1"/>
      <c r="K59" s="1"/>
      <c r="L59" s="1"/>
      <c r="M59" s="1"/>
      <c r="N59" s="1"/>
      <c r="O59" s="1"/>
      <c r="P59" s="1"/>
    </row>
    <row r="60" spans="1:16" ht="30" x14ac:dyDescent="0.25">
      <c r="A60" s="340" t="s">
        <v>193</v>
      </c>
      <c r="B60" s="194" t="s">
        <v>182</v>
      </c>
      <c r="C60" s="194" t="s">
        <v>86</v>
      </c>
      <c r="D60" s="339" t="s">
        <v>88</v>
      </c>
      <c r="E60" s="339"/>
      <c r="F60" s="339" t="s">
        <v>90</v>
      </c>
      <c r="G60" s="339"/>
      <c r="H60" s="194" t="s">
        <v>92</v>
      </c>
      <c r="I60" s="195" t="s">
        <v>93</v>
      </c>
      <c r="J60" s="1"/>
      <c r="K60" s="1"/>
      <c r="L60" s="1"/>
      <c r="M60" s="1"/>
      <c r="N60" s="1"/>
      <c r="O60" s="1"/>
      <c r="P60" s="1"/>
    </row>
    <row r="61" spans="1:16" ht="15.75" thickBot="1" x14ac:dyDescent="0.3">
      <c r="A61" s="429"/>
      <c r="B61" s="256">
        <v>1</v>
      </c>
      <c r="C61" s="197"/>
      <c r="D61" s="430"/>
      <c r="E61" s="430"/>
      <c r="F61" s="430"/>
      <c r="G61" s="430"/>
      <c r="H61" s="197"/>
      <c r="I61" s="198"/>
      <c r="J61" s="1"/>
      <c r="K61" s="1"/>
      <c r="L61" s="1"/>
      <c r="M61" s="1"/>
      <c r="N61" s="1"/>
      <c r="O61" s="1"/>
      <c r="P61" s="1"/>
    </row>
    <row r="62" spans="1:16" x14ac:dyDescent="0.25">
      <c r="A62" s="1"/>
      <c r="B62" s="108"/>
      <c r="C62" s="1"/>
      <c r="D62" s="1"/>
      <c r="E62" s="1"/>
      <c r="F62" s="1"/>
      <c r="G62" s="1"/>
      <c r="H62" s="1"/>
      <c r="I62" s="1"/>
      <c r="J62" s="1"/>
      <c r="K62" s="1"/>
      <c r="L62" s="1"/>
      <c r="M62" s="1"/>
      <c r="N62" s="1"/>
      <c r="O62" s="1"/>
      <c r="P62" s="1"/>
    </row>
    <row r="63" spans="1:16" x14ac:dyDescent="0.25">
      <c r="A63" s="1"/>
      <c r="B63" s="1"/>
      <c r="C63" s="1"/>
      <c r="D63" s="1"/>
      <c r="E63" s="1"/>
      <c r="F63" s="1"/>
      <c r="G63" s="1"/>
      <c r="H63" s="1"/>
      <c r="I63" s="1"/>
      <c r="J63" s="1"/>
      <c r="K63" s="1"/>
      <c r="L63" s="1"/>
      <c r="M63" s="1"/>
      <c r="N63" s="1"/>
      <c r="O63" s="1"/>
      <c r="P63" s="1"/>
    </row>
    <row r="64" spans="1:16" x14ac:dyDescent="0.25">
      <c r="A64" s="1"/>
      <c r="B64" s="1"/>
      <c r="C64" s="1"/>
      <c r="D64" s="1"/>
      <c r="E64" s="1"/>
      <c r="F64" s="1"/>
      <c r="G64" s="1"/>
      <c r="H64" s="1"/>
      <c r="I64" s="1"/>
      <c r="J64" s="22"/>
      <c r="K64" s="22"/>
      <c r="L64" s="22"/>
      <c r="M64" s="22"/>
      <c r="N64" s="22"/>
      <c r="O64" s="22"/>
      <c r="P64" s="22"/>
    </row>
    <row r="65" spans="1:16" x14ac:dyDescent="0.25">
      <c r="A65" s="364" t="s">
        <v>56</v>
      </c>
      <c r="B65" s="364"/>
      <c r="C65" s="364"/>
      <c r="D65" s="364"/>
      <c r="E65" s="364"/>
      <c r="F65" s="364"/>
      <c r="G65" s="364"/>
      <c r="H65" s="364"/>
      <c r="I65" s="364"/>
      <c r="J65" s="1"/>
      <c r="K65" s="1"/>
      <c r="L65" s="1"/>
      <c r="M65" s="1"/>
      <c r="N65" s="1"/>
      <c r="O65" s="1"/>
      <c r="P65" s="1"/>
    </row>
    <row r="66" spans="1:16" ht="141.94999999999999" customHeight="1" x14ac:dyDescent="0.25">
      <c r="A66" s="257" t="s">
        <v>57</v>
      </c>
      <c r="B66" s="365" t="s">
        <v>278</v>
      </c>
      <c r="C66" s="366"/>
      <c r="D66" s="365" t="s">
        <v>279</v>
      </c>
      <c r="E66" s="366"/>
      <c r="F66" s="365" t="s">
        <v>280</v>
      </c>
      <c r="G66" s="366"/>
      <c r="H66" s="449"/>
      <c r="I66" s="450"/>
      <c r="J66" s="1"/>
      <c r="K66" s="1">
        <f>((2/2)+(2/2)+0)/2</f>
        <v>1</v>
      </c>
      <c r="L66" s="1"/>
      <c r="M66" s="1"/>
      <c r="N66" s="1"/>
      <c r="O66" s="1"/>
      <c r="P66" s="1"/>
    </row>
    <row r="67" spans="1:16" ht="30" x14ac:dyDescent="0.25">
      <c r="A67" s="257" t="s">
        <v>194</v>
      </c>
      <c r="B67" s="343">
        <v>0.05</v>
      </c>
      <c r="C67" s="344"/>
      <c r="D67" s="343">
        <v>0.1</v>
      </c>
      <c r="E67" s="344"/>
      <c r="F67" s="343">
        <v>0.05</v>
      </c>
      <c r="G67" s="344"/>
      <c r="H67" s="343"/>
      <c r="I67" s="344"/>
      <c r="J67" s="1"/>
      <c r="K67" s="1"/>
      <c r="L67" s="1"/>
      <c r="M67" s="1"/>
      <c r="N67" s="1"/>
      <c r="O67" s="1"/>
      <c r="P67" s="1"/>
    </row>
    <row r="68" spans="1:16" x14ac:dyDescent="0.25">
      <c r="A68" s="346" t="s">
        <v>156</v>
      </c>
      <c r="B68" s="230" t="s">
        <v>84</v>
      </c>
      <c r="C68" s="230" t="s">
        <v>86</v>
      </c>
      <c r="D68" s="230" t="s">
        <v>84</v>
      </c>
      <c r="E68" s="230" t="s">
        <v>86</v>
      </c>
      <c r="F68" s="230" t="s">
        <v>84</v>
      </c>
      <c r="G68" s="230" t="s">
        <v>86</v>
      </c>
      <c r="H68" s="230" t="s">
        <v>84</v>
      </c>
      <c r="I68" s="230" t="s">
        <v>86</v>
      </c>
      <c r="J68" s="1"/>
      <c r="K68" s="1"/>
      <c r="L68" s="1"/>
      <c r="M68" s="1"/>
      <c r="N68" s="1"/>
      <c r="O68" s="1"/>
      <c r="P68" s="1"/>
    </row>
    <row r="69" spans="1:16" x14ac:dyDescent="0.25">
      <c r="A69" s="347"/>
      <c r="B69" s="231">
        <v>0.02</v>
      </c>
      <c r="C69" s="231">
        <v>0.02</v>
      </c>
      <c r="D69" s="231">
        <v>0.02</v>
      </c>
      <c r="E69" s="231">
        <v>0.02</v>
      </c>
      <c r="F69" s="231">
        <v>0</v>
      </c>
      <c r="G69" s="231">
        <v>0</v>
      </c>
      <c r="H69" s="258"/>
      <c r="I69" s="231"/>
      <c r="J69" s="1"/>
      <c r="K69" s="1"/>
      <c r="L69" s="1"/>
      <c r="M69" s="1"/>
      <c r="N69" s="1"/>
      <c r="O69" s="1"/>
      <c r="P69" s="1"/>
    </row>
    <row r="70" spans="1:16" ht="45" x14ac:dyDescent="0.25">
      <c r="A70" s="257" t="s">
        <v>195</v>
      </c>
      <c r="B70" s="350" t="s">
        <v>298</v>
      </c>
      <c r="C70" s="351"/>
      <c r="D70" s="451" t="s">
        <v>295</v>
      </c>
      <c r="E70" s="351"/>
      <c r="F70" s="451" t="s">
        <v>294</v>
      </c>
      <c r="G70" s="351"/>
      <c r="H70" s="452"/>
      <c r="I70" s="453"/>
      <c r="J70" s="1"/>
      <c r="K70" s="1"/>
      <c r="L70" s="1"/>
      <c r="M70" s="1"/>
      <c r="N70" s="1"/>
      <c r="O70" s="1"/>
      <c r="P70" s="1"/>
    </row>
    <row r="71" spans="1:16" ht="123" customHeight="1" x14ac:dyDescent="0.25">
      <c r="A71" s="257" t="s">
        <v>196</v>
      </c>
      <c r="B71" s="348" t="s">
        <v>304</v>
      </c>
      <c r="C71" s="349"/>
      <c r="D71" s="348" t="s">
        <v>304</v>
      </c>
      <c r="E71" s="349"/>
      <c r="F71" s="454"/>
      <c r="G71" s="349"/>
      <c r="H71" s="357"/>
      <c r="I71" s="354"/>
      <c r="J71" s="1"/>
      <c r="K71" s="1"/>
      <c r="L71" s="1"/>
      <c r="M71" s="1"/>
      <c r="N71" s="1"/>
      <c r="O71" s="1"/>
      <c r="P71" s="1"/>
    </row>
    <row r="72" spans="1:16" x14ac:dyDescent="0.25">
      <c r="A72" s="346" t="s">
        <v>157</v>
      </c>
      <c r="B72" s="230" t="s">
        <v>84</v>
      </c>
      <c r="C72" s="230" t="s">
        <v>86</v>
      </c>
      <c r="D72" s="230" t="s">
        <v>84</v>
      </c>
      <c r="E72" s="230" t="s">
        <v>86</v>
      </c>
      <c r="F72" s="230" t="s">
        <v>84</v>
      </c>
      <c r="G72" s="230" t="s">
        <v>86</v>
      </c>
      <c r="H72" s="230" t="s">
        <v>84</v>
      </c>
      <c r="I72" s="230" t="s">
        <v>86</v>
      </c>
      <c r="J72" s="1"/>
      <c r="K72" s="1"/>
      <c r="L72" s="1"/>
      <c r="M72" s="1"/>
      <c r="N72" s="1"/>
      <c r="O72" s="1"/>
      <c r="P72" s="1"/>
    </row>
    <row r="73" spans="1:16" x14ac:dyDescent="0.25">
      <c r="A73" s="347"/>
      <c r="B73" s="231">
        <v>0.05</v>
      </c>
      <c r="C73" s="231">
        <v>0.05</v>
      </c>
      <c r="D73" s="231">
        <v>0.03</v>
      </c>
      <c r="E73" s="231">
        <v>0.03</v>
      </c>
      <c r="F73" s="231">
        <v>0</v>
      </c>
      <c r="G73" s="232">
        <v>0.05</v>
      </c>
      <c r="H73" s="258"/>
      <c r="I73" s="232"/>
      <c r="J73" s="1"/>
      <c r="K73" s="1"/>
      <c r="L73" s="1"/>
      <c r="M73" s="1"/>
      <c r="N73" s="1"/>
      <c r="O73" s="1"/>
      <c r="P73" s="1"/>
    </row>
    <row r="74" spans="1:16" ht="408.95" customHeight="1" x14ac:dyDescent="0.25">
      <c r="A74" s="257" t="s">
        <v>195</v>
      </c>
      <c r="B74" s="350" t="s">
        <v>331</v>
      </c>
      <c r="C74" s="351"/>
      <c r="D74" s="352" t="s">
        <v>332</v>
      </c>
      <c r="E74" s="353"/>
      <c r="F74" s="451" t="s">
        <v>506</v>
      </c>
      <c r="G74" s="351"/>
      <c r="H74" s="455"/>
      <c r="I74" s="456"/>
      <c r="J74" s="1"/>
      <c r="K74" s="1"/>
      <c r="L74" s="1"/>
      <c r="M74" s="1"/>
      <c r="N74" s="1"/>
      <c r="O74" s="1"/>
      <c r="P74" s="1"/>
    </row>
    <row r="75" spans="1:16" ht="104.25" customHeight="1" x14ac:dyDescent="0.25">
      <c r="A75" s="257" t="s">
        <v>196</v>
      </c>
      <c r="B75" s="348" t="s">
        <v>350</v>
      </c>
      <c r="C75" s="349"/>
      <c r="D75" s="348" t="s">
        <v>351</v>
      </c>
      <c r="E75" s="349"/>
      <c r="F75" s="348" t="s">
        <v>349</v>
      </c>
      <c r="G75" s="349"/>
      <c r="H75" s="357"/>
      <c r="I75" s="354"/>
      <c r="J75" s="1"/>
      <c r="K75" s="1"/>
      <c r="L75" s="1"/>
      <c r="M75" s="1"/>
      <c r="N75" s="1"/>
      <c r="O75" s="1"/>
      <c r="P75" s="1"/>
    </row>
    <row r="76" spans="1:16" x14ac:dyDescent="0.25">
      <c r="A76" s="346" t="s">
        <v>158</v>
      </c>
      <c r="B76" s="230" t="s">
        <v>84</v>
      </c>
      <c r="C76" s="230" t="s">
        <v>86</v>
      </c>
      <c r="D76" s="230" t="s">
        <v>84</v>
      </c>
      <c r="E76" s="230" t="s">
        <v>86</v>
      </c>
      <c r="F76" s="230" t="s">
        <v>84</v>
      </c>
      <c r="G76" s="230" t="s">
        <v>86</v>
      </c>
      <c r="H76" s="230" t="s">
        <v>84</v>
      </c>
      <c r="I76" s="230" t="s">
        <v>86</v>
      </c>
      <c r="J76" s="1"/>
      <c r="K76" s="1"/>
      <c r="L76" s="1"/>
      <c r="M76" s="1"/>
      <c r="N76" s="1"/>
      <c r="O76" s="1"/>
      <c r="P76" s="1"/>
    </row>
    <row r="77" spans="1:16" x14ac:dyDescent="0.25">
      <c r="A77" s="347"/>
      <c r="B77" s="231">
        <v>7.0000000000000007E-2</v>
      </c>
      <c r="C77" s="231">
        <v>7.0000000000000007E-2</v>
      </c>
      <c r="D77" s="231">
        <v>0.08</v>
      </c>
      <c r="E77" s="231">
        <v>0.08</v>
      </c>
      <c r="F77" s="231">
        <v>0.1</v>
      </c>
      <c r="G77" s="232">
        <v>0.1</v>
      </c>
      <c r="H77" s="258"/>
      <c r="I77" s="232"/>
      <c r="J77" s="1"/>
      <c r="K77" s="1"/>
      <c r="L77" s="1"/>
      <c r="M77" s="1"/>
      <c r="N77" s="1"/>
      <c r="O77" s="1"/>
      <c r="P77" s="1"/>
    </row>
    <row r="78" spans="1:16" ht="315.95" customHeight="1" x14ac:dyDescent="0.25">
      <c r="A78" s="257" t="s">
        <v>195</v>
      </c>
      <c r="B78" s="355" t="s">
        <v>468</v>
      </c>
      <c r="C78" s="356"/>
      <c r="D78" s="355" t="s">
        <v>378</v>
      </c>
      <c r="E78" s="356"/>
      <c r="F78" s="355" t="s">
        <v>379</v>
      </c>
      <c r="G78" s="356"/>
      <c r="H78" s="357"/>
      <c r="I78" s="354"/>
      <c r="J78" s="1"/>
      <c r="K78" s="1"/>
      <c r="L78" s="1"/>
      <c r="M78" s="1"/>
      <c r="N78" s="1"/>
      <c r="O78" s="1"/>
      <c r="P78" s="1"/>
    </row>
    <row r="79" spans="1:16" s="267" customFormat="1" ht="75.95" customHeight="1" x14ac:dyDescent="0.25">
      <c r="A79" s="257" t="s">
        <v>196</v>
      </c>
      <c r="B79" s="348" t="s">
        <v>391</v>
      </c>
      <c r="C79" s="349"/>
      <c r="D79" s="348" t="s">
        <v>392</v>
      </c>
      <c r="E79" s="349"/>
      <c r="F79" s="348" t="s">
        <v>393</v>
      </c>
      <c r="G79" s="457"/>
      <c r="H79" s="357"/>
      <c r="I79" s="354"/>
      <c r="J79" s="176"/>
      <c r="K79" s="176"/>
      <c r="L79" s="176"/>
      <c r="M79" s="176"/>
      <c r="N79" s="176"/>
      <c r="O79" s="176"/>
      <c r="P79" s="176"/>
    </row>
    <row r="80" spans="1:16" x14ac:dyDescent="0.25">
      <c r="A80" s="346" t="s">
        <v>159</v>
      </c>
      <c r="B80" s="230" t="s">
        <v>84</v>
      </c>
      <c r="C80" s="230" t="s">
        <v>86</v>
      </c>
      <c r="D80" s="230" t="s">
        <v>84</v>
      </c>
      <c r="E80" s="230" t="s">
        <v>86</v>
      </c>
      <c r="F80" s="230" t="s">
        <v>84</v>
      </c>
      <c r="G80" s="230" t="s">
        <v>86</v>
      </c>
      <c r="H80" s="230" t="s">
        <v>84</v>
      </c>
      <c r="I80" s="230" t="s">
        <v>86</v>
      </c>
      <c r="J80" s="1"/>
      <c r="K80" s="1"/>
      <c r="L80" s="1"/>
      <c r="M80" s="1"/>
      <c r="N80" s="1"/>
      <c r="O80" s="1"/>
      <c r="P80" s="1"/>
    </row>
    <row r="81" spans="1:16" x14ac:dyDescent="0.25">
      <c r="A81" s="347"/>
      <c r="B81" s="231">
        <v>0.1</v>
      </c>
      <c r="C81" s="231">
        <v>0.1</v>
      </c>
      <c r="D81" s="231">
        <v>0.1</v>
      </c>
      <c r="E81" s="231">
        <v>0.1</v>
      </c>
      <c r="F81" s="231">
        <v>0.1</v>
      </c>
      <c r="G81" s="232">
        <v>0.1</v>
      </c>
      <c r="H81" s="258"/>
      <c r="I81" s="232"/>
      <c r="J81" s="1"/>
      <c r="K81" s="1"/>
      <c r="L81" s="1"/>
      <c r="M81" s="1"/>
      <c r="N81" s="1"/>
      <c r="O81" s="1"/>
      <c r="P81" s="1"/>
    </row>
    <row r="82" spans="1:16" ht="383.25" customHeight="1" x14ac:dyDescent="0.25">
      <c r="A82" s="257" t="s">
        <v>195</v>
      </c>
      <c r="B82" s="352" t="s">
        <v>507</v>
      </c>
      <c r="C82" s="353"/>
      <c r="D82" s="458" t="s">
        <v>508</v>
      </c>
      <c r="E82" s="353"/>
      <c r="F82" s="350" t="s">
        <v>509</v>
      </c>
      <c r="G82" s="351"/>
      <c r="H82" s="357"/>
      <c r="I82" s="354"/>
      <c r="J82" s="1"/>
      <c r="K82" s="1"/>
      <c r="L82" s="1"/>
      <c r="M82" s="1"/>
      <c r="N82" s="1"/>
      <c r="O82" s="1"/>
      <c r="P82" s="1"/>
    </row>
    <row r="83" spans="1:16" s="267" customFormat="1" ht="57.95" customHeight="1" x14ac:dyDescent="0.25">
      <c r="A83" s="257" t="s">
        <v>196</v>
      </c>
      <c r="B83" s="348" t="s">
        <v>420</v>
      </c>
      <c r="C83" s="349"/>
      <c r="D83" s="358" t="s">
        <v>421</v>
      </c>
      <c r="E83" s="349"/>
      <c r="F83" s="348" t="s">
        <v>422</v>
      </c>
      <c r="G83" s="354"/>
      <c r="H83" s="357"/>
      <c r="I83" s="354"/>
      <c r="J83" s="176"/>
      <c r="K83" s="176"/>
      <c r="L83" s="176"/>
      <c r="M83" s="176"/>
      <c r="N83" s="176"/>
      <c r="O83" s="176"/>
      <c r="P83" s="176"/>
    </row>
    <row r="84" spans="1:16" x14ac:dyDescent="0.25">
      <c r="A84" s="346" t="s">
        <v>161</v>
      </c>
      <c r="B84" s="230" t="s">
        <v>84</v>
      </c>
      <c r="C84" s="230" t="s">
        <v>86</v>
      </c>
      <c r="D84" s="230" t="s">
        <v>84</v>
      </c>
      <c r="E84" s="230" t="s">
        <v>86</v>
      </c>
      <c r="F84" s="230" t="s">
        <v>84</v>
      </c>
      <c r="G84" s="230" t="s">
        <v>86</v>
      </c>
      <c r="H84" s="230" t="s">
        <v>84</v>
      </c>
      <c r="I84" s="230" t="s">
        <v>86</v>
      </c>
      <c r="J84" s="1"/>
      <c r="K84" s="1"/>
      <c r="L84" s="1"/>
      <c r="M84" s="1"/>
      <c r="N84" s="1"/>
      <c r="O84" s="1"/>
      <c r="P84" s="1"/>
    </row>
    <row r="85" spans="1:16" x14ac:dyDescent="0.25">
      <c r="A85" s="347"/>
      <c r="B85" s="231">
        <v>0.1</v>
      </c>
      <c r="C85" s="231">
        <v>0.1</v>
      </c>
      <c r="D85" s="231">
        <v>0.1</v>
      </c>
      <c r="E85" s="231">
        <v>0.1</v>
      </c>
      <c r="F85" s="231">
        <v>0.1</v>
      </c>
      <c r="G85" s="232">
        <v>0.1</v>
      </c>
      <c r="H85" s="258"/>
      <c r="I85" s="232"/>
      <c r="J85" s="1"/>
      <c r="K85" s="1"/>
      <c r="L85" s="1"/>
      <c r="M85" s="1"/>
      <c r="N85" s="1"/>
      <c r="O85" s="1"/>
      <c r="P85" s="1"/>
    </row>
    <row r="86" spans="1:16" ht="408.95" customHeight="1" x14ac:dyDescent="0.25">
      <c r="A86" s="257" t="s">
        <v>195</v>
      </c>
      <c r="B86" s="341" t="s">
        <v>472</v>
      </c>
      <c r="C86" s="342"/>
      <c r="D86" s="341" t="s">
        <v>453</v>
      </c>
      <c r="E86" s="342"/>
      <c r="F86" s="350" t="s">
        <v>461</v>
      </c>
      <c r="G86" s="428"/>
      <c r="H86" s="360"/>
      <c r="I86" s="360"/>
      <c r="J86" s="1"/>
      <c r="K86" s="1"/>
      <c r="L86" s="1"/>
      <c r="M86" s="1"/>
      <c r="N86" s="1"/>
      <c r="O86" s="1"/>
      <c r="P86" s="1"/>
    </row>
    <row r="87" spans="1:16" s="267" customFormat="1" ht="107.25" customHeight="1" x14ac:dyDescent="0.25">
      <c r="A87" s="257" t="s">
        <v>196</v>
      </c>
      <c r="B87" s="348" t="s">
        <v>477</v>
      </c>
      <c r="C87" s="349"/>
      <c r="D87" s="348" t="s">
        <v>478</v>
      </c>
      <c r="E87" s="349"/>
      <c r="F87" s="348" t="s">
        <v>479</v>
      </c>
      <c r="G87" s="349"/>
      <c r="H87" s="454"/>
      <c r="I87" s="349"/>
      <c r="J87" s="176"/>
      <c r="K87" s="176"/>
      <c r="L87" s="176"/>
      <c r="M87" s="176"/>
      <c r="N87" s="176"/>
      <c r="O87" s="176"/>
      <c r="P87" s="176"/>
    </row>
    <row r="88" spans="1:16" x14ac:dyDescent="0.25">
      <c r="A88" s="346" t="s">
        <v>162</v>
      </c>
      <c r="B88" s="230" t="s">
        <v>84</v>
      </c>
      <c r="C88" s="230" t="s">
        <v>86</v>
      </c>
      <c r="D88" s="230" t="s">
        <v>84</v>
      </c>
      <c r="E88" s="230" t="s">
        <v>86</v>
      </c>
      <c r="F88" s="230" t="s">
        <v>84</v>
      </c>
      <c r="G88" s="230" t="s">
        <v>86</v>
      </c>
      <c r="H88" s="230" t="s">
        <v>84</v>
      </c>
      <c r="I88" s="230" t="s">
        <v>86</v>
      </c>
      <c r="J88" s="1"/>
      <c r="K88" s="1"/>
      <c r="L88" s="1"/>
      <c r="M88" s="1"/>
      <c r="N88" s="1"/>
      <c r="O88" s="1"/>
      <c r="P88" s="1"/>
    </row>
    <row r="89" spans="1:16" ht="21.95" customHeight="1" x14ac:dyDescent="0.25">
      <c r="A89" s="347"/>
      <c r="B89" s="231">
        <v>0.1</v>
      </c>
      <c r="C89" s="259">
        <v>0.1</v>
      </c>
      <c r="D89" s="231">
        <v>0.1</v>
      </c>
      <c r="E89" s="231">
        <v>0.15</v>
      </c>
      <c r="F89" s="231">
        <v>0.1</v>
      </c>
      <c r="G89" s="232">
        <v>0.1</v>
      </c>
      <c r="H89" s="258"/>
      <c r="I89" s="232"/>
      <c r="J89" s="1"/>
      <c r="K89" s="1"/>
      <c r="L89" s="1"/>
      <c r="M89" s="1"/>
      <c r="N89" s="1"/>
      <c r="O89" s="1"/>
      <c r="P89" s="1"/>
    </row>
    <row r="90" spans="1:16" ht="324.95" customHeight="1" x14ac:dyDescent="0.25">
      <c r="A90" s="257" t="s">
        <v>195</v>
      </c>
      <c r="B90" s="296" t="s">
        <v>530</v>
      </c>
      <c r="C90" s="359"/>
      <c r="D90" s="296" t="s">
        <v>533</v>
      </c>
      <c r="E90" s="359"/>
      <c r="F90" s="355" t="s">
        <v>535</v>
      </c>
      <c r="G90" s="459"/>
      <c r="H90" s="436"/>
      <c r="I90" s="436"/>
      <c r="J90" s="1"/>
      <c r="K90" s="1"/>
      <c r="L90" s="1"/>
      <c r="M90" s="1"/>
      <c r="N90" s="1"/>
      <c r="O90" s="1"/>
      <c r="P90" s="1"/>
    </row>
    <row r="91" spans="1:16" s="267" customFormat="1" ht="50.25" customHeight="1" x14ac:dyDescent="0.25">
      <c r="A91" s="257" t="s">
        <v>196</v>
      </c>
      <c r="B91" s="348" t="s">
        <v>531</v>
      </c>
      <c r="C91" s="349"/>
      <c r="D91" s="348" t="s">
        <v>534</v>
      </c>
      <c r="E91" s="349"/>
      <c r="F91" s="348" t="s">
        <v>536</v>
      </c>
      <c r="G91" s="349"/>
      <c r="H91" s="454"/>
      <c r="I91" s="349"/>
      <c r="J91" s="176"/>
      <c r="K91" s="176"/>
      <c r="L91" s="176"/>
      <c r="M91" s="176"/>
      <c r="N91" s="176"/>
      <c r="O91" s="176"/>
      <c r="P91" s="176"/>
    </row>
    <row r="92" spans="1:16" x14ac:dyDescent="0.25">
      <c r="A92" s="346" t="s">
        <v>163</v>
      </c>
      <c r="B92" s="230" t="s">
        <v>84</v>
      </c>
      <c r="C92" s="230" t="s">
        <v>86</v>
      </c>
      <c r="D92" s="230" t="s">
        <v>84</v>
      </c>
      <c r="E92" s="230" t="s">
        <v>86</v>
      </c>
      <c r="F92" s="230" t="s">
        <v>84</v>
      </c>
      <c r="G92" s="230" t="s">
        <v>86</v>
      </c>
      <c r="H92" s="230" t="s">
        <v>84</v>
      </c>
      <c r="I92" s="230" t="s">
        <v>86</v>
      </c>
      <c r="J92" s="1"/>
      <c r="K92" s="1"/>
      <c r="L92" s="1"/>
      <c r="M92" s="1"/>
      <c r="N92" s="1"/>
      <c r="O92" s="1"/>
      <c r="P92" s="1"/>
    </row>
    <row r="93" spans="1:16" x14ac:dyDescent="0.25">
      <c r="A93" s="347"/>
      <c r="B93" s="231">
        <v>0.12</v>
      </c>
      <c r="C93" s="259">
        <v>0.12</v>
      </c>
      <c r="D93" s="231">
        <v>0.1</v>
      </c>
      <c r="E93" s="231">
        <v>0.1</v>
      </c>
      <c r="F93" s="231">
        <v>0.1</v>
      </c>
      <c r="G93" s="232">
        <v>0.1</v>
      </c>
      <c r="H93" s="258"/>
      <c r="I93" s="232"/>
      <c r="J93" s="1"/>
      <c r="K93" s="1"/>
      <c r="L93" s="1"/>
      <c r="M93" s="1"/>
      <c r="N93" s="1"/>
      <c r="O93" s="1"/>
      <c r="P93" s="1"/>
    </row>
    <row r="94" spans="1:16" ht="409.5" customHeight="1" x14ac:dyDescent="0.25">
      <c r="A94" s="257" t="s">
        <v>195</v>
      </c>
      <c r="B94" s="296" t="s">
        <v>571</v>
      </c>
      <c r="C94" s="359"/>
      <c r="D94" s="296" t="s">
        <v>579</v>
      </c>
      <c r="E94" s="359"/>
      <c r="F94" s="355" t="s">
        <v>572</v>
      </c>
      <c r="G94" s="356"/>
      <c r="H94" s="436"/>
      <c r="I94" s="436"/>
      <c r="J94" s="1"/>
      <c r="K94" s="1"/>
      <c r="L94" s="1"/>
      <c r="M94" s="1"/>
      <c r="N94" s="1"/>
      <c r="O94" s="1"/>
      <c r="P94" s="1"/>
    </row>
    <row r="95" spans="1:16" s="267" customFormat="1" ht="102.95" customHeight="1" x14ac:dyDescent="0.25">
      <c r="A95" s="257" t="s">
        <v>196</v>
      </c>
      <c r="B95" s="348" t="s">
        <v>580</v>
      </c>
      <c r="C95" s="349"/>
      <c r="D95" s="348" t="s">
        <v>581</v>
      </c>
      <c r="E95" s="349"/>
      <c r="F95" s="348" t="s">
        <v>582</v>
      </c>
      <c r="G95" s="349"/>
      <c r="H95" s="454"/>
      <c r="I95" s="349"/>
      <c r="J95" s="176"/>
      <c r="K95" s="176"/>
      <c r="L95" s="176"/>
      <c r="M95" s="176"/>
      <c r="N95" s="176"/>
      <c r="O95" s="176"/>
      <c r="P95" s="176"/>
    </row>
    <row r="96" spans="1:16" x14ac:dyDescent="0.25">
      <c r="A96" s="346" t="s">
        <v>164</v>
      </c>
      <c r="B96" s="230" t="s">
        <v>84</v>
      </c>
      <c r="C96" s="230" t="s">
        <v>86</v>
      </c>
      <c r="D96" s="230" t="s">
        <v>84</v>
      </c>
      <c r="E96" s="230" t="s">
        <v>86</v>
      </c>
      <c r="F96" s="230" t="s">
        <v>84</v>
      </c>
      <c r="G96" s="230" t="s">
        <v>86</v>
      </c>
      <c r="H96" s="230" t="s">
        <v>84</v>
      </c>
      <c r="I96" s="230" t="s">
        <v>86</v>
      </c>
      <c r="J96" s="1"/>
      <c r="K96" s="1"/>
      <c r="L96" s="1"/>
      <c r="M96" s="1"/>
      <c r="N96" s="1"/>
      <c r="O96" s="1"/>
      <c r="P96" s="1"/>
    </row>
    <row r="97" spans="1:16" x14ac:dyDescent="0.25">
      <c r="A97" s="347"/>
      <c r="B97" s="231">
        <v>0.12</v>
      </c>
      <c r="C97" s="259">
        <v>0.12</v>
      </c>
      <c r="D97" s="231">
        <v>0.1</v>
      </c>
      <c r="E97" s="231">
        <v>0.12</v>
      </c>
      <c r="F97" s="231">
        <v>0.1</v>
      </c>
      <c r="G97" s="232">
        <v>0.15</v>
      </c>
      <c r="H97" s="258"/>
      <c r="I97" s="232"/>
      <c r="J97" s="1"/>
      <c r="K97" s="1"/>
      <c r="L97" s="1"/>
      <c r="M97" s="1"/>
      <c r="N97" s="1"/>
      <c r="O97" s="1"/>
      <c r="P97" s="1"/>
    </row>
    <row r="98" spans="1:16" ht="408.95" customHeight="1" x14ac:dyDescent="0.25">
      <c r="A98" s="257" t="s">
        <v>195</v>
      </c>
      <c r="B98" s="296" t="s">
        <v>610</v>
      </c>
      <c r="C98" s="359"/>
      <c r="D98" s="296" t="s">
        <v>611</v>
      </c>
      <c r="E98" s="359"/>
      <c r="F98" s="296" t="s">
        <v>614</v>
      </c>
      <c r="G98" s="359"/>
      <c r="H98" s="436"/>
      <c r="I98" s="436"/>
      <c r="J98" s="1"/>
      <c r="K98" s="1"/>
      <c r="L98" s="1"/>
      <c r="M98" s="1"/>
      <c r="N98" s="1"/>
      <c r="O98" s="1"/>
      <c r="P98" s="1"/>
    </row>
    <row r="99" spans="1:16" s="267" customFormat="1" ht="120.95" customHeight="1" x14ac:dyDescent="0.25">
      <c r="A99" s="257" t="s">
        <v>196</v>
      </c>
      <c r="B99" s="348" t="s">
        <v>633</v>
      </c>
      <c r="C99" s="349"/>
      <c r="D99" s="348" t="s">
        <v>634</v>
      </c>
      <c r="E99" s="349"/>
      <c r="F99" s="348" t="s">
        <v>635</v>
      </c>
      <c r="G99" s="349"/>
      <c r="H99" s="454"/>
      <c r="I99" s="349"/>
      <c r="J99" s="176"/>
      <c r="K99" s="176"/>
      <c r="L99" s="176"/>
      <c r="M99" s="176"/>
      <c r="N99" s="176"/>
      <c r="O99" s="176"/>
      <c r="P99" s="176"/>
    </row>
    <row r="100" spans="1:16" x14ac:dyDescent="0.25">
      <c r="A100" s="346" t="s">
        <v>166</v>
      </c>
      <c r="B100" s="230" t="s">
        <v>84</v>
      </c>
      <c r="C100" s="230" t="s">
        <v>86</v>
      </c>
      <c r="D100" s="230" t="s">
        <v>84</v>
      </c>
      <c r="E100" s="230" t="s">
        <v>86</v>
      </c>
      <c r="F100" s="230" t="s">
        <v>84</v>
      </c>
      <c r="G100" s="230" t="s">
        <v>86</v>
      </c>
      <c r="H100" s="230" t="s">
        <v>84</v>
      </c>
      <c r="I100" s="230" t="s">
        <v>86</v>
      </c>
      <c r="J100" s="1"/>
      <c r="K100" s="1"/>
      <c r="L100" s="1"/>
      <c r="M100" s="1"/>
      <c r="N100" s="1"/>
      <c r="O100" s="1"/>
      <c r="P100" s="1"/>
    </row>
    <row r="101" spans="1:16" x14ac:dyDescent="0.25">
      <c r="A101" s="347"/>
      <c r="B101" s="231">
        <v>0.12</v>
      </c>
      <c r="C101" s="259">
        <v>0.17</v>
      </c>
      <c r="D101" s="231">
        <v>0.1</v>
      </c>
      <c r="E101" s="231">
        <v>0.1</v>
      </c>
      <c r="F101" s="231">
        <v>0.1</v>
      </c>
      <c r="G101" s="232">
        <v>0.1</v>
      </c>
      <c r="H101" s="258"/>
      <c r="I101" s="232"/>
      <c r="J101" s="1"/>
      <c r="K101" s="1"/>
      <c r="L101" s="1"/>
      <c r="M101" s="1"/>
      <c r="N101" s="1"/>
      <c r="O101" s="1"/>
      <c r="P101" s="1"/>
    </row>
    <row r="102" spans="1:16" ht="408.95" customHeight="1" x14ac:dyDescent="0.25">
      <c r="A102" s="257" t="s">
        <v>195</v>
      </c>
      <c r="B102" s="296" t="s">
        <v>655</v>
      </c>
      <c r="C102" s="359"/>
      <c r="D102" s="296" t="s">
        <v>657</v>
      </c>
      <c r="E102" s="359"/>
      <c r="F102" s="296" t="s">
        <v>656</v>
      </c>
      <c r="G102" s="359"/>
      <c r="H102" s="436"/>
      <c r="I102" s="436"/>
      <c r="J102" s="1"/>
      <c r="K102" s="1"/>
      <c r="L102" s="1"/>
      <c r="M102" s="1"/>
      <c r="N102" s="1"/>
      <c r="O102" s="1"/>
      <c r="P102" s="1"/>
    </row>
    <row r="103" spans="1:16" s="267" customFormat="1" ht="86.1" customHeight="1" x14ac:dyDescent="0.25">
      <c r="A103" s="257" t="s">
        <v>196</v>
      </c>
      <c r="B103" s="348" t="s">
        <v>690</v>
      </c>
      <c r="C103" s="349"/>
      <c r="D103" s="358" t="s">
        <v>691</v>
      </c>
      <c r="E103" s="639"/>
      <c r="F103" s="348" t="s">
        <v>692</v>
      </c>
      <c r="G103" s="349"/>
      <c r="H103" s="454"/>
      <c r="I103" s="349"/>
      <c r="J103" s="176"/>
      <c r="K103" s="176"/>
      <c r="L103" s="176"/>
      <c r="M103" s="176"/>
      <c r="N103" s="176"/>
      <c r="O103" s="176"/>
      <c r="P103" s="176"/>
    </row>
    <row r="104" spans="1:16" x14ac:dyDescent="0.25">
      <c r="A104" s="346" t="s">
        <v>167</v>
      </c>
      <c r="B104" s="230" t="s">
        <v>84</v>
      </c>
      <c r="C104" s="230" t="s">
        <v>86</v>
      </c>
      <c r="D104" s="230" t="s">
        <v>84</v>
      </c>
      <c r="E104" s="230" t="s">
        <v>86</v>
      </c>
      <c r="F104" s="230" t="s">
        <v>84</v>
      </c>
      <c r="G104" s="230" t="s">
        <v>86</v>
      </c>
      <c r="H104" s="230" t="s">
        <v>84</v>
      </c>
      <c r="I104" s="230" t="s">
        <v>86</v>
      </c>
      <c r="J104" s="1"/>
      <c r="K104" s="1"/>
      <c r="L104" s="1"/>
      <c r="M104" s="1"/>
      <c r="N104" s="1"/>
      <c r="O104" s="1"/>
      <c r="P104" s="1"/>
    </row>
    <row r="105" spans="1:16" x14ac:dyDescent="0.25">
      <c r="A105" s="347"/>
      <c r="B105" s="231">
        <v>0.1</v>
      </c>
      <c r="C105" s="259"/>
      <c r="D105" s="231">
        <v>0.1</v>
      </c>
      <c r="E105" s="231"/>
      <c r="F105" s="231">
        <v>0.1</v>
      </c>
      <c r="G105" s="232"/>
      <c r="H105" s="258"/>
      <c r="I105" s="232"/>
      <c r="J105" s="1"/>
      <c r="K105" s="1"/>
      <c r="L105" s="1"/>
      <c r="M105" s="1"/>
      <c r="N105" s="1"/>
      <c r="O105" s="1"/>
      <c r="P105" s="1"/>
    </row>
    <row r="106" spans="1:16" ht="45" x14ac:dyDescent="0.25">
      <c r="A106" s="257" t="s">
        <v>195</v>
      </c>
      <c r="B106" s="436"/>
      <c r="C106" s="436"/>
      <c r="D106" s="436"/>
      <c r="E106" s="436"/>
      <c r="F106" s="436"/>
      <c r="G106" s="436"/>
      <c r="H106" s="436"/>
      <c r="I106" s="436"/>
      <c r="J106" s="1"/>
      <c r="K106" s="1"/>
      <c r="L106" s="1"/>
      <c r="M106" s="1"/>
      <c r="N106" s="1"/>
      <c r="O106" s="1"/>
      <c r="P106" s="1"/>
    </row>
    <row r="107" spans="1:16" x14ac:dyDescent="0.25">
      <c r="A107" s="257" t="s">
        <v>196</v>
      </c>
      <c r="B107" s="434"/>
      <c r="C107" s="435"/>
      <c r="D107" s="434"/>
      <c r="E107" s="435"/>
      <c r="F107" s="434"/>
      <c r="G107" s="435"/>
      <c r="H107" s="434"/>
      <c r="I107" s="435"/>
      <c r="J107" s="1"/>
      <c r="K107" s="1"/>
      <c r="L107" s="1"/>
      <c r="M107" s="1"/>
      <c r="N107" s="1"/>
      <c r="O107" s="1"/>
      <c r="P107" s="1"/>
    </row>
    <row r="108" spans="1:16" x14ac:dyDescent="0.25">
      <c r="A108" s="346" t="s">
        <v>168</v>
      </c>
      <c r="B108" s="230" t="s">
        <v>84</v>
      </c>
      <c r="C108" s="230" t="s">
        <v>86</v>
      </c>
      <c r="D108" s="230" t="s">
        <v>84</v>
      </c>
      <c r="E108" s="230" t="s">
        <v>86</v>
      </c>
      <c r="F108" s="230" t="s">
        <v>84</v>
      </c>
      <c r="G108" s="230" t="s">
        <v>86</v>
      </c>
      <c r="H108" s="230" t="s">
        <v>84</v>
      </c>
      <c r="I108" s="230" t="s">
        <v>86</v>
      </c>
      <c r="J108" s="1"/>
      <c r="K108" s="1"/>
      <c r="L108" s="1"/>
      <c r="M108" s="1"/>
      <c r="N108" s="1"/>
      <c r="O108" s="1"/>
      <c r="P108" s="1"/>
    </row>
    <row r="109" spans="1:16" x14ac:dyDescent="0.25">
      <c r="A109" s="347"/>
      <c r="B109" s="231">
        <v>7.0000000000000007E-2</v>
      </c>
      <c r="C109" s="259"/>
      <c r="D109" s="231">
        <v>0.1</v>
      </c>
      <c r="E109" s="231"/>
      <c r="F109" s="231">
        <v>0.1</v>
      </c>
      <c r="G109" s="232"/>
      <c r="H109" s="258"/>
      <c r="I109" s="232"/>
      <c r="J109" s="1"/>
      <c r="K109" s="1"/>
      <c r="L109" s="1"/>
      <c r="M109" s="1"/>
      <c r="N109" s="1"/>
      <c r="O109" s="1"/>
      <c r="P109" s="1"/>
    </row>
    <row r="110" spans="1:16" ht="45" x14ac:dyDescent="0.25">
      <c r="A110" s="257" t="s">
        <v>195</v>
      </c>
      <c r="B110" s="436"/>
      <c r="C110" s="436"/>
      <c r="D110" s="436"/>
      <c r="E110" s="436"/>
      <c r="F110" s="436"/>
      <c r="G110" s="436"/>
      <c r="H110" s="436"/>
      <c r="I110" s="436"/>
      <c r="J110" s="1"/>
      <c r="K110" s="1"/>
      <c r="L110" s="1"/>
      <c r="M110" s="1"/>
      <c r="N110" s="1"/>
      <c r="O110" s="1"/>
      <c r="P110" s="1"/>
    </row>
    <row r="111" spans="1:16" x14ac:dyDescent="0.25">
      <c r="A111" s="257" t="s">
        <v>196</v>
      </c>
      <c r="B111" s="434"/>
      <c r="C111" s="435"/>
      <c r="D111" s="434"/>
      <c r="E111" s="435"/>
      <c r="F111" s="434"/>
      <c r="G111" s="435"/>
      <c r="H111" s="434"/>
      <c r="I111" s="435"/>
      <c r="J111" s="1"/>
      <c r="K111" s="1"/>
      <c r="L111" s="1"/>
      <c r="M111" s="1"/>
      <c r="N111" s="1"/>
      <c r="O111" s="1"/>
      <c r="P111" s="1"/>
    </row>
    <row r="112" spans="1:16" x14ac:dyDescent="0.25">
      <c r="A112" s="346" t="s">
        <v>169</v>
      </c>
      <c r="B112" s="230" t="s">
        <v>84</v>
      </c>
      <c r="C112" s="230" t="s">
        <v>86</v>
      </c>
      <c r="D112" s="230" t="s">
        <v>84</v>
      </c>
      <c r="E112" s="230" t="s">
        <v>86</v>
      </c>
      <c r="F112" s="230" t="s">
        <v>84</v>
      </c>
      <c r="G112" s="230" t="s">
        <v>86</v>
      </c>
      <c r="H112" s="230" t="s">
        <v>84</v>
      </c>
      <c r="I112" s="230" t="s">
        <v>86</v>
      </c>
      <c r="J112" s="1"/>
      <c r="K112" s="1"/>
      <c r="L112" s="1"/>
      <c r="M112" s="1"/>
      <c r="N112" s="1"/>
      <c r="O112" s="1"/>
      <c r="P112" s="1"/>
    </row>
    <row r="113" spans="1:16" x14ac:dyDescent="0.25">
      <c r="A113" s="347"/>
      <c r="B113" s="231">
        <v>0.03</v>
      </c>
      <c r="C113" s="260"/>
      <c r="D113" s="231">
        <v>7.0000000000000007E-2</v>
      </c>
      <c r="E113" s="260"/>
      <c r="F113" s="231">
        <v>0.1</v>
      </c>
      <c r="G113" s="270"/>
      <c r="H113" s="260"/>
      <c r="I113" s="270"/>
      <c r="J113" s="1"/>
      <c r="K113" s="1"/>
      <c r="L113" s="1"/>
      <c r="M113" s="1"/>
      <c r="N113" s="1"/>
      <c r="O113" s="1"/>
      <c r="P113" s="1"/>
    </row>
    <row r="114" spans="1:16" ht="45" x14ac:dyDescent="0.25">
      <c r="A114" s="257" t="s">
        <v>195</v>
      </c>
      <c r="B114" s="433"/>
      <c r="C114" s="433"/>
      <c r="D114" s="433"/>
      <c r="E114" s="433"/>
      <c r="F114" s="433"/>
      <c r="G114" s="433"/>
      <c r="H114" s="433"/>
      <c r="I114" s="433"/>
      <c r="J114" s="1"/>
      <c r="K114" s="1"/>
      <c r="L114" s="1"/>
      <c r="M114" s="1"/>
      <c r="N114" s="1"/>
      <c r="O114" s="1"/>
      <c r="P114" s="1"/>
    </row>
    <row r="115" spans="1:16" x14ac:dyDescent="0.25">
      <c r="A115" s="257" t="s">
        <v>196</v>
      </c>
      <c r="B115" s="434"/>
      <c r="C115" s="435"/>
      <c r="D115" s="434"/>
      <c r="E115" s="435"/>
      <c r="F115" s="434"/>
      <c r="G115" s="435"/>
      <c r="H115" s="434"/>
      <c r="I115" s="435"/>
      <c r="J115" s="1"/>
      <c r="K115" s="1"/>
      <c r="L115" s="1"/>
      <c r="M115" s="1"/>
      <c r="N115" s="1"/>
      <c r="O115" s="1"/>
      <c r="P115" s="1"/>
    </row>
    <row r="116" spans="1:16" x14ac:dyDescent="0.25">
      <c r="A116" s="261" t="s">
        <v>197</v>
      </c>
      <c r="B116" s="262">
        <f t="shared" ref="B116:I116" si="1">(B69+B73+B77+B81+B85+B89+B93+B97+B101+B105+B109+B113)</f>
        <v>1</v>
      </c>
      <c r="C116" s="262">
        <f t="shared" si="1"/>
        <v>0.85000000000000009</v>
      </c>
      <c r="D116" s="262">
        <f>(D69+D73+D77+D81+D85+D89+D93+D97+D101+D105+D109+D113)</f>
        <v>1</v>
      </c>
      <c r="E116" s="262">
        <f>(E69+E73+E77+E81+E85+E89+E93+E97+E101+E105+E109+E113)</f>
        <v>0.79999999999999993</v>
      </c>
      <c r="F116" s="262">
        <f t="shared" si="1"/>
        <v>0.99999999999999989</v>
      </c>
      <c r="G116" s="262">
        <f t="shared" si="1"/>
        <v>0.79999999999999993</v>
      </c>
      <c r="H116" s="262">
        <f t="shared" si="1"/>
        <v>0</v>
      </c>
      <c r="I116" s="262">
        <f t="shared" si="1"/>
        <v>0</v>
      </c>
      <c r="J116" s="1"/>
      <c r="K116" s="1"/>
      <c r="L116" s="1"/>
      <c r="M116" s="1"/>
      <c r="N116" s="1"/>
      <c r="O116" s="1"/>
      <c r="P116" s="1"/>
    </row>
    <row r="117" spans="1:16" x14ac:dyDescent="0.25">
      <c r="A117" s="1"/>
      <c r="B117" s="1"/>
      <c r="C117" s="1"/>
      <c r="D117" s="1"/>
      <c r="E117" s="1"/>
      <c r="F117" s="1"/>
      <c r="G117" s="1"/>
      <c r="H117" s="1"/>
      <c r="I117" s="1"/>
      <c r="J117" s="1"/>
      <c r="K117" s="1"/>
      <c r="L117" s="1"/>
      <c r="M117" s="1"/>
      <c r="N117" s="1"/>
      <c r="O117" s="1"/>
      <c r="P117" s="1"/>
    </row>
    <row r="118" spans="1:16" x14ac:dyDescent="0.25">
      <c r="A118" s="1"/>
      <c r="B118" s="1"/>
      <c r="C118" s="1"/>
      <c r="D118" s="1"/>
      <c r="E118" s="1"/>
      <c r="F118" s="1"/>
      <c r="G118" s="1"/>
      <c r="H118" s="1"/>
      <c r="I118" s="1"/>
      <c r="J118" s="1"/>
      <c r="K118" s="1"/>
      <c r="L118" s="1"/>
      <c r="M118" s="1"/>
      <c r="N118" s="1"/>
      <c r="O118" s="1"/>
      <c r="P118" s="1"/>
    </row>
    <row r="119" spans="1:16" x14ac:dyDescent="0.25">
      <c r="A119" s="1"/>
      <c r="B119" s="1"/>
      <c r="C119" s="1"/>
      <c r="D119" s="1"/>
      <c r="E119" s="1"/>
      <c r="F119" s="1"/>
      <c r="G119" s="1"/>
      <c r="H119" s="1"/>
      <c r="I119" s="1"/>
      <c r="J119" s="1"/>
      <c r="K119" s="1"/>
      <c r="L119" s="1"/>
      <c r="M119" s="1"/>
      <c r="N119" s="1"/>
      <c r="O119" s="1"/>
      <c r="P119" s="1"/>
    </row>
    <row r="120" spans="1:16" x14ac:dyDescent="0.25">
      <c r="A120" s="1"/>
      <c r="B120" s="1"/>
      <c r="C120" s="1"/>
      <c r="D120" s="1"/>
      <c r="E120" s="1"/>
      <c r="F120" s="1"/>
      <c r="G120" s="1"/>
      <c r="H120" s="1"/>
      <c r="I120" s="1"/>
      <c r="J120" s="1"/>
      <c r="K120" s="1"/>
      <c r="L120" s="1"/>
      <c r="M120" s="1"/>
      <c r="N120" s="1"/>
      <c r="O120" s="1"/>
      <c r="P120" s="1"/>
    </row>
  </sheetData>
  <mergeCells count="211">
    <mergeCell ref="A112:A113"/>
    <mergeCell ref="B114:C114"/>
    <mergeCell ref="D114:E114"/>
    <mergeCell ref="F114:G114"/>
    <mergeCell ref="H114:I114"/>
    <mergeCell ref="B115:C115"/>
    <mergeCell ref="D115:E115"/>
    <mergeCell ref="F115:G115"/>
    <mergeCell ref="H115:I115"/>
    <mergeCell ref="A108:A109"/>
    <mergeCell ref="B110:C110"/>
    <mergeCell ref="D110:E110"/>
    <mergeCell ref="F110:G110"/>
    <mergeCell ref="H110:I110"/>
    <mergeCell ref="B111:C111"/>
    <mergeCell ref="D111:E111"/>
    <mergeCell ref="F111:G111"/>
    <mergeCell ref="H111:I111"/>
    <mergeCell ref="A104:A105"/>
    <mergeCell ref="B106:C106"/>
    <mergeCell ref="D106:E106"/>
    <mergeCell ref="F106:G106"/>
    <mergeCell ref="H106:I106"/>
    <mergeCell ref="B107:C107"/>
    <mergeCell ref="D107:E107"/>
    <mergeCell ref="F107:G107"/>
    <mergeCell ref="H107:I107"/>
    <mergeCell ref="A100:A101"/>
    <mergeCell ref="B102:C102"/>
    <mergeCell ref="D102:E102"/>
    <mergeCell ref="F102:G102"/>
    <mergeCell ref="H102:I102"/>
    <mergeCell ref="B103:C103"/>
    <mergeCell ref="D103:E103"/>
    <mergeCell ref="F103:G103"/>
    <mergeCell ref="H103:I103"/>
    <mergeCell ref="A96:A97"/>
    <mergeCell ref="B98:C98"/>
    <mergeCell ref="D98:E98"/>
    <mergeCell ref="F98:G98"/>
    <mergeCell ref="H98:I98"/>
    <mergeCell ref="B99:C99"/>
    <mergeCell ref="D99:E99"/>
    <mergeCell ref="F99:G99"/>
    <mergeCell ref="H99:I99"/>
    <mergeCell ref="A92:A93"/>
    <mergeCell ref="B94:C94"/>
    <mergeCell ref="D94:E94"/>
    <mergeCell ref="F94:G94"/>
    <mergeCell ref="H94:I94"/>
    <mergeCell ref="B95:C95"/>
    <mergeCell ref="D95:E95"/>
    <mergeCell ref="F95:G95"/>
    <mergeCell ref="H95:I95"/>
    <mergeCell ref="A88:A89"/>
    <mergeCell ref="B90:C90"/>
    <mergeCell ref="D90:E90"/>
    <mergeCell ref="F90:G90"/>
    <mergeCell ref="H90:I90"/>
    <mergeCell ref="B91:C91"/>
    <mergeCell ref="D91:E91"/>
    <mergeCell ref="F91:G91"/>
    <mergeCell ref="H91:I91"/>
    <mergeCell ref="A84:A85"/>
    <mergeCell ref="B86:C86"/>
    <mergeCell ref="D86:E86"/>
    <mergeCell ref="F86:G86"/>
    <mergeCell ref="H86:I86"/>
    <mergeCell ref="B87:C87"/>
    <mergeCell ref="D87:E87"/>
    <mergeCell ref="F87:G87"/>
    <mergeCell ref="H87:I87"/>
    <mergeCell ref="A80:A81"/>
    <mergeCell ref="B82:C82"/>
    <mergeCell ref="D82:E82"/>
    <mergeCell ref="F82:G82"/>
    <mergeCell ref="H82:I82"/>
    <mergeCell ref="B83:C83"/>
    <mergeCell ref="D83:E83"/>
    <mergeCell ref="F83:G83"/>
    <mergeCell ref="H83:I83"/>
    <mergeCell ref="A76:A77"/>
    <mergeCell ref="B78:C78"/>
    <mergeCell ref="D78:E78"/>
    <mergeCell ref="F78:G78"/>
    <mergeCell ref="H78:I78"/>
    <mergeCell ref="B79:C79"/>
    <mergeCell ref="D79:E79"/>
    <mergeCell ref="F79:G79"/>
    <mergeCell ref="H79:I79"/>
    <mergeCell ref="A72:A73"/>
    <mergeCell ref="B74:C74"/>
    <mergeCell ref="D74:E74"/>
    <mergeCell ref="F74:G74"/>
    <mergeCell ref="H74:I74"/>
    <mergeCell ref="B75:C75"/>
    <mergeCell ref="D75:E75"/>
    <mergeCell ref="F75:G75"/>
    <mergeCell ref="H75:I75"/>
    <mergeCell ref="A68:A69"/>
    <mergeCell ref="B70:C70"/>
    <mergeCell ref="D70:E70"/>
    <mergeCell ref="F70:G70"/>
    <mergeCell ref="H70:I70"/>
    <mergeCell ref="B71:C71"/>
    <mergeCell ref="D71:E71"/>
    <mergeCell ref="F71:G71"/>
    <mergeCell ref="H71:I71"/>
    <mergeCell ref="B66:C66"/>
    <mergeCell ref="D66:E66"/>
    <mergeCell ref="F66:G66"/>
    <mergeCell ref="H66:I66"/>
    <mergeCell ref="B67:C67"/>
    <mergeCell ref="D67:E67"/>
    <mergeCell ref="F67:G67"/>
    <mergeCell ref="H67:I67"/>
    <mergeCell ref="A60:A61"/>
    <mergeCell ref="D60:E60"/>
    <mergeCell ref="F60:G60"/>
    <mergeCell ref="D61:E61"/>
    <mergeCell ref="F61:G61"/>
    <mergeCell ref="A65:I65"/>
    <mergeCell ref="A56:A57"/>
    <mergeCell ref="D56:E56"/>
    <mergeCell ref="F56:G56"/>
    <mergeCell ref="D57:E57"/>
    <mergeCell ref="F57:G57"/>
    <mergeCell ref="A58:A59"/>
    <mergeCell ref="D58:E58"/>
    <mergeCell ref="F58:G58"/>
    <mergeCell ref="D59:E59"/>
    <mergeCell ref="F59:G59"/>
    <mergeCell ref="A52:A53"/>
    <mergeCell ref="D52:E52"/>
    <mergeCell ref="F52:G52"/>
    <mergeCell ref="D53:E53"/>
    <mergeCell ref="F53:G53"/>
    <mergeCell ref="A54:A55"/>
    <mergeCell ref="D54:E54"/>
    <mergeCell ref="F54:G54"/>
    <mergeCell ref="D55:E55"/>
    <mergeCell ref="F55:G55"/>
    <mergeCell ref="A48:A49"/>
    <mergeCell ref="D48:E48"/>
    <mergeCell ref="F48:G48"/>
    <mergeCell ref="D49:E49"/>
    <mergeCell ref="F49:G49"/>
    <mergeCell ref="A50:A51"/>
    <mergeCell ref="D50:E50"/>
    <mergeCell ref="F50:G50"/>
    <mergeCell ref="D51:E51"/>
    <mergeCell ref="F51:G51"/>
    <mergeCell ref="A44:A45"/>
    <mergeCell ref="D44:E44"/>
    <mergeCell ref="F44:G44"/>
    <mergeCell ref="D45:E45"/>
    <mergeCell ref="F45:G45"/>
    <mergeCell ref="A46:A47"/>
    <mergeCell ref="D46:E46"/>
    <mergeCell ref="F46:G46"/>
    <mergeCell ref="D47:E47"/>
    <mergeCell ref="F47:G47"/>
    <mergeCell ref="A40:A41"/>
    <mergeCell ref="D40:E40"/>
    <mergeCell ref="F40:G40"/>
    <mergeCell ref="D41:E41"/>
    <mergeCell ref="F41:G41"/>
    <mergeCell ref="A42:A43"/>
    <mergeCell ref="D42:E42"/>
    <mergeCell ref="F42:G42"/>
    <mergeCell ref="D43:E43"/>
    <mergeCell ref="F43:G43"/>
    <mergeCell ref="B37:C37"/>
    <mergeCell ref="D37:I37"/>
    <mergeCell ref="A38:A39"/>
    <mergeCell ref="D38:E38"/>
    <mergeCell ref="F38:G38"/>
    <mergeCell ref="D39:E39"/>
    <mergeCell ref="F39:G39"/>
    <mergeCell ref="C19:O19"/>
    <mergeCell ref="A21:O21"/>
    <mergeCell ref="A22:O22"/>
    <mergeCell ref="A33:I33"/>
    <mergeCell ref="B34:I34"/>
    <mergeCell ref="A35:A36"/>
    <mergeCell ref="G35:G36"/>
    <mergeCell ref="H35:I36"/>
    <mergeCell ref="A12:A14"/>
    <mergeCell ref="B12:O14"/>
    <mergeCell ref="B16:F16"/>
    <mergeCell ref="G16:H16"/>
    <mergeCell ref="I16:O16"/>
    <mergeCell ref="B18:E18"/>
    <mergeCell ref="G18:I18"/>
    <mergeCell ref="K18:O18"/>
    <mergeCell ref="B6:K6"/>
    <mergeCell ref="M6:O6"/>
    <mergeCell ref="A8:A10"/>
    <mergeCell ref="J8:K10"/>
    <mergeCell ref="M8:O8"/>
    <mergeCell ref="M9:O9"/>
    <mergeCell ref="M10:O10"/>
    <mergeCell ref="A1:A4"/>
    <mergeCell ref="B1:L1"/>
    <mergeCell ref="M1:O1"/>
    <mergeCell ref="B2:L2"/>
    <mergeCell ref="M2:O2"/>
    <mergeCell ref="B3:L3"/>
    <mergeCell ref="M3:O3"/>
    <mergeCell ref="B4:L4"/>
    <mergeCell ref="M4:O4"/>
  </mergeCells>
  <hyperlinks>
    <hyperlink ref="B71" r:id="rId1" xr:uid="{630B5D14-2A5F-F94F-BDA1-AC3411D6FA66}"/>
    <hyperlink ref="D71" r:id="rId2" xr:uid="{52B73ABD-498B-3644-B0F1-0F72260C2296}"/>
    <hyperlink ref="F75" r:id="rId3" xr:uid="{A9C9FD58-E64D-744F-8C16-35603991F943}"/>
    <hyperlink ref="B75" r:id="rId4" xr:uid="{E7851B00-53D1-E24A-BF3F-BA6201E93C6B}"/>
    <hyperlink ref="D75" r:id="rId5" xr:uid="{57A521CE-EC97-7345-9913-3DE8341F1FBC}"/>
    <hyperlink ref="B79" r:id="rId6" xr:uid="{9A7B8876-3070-F64E-AFAF-CD4D72BECB9F}"/>
    <hyperlink ref="D79" r:id="rId7" xr:uid="{DFE986C8-14E3-CC4F-86DE-F21A1A467230}"/>
    <hyperlink ref="F79" r:id="rId8" xr:uid="{52D55D57-7DCB-1B4D-BA1A-D9073890192D}"/>
    <hyperlink ref="B83" r:id="rId9" xr:uid="{ABBA0979-365F-314D-9270-8B6D0F369F9F}"/>
    <hyperlink ref="D83" r:id="rId10" xr:uid="{FA98A25B-A98F-844F-9BCF-F1A1FC3E022B}"/>
    <hyperlink ref="F83" r:id="rId11" xr:uid="{1AFE7D99-1BA4-414A-AD64-E61336C1FE11}"/>
    <hyperlink ref="B87" r:id="rId12" xr:uid="{2055123C-EF46-2A4B-93E6-32B8077DA8B6}"/>
    <hyperlink ref="D87" r:id="rId13" xr:uid="{F2345B1F-7ABB-D940-B75D-B794A49AE013}"/>
    <hyperlink ref="F87" r:id="rId14" xr:uid="{AF7CB73C-3E10-E04A-99AE-4A74D0D57785}"/>
    <hyperlink ref="B91" r:id="rId15" xr:uid="{6D166575-A048-4948-B3F8-2A7903935DFB}"/>
    <hyperlink ref="D91" r:id="rId16" xr:uid="{5D357E4E-CE6B-6748-8B6E-1F16DC596C6E}"/>
    <hyperlink ref="F91" r:id="rId17" xr:uid="{15811C76-FD5B-5946-BA53-4F443B983B09}"/>
    <hyperlink ref="B95" r:id="rId18" xr:uid="{37336516-63A1-A942-A53A-3F949D7CDCCF}"/>
    <hyperlink ref="D95" r:id="rId19" xr:uid="{14950F85-EE8E-3547-A155-5F641584BCEB}"/>
    <hyperlink ref="F95" r:id="rId20" xr:uid="{4BB7613B-09EC-1440-9F6C-73C7DAF2A45C}"/>
    <hyperlink ref="B99" r:id="rId21" xr:uid="{6F57B9DD-15FF-FA4B-95CF-D6C7B3E6C154}"/>
    <hyperlink ref="D99" r:id="rId22" xr:uid="{04A24615-F69B-D240-A7F7-AAEFA30B2332}"/>
    <hyperlink ref="F99" r:id="rId23" xr:uid="{B4B12D46-6136-F44E-A23A-164B3A6F0D81}"/>
    <hyperlink ref="B103" r:id="rId24" xr:uid="{ADE4FF81-1C19-7648-90CB-BDE387B12F34}"/>
    <hyperlink ref="D103" r:id="rId25" xr:uid="{C20C078A-AC90-F843-A1E5-FB7F997AEC92}"/>
    <hyperlink ref="F103" r:id="rId26" xr:uid="{52188751-967B-B041-925E-68892C422FB8}"/>
  </hyperlinks>
  <pageMargins left="0.7" right="0.7" top="0.75" bottom="0.75" header="0.3" footer="0.3"/>
  <drawing r:id="rId27"/>
  <legacyDrawing r:id="rId28"/>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44089-E2BB-2C4F-927C-4DA6D662F32F}">
  <dimension ref="A1:Q120"/>
  <sheetViews>
    <sheetView topLeftCell="J3" zoomScale="90" zoomScaleNormal="70" workbookViewId="0">
      <selection activeCell="J24" sqref="J24:O29"/>
    </sheetView>
  </sheetViews>
  <sheetFormatPr baseColWidth="10" defaultColWidth="43.28515625" defaultRowHeight="15" x14ac:dyDescent="0.25"/>
  <cols>
    <col min="1" max="1" width="43.28515625" style="263"/>
    <col min="2" max="3" width="51" style="263" customWidth="1"/>
    <col min="4" max="5" width="43.28515625" style="263"/>
    <col min="6" max="7" width="92.85546875" style="263" customWidth="1"/>
    <col min="8" max="16384" width="43.28515625" style="263"/>
  </cols>
  <sheetData>
    <row r="1" spans="1:16" ht="15.75" thickBot="1" x14ac:dyDescent="0.3">
      <c r="A1" s="389"/>
      <c r="B1" s="370" t="s">
        <v>150</v>
      </c>
      <c r="C1" s="371"/>
      <c r="D1" s="371"/>
      <c r="E1" s="371"/>
      <c r="F1" s="371"/>
      <c r="G1" s="371"/>
      <c r="H1" s="371"/>
      <c r="I1" s="371"/>
      <c r="J1" s="371"/>
      <c r="K1" s="371"/>
      <c r="L1" s="372"/>
      <c r="M1" s="367" t="s">
        <v>234</v>
      </c>
      <c r="N1" s="368"/>
      <c r="O1" s="369"/>
      <c r="P1" s="62"/>
    </row>
    <row r="2" spans="1:16" ht="15.75" thickBot="1" x14ac:dyDescent="0.3">
      <c r="A2" s="390"/>
      <c r="B2" s="373" t="s">
        <v>151</v>
      </c>
      <c r="C2" s="374"/>
      <c r="D2" s="374"/>
      <c r="E2" s="374"/>
      <c r="F2" s="374"/>
      <c r="G2" s="374"/>
      <c r="H2" s="374"/>
      <c r="I2" s="374"/>
      <c r="J2" s="374"/>
      <c r="K2" s="374"/>
      <c r="L2" s="375"/>
      <c r="M2" s="367" t="s">
        <v>235</v>
      </c>
      <c r="N2" s="368"/>
      <c r="O2" s="369"/>
      <c r="P2" s="62"/>
    </row>
    <row r="3" spans="1:16" ht="15.75" thickBot="1" x14ac:dyDescent="0.3">
      <c r="A3" s="390"/>
      <c r="B3" s="373" t="s">
        <v>0</v>
      </c>
      <c r="C3" s="374"/>
      <c r="D3" s="374"/>
      <c r="E3" s="374"/>
      <c r="F3" s="374"/>
      <c r="G3" s="374"/>
      <c r="H3" s="374"/>
      <c r="I3" s="374"/>
      <c r="J3" s="374"/>
      <c r="K3" s="374"/>
      <c r="L3" s="375"/>
      <c r="M3" s="367" t="s">
        <v>236</v>
      </c>
      <c r="N3" s="368"/>
      <c r="O3" s="369"/>
      <c r="P3" s="62"/>
    </row>
    <row r="4" spans="1:16" ht="15.75" thickBot="1" x14ac:dyDescent="0.3">
      <c r="A4" s="391"/>
      <c r="B4" s="376" t="s">
        <v>152</v>
      </c>
      <c r="C4" s="377"/>
      <c r="D4" s="377"/>
      <c r="E4" s="377"/>
      <c r="F4" s="377"/>
      <c r="G4" s="377"/>
      <c r="H4" s="377"/>
      <c r="I4" s="377"/>
      <c r="J4" s="377"/>
      <c r="K4" s="377"/>
      <c r="L4" s="378"/>
      <c r="M4" s="367" t="s">
        <v>237</v>
      </c>
      <c r="N4" s="368"/>
      <c r="O4" s="369"/>
      <c r="P4" s="62"/>
    </row>
    <row r="5" spans="1:16" ht="15.75" thickBot="1" x14ac:dyDescent="0.3">
      <c r="A5" s="63"/>
      <c r="B5" s="64"/>
      <c r="C5" s="64"/>
      <c r="D5" s="64"/>
      <c r="E5" s="64"/>
      <c r="F5" s="64"/>
      <c r="G5" s="64"/>
      <c r="H5" s="64"/>
      <c r="I5" s="64"/>
      <c r="J5" s="64"/>
      <c r="K5" s="64"/>
      <c r="L5" s="64"/>
      <c r="M5" s="71"/>
      <c r="N5" s="71"/>
      <c r="O5" s="71"/>
      <c r="P5" s="62"/>
    </row>
    <row r="6" spans="1:16" ht="15.75" thickBot="1" x14ac:dyDescent="0.3">
      <c r="A6" s="37" t="s">
        <v>154</v>
      </c>
      <c r="B6" s="401" t="s">
        <v>241</v>
      </c>
      <c r="C6" s="402"/>
      <c r="D6" s="402"/>
      <c r="E6" s="402"/>
      <c r="F6" s="402"/>
      <c r="G6" s="402"/>
      <c r="H6" s="402"/>
      <c r="I6" s="402"/>
      <c r="J6" s="402"/>
      <c r="K6" s="403"/>
      <c r="L6" s="86" t="s">
        <v>155</v>
      </c>
      <c r="M6" s="404">
        <v>2024110010311</v>
      </c>
      <c r="N6" s="405"/>
      <c r="O6" s="406"/>
      <c r="P6" s="1"/>
    </row>
    <row r="7" spans="1:16" ht="15.75" thickBot="1" x14ac:dyDescent="0.3">
      <c r="A7" s="63"/>
      <c r="B7" s="64"/>
      <c r="C7" s="64"/>
      <c r="D7" s="64"/>
      <c r="E7" s="64"/>
      <c r="F7" s="64"/>
      <c r="G7" s="64"/>
      <c r="H7" s="64"/>
      <c r="I7" s="64"/>
      <c r="J7" s="64"/>
      <c r="K7" s="64"/>
      <c r="L7" s="64"/>
      <c r="M7" s="71"/>
      <c r="N7" s="71"/>
      <c r="O7" s="71"/>
      <c r="P7" s="62"/>
    </row>
    <row r="8" spans="1:16" ht="15.75" thickBot="1" x14ac:dyDescent="0.3">
      <c r="A8" s="400" t="s">
        <v>6</v>
      </c>
      <c r="B8" s="86" t="s">
        <v>156</v>
      </c>
      <c r="C8" s="210"/>
      <c r="D8" s="86" t="s">
        <v>157</v>
      </c>
      <c r="E8" s="210"/>
      <c r="F8" s="86" t="s">
        <v>158</v>
      </c>
      <c r="G8" s="100"/>
      <c r="H8" s="86" t="s">
        <v>159</v>
      </c>
      <c r="I8" s="101"/>
      <c r="J8" s="363" t="s">
        <v>8</v>
      </c>
      <c r="K8" s="392"/>
      <c r="L8" s="97" t="s">
        <v>160</v>
      </c>
      <c r="M8" s="362"/>
      <c r="N8" s="362"/>
      <c r="O8" s="362"/>
      <c r="P8" s="62"/>
    </row>
    <row r="9" spans="1:16" ht="15.75" thickBot="1" x14ac:dyDescent="0.3">
      <c r="A9" s="400"/>
      <c r="B9" s="87" t="s">
        <v>161</v>
      </c>
      <c r="C9" s="69"/>
      <c r="D9" s="86" t="s">
        <v>162</v>
      </c>
      <c r="E9" s="69"/>
      <c r="F9" s="86" t="s">
        <v>163</v>
      </c>
      <c r="G9" s="69"/>
      <c r="H9" s="86" t="s">
        <v>164</v>
      </c>
      <c r="I9" s="101"/>
      <c r="J9" s="363"/>
      <c r="K9" s="392"/>
      <c r="L9" s="97" t="s">
        <v>165</v>
      </c>
      <c r="M9" s="362" t="s">
        <v>261</v>
      </c>
      <c r="N9" s="362"/>
      <c r="O9" s="362"/>
      <c r="P9" s="62"/>
    </row>
    <row r="10" spans="1:16" ht="15.75" thickBot="1" x14ac:dyDescent="0.3">
      <c r="A10" s="400"/>
      <c r="B10" s="86" t="s">
        <v>166</v>
      </c>
      <c r="C10" s="100" t="s">
        <v>261</v>
      </c>
      <c r="D10" s="86" t="s">
        <v>167</v>
      </c>
      <c r="E10" s="38"/>
      <c r="F10" s="86" t="s">
        <v>168</v>
      </c>
      <c r="G10" s="38"/>
      <c r="H10" s="86" t="s">
        <v>169</v>
      </c>
      <c r="I10" s="101"/>
      <c r="J10" s="363"/>
      <c r="K10" s="392"/>
      <c r="L10" s="97" t="s">
        <v>170</v>
      </c>
      <c r="M10" s="362" t="s">
        <v>261</v>
      </c>
      <c r="N10" s="362"/>
      <c r="O10" s="362"/>
      <c r="P10" s="62"/>
    </row>
    <row r="11" spans="1:16" ht="15.75" thickBot="1" x14ac:dyDescent="0.3">
      <c r="A11" s="4"/>
      <c r="B11" s="5"/>
      <c r="C11" s="5"/>
      <c r="D11" s="7"/>
      <c r="E11" s="6"/>
      <c r="F11" s="6"/>
      <c r="G11" s="125"/>
      <c r="H11" s="125"/>
      <c r="I11" s="8"/>
      <c r="J11" s="8"/>
      <c r="K11" s="5"/>
      <c r="L11" s="5"/>
      <c r="M11" s="5"/>
      <c r="N11" s="5"/>
      <c r="O11" s="5"/>
      <c r="P11" s="1"/>
    </row>
    <row r="12" spans="1:16" x14ac:dyDescent="0.25">
      <c r="A12" s="397" t="s">
        <v>171</v>
      </c>
      <c r="B12" s="379" t="s">
        <v>249</v>
      </c>
      <c r="C12" s="380"/>
      <c r="D12" s="380"/>
      <c r="E12" s="380"/>
      <c r="F12" s="380"/>
      <c r="G12" s="380"/>
      <c r="H12" s="380"/>
      <c r="I12" s="380"/>
      <c r="J12" s="380"/>
      <c r="K12" s="380"/>
      <c r="L12" s="380"/>
      <c r="M12" s="380"/>
      <c r="N12" s="380"/>
      <c r="O12" s="381"/>
      <c r="P12" s="1"/>
    </row>
    <row r="13" spans="1:16" x14ac:dyDescent="0.25">
      <c r="A13" s="398"/>
      <c r="B13" s="382"/>
      <c r="C13" s="383"/>
      <c r="D13" s="383"/>
      <c r="E13" s="383"/>
      <c r="F13" s="383"/>
      <c r="G13" s="383"/>
      <c r="H13" s="383"/>
      <c r="I13" s="383"/>
      <c r="J13" s="383"/>
      <c r="K13" s="383"/>
      <c r="L13" s="383"/>
      <c r="M13" s="383"/>
      <c r="N13" s="383"/>
      <c r="O13" s="384"/>
      <c r="P13" s="1"/>
    </row>
    <row r="14" spans="1:16" ht="15.75" thickBot="1" x14ac:dyDescent="0.3">
      <c r="A14" s="399"/>
      <c r="B14" s="385"/>
      <c r="C14" s="386"/>
      <c r="D14" s="386"/>
      <c r="E14" s="386"/>
      <c r="F14" s="386"/>
      <c r="G14" s="386"/>
      <c r="H14" s="386"/>
      <c r="I14" s="386"/>
      <c r="J14" s="386"/>
      <c r="K14" s="386"/>
      <c r="L14" s="386"/>
      <c r="M14" s="386"/>
      <c r="N14" s="386"/>
      <c r="O14" s="387"/>
      <c r="P14" s="1"/>
    </row>
    <row r="15" spans="1:16" ht="15.75" thickBot="1" x14ac:dyDescent="0.3">
      <c r="A15" s="12"/>
      <c r="B15" s="246"/>
      <c r="C15" s="247"/>
      <c r="D15" s="247"/>
      <c r="E15" s="247"/>
      <c r="F15" s="247"/>
      <c r="G15" s="2"/>
      <c r="H15" s="2"/>
      <c r="I15" s="2"/>
      <c r="J15" s="2"/>
      <c r="K15" s="2"/>
      <c r="L15" s="248"/>
      <c r="M15" s="248"/>
      <c r="N15" s="248"/>
      <c r="O15" s="248"/>
      <c r="P15" s="1"/>
    </row>
    <row r="16" spans="1:16" ht="38.25" customHeight="1" thickBot="1" x14ac:dyDescent="0.3">
      <c r="A16" s="37" t="s">
        <v>13</v>
      </c>
      <c r="B16" s="388" t="s">
        <v>250</v>
      </c>
      <c r="C16" s="388"/>
      <c r="D16" s="388"/>
      <c r="E16" s="388"/>
      <c r="F16" s="388"/>
      <c r="G16" s="393" t="s">
        <v>15</v>
      </c>
      <c r="H16" s="393"/>
      <c r="I16" s="388" t="s">
        <v>251</v>
      </c>
      <c r="J16" s="388"/>
      <c r="K16" s="388"/>
      <c r="L16" s="388"/>
      <c r="M16" s="388"/>
      <c r="N16" s="388"/>
      <c r="O16" s="388"/>
      <c r="P16" s="13"/>
    </row>
    <row r="17" spans="1:17" ht="15.75" thickBot="1" x14ac:dyDescent="0.3">
      <c r="A17" s="12"/>
      <c r="B17" s="2"/>
      <c r="C17" s="247"/>
      <c r="D17" s="247"/>
      <c r="E17" s="247"/>
      <c r="F17" s="247"/>
      <c r="G17" s="2"/>
      <c r="H17" s="2"/>
      <c r="I17" s="2"/>
      <c r="J17" s="2"/>
      <c r="K17" s="2"/>
      <c r="L17" s="248"/>
      <c r="M17" s="248"/>
      <c r="N17" s="248"/>
      <c r="O17" s="248"/>
      <c r="P17" s="1"/>
    </row>
    <row r="18" spans="1:17" ht="60.75" customHeight="1" thickBot="1" x14ac:dyDescent="0.3">
      <c r="A18" s="37" t="s">
        <v>17</v>
      </c>
      <c r="B18" s="395" t="s">
        <v>244</v>
      </c>
      <c r="C18" s="395"/>
      <c r="D18" s="395"/>
      <c r="E18" s="395"/>
      <c r="F18" s="37" t="s">
        <v>19</v>
      </c>
      <c r="G18" s="460" t="s">
        <v>246</v>
      </c>
      <c r="H18" s="461"/>
      <c r="I18" s="37" t="s">
        <v>21</v>
      </c>
      <c r="J18" s="462" t="s">
        <v>271</v>
      </c>
      <c r="K18" s="463"/>
      <c r="L18" s="463"/>
      <c r="M18" s="463"/>
      <c r="N18" s="463"/>
      <c r="O18" s="464"/>
      <c r="P18" s="1"/>
    </row>
    <row r="19" spans="1:17" x14ac:dyDescent="0.25">
      <c r="A19" s="3"/>
      <c r="B19" s="2"/>
      <c r="C19" s="396"/>
      <c r="D19" s="396"/>
      <c r="E19" s="396"/>
      <c r="F19" s="396"/>
      <c r="G19" s="396"/>
      <c r="H19" s="396"/>
      <c r="I19" s="396"/>
      <c r="J19" s="396"/>
      <c r="K19" s="396"/>
      <c r="L19" s="396"/>
      <c r="M19" s="396"/>
      <c r="N19" s="396"/>
      <c r="O19" s="396"/>
      <c r="P19" s="1"/>
    </row>
    <row r="20" spans="1:17" ht="15.75" thickBot="1" x14ac:dyDescent="0.3">
      <c r="A20" s="59"/>
      <c r="B20" s="60"/>
      <c r="C20" s="60"/>
      <c r="D20" s="60"/>
      <c r="E20" s="60"/>
      <c r="F20" s="60"/>
      <c r="G20" s="60"/>
      <c r="H20" s="60"/>
      <c r="I20" s="60"/>
      <c r="J20" s="60"/>
      <c r="K20" s="60"/>
      <c r="L20" s="60"/>
      <c r="M20" s="60"/>
      <c r="N20" s="60"/>
      <c r="O20" s="60"/>
      <c r="P20" s="1"/>
    </row>
    <row r="21" spans="1:17" ht="15.75" thickBot="1" x14ac:dyDescent="0.3">
      <c r="A21" s="313" t="s">
        <v>23</v>
      </c>
      <c r="B21" s="314"/>
      <c r="C21" s="314"/>
      <c r="D21" s="314"/>
      <c r="E21" s="314"/>
      <c r="F21" s="314"/>
      <c r="G21" s="314"/>
      <c r="H21" s="314"/>
      <c r="I21" s="314"/>
      <c r="J21" s="314"/>
      <c r="K21" s="314"/>
      <c r="L21" s="314"/>
      <c r="M21" s="314"/>
      <c r="N21" s="314"/>
      <c r="O21" s="363"/>
      <c r="P21" s="1"/>
    </row>
    <row r="22" spans="1:17" ht="15.75" thickBot="1" x14ac:dyDescent="0.3">
      <c r="A22" s="313" t="s">
        <v>172</v>
      </c>
      <c r="B22" s="314"/>
      <c r="C22" s="314"/>
      <c r="D22" s="314"/>
      <c r="E22" s="314"/>
      <c r="F22" s="314"/>
      <c r="G22" s="314"/>
      <c r="H22" s="314"/>
      <c r="I22" s="314"/>
      <c r="J22" s="314"/>
      <c r="K22" s="314"/>
      <c r="L22" s="314"/>
      <c r="M22" s="314"/>
      <c r="N22" s="314"/>
      <c r="O22" s="363"/>
      <c r="P22" s="1"/>
    </row>
    <row r="23" spans="1:17" ht="15.75" thickBot="1" x14ac:dyDescent="0.3">
      <c r="A23" s="21"/>
      <c r="B23" s="14" t="s">
        <v>156</v>
      </c>
      <c r="C23" s="14" t="s">
        <v>157</v>
      </c>
      <c r="D23" s="14" t="s">
        <v>158</v>
      </c>
      <c r="E23" s="14" t="s">
        <v>159</v>
      </c>
      <c r="F23" s="14" t="s">
        <v>161</v>
      </c>
      <c r="G23" s="14" t="s">
        <v>162</v>
      </c>
      <c r="H23" s="14" t="s">
        <v>163</v>
      </c>
      <c r="I23" s="14" t="s">
        <v>164</v>
      </c>
      <c r="J23" s="14" t="s">
        <v>166</v>
      </c>
      <c r="K23" s="14" t="s">
        <v>167</v>
      </c>
      <c r="L23" s="14" t="s">
        <v>168</v>
      </c>
      <c r="M23" s="14" t="s">
        <v>169</v>
      </c>
      <c r="N23" s="15" t="s">
        <v>173</v>
      </c>
      <c r="O23" s="15" t="s">
        <v>174</v>
      </c>
      <c r="P23" s="1"/>
    </row>
    <row r="24" spans="1:17" ht="30" customHeight="1" x14ac:dyDescent="0.25">
      <c r="A24" s="16" t="s">
        <v>24</v>
      </c>
      <c r="B24" s="249">
        <v>206988000</v>
      </c>
      <c r="C24" s="249"/>
      <c r="D24" s="249"/>
      <c r="E24" s="249"/>
      <c r="F24" s="249"/>
      <c r="G24" s="249">
        <v>23702000</v>
      </c>
      <c r="H24" s="249"/>
      <c r="I24" s="249"/>
      <c r="J24" s="249">
        <v>-10713919</v>
      </c>
      <c r="K24" s="249"/>
      <c r="L24" s="249"/>
      <c r="M24" s="249"/>
      <c r="N24" s="645">
        <f>SUM(B24:M24)</f>
        <v>219976081</v>
      </c>
      <c r="O24" s="199">
        <v>1</v>
      </c>
      <c r="P24" s="1">
        <v>219976081</v>
      </c>
      <c r="Q24" s="286">
        <f>P24-N24</f>
        <v>0</v>
      </c>
    </row>
    <row r="25" spans="1:17" ht="30" customHeight="1" x14ac:dyDescent="0.25">
      <c r="A25" s="16" t="s">
        <v>26</v>
      </c>
      <c r="B25" s="126">
        <v>178689997</v>
      </c>
      <c r="C25" s="126"/>
      <c r="D25" s="249">
        <f>178520945-B25-C25</f>
        <v>-169052</v>
      </c>
      <c r="E25" s="249">
        <f>184804870-B25-C25-D25</f>
        <v>6283925</v>
      </c>
      <c r="F25" s="249">
        <f>185102870-B25-C25-D25-E25</f>
        <v>298000</v>
      </c>
      <c r="G25" s="249">
        <f>206452323-B25-C25-D25-E25-F25</f>
        <v>21349453</v>
      </c>
      <c r="H25" s="249">
        <f>206452323-B25-C25-D25-E25-F25-G25</f>
        <v>0</v>
      </c>
      <c r="I25" s="249">
        <f>219131623-B25-C25-D25-E25-F25-G25-H25</f>
        <v>12679300</v>
      </c>
      <c r="J25" s="249">
        <f>219131623-B25-C25-D25-E25-F25-G25-H25-I25</f>
        <v>0</v>
      </c>
      <c r="K25" s="249"/>
      <c r="L25" s="249"/>
      <c r="M25" s="249"/>
      <c r="N25" s="645">
        <f t="shared" ref="N25:N29" si="0">SUM(B25:M25)</f>
        <v>219131623</v>
      </c>
      <c r="O25" s="200">
        <f>N25/N24</f>
        <v>0.99616113717381849</v>
      </c>
      <c r="P25" s="1"/>
    </row>
    <row r="26" spans="1:17" ht="30" customHeight="1" x14ac:dyDescent="0.25">
      <c r="A26" s="16" t="s">
        <v>28</v>
      </c>
      <c r="B26" s="127">
        <v>0</v>
      </c>
      <c r="C26" s="249">
        <f>3028419-B26</f>
        <v>3028419</v>
      </c>
      <c r="D26" s="249">
        <f>16746045-B26-C26</f>
        <v>13717626</v>
      </c>
      <c r="E26" s="249">
        <f>32213311-B26-C26-D26</f>
        <v>15467266</v>
      </c>
      <c r="F26" s="249">
        <f>53989977-B26-C26-D26-E26</f>
        <v>21776666</v>
      </c>
      <c r="G26" s="249">
        <f>78203168-B26-C26-D26-E26-F26</f>
        <v>24213191</v>
      </c>
      <c r="H26" s="249">
        <f>96132434-B26-C26-D26-E26-F26-G26</f>
        <v>17929266</v>
      </c>
      <c r="I26" s="249">
        <f>111599700-B26-C26-D26-E26-F26-G26-H26</f>
        <v>15467266</v>
      </c>
      <c r="J26" s="249">
        <f>129528966-B26-C26-D26-E26-F26-G26-H26-I26</f>
        <v>17929266</v>
      </c>
      <c r="K26" s="129"/>
      <c r="L26" s="129"/>
      <c r="M26" s="129"/>
      <c r="N26" s="645">
        <f t="shared" si="0"/>
        <v>129528966</v>
      </c>
      <c r="O26" s="200">
        <f>N26/N24</f>
        <v>0.58883204669874989</v>
      </c>
      <c r="P26" s="1"/>
    </row>
    <row r="27" spans="1:17" ht="30" customHeight="1" x14ac:dyDescent="0.25">
      <c r="A27" s="16" t="s">
        <v>175</v>
      </c>
      <c r="B27" s="249">
        <v>10506467</v>
      </c>
      <c r="C27" s="249">
        <v>4058682</v>
      </c>
      <c r="D27" s="249">
        <v>7000000</v>
      </c>
      <c r="E27" s="249">
        <v>10000000</v>
      </c>
      <c r="F27" s="249"/>
      <c r="G27" s="249"/>
      <c r="H27" s="249"/>
      <c r="I27" s="249"/>
      <c r="J27" s="249"/>
      <c r="K27" s="249"/>
      <c r="L27" s="249"/>
      <c r="M27" s="249"/>
      <c r="N27" s="645">
        <f t="shared" si="0"/>
        <v>31565149</v>
      </c>
      <c r="O27" s="200">
        <v>1</v>
      </c>
      <c r="P27" s="1"/>
    </row>
    <row r="28" spans="1:17" ht="30" customHeight="1" x14ac:dyDescent="0.25">
      <c r="A28" s="16" t="s">
        <v>176</v>
      </c>
      <c r="B28" s="129">
        <v>0</v>
      </c>
      <c r="C28" s="129">
        <v>0</v>
      </c>
      <c r="D28" s="129"/>
      <c r="E28" s="249">
        <v>2237400</v>
      </c>
      <c r="F28" s="249">
        <v>0</v>
      </c>
      <c r="G28" s="249"/>
      <c r="H28" s="249">
        <v>0</v>
      </c>
      <c r="I28" s="129"/>
      <c r="J28" s="129"/>
      <c r="K28" s="129"/>
      <c r="L28" s="129"/>
      <c r="M28" s="129"/>
      <c r="N28" s="645">
        <f t="shared" si="0"/>
        <v>2237400</v>
      </c>
      <c r="O28" s="200">
        <f>N28/N27</f>
        <v>7.0881971759423665E-2</v>
      </c>
      <c r="P28" s="1"/>
    </row>
    <row r="29" spans="1:17" ht="30" customHeight="1" thickBot="1" x14ac:dyDescent="0.3">
      <c r="A29" s="19" t="s">
        <v>34</v>
      </c>
      <c r="B29" s="250">
        <v>3269067</v>
      </c>
      <c r="C29" s="250">
        <f>3269067-B29</f>
        <v>0</v>
      </c>
      <c r="D29" s="250">
        <f>3326742-B29-C29</f>
        <v>57675</v>
      </c>
      <c r="E29" s="250">
        <f>3326742-B29-C29-D29</f>
        <v>0</v>
      </c>
      <c r="F29" s="250">
        <f>3326742-B29-C29-D29-E29</f>
        <v>0</v>
      </c>
      <c r="G29" s="249">
        <f>28916848-B29-C29-D29-E29-F29</f>
        <v>25590106</v>
      </c>
      <c r="H29" s="249">
        <v>0</v>
      </c>
      <c r="I29" s="249">
        <v>0</v>
      </c>
      <c r="J29" s="130"/>
      <c r="K29" s="130"/>
      <c r="L29" s="130"/>
      <c r="M29" s="130"/>
      <c r="N29" s="646">
        <f t="shared" si="0"/>
        <v>28916848</v>
      </c>
      <c r="O29" s="201">
        <f>N29/N27</f>
        <v>0.91610047524248972</v>
      </c>
      <c r="P29" s="1"/>
    </row>
    <row r="30" spans="1:17" x14ac:dyDescent="0.25">
      <c r="A30" s="20"/>
      <c r="B30" s="20"/>
      <c r="C30" s="20"/>
      <c r="D30" s="20"/>
      <c r="E30" s="20"/>
      <c r="F30" s="20"/>
      <c r="G30" s="20"/>
      <c r="H30" s="20"/>
      <c r="I30" s="20"/>
      <c r="J30" s="20"/>
      <c r="K30" s="20"/>
      <c r="L30" s="20"/>
      <c r="M30" s="20"/>
      <c r="N30" s="20"/>
      <c r="O30" s="20"/>
      <c r="P30" s="20"/>
    </row>
    <row r="31" spans="1:17" x14ac:dyDescent="0.25">
      <c r="A31" s="20"/>
      <c r="B31" s="20"/>
      <c r="C31" s="20"/>
      <c r="D31" s="20"/>
      <c r="E31" s="20"/>
      <c r="F31" s="20"/>
      <c r="G31" s="20"/>
      <c r="H31" s="20"/>
      <c r="I31" s="20"/>
      <c r="J31" s="20"/>
      <c r="K31" s="20"/>
      <c r="L31" s="20"/>
      <c r="M31" s="20"/>
      <c r="N31" s="20"/>
      <c r="O31" s="20"/>
      <c r="P31" s="20"/>
    </row>
    <row r="32" spans="1:17" ht="15.75" thickBot="1" x14ac:dyDescent="0.3">
      <c r="A32" s="1"/>
      <c r="B32" s="1"/>
      <c r="C32" s="1"/>
      <c r="D32" s="1"/>
      <c r="E32" s="1"/>
      <c r="F32" s="1"/>
      <c r="G32" s="1"/>
      <c r="H32" s="1"/>
      <c r="I32" s="1"/>
      <c r="J32" s="1"/>
      <c r="K32" s="1"/>
      <c r="L32" s="1"/>
      <c r="M32" s="1"/>
      <c r="N32" s="1"/>
      <c r="O32" s="1"/>
      <c r="P32" s="1"/>
    </row>
    <row r="33" spans="1:16" ht="15.75" thickBot="1" x14ac:dyDescent="0.3">
      <c r="A33" s="407" t="s">
        <v>177</v>
      </c>
      <c r="B33" s="408"/>
      <c r="C33" s="408"/>
      <c r="D33" s="408"/>
      <c r="E33" s="408"/>
      <c r="F33" s="408"/>
      <c r="G33" s="408"/>
      <c r="H33" s="408"/>
      <c r="I33" s="409"/>
      <c r="J33" s="22"/>
      <c r="K33" s="1"/>
      <c r="L33" s="1"/>
      <c r="M33" s="1"/>
      <c r="N33" s="1"/>
      <c r="O33" s="1"/>
      <c r="P33" s="1"/>
    </row>
    <row r="34" spans="1:16" ht="54" customHeight="1" thickBot="1" x14ac:dyDescent="0.3">
      <c r="A34" s="88" t="s">
        <v>178</v>
      </c>
      <c r="B34" s="410" t="str">
        <f>+B12</f>
        <v>Implementar 1 estrategia de  asistencia técnica dirigidas a los Sectores de la Administración Distrital y al Sector Privado, para la incorporación del enfoque diferencial en los servicios, programas y estrategias dirigidas a mujeres.</v>
      </c>
      <c r="C34" s="411"/>
      <c r="D34" s="411"/>
      <c r="E34" s="411"/>
      <c r="F34" s="411"/>
      <c r="G34" s="411"/>
      <c r="H34" s="411"/>
      <c r="I34" s="412"/>
      <c r="J34" s="22"/>
      <c r="K34" s="1"/>
      <c r="L34" s="1"/>
      <c r="M34" s="111"/>
      <c r="N34" s="1"/>
      <c r="O34" s="1"/>
      <c r="P34" s="1"/>
    </row>
    <row r="35" spans="1:16" ht="34.5" customHeight="1" thickBot="1" x14ac:dyDescent="0.3">
      <c r="A35" s="420" t="s">
        <v>38</v>
      </c>
      <c r="B35" s="251">
        <v>2024</v>
      </c>
      <c r="C35" s="251">
        <v>2025</v>
      </c>
      <c r="D35" s="251">
        <v>2026</v>
      </c>
      <c r="E35" s="251">
        <v>2027</v>
      </c>
      <c r="F35" s="251" t="s">
        <v>179</v>
      </c>
      <c r="G35" s="422" t="s">
        <v>40</v>
      </c>
      <c r="H35" s="423" t="s">
        <v>272</v>
      </c>
      <c r="I35" s="424"/>
      <c r="J35" s="22"/>
      <c r="K35" s="1"/>
      <c r="L35" s="1"/>
      <c r="M35" s="111"/>
      <c r="N35" s="1"/>
      <c r="O35" s="1"/>
      <c r="P35" s="1"/>
    </row>
    <row r="36" spans="1:16" ht="27.75" customHeight="1" thickBot="1" x14ac:dyDescent="0.3">
      <c r="A36" s="421"/>
      <c r="B36" s="252">
        <v>1</v>
      </c>
      <c r="C36" s="252">
        <v>1</v>
      </c>
      <c r="D36" s="252">
        <v>1</v>
      </c>
      <c r="E36" s="252">
        <v>1</v>
      </c>
      <c r="F36" s="253">
        <v>1</v>
      </c>
      <c r="G36" s="422"/>
      <c r="H36" s="425"/>
      <c r="I36" s="426"/>
      <c r="J36" s="22"/>
      <c r="K36" s="1"/>
      <c r="L36" s="1"/>
      <c r="M36" s="111"/>
      <c r="N36" s="1"/>
      <c r="O36" s="1"/>
      <c r="P36" s="1"/>
    </row>
    <row r="37" spans="1:16" ht="15.75" thickBot="1" x14ac:dyDescent="0.3">
      <c r="A37" s="80" t="s">
        <v>42</v>
      </c>
      <c r="B37" s="413">
        <v>0.2</v>
      </c>
      <c r="C37" s="414"/>
      <c r="D37" s="417" t="s">
        <v>180</v>
      </c>
      <c r="E37" s="418"/>
      <c r="F37" s="418"/>
      <c r="G37" s="418"/>
      <c r="H37" s="418"/>
      <c r="I37" s="419"/>
      <c r="J37" s="1"/>
      <c r="K37" s="1"/>
      <c r="L37" s="1"/>
      <c r="M37" s="1"/>
      <c r="N37" s="1"/>
      <c r="O37" s="1"/>
      <c r="P37" s="1"/>
    </row>
    <row r="38" spans="1:16" ht="30.75" thickBot="1" x14ac:dyDescent="0.3">
      <c r="A38" s="427" t="s">
        <v>181</v>
      </c>
      <c r="B38" s="191" t="s">
        <v>182</v>
      </c>
      <c r="C38" s="191" t="s">
        <v>86</v>
      </c>
      <c r="D38" s="415" t="s">
        <v>88</v>
      </c>
      <c r="E38" s="415"/>
      <c r="F38" s="415" t="s">
        <v>90</v>
      </c>
      <c r="G38" s="415"/>
      <c r="H38" s="191" t="s">
        <v>92</v>
      </c>
      <c r="I38" s="192" t="s">
        <v>93</v>
      </c>
      <c r="J38" s="23"/>
      <c r="K38" s="23"/>
      <c r="L38" s="23"/>
      <c r="M38" s="113"/>
      <c r="N38" s="23"/>
      <c r="O38" s="23"/>
      <c r="P38" s="23"/>
    </row>
    <row r="39" spans="1:16" ht="159.94999999999999" customHeight="1" thickBot="1" x14ac:dyDescent="0.3">
      <c r="A39" s="340"/>
      <c r="B39" s="254">
        <v>1</v>
      </c>
      <c r="C39" s="193">
        <v>1</v>
      </c>
      <c r="D39" s="341" t="s">
        <v>311</v>
      </c>
      <c r="E39" s="341"/>
      <c r="F39" s="341" t="s">
        <v>311</v>
      </c>
      <c r="G39" s="341"/>
      <c r="H39" s="271" t="s">
        <v>297</v>
      </c>
      <c r="I39" s="211" t="s">
        <v>308</v>
      </c>
      <c r="J39" s="1"/>
      <c r="K39" s="1"/>
      <c r="L39" s="1"/>
      <c r="M39" s="111"/>
      <c r="N39" s="1"/>
      <c r="O39" s="1"/>
      <c r="P39" s="1"/>
    </row>
    <row r="40" spans="1:16" ht="30.75" thickBot="1" x14ac:dyDescent="0.3">
      <c r="A40" s="340" t="s">
        <v>183</v>
      </c>
      <c r="B40" s="194" t="s">
        <v>182</v>
      </c>
      <c r="C40" s="194" t="s">
        <v>86</v>
      </c>
      <c r="D40" s="339" t="s">
        <v>88</v>
      </c>
      <c r="E40" s="339"/>
      <c r="F40" s="339" t="s">
        <v>90</v>
      </c>
      <c r="G40" s="339"/>
      <c r="H40" s="194" t="s">
        <v>92</v>
      </c>
      <c r="I40" s="195" t="s">
        <v>93</v>
      </c>
      <c r="J40" s="23"/>
      <c r="K40" s="23"/>
      <c r="L40" s="23"/>
      <c r="M40" s="23"/>
      <c r="N40" s="23"/>
      <c r="O40" s="23"/>
      <c r="P40" s="23"/>
    </row>
    <row r="41" spans="1:16" ht="408.95" customHeight="1" thickBot="1" x14ac:dyDescent="0.3">
      <c r="A41" s="340"/>
      <c r="B41" s="254">
        <v>1</v>
      </c>
      <c r="C41" s="193">
        <v>1</v>
      </c>
      <c r="D41" s="416" t="s">
        <v>342</v>
      </c>
      <c r="E41" s="416"/>
      <c r="F41" s="341" t="s">
        <v>359</v>
      </c>
      <c r="G41" s="341"/>
      <c r="H41" s="271" t="s">
        <v>297</v>
      </c>
      <c r="I41" s="211" t="s">
        <v>308</v>
      </c>
      <c r="J41" s="1"/>
      <c r="K41" s="1"/>
      <c r="L41" s="1"/>
      <c r="M41" s="1"/>
      <c r="N41" s="1"/>
      <c r="O41" s="1"/>
      <c r="P41" s="1"/>
    </row>
    <row r="42" spans="1:16" ht="30.75" thickBot="1" x14ac:dyDescent="0.3">
      <c r="A42" s="340" t="s">
        <v>184</v>
      </c>
      <c r="B42" s="194" t="s">
        <v>182</v>
      </c>
      <c r="C42" s="194" t="s">
        <v>86</v>
      </c>
      <c r="D42" s="339" t="s">
        <v>88</v>
      </c>
      <c r="E42" s="339"/>
      <c r="F42" s="339" t="s">
        <v>90</v>
      </c>
      <c r="G42" s="339"/>
      <c r="H42" s="194" t="s">
        <v>92</v>
      </c>
      <c r="I42" s="195" t="s">
        <v>93</v>
      </c>
      <c r="J42" s="23"/>
      <c r="K42" s="23"/>
      <c r="L42" s="23"/>
      <c r="M42" s="23"/>
      <c r="N42" s="23"/>
      <c r="O42" s="23"/>
      <c r="P42" s="23"/>
    </row>
    <row r="43" spans="1:16" ht="408.95" customHeight="1" thickBot="1" x14ac:dyDescent="0.3">
      <c r="A43" s="340"/>
      <c r="B43" s="254">
        <v>1</v>
      </c>
      <c r="C43" s="255">
        <v>1</v>
      </c>
      <c r="D43" s="416" t="s">
        <v>401</v>
      </c>
      <c r="E43" s="416"/>
      <c r="F43" s="341" t="s">
        <v>402</v>
      </c>
      <c r="G43" s="341"/>
      <c r="H43" s="271" t="s">
        <v>297</v>
      </c>
      <c r="I43" s="211" t="s">
        <v>308</v>
      </c>
      <c r="J43" s="1"/>
      <c r="K43" s="1"/>
      <c r="L43" s="1"/>
      <c r="M43" s="1"/>
      <c r="N43" s="1"/>
      <c r="O43" s="1"/>
      <c r="P43" s="1"/>
    </row>
    <row r="44" spans="1:16" ht="30.75" thickBot="1" x14ac:dyDescent="0.3">
      <c r="A44" s="340" t="s">
        <v>185</v>
      </c>
      <c r="B44" s="194" t="s">
        <v>182</v>
      </c>
      <c r="C44" s="194" t="s">
        <v>86</v>
      </c>
      <c r="D44" s="339" t="s">
        <v>88</v>
      </c>
      <c r="E44" s="339"/>
      <c r="F44" s="339" t="s">
        <v>90</v>
      </c>
      <c r="G44" s="339"/>
      <c r="H44" s="194" t="s">
        <v>92</v>
      </c>
      <c r="I44" s="195" t="s">
        <v>93</v>
      </c>
      <c r="J44" s="23"/>
      <c r="K44" s="23"/>
      <c r="L44" s="23"/>
      <c r="M44" s="23"/>
      <c r="N44" s="23"/>
      <c r="O44" s="23"/>
      <c r="P44" s="23"/>
    </row>
    <row r="45" spans="1:16" ht="408.95" customHeight="1" thickBot="1" x14ac:dyDescent="0.3">
      <c r="A45" s="340"/>
      <c r="B45" s="254">
        <v>1</v>
      </c>
      <c r="C45" s="193">
        <v>1</v>
      </c>
      <c r="D45" s="341" t="s">
        <v>429</v>
      </c>
      <c r="E45" s="341"/>
      <c r="F45" s="341" t="s">
        <v>510</v>
      </c>
      <c r="G45" s="341"/>
      <c r="H45" s="271" t="s">
        <v>297</v>
      </c>
      <c r="I45" s="211" t="s">
        <v>308</v>
      </c>
      <c r="J45" s="1"/>
      <c r="K45" s="1"/>
      <c r="L45" s="1"/>
      <c r="M45" s="1"/>
      <c r="N45" s="1"/>
      <c r="O45" s="1"/>
      <c r="P45" s="1"/>
    </row>
    <row r="46" spans="1:16" ht="30.75" thickBot="1" x14ac:dyDescent="0.3">
      <c r="A46" s="340" t="s">
        <v>186</v>
      </c>
      <c r="B46" s="194" t="s">
        <v>182</v>
      </c>
      <c r="C46" s="194" t="s">
        <v>86</v>
      </c>
      <c r="D46" s="339" t="s">
        <v>88</v>
      </c>
      <c r="E46" s="339"/>
      <c r="F46" s="339" t="s">
        <v>90</v>
      </c>
      <c r="G46" s="339"/>
      <c r="H46" s="194" t="s">
        <v>92</v>
      </c>
      <c r="I46" s="195" t="s">
        <v>93</v>
      </c>
      <c r="J46" s="23"/>
      <c r="K46" s="23"/>
      <c r="L46" s="23"/>
      <c r="M46" s="23"/>
      <c r="N46" s="23"/>
      <c r="O46" s="23"/>
      <c r="P46" s="23"/>
    </row>
    <row r="47" spans="1:16" ht="408.95" customHeight="1" thickBot="1" x14ac:dyDescent="0.3">
      <c r="A47" s="340"/>
      <c r="B47" s="254">
        <v>1</v>
      </c>
      <c r="C47" s="193">
        <v>1</v>
      </c>
      <c r="D47" s="341" t="s">
        <v>469</v>
      </c>
      <c r="E47" s="342"/>
      <c r="F47" s="341" t="s">
        <v>597</v>
      </c>
      <c r="G47" s="342"/>
      <c r="H47" s="271" t="s">
        <v>297</v>
      </c>
      <c r="I47" s="211" t="s">
        <v>308</v>
      </c>
      <c r="J47" s="1"/>
      <c r="K47" s="1"/>
      <c r="L47" s="1"/>
      <c r="M47" s="1"/>
      <c r="N47" s="1"/>
      <c r="O47" s="1"/>
      <c r="P47" s="1"/>
    </row>
    <row r="48" spans="1:16" ht="30.75" thickBot="1" x14ac:dyDescent="0.3">
      <c r="A48" s="340" t="s">
        <v>187</v>
      </c>
      <c r="B48" s="194" t="s">
        <v>182</v>
      </c>
      <c r="C48" s="194" t="s">
        <v>86</v>
      </c>
      <c r="D48" s="339" t="s">
        <v>88</v>
      </c>
      <c r="E48" s="339"/>
      <c r="F48" s="339" t="s">
        <v>90</v>
      </c>
      <c r="G48" s="339"/>
      <c r="H48" s="194" t="s">
        <v>92</v>
      </c>
      <c r="I48" s="195" t="s">
        <v>93</v>
      </c>
      <c r="J48" s="23"/>
      <c r="K48" s="23"/>
      <c r="L48" s="23"/>
      <c r="M48" s="23"/>
      <c r="N48" s="23"/>
      <c r="O48" s="23"/>
      <c r="P48" s="23"/>
    </row>
    <row r="49" spans="1:16" ht="395.25" customHeight="1" thickBot="1" x14ac:dyDescent="0.3">
      <c r="A49" s="340"/>
      <c r="B49" s="254">
        <v>1</v>
      </c>
      <c r="C49" s="193">
        <v>1</v>
      </c>
      <c r="D49" s="341" t="s">
        <v>529</v>
      </c>
      <c r="E49" s="342"/>
      <c r="F49" s="465" t="s">
        <v>553</v>
      </c>
      <c r="G49" s="466"/>
      <c r="H49" s="271" t="s">
        <v>297</v>
      </c>
      <c r="I49" s="211" t="s">
        <v>308</v>
      </c>
      <c r="J49" s="1"/>
      <c r="K49" s="1"/>
      <c r="L49" s="1"/>
      <c r="M49" s="1"/>
      <c r="N49" s="1"/>
      <c r="O49" s="1"/>
      <c r="P49" s="1"/>
    </row>
    <row r="50" spans="1:16" ht="30.75" thickBot="1" x14ac:dyDescent="0.3">
      <c r="A50" s="340" t="s">
        <v>188</v>
      </c>
      <c r="B50" s="194" t="s">
        <v>182</v>
      </c>
      <c r="C50" s="194" t="s">
        <v>86</v>
      </c>
      <c r="D50" s="339" t="s">
        <v>88</v>
      </c>
      <c r="E50" s="339"/>
      <c r="F50" s="339" t="s">
        <v>90</v>
      </c>
      <c r="G50" s="339"/>
      <c r="H50" s="194" t="s">
        <v>92</v>
      </c>
      <c r="I50" s="195" t="s">
        <v>93</v>
      </c>
      <c r="J50" s="1"/>
      <c r="K50" s="1"/>
      <c r="L50" s="1"/>
      <c r="M50" s="1"/>
      <c r="N50" s="1"/>
      <c r="O50" s="1"/>
      <c r="P50" s="1"/>
    </row>
    <row r="51" spans="1:16" ht="408.95" customHeight="1" thickBot="1" x14ac:dyDescent="0.3">
      <c r="A51" s="340"/>
      <c r="B51" s="254">
        <v>1</v>
      </c>
      <c r="C51" s="193">
        <v>1</v>
      </c>
      <c r="D51" s="341" t="s">
        <v>564</v>
      </c>
      <c r="E51" s="342"/>
      <c r="F51" s="341" t="s">
        <v>603</v>
      </c>
      <c r="G51" s="342"/>
      <c r="H51" s="271" t="s">
        <v>297</v>
      </c>
      <c r="I51" s="211" t="s">
        <v>308</v>
      </c>
      <c r="J51" s="1"/>
      <c r="K51" s="1"/>
      <c r="L51" s="1"/>
      <c r="M51" s="1"/>
      <c r="N51" s="1"/>
      <c r="O51" s="1"/>
      <c r="P51" s="1"/>
    </row>
    <row r="52" spans="1:16" ht="30.75" thickBot="1" x14ac:dyDescent="0.3">
      <c r="A52" s="340" t="s">
        <v>189</v>
      </c>
      <c r="B52" s="194" t="s">
        <v>182</v>
      </c>
      <c r="C52" s="194" t="s">
        <v>86</v>
      </c>
      <c r="D52" s="339" t="s">
        <v>88</v>
      </c>
      <c r="E52" s="339"/>
      <c r="F52" s="339" t="s">
        <v>90</v>
      </c>
      <c r="G52" s="339"/>
      <c r="H52" s="194" t="s">
        <v>92</v>
      </c>
      <c r="I52" s="195" t="s">
        <v>93</v>
      </c>
      <c r="J52" s="1"/>
      <c r="K52" s="1"/>
      <c r="L52" s="1"/>
      <c r="M52" s="1"/>
      <c r="N52" s="1"/>
      <c r="O52" s="1"/>
      <c r="P52" s="1"/>
    </row>
    <row r="53" spans="1:16" ht="409.5" customHeight="1" thickBot="1" x14ac:dyDescent="0.3">
      <c r="A53" s="340"/>
      <c r="B53" s="254">
        <v>1</v>
      </c>
      <c r="C53" s="193">
        <v>1</v>
      </c>
      <c r="D53" s="341" t="s">
        <v>622</v>
      </c>
      <c r="E53" s="342"/>
      <c r="F53" s="341" t="s">
        <v>623</v>
      </c>
      <c r="G53" s="342"/>
      <c r="H53" s="271" t="s">
        <v>297</v>
      </c>
      <c r="I53" s="211" t="s">
        <v>308</v>
      </c>
      <c r="J53" s="1"/>
      <c r="K53" s="1"/>
      <c r="L53" s="1"/>
      <c r="M53" s="1"/>
      <c r="N53" s="1"/>
      <c r="O53" s="1"/>
      <c r="P53" s="1"/>
    </row>
    <row r="54" spans="1:16" ht="30.75" thickBot="1" x14ac:dyDescent="0.3">
      <c r="A54" s="340" t="s">
        <v>190</v>
      </c>
      <c r="B54" s="194" t="s">
        <v>182</v>
      </c>
      <c r="C54" s="194" t="s">
        <v>86</v>
      </c>
      <c r="D54" s="339" t="s">
        <v>88</v>
      </c>
      <c r="E54" s="339"/>
      <c r="F54" s="339" t="s">
        <v>90</v>
      </c>
      <c r="G54" s="339"/>
      <c r="H54" s="194" t="s">
        <v>92</v>
      </c>
      <c r="I54" s="195" t="s">
        <v>93</v>
      </c>
      <c r="J54" s="1"/>
      <c r="K54" s="1"/>
      <c r="L54" s="1"/>
      <c r="M54" s="1"/>
      <c r="N54" s="1"/>
      <c r="O54" s="1"/>
      <c r="P54" s="1"/>
    </row>
    <row r="55" spans="1:16" ht="408.95" customHeight="1" thickBot="1" x14ac:dyDescent="0.3">
      <c r="A55" s="340"/>
      <c r="B55" s="254">
        <v>1</v>
      </c>
      <c r="C55" s="193">
        <v>1</v>
      </c>
      <c r="D55" s="341" t="s">
        <v>669</v>
      </c>
      <c r="E55" s="342"/>
      <c r="F55" s="640" t="s">
        <v>698</v>
      </c>
      <c r="G55" s="641"/>
      <c r="H55" s="271" t="s">
        <v>297</v>
      </c>
      <c r="I55" s="211" t="s">
        <v>308</v>
      </c>
      <c r="J55" s="1"/>
      <c r="K55" s="1"/>
      <c r="L55" s="1"/>
      <c r="M55" s="1"/>
      <c r="N55" s="1"/>
      <c r="O55" s="1"/>
      <c r="P55" s="1"/>
    </row>
    <row r="56" spans="1:16" ht="30" x14ac:dyDescent="0.25">
      <c r="A56" s="340" t="s">
        <v>191</v>
      </c>
      <c r="B56" s="194" t="s">
        <v>182</v>
      </c>
      <c r="C56" s="194" t="s">
        <v>86</v>
      </c>
      <c r="D56" s="339" t="s">
        <v>88</v>
      </c>
      <c r="E56" s="339"/>
      <c r="F56" s="339" t="s">
        <v>90</v>
      </c>
      <c r="G56" s="339"/>
      <c r="H56" s="194" t="s">
        <v>92</v>
      </c>
      <c r="I56" s="195" t="s">
        <v>93</v>
      </c>
      <c r="J56" s="1"/>
      <c r="K56" s="1"/>
      <c r="L56" s="1"/>
      <c r="M56" s="1"/>
      <c r="N56" s="1"/>
      <c r="O56" s="1"/>
      <c r="P56" s="1"/>
    </row>
    <row r="57" spans="1:16" x14ac:dyDescent="0.25">
      <c r="A57" s="340"/>
      <c r="B57" s="254">
        <v>1</v>
      </c>
      <c r="C57" s="193"/>
      <c r="D57" s="360"/>
      <c r="E57" s="360"/>
      <c r="F57" s="360"/>
      <c r="G57" s="360"/>
      <c r="H57" s="193"/>
      <c r="I57" s="196"/>
      <c r="J57" s="1"/>
      <c r="K57" s="1"/>
      <c r="L57" s="1"/>
      <c r="M57" s="1"/>
      <c r="N57" s="1"/>
      <c r="O57" s="1"/>
      <c r="P57" s="1"/>
    </row>
    <row r="58" spans="1:16" ht="30" x14ac:dyDescent="0.25">
      <c r="A58" s="340" t="s">
        <v>192</v>
      </c>
      <c r="B58" s="194" t="s">
        <v>182</v>
      </c>
      <c r="C58" s="194" t="s">
        <v>86</v>
      </c>
      <c r="D58" s="339" t="s">
        <v>88</v>
      </c>
      <c r="E58" s="339"/>
      <c r="F58" s="339" t="s">
        <v>90</v>
      </c>
      <c r="G58" s="339"/>
      <c r="H58" s="194" t="s">
        <v>92</v>
      </c>
      <c r="I58" s="195" t="s">
        <v>93</v>
      </c>
      <c r="J58" s="1"/>
      <c r="K58" s="1"/>
      <c r="L58" s="1"/>
      <c r="M58" s="1"/>
      <c r="N58" s="1"/>
      <c r="O58" s="1"/>
      <c r="P58" s="1"/>
    </row>
    <row r="59" spans="1:16" x14ac:dyDescent="0.25">
      <c r="A59" s="340"/>
      <c r="B59" s="254">
        <v>1</v>
      </c>
      <c r="C59" s="193"/>
      <c r="D59" s="360"/>
      <c r="E59" s="360"/>
      <c r="F59" s="360"/>
      <c r="G59" s="360"/>
      <c r="H59" s="193"/>
      <c r="I59" s="196"/>
      <c r="J59" s="1"/>
      <c r="K59" s="1"/>
      <c r="L59" s="1"/>
      <c r="M59" s="1"/>
      <c r="N59" s="1"/>
      <c r="O59" s="1"/>
      <c r="P59" s="1"/>
    </row>
    <row r="60" spans="1:16" ht="30" x14ac:dyDescent="0.25">
      <c r="A60" s="340" t="s">
        <v>193</v>
      </c>
      <c r="B60" s="194" t="s">
        <v>182</v>
      </c>
      <c r="C60" s="194" t="s">
        <v>86</v>
      </c>
      <c r="D60" s="339" t="s">
        <v>88</v>
      </c>
      <c r="E60" s="339"/>
      <c r="F60" s="339" t="s">
        <v>90</v>
      </c>
      <c r="G60" s="339"/>
      <c r="H60" s="194" t="s">
        <v>92</v>
      </c>
      <c r="I60" s="195" t="s">
        <v>93</v>
      </c>
      <c r="J60" s="1"/>
      <c r="K60" s="1"/>
      <c r="L60" s="1"/>
      <c r="M60" s="1"/>
      <c r="N60" s="1"/>
      <c r="O60" s="1"/>
      <c r="P60" s="1"/>
    </row>
    <row r="61" spans="1:16" ht="15.75" thickBot="1" x14ac:dyDescent="0.3">
      <c r="A61" s="429"/>
      <c r="B61" s="256">
        <v>1</v>
      </c>
      <c r="C61" s="197"/>
      <c r="D61" s="430"/>
      <c r="E61" s="430"/>
      <c r="F61" s="430"/>
      <c r="G61" s="430"/>
      <c r="H61" s="197"/>
      <c r="I61" s="198"/>
      <c r="J61" s="1"/>
      <c r="K61" s="1"/>
      <c r="L61" s="1"/>
      <c r="M61" s="1"/>
      <c r="N61" s="1"/>
      <c r="O61" s="1"/>
      <c r="P61" s="1"/>
    </row>
    <row r="62" spans="1:16" x14ac:dyDescent="0.25">
      <c r="A62" s="1"/>
      <c r="B62" s="108"/>
      <c r="C62" s="1"/>
      <c r="D62" s="1"/>
      <c r="E62" s="1"/>
      <c r="F62" s="1"/>
      <c r="G62" s="1"/>
      <c r="H62" s="1"/>
      <c r="I62" s="1"/>
      <c r="J62" s="1"/>
      <c r="K62" s="1"/>
      <c r="L62" s="1"/>
      <c r="M62" s="1"/>
      <c r="N62" s="1"/>
      <c r="O62" s="1"/>
      <c r="P62" s="1"/>
    </row>
    <row r="63" spans="1:16" x14ac:dyDescent="0.25">
      <c r="A63" s="1"/>
      <c r="B63" s="1"/>
      <c r="C63" s="1"/>
      <c r="D63" s="1"/>
      <c r="E63" s="1"/>
      <c r="F63" s="1"/>
      <c r="G63" s="1"/>
      <c r="H63" s="1"/>
      <c r="I63" s="1"/>
      <c r="J63" s="1"/>
      <c r="K63" s="1"/>
      <c r="L63" s="1"/>
      <c r="M63" s="1"/>
      <c r="N63" s="1"/>
      <c r="O63" s="1"/>
      <c r="P63" s="1"/>
    </row>
    <row r="64" spans="1:16" x14ac:dyDescent="0.25">
      <c r="A64" s="1"/>
      <c r="B64" s="1"/>
      <c r="C64" s="1"/>
      <c r="D64" s="1"/>
      <c r="E64" s="1"/>
      <c r="F64" s="1"/>
      <c r="G64" s="1"/>
      <c r="H64" s="1"/>
      <c r="I64" s="1"/>
      <c r="J64" s="22"/>
      <c r="K64" s="22"/>
      <c r="L64" s="22"/>
      <c r="M64" s="22"/>
      <c r="N64" s="22"/>
      <c r="O64" s="22"/>
      <c r="P64" s="22"/>
    </row>
    <row r="65" spans="1:16" x14ac:dyDescent="0.25">
      <c r="A65" s="364" t="s">
        <v>56</v>
      </c>
      <c r="B65" s="364"/>
      <c r="C65" s="364"/>
      <c r="D65" s="364"/>
      <c r="E65" s="364"/>
      <c r="F65" s="364"/>
      <c r="G65" s="364"/>
      <c r="H65" s="364"/>
      <c r="I65" s="364"/>
      <c r="J65" s="1"/>
      <c r="K65" s="1"/>
      <c r="L65" s="1"/>
      <c r="M65" s="1"/>
      <c r="N65" s="1"/>
      <c r="O65" s="1"/>
      <c r="P65" s="1"/>
    </row>
    <row r="66" spans="1:16" ht="93" customHeight="1" x14ac:dyDescent="0.25">
      <c r="A66" s="257" t="s">
        <v>57</v>
      </c>
      <c r="B66" s="365" t="s">
        <v>281</v>
      </c>
      <c r="C66" s="366"/>
      <c r="D66" s="365" t="s">
        <v>282</v>
      </c>
      <c r="E66" s="366"/>
      <c r="F66" s="365" t="s">
        <v>283</v>
      </c>
      <c r="G66" s="366"/>
      <c r="H66" s="365" t="s">
        <v>284</v>
      </c>
      <c r="I66" s="366"/>
      <c r="J66" s="1"/>
      <c r="K66" s="1"/>
      <c r="L66" s="1"/>
      <c r="M66" s="1"/>
      <c r="N66" s="1"/>
      <c r="O66" s="1"/>
      <c r="P66" s="1"/>
    </row>
    <row r="67" spans="1:16" ht="30" x14ac:dyDescent="0.25">
      <c r="A67" s="257" t="s">
        <v>194</v>
      </c>
      <c r="B67" s="343">
        <v>0.05</v>
      </c>
      <c r="C67" s="344"/>
      <c r="D67" s="343">
        <v>0.05</v>
      </c>
      <c r="E67" s="344"/>
      <c r="F67" s="343">
        <v>0.05</v>
      </c>
      <c r="G67" s="344"/>
      <c r="H67" s="343">
        <v>0.05</v>
      </c>
      <c r="I67" s="344"/>
      <c r="J67" s="1"/>
      <c r="K67" s="1"/>
      <c r="L67" s="1"/>
      <c r="M67" s="1"/>
      <c r="N67" s="1"/>
      <c r="O67" s="1"/>
      <c r="P67" s="1"/>
    </row>
    <row r="68" spans="1:16" x14ac:dyDescent="0.25">
      <c r="A68" s="346" t="s">
        <v>156</v>
      </c>
      <c r="B68" s="230" t="s">
        <v>84</v>
      </c>
      <c r="C68" s="230" t="s">
        <v>86</v>
      </c>
      <c r="D68" s="230" t="s">
        <v>84</v>
      </c>
      <c r="E68" s="230" t="s">
        <v>86</v>
      </c>
      <c r="F68" s="230" t="s">
        <v>84</v>
      </c>
      <c r="G68" s="230" t="s">
        <v>86</v>
      </c>
      <c r="H68" s="230" t="s">
        <v>84</v>
      </c>
      <c r="I68" s="230" t="s">
        <v>86</v>
      </c>
      <c r="J68" s="1"/>
      <c r="K68" s="1"/>
      <c r="L68" s="1"/>
      <c r="M68" s="1"/>
      <c r="N68" s="1"/>
      <c r="O68" s="1"/>
      <c r="P68" s="1"/>
    </row>
    <row r="69" spans="1:16" x14ac:dyDescent="0.25">
      <c r="A69" s="347"/>
      <c r="B69" s="272">
        <v>0</v>
      </c>
      <c r="C69" s="272">
        <v>0</v>
      </c>
      <c r="D69" s="272">
        <v>0.02</v>
      </c>
      <c r="E69" s="272">
        <v>0.02</v>
      </c>
      <c r="F69" s="272">
        <v>0</v>
      </c>
      <c r="G69" s="272">
        <v>0</v>
      </c>
      <c r="H69" s="272">
        <v>0.02</v>
      </c>
      <c r="I69" s="272">
        <v>0.02</v>
      </c>
      <c r="J69" s="1"/>
      <c r="K69" s="1"/>
      <c r="L69" s="1"/>
      <c r="M69" s="1"/>
      <c r="N69" s="1"/>
      <c r="O69" s="1"/>
      <c r="P69" s="1"/>
    </row>
    <row r="70" spans="1:16" ht="51" customHeight="1" x14ac:dyDescent="0.25">
      <c r="A70" s="257" t="s">
        <v>195</v>
      </c>
      <c r="B70" s="467" t="s">
        <v>310</v>
      </c>
      <c r="C70" s="468"/>
      <c r="D70" s="469" t="s">
        <v>305</v>
      </c>
      <c r="E70" s="468"/>
      <c r="F70" s="469" t="s">
        <v>309</v>
      </c>
      <c r="G70" s="468"/>
      <c r="H70" s="467" t="s">
        <v>306</v>
      </c>
      <c r="I70" s="468"/>
      <c r="J70" s="1"/>
      <c r="K70" s="1"/>
      <c r="L70" s="1"/>
      <c r="M70" s="1"/>
      <c r="N70" s="1"/>
      <c r="O70" s="1"/>
      <c r="P70" s="1"/>
    </row>
    <row r="71" spans="1:16" ht="105.95" customHeight="1" x14ac:dyDescent="0.25">
      <c r="A71" s="257" t="s">
        <v>196</v>
      </c>
      <c r="B71" s="470"/>
      <c r="C71" s="471"/>
      <c r="D71" s="472" t="s">
        <v>325</v>
      </c>
      <c r="E71" s="473"/>
      <c r="F71" s="470"/>
      <c r="G71" s="471"/>
      <c r="H71" s="474" t="s">
        <v>307</v>
      </c>
      <c r="I71" s="475"/>
      <c r="J71" s="1"/>
      <c r="K71" s="1"/>
      <c r="L71" s="1"/>
      <c r="M71" s="1"/>
      <c r="N71" s="1"/>
      <c r="O71" s="1"/>
      <c r="P71" s="1"/>
    </row>
    <row r="72" spans="1:16" x14ac:dyDescent="0.25">
      <c r="A72" s="346" t="s">
        <v>157</v>
      </c>
      <c r="B72" s="273" t="s">
        <v>84</v>
      </c>
      <c r="C72" s="273" t="s">
        <v>86</v>
      </c>
      <c r="D72" s="273" t="s">
        <v>84</v>
      </c>
      <c r="E72" s="273" t="s">
        <v>86</v>
      </c>
      <c r="F72" s="273" t="s">
        <v>84</v>
      </c>
      <c r="G72" s="273" t="s">
        <v>86</v>
      </c>
      <c r="H72" s="273" t="s">
        <v>84</v>
      </c>
      <c r="I72" s="273" t="s">
        <v>86</v>
      </c>
      <c r="J72" s="1"/>
      <c r="K72" s="1"/>
      <c r="L72" s="1"/>
      <c r="M72" s="1"/>
      <c r="N72" s="1"/>
      <c r="O72" s="1"/>
      <c r="P72" s="1"/>
    </row>
    <row r="73" spans="1:16" x14ac:dyDescent="0.25">
      <c r="A73" s="347"/>
      <c r="B73" s="272">
        <v>0.02</v>
      </c>
      <c r="C73" s="272">
        <v>0.02</v>
      </c>
      <c r="D73" s="272">
        <v>0.05</v>
      </c>
      <c r="E73" s="272">
        <v>0.08</v>
      </c>
      <c r="F73" s="272">
        <v>0.02</v>
      </c>
      <c r="G73" s="274">
        <v>0.02</v>
      </c>
      <c r="H73" s="272">
        <v>0.05</v>
      </c>
      <c r="I73" s="272">
        <v>0.05</v>
      </c>
      <c r="J73" s="1"/>
      <c r="K73" s="1"/>
      <c r="L73" s="1"/>
      <c r="M73" s="1"/>
      <c r="N73" s="1"/>
      <c r="O73" s="1"/>
      <c r="P73" s="1"/>
    </row>
    <row r="74" spans="1:16" ht="408.95" customHeight="1" x14ac:dyDescent="0.25">
      <c r="A74" s="257" t="s">
        <v>195</v>
      </c>
      <c r="B74" s="467" t="s">
        <v>333</v>
      </c>
      <c r="C74" s="468"/>
      <c r="D74" s="476" t="s">
        <v>335</v>
      </c>
      <c r="E74" s="477"/>
      <c r="F74" s="469" t="s">
        <v>362</v>
      </c>
      <c r="G74" s="468"/>
      <c r="H74" s="476" t="s">
        <v>334</v>
      </c>
      <c r="I74" s="477"/>
      <c r="J74" s="1"/>
      <c r="K74" s="1"/>
      <c r="L74" s="1"/>
      <c r="M74" s="1"/>
      <c r="N74" s="1"/>
      <c r="O74" s="1"/>
      <c r="P74" s="1"/>
    </row>
    <row r="75" spans="1:16" ht="74.25" customHeight="1" x14ac:dyDescent="0.25">
      <c r="A75" s="257" t="s">
        <v>196</v>
      </c>
      <c r="B75" s="474" t="s">
        <v>352</v>
      </c>
      <c r="C75" s="471"/>
      <c r="D75" s="474" t="s">
        <v>353</v>
      </c>
      <c r="E75" s="471"/>
      <c r="F75" s="472" t="s">
        <v>363</v>
      </c>
      <c r="G75" s="473"/>
      <c r="H75" s="474" t="s">
        <v>354</v>
      </c>
      <c r="I75" s="475"/>
      <c r="J75" s="1"/>
      <c r="K75" s="1"/>
      <c r="L75" s="1"/>
      <c r="M75" s="1"/>
      <c r="N75" s="1"/>
      <c r="O75" s="1"/>
      <c r="P75" s="1"/>
    </row>
    <row r="76" spans="1:16" x14ac:dyDescent="0.25">
      <c r="A76" s="346" t="s">
        <v>158</v>
      </c>
      <c r="B76" s="273" t="s">
        <v>84</v>
      </c>
      <c r="C76" s="273" t="s">
        <v>86</v>
      </c>
      <c r="D76" s="273" t="s">
        <v>84</v>
      </c>
      <c r="E76" s="273" t="s">
        <v>86</v>
      </c>
      <c r="F76" s="273" t="s">
        <v>84</v>
      </c>
      <c r="G76" s="273" t="s">
        <v>86</v>
      </c>
      <c r="H76" s="273" t="s">
        <v>84</v>
      </c>
      <c r="I76" s="273" t="s">
        <v>86</v>
      </c>
      <c r="J76" s="1"/>
      <c r="K76" s="1"/>
      <c r="L76" s="1"/>
      <c r="M76" s="1"/>
      <c r="N76" s="1"/>
      <c r="O76" s="1"/>
      <c r="P76" s="1"/>
    </row>
    <row r="77" spans="1:16" x14ac:dyDescent="0.25">
      <c r="A77" s="347"/>
      <c r="B77" s="272">
        <v>0.05</v>
      </c>
      <c r="C77" s="272">
        <v>0.05</v>
      </c>
      <c r="D77" s="272">
        <v>0.1</v>
      </c>
      <c r="E77" s="272">
        <v>0.1</v>
      </c>
      <c r="F77" s="272">
        <v>0.05</v>
      </c>
      <c r="G77" s="274">
        <v>0.05</v>
      </c>
      <c r="H77" s="272">
        <v>0.1</v>
      </c>
      <c r="I77" s="274">
        <v>0.1</v>
      </c>
      <c r="J77" s="1"/>
      <c r="K77" s="1"/>
      <c r="L77" s="1"/>
      <c r="M77" s="1"/>
      <c r="N77" s="1"/>
      <c r="O77" s="1"/>
      <c r="P77" s="1"/>
    </row>
    <row r="78" spans="1:16" ht="366" customHeight="1" x14ac:dyDescent="0.25">
      <c r="A78" s="257" t="s">
        <v>195</v>
      </c>
      <c r="B78" s="467" t="s">
        <v>380</v>
      </c>
      <c r="C78" s="468"/>
      <c r="D78" s="467" t="s">
        <v>381</v>
      </c>
      <c r="E78" s="468"/>
      <c r="F78" s="467" t="s">
        <v>382</v>
      </c>
      <c r="G78" s="468"/>
      <c r="H78" s="467" t="s">
        <v>383</v>
      </c>
      <c r="I78" s="468"/>
      <c r="J78" s="1"/>
      <c r="K78" s="1"/>
      <c r="L78" s="1"/>
      <c r="M78" s="1"/>
      <c r="N78" s="1"/>
      <c r="O78" s="1"/>
      <c r="P78" s="1"/>
    </row>
    <row r="79" spans="1:16" ht="66.95" customHeight="1" x14ac:dyDescent="0.25">
      <c r="A79" s="257" t="s">
        <v>196</v>
      </c>
      <c r="B79" s="474" t="s">
        <v>394</v>
      </c>
      <c r="C79" s="471"/>
      <c r="D79" s="472" t="s">
        <v>404</v>
      </c>
      <c r="E79" s="473"/>
      <c r="F79" s="474" t="s">
        <v>395</v>
      </c>
      <c r="G79" s="471"/>
      <c r="H79" s="474" t="s">
        <v>396</v>
      </c>
      <c r="I79" s="475"/>
      <c r="J79" s="1"/>
      <c r="K79" s="1"/>
      <c r="L79" s="1"/>
      <c r="M79" s="1"/>
      <c r="N79" s="1"/>
      <c r="O79" s="1"/>
      <c r="P79" s="1"/>
    </row>
    <row r="80" spans="1:16" x14ac:dyDescent="0.25">
      <c r="A80" s="346" t="s">
        <v>159</v>
      </c>
      <c r="B80" s="273" t="s">
        <v>84</v>
      </c>
      <c r="C80" s="273" t="s">
        <v>86</v>
      </c>
      <c r="D80" s="273" t="s">
        <v>84</v>
      </c>
      <c r="E80" s="273" t="s">
        <v>86</v>
      </c>
      <c r="F80" s="273" t="s">
        <v>84</v>
      </c>
      <c r="G80" s="273" t="s">
        <v>86</v>
      </c>
      <c r="H80" s="273" t="s">
        <v>84</v>
      </c>
      <c r="I80" s="273" t="s">
        <v>86</v>
      </c>
      <c r="J80" s="1"/>
      <c r="K80" s="1"/>
      <c r="L80" s="1"/>
      <c r="M80" s="1"/>
      <c r="N80" s="1"/>
      <c r="O80" s="1"/>
      <c r="P80" s="1"/>
    </row>
    <row r="81" spans="1:16" x14ac:dyDescent="0.25">
      <c r="A81" s="347"/>
      <c r="B81" s="272">
        <v>0.1</v>
      </c>
      <c r="C81" s="272">
        <v>0.1</v>
      </c>
      <c r="D81" s="272">
        <v>0.1</v>
      </c>
      <c r="E81" s="272">
        <v>0.1</v>
      </c>
      <c r="F81" s="272">
        <v>0.1</v>
      </c>
      <c r="G81" s="274">
        <v>0.1</v>
      </c>
      <c r="H81" s="272">
        <v>0.1</v>
      </c>
      <c r="I81" s="274">
        <v>0.1</v>
      </c>
      <c r="J81" s="1"/>
      <c r="K81" s="1"/>
      <c r="L81" s="1"/>
      <c r="M81" s="1"/>
      <c r="N81" s="1"/>
      <c r="O81" s="1"/>
      <c r="P81" s="1"/>
    </row>
    <row r="82" spans="1:16" ht="408.95" customHeight="1" x14ac:dyDescent="0.25">
      <c r="A82" s="257" t="s">
        <v>195</v>
      </c>
      <c r="B82" s="476" t="s">
        <v>423</v>
      </c>
      <c r="C82" s="477"/>
      <c r="D82" s="476" t="s">
        <v>424</v>
      </c>
      <c r="E82" s="477"/>
      <c r="F82" s="467" t="s">
        <v>511</v>
      </c>
      <c r="G82" s="478"/>
      <c r="H82" s="467" t="s">
        <v>512</v>
      </c>
      <c r="I82" s="479"/>
      <c r="J82" s="1"/>
      <c r="K82" s="1"/>
      <c r="L82" s="1"/>
      <c r="M82" s="1"/>
      <c r="N82" s="1"/>
      <c r="O82" s="1"/>
      <c r="P82" s="1"/>
    </row>
    <row r="83" spans="1:16" s="267" customFormat="1" ht="75" customHeight="1" x14ac:dyDescent="0.25">
      <c r="A83" s="257" t="s">
        <v>196</v>
      </c>
      <c r="B83" s="474" t="s">
        <v>425</v>
      </c>
      <c r="C83" s="471"/>
      <c r="D83" s="474" t="s">
        <v>426</v>
      </c>
      <c r="E83" s="471"/>
      <c r="F83" s="474" t="s">
        <v>427</v>
      </c>
      <c r="G83" s="475"/>
      <c r="H83" s="474" t="s">
        <v>428</v>
      </c>
      <c r="I83" s="475"/>
      <c r="J83" s="176"/>
      <c r="K83" s="176"/>
      <c r="L83" s="176"/>
      <c r="M83" s="176"/>
      <c r="N83" s="176"/>
      <c r="O83" s="176"/>
      <c r="P83" s="176"/>
    </row>
    <row r="84" spans="1:16" x14ac:dyDescent="0.25">
      <c r="A84" s="346" t="s">
        <v>161</v>
      </c>
      <c r="B84" s="273" t="s">
        <v>84</v>
      </c>
      <c r="C84" s="273" t="s">
        <v>86</v>
      </c>
      <c r="D84" s="273" t="s">
        <v>84</v>
      </c>
      <c r="E84" s="273" t="s">
        <v>86</v>
      </c>
      <c r="F84" s="273" t="s">
        <v>84</v>
      </c>
      <c r="G84" s="273" t="s">
        <v>86</v>
      </c>
      <c r="H84" s="273" t="s">
        <v>84</v>
      </c>
      <c r="I84" s="273" t="s">
        <v>86</v>
      </c>
      <c r="J84" s="1"/>
      <c r="K84" s="1"/>
      <c r="L84" s="1"/>
      <c r="M84" s="1"/>
      <c r="N84" s="1"/>
      <c r="O84" s="1"/>
      <c r="P84" s="1"/>
    </row>
    <row r="85" spans="1:16" x14ac:dyDescent="0.25">
      <c r="A85" s="347"/>
      <c r="B85" s="272">
        <v>0.1</v>
      </c>
      <c r="C85" s="272">
        <v>0.1</v>
      </c>
      <c r="D85" s="272">
        <v>0.1</v>
      </c>
      <c r="E85" s="272">
        <v>0.1</v>
      </c>
      <c r="F85" s="272">
        <v>0.1</v>
      </c>
      <c r="G85" s="272">
        <v>0.13</v>
      </c>
      <c r="H85" s="272">
        <v>0.1</v>
      </c>
      <c r="I85" s="272">
        <v>0.1</v>
      </c>
      <c r="J85" s="1"/>
      <c r="K85" s="1"/>
      <c r="L85" s="1"/>
      <c r="M85" s="1"/>
      <c r="N85" s="1"/>
      <c r="O85" s="1"/>
      <c r="P85" s="1"/>
    </row>
    <row r="86" spans="1:16" ht="409.5" customHeight="1" x14ac:dyDescent="0.25">
      <c r="A86" s="257" t="s">
        <v>195</v>
      </c>
      <c r="B86" s="480" t="s">
        <v>596</v>
      </c>
      <c r="C86" s="481"/>
      <c r="D86" s="480" t="s">
        <v>454</v>
      </c>
      <c r="E86" s="481"/>
      <c r="F86" s="467" t="s">
        <v>462</v>
      </c>
      <c r="G86" s="482"/>
      <c r="H86" s="480" t="s">
        <v>455</v>
      </c>
      <c r="I86" s="481"/>
      <c r="J86" s="1"/>
      <c r="K86" s="1"/>
      <c r="L86" s="1"/>
      <c r="M86" s="1"/>
      <c r="N86" s="1"/>
      <c r="O86" s="1"/>
      <c r="P86" s="1"/>
    </row>
    <row r="87" spans="1:16" s="267" customFormat="1" ht="100.7" customHeight="1" x14ac:dyDescent="0.25">
      <c r="A87" s="257" t="s">
        <v>196</v>
      </c>
      <c r="B87" s="474" t="s">
        <v>480</v>
      </c>
      <c r="C87" s="471"/>
      <c r="D87" s="474" t="s">
        <v>481</v>
      </c>
      <c r="E87" s="471"/>
      <c r="F87" s="474" t="s">
        <v>482</v>
      </c>
      <c r="G87" s="471"/>
      <c r="H87" s="474" t="s">
        <v>483</v>
      </c>
      <c r="I87" s="471"/>
      <c r="J87" s="176"/>
      <c r="K87" s="176"/>
      <c r="L87" s="176"/>
      <c r="M87" s="176"/>
      <c r="N87" s="176"/>
      <c r="O87" s="176"/>
      <c r="P87" s="176"/>
    </row>
    <row r="88" spans="1:16" x14ac:dyDescent="0.25">
      <c r="A88" s="346" t="s">
        <v>162</v>
      </c>
      <c r="B88" s="273" t="s">
        <v>84</v>
      </c>
      <c r="C88" s="273" t="s">
        <v>86</v>
      </c>
      <c r="D88" s="273" t="s">
        <v>84</v>
      </c>
      <c r="E88" s="273" t="s">
        <v>86</v>
      </c>
      <c r="F88" s="273" t="s">
        <v>84</v>
      </c>
      <c r="G88" s="273" t="s">
        <v>86</v>
      </c>
      <c r="H88" s="273" t="s">
        <v>84</v>
      </c>
      <c r="I88" s="273" t="s">
        <v>86</v>
      </c>
      <c r="J88" s="1"/>
      <c r="K88" s="1"/>
      <c r="L88" s="1"/>
      <c r="M88" s="1"/>
      <c r="N88" s="1"/>
      <c r="O88" s="1"/>
      <c r="P88" s="1"/>
    </row>
    <row r="89" spans="1:16" x14ac:dyDescent="0.25">
      <c r="A89" s="347"/>
      <c r="B89" s="272">
        <v>0.13</v>
      </c>
      <c r="C89" s="275">
        <v>0.18</v>
      </c>
      <c r="D89" s="272">
        <v>0.13</v>
      </c>
      <c r="E89" s="272">
        <v>0.15</v>
      </c>
      <c r="F89" s="272">
        <v>0.13</v>
      </c>
      <c r="G89" s="274">
        <v>0.15</v>
      </c>
      <c r="H89" s="272">
        <v>0.13</v>
      </c>
      <c r="I89" s="274">
        <v>0.18</v>
      </c>
      <c r="J89" s="1"/>
      <c r="K89" s="1"/>
      <c r="L89" s="1"/>
      <c r="M89" s="1"/>
      <c r="N89" s="1"/>
      <c r="O89" s="1"/>
      <c r="P89" s="1"/>
    </row>
    <row r="90" spans="1:16" ht="408.95" customHeight="1" x14ac:dyDescent="0.25">
      <c r="A90" s="257" t="s">
        <v>195</v>
      </c>
      <c r="B90" s="480" t="s">
        <v>528</v>
      </c>
      <c r="C90" s="481"/>
      <c r="D90" s="480" t="s">
        <v>522</v>
      </c>
      <c r="E90" s="481"/>
      <c r="F90" s="467" t="s">
        <v>523</v>
      </c>
      <c r="G90" s="482"/>
      <c r="H90" s="480" t="s">
        <v>524</v>
      </c>
      <c r="I90" s="481"/>
      <c r="J90" s="1"/>
      <c r="K90" s="1"/>
      <c r="L90" s="1"/>
      <c r="M90" s="1"/>
      <c r="N90" s="1"/>
      <c r="O90" s="1"/>
      <c r="P90" s="1"/>
    </row>
    <row r="91" spans="1:16" s="267" customFormat="1" ht="44.25" customHeight="1" x14ac:dyDescent="0.25">
      <c r="A91" s="257" t="s">
        <v>196</v>
      </c>
      <c r="B91" s="474" t="s">
        <v>527</v>
      </c>
      <c r="C91" s="471"/>
      <c r="D91" s="472" t="s">
        <v>526</v>
      </c>
      <c r="E91" s="473"/>
      <c r="F91" s="472" t="s">
        <v>552</v>
      </c>
      <c r="G91" s="473"/>
      <c r="H91" s="474" t="s">
        <v>525</v>
      </c>
      <c r="I91" s="471"/>
      <c r="J91" s="176"/>
      <c r="K91" s="176"/>
      <c r="L91" s="176"/>
      <c r="M91" s="176"/>
      <c r="N91" s="176"/>
      <c r="O91" s="176"/>
      <c r="P91" s="176"/>
    </row>
    <row r="92" spans="1:16" x14ac:dyDescent="0.25">
      <c r="A92" s="346" t="s">
        <v>163</v>
      </c>
      <c r="B92" s="273" t="s">
        <v>84</v>
      </c>
      <c r="C92" s="273" t="s">
        <v>86</v>
      </c>
      <c r="D92" s="273" t="s">
        <v>84</v>
      </c>
      <c r="E92" s="273" t="s">
        <v>86</v>
      </c>
      <c r="F92" s="273" t="s">
        <v>84</v>
      </c>
      <c r="G92" s="273" t="s">
        <v>86</v>
      </c>
      <c r="H92" s="273" t="s">
        <v>84</v>
      </c>
      <c r="I92" s="273" t="s">
        <v>86</v>
      </c>
      <c r="J92" s="1"/>
      <c r="K92" s="1"/>
      <c r="L92" s="1"/>
      <c r="M92" s="1"/>
      <c r="N92" s="1"/>
      <c r="O92" s="1"/>
      <c r="P92" s="1"/>
    </row>
    <row r="93" spans="1:16" x14ac:dyDescent="0.25">
      <c r="A93" s="347"/>
      <c r="B93" s="272">
        <v>0.15</v>
      </c>
      <c r="C93" s="275">
        <v>0.15</v>
      </c>
      <c r="D93" s="272">
        <v>0.1</v>
      </c>
      <c r="E93" s="272">
        <v>0.15</v>
      </c>
      <c r="F93" s="272">
        <v>0.15</v>
      </c>
      <c r="G93" s="274">
        <v>0.15</v>
      </c>
      <c r="H93" s="272">
        <v>0.1</v>
      </c>
      <c r="I93" s="274">
        <v>0.15</v>
      </c>
      <c r="J93" s="1"/>
      <c r="K93" s="1"/>
      <c r="L93" s="1"/>
      <c r="M93" s="1"/>
      <c r="N93" s="1"/>
      <c r="O93" s="1"/>
      <c r="P93" s="1"/>
    </row>
    <row r="94" spans="1:16" ht="354" customHeight="1" x14ac:dyDescent="0.25">
      <c r="A94" s="257" t="s">
        <v>195</v>
      </c>
      <c r="B94" s="480" t="s">
        <v>555</v>
      </c>
      <c r="C94" s="481"/>
      <c r="D94" s="480" t="s">
        <v>556</v>
      </c>
      <c r="E94" s="481"/>
      <c r="F94" s="467" t="s">
        <v>557</v>
      </c>
      <c r="G94" s="482"/>
      <c r="H94" s="480" t="s">
        <v>558</v>
      </c>
      <c r="I94" s="481"/>
      <c r="J94" s="1"/>
      <c r="K94" s="1"/>
      <c r="L94" s="1"/>
      <c r="M94" s="1"/>
      <c r="N94" s="1"/>
      <c r="O94" s="1"/>
      <c r="P94" s="1"/>
    </row>
    <row r="95" spans="1:16" s="267" customFormat="1" ht="84" customHeight="1" x14ac:dyDescent="0.25">
      <c r="A95" s="257" t="s">
        <v>196</v>
      </c>
      <c r="B95" s="472" t="s">
        <v>590</v>
      </c>
      <c r="C95" s="473"/>
      <c r="D95" s="472" t="s">
        <v>591</v>
      </c>
      <c r="E95" s="473"/>
      <c r="F95" s="474" t="s">
        <v>592</v>
      </c>
      <c r="G95" s="471"/>
      <c r="H95" s="474" t="s">
        <v>593</v>
      </c>
      <c r="I95" s="471"/>
      <c r="J95" s="176"/>
      <c r="K95" s="176"/>
      <c r="L95" s="176"/>
      <c r="M95" s="176"/>
      <c r="N95" s="176"/>
      <c r="O95" s="176"/>
      <c r="P95" s="176"/>
    </row>
    <row r="96" spans="1:16" x14ac:dyDescent="0.25">
      <c r="A96" s="346" t="s">
        <v>164</v>
      </c>
      <c r="B96" s="273" t="s">
        <v>84</v>
      </c>
      <c r="C96" s="273" t="s">
        <v>86</v>
      </c>
      <c r="D96" s="273" t="s">
        <v>84</v>
      </c>
      <c r="E96" s="273" t="s">
        <v>86</v>
      </c>
      <c r="F96" s="273" t="s">
        <v>84</v>
      </c>
      <c r="G96" s="273" t="s">
        <v>86</v>
      </c>
      <c r="H96" s="273" t="s">
        <v>84</v>
      </c>
      <c r="I96" s="273" t="s">
        <v>86</v>
      </c>
      <c r="J96" s="1"/>
      <c r="K96" s="1"/>
      <c r="L96" s="1"/>
      <c r="M96" s="1"/>
      <c r="N96" s="1"/>
      <c r="O96" s="1"/>
      <c r="P96" s="1"/>
    </row>
    <row r="97" spans="1:16" x14ac:dyDescent="0.25">
      <c r="A97" s="347"/>
      <c r="B97" s="272">
        <v>0.1</v>
      </c>
      <c r="C97" s="275">
        <v>0.1</v>
      </c>
      <c r="D97" s="272">
        <v>0.1</v>
      </c>
      <c r="E97" s="272">
        <v>0.1</v>
      </c>
      <c r="F97" s="272">
        <v>0.1</v>
      </c>
      <c r="G97" s="274">
        <v>0.15</v>
      </c>
      <c r="H97" s="272">
        <v>0.1</v>
      </c>
      <c r="I97" s="272">
        <v>0.1</v>
      </c>
      <c r="J97" s="1"/>
      <c r="K97" s="1"/>
      <c r="L97" s="1"/>
      <c r="M97" s="1"/>
      <c r="N97" s="1"/>
      <c r="O97" s="1"/>
      <c r="P97" s="1"/>
    </row>
    <row r="98" spans="1:16" ht="408.95" customHeight="1" x14ac:dyDescent="0.25">
      <c r="A98" s="257" t="s">
        <v>195</v>
      </c>
      <c r="B98" s="480" t="s">
        <v>615</v>
      </c>
      <c r="C98" s="481"/>
      <c r="D98" s="480" t="s">
        <v>616</v>
      </c>
      <c r="E98" s="480"/>
      <c r="F98" s="480" t="s">
        <v>617</v>
      </c>
      <c r="G98" s="481"/>
      <c r="H98" s="480" t="s">
        <v>621</v>
      </c>
      <c r="I98" s="481"/>
      <c r="J98" s="1"/>
      <c r="K98" s="1"/>
      <c r="L98" s="1"/>
      <c r="M98" s="1"/>
      <c r="N98" s="1"/>
      <c r="O98" s="1"/>
      <c r="P98" s="1"/>
    </row>
    <row r="99" spans="1:16" s="267" customFormat="1" ht="80.25" customHeight="1" x14ac:dyDescent="0.25">
      <c r="A99" s="257" t="s">
        <v>196</v>
      </c>
      <c r="B99" s="474" t="s">
        <v>636</v>
      </c>
      <c r="C99" s="471"/>
      <c r="D99" s="474" t="s">
        <v>637</v>
      </c>
      <c r="E99" s="471"/>
      <c r="F99" s="474" t="s">
        <v>638</v>
      </c>
      <c r="G99" s="471"/>
      <c r="H99" s="474" t="s">
        <v>639</v>
      </c>
      <c r="I99" s="471"/>
      <c r="J99" s="176"/>
      <c r="K99" s="176"/>
      <c r="L99" s="176"/>
      <c r="M99" s="176"/>
      <c r="N99" s="176"/>
      <c r="O99" s="176"/>
      <c r="P99" s="176"/>
    </row>
    <row r="100" spans="1:16" x14ac:dyDescent="0.25">
      <c r="A100" s="346" t="s">
        <v>166</v>
      </c>
      <c r="B100" s="273" t="s">
        <v>84</v>
      </c>
      <c r="C100" s="273" t="s">
        <v>86</v>
      </c>
      <c r="D100" s="273" t="s">
        <v>84</v>
      </c>
      <c r="E100" s="273" t="s">
        <v>86</v>
      </c>
      <c r="F100" s="273" t="s">
        <v>84</v>
      </c>
      <c r="G100" s="273" t="s">
        <v>86</v>
      </c>
      <c r="H100" s="273" t="s">
        <v>84</v>
      </c>
      <c r="I100" s="273" t="s">
        <v>86</v>
      </c>
      <c r="J100" s="1"/>
      <c r="K100" s="1"/>
      <c r="L100" s="1"/>
      <c r="M100" s="1"/>
      <c r="N100" s="1"/>
      <c r="O100" s="1"/>
      <c r="P100" s="1"/>
    </row>
    <row r="101" spans="1:16" x14ac:dyDescent="0.25">
      <c r="A101" s="347"/>
      <c r="B101" s="272">
        <v>0.1</v>
      </c>
      <c r="C101" s="275">
        <v>0.15</v>
      </c>
      <c r="D101" s="272">
        <v>0.1</v>
      </c>
      <c r="E101" s="272">
        <v>0.1</v>
      </c>
      <c r="F101" s="272">
        <v>0.1</v>
      </c>
      <c r="G101" s="274">
        <v>0.1</v>
      </c>
      <c r="H101" s="272">
        <v>0.1</v>
      </c>
      <c r="I101" s="274">
        <v>0.05</v>
      </c>
      <c r="J101" s="1"/>
      <c r="K101" s="1"/>
      <c r="L101" s="1"/>
      <c r="M101" s="1"/>
      <c r="N101" s="1"/>
      <c r="O101" s="1"/>
      <c r="P101" s="1"/>
    </row>
    <row r="102" spans="1:16" ht="408" customHeight="1" x14ac:dyDescent="0.25">
      <c r="A102" s="257" t="s">
        <v>195</v>
      </c>
      <c r="B102" s="480" t="s">
        <v>661</v>
      </c>
      <c r="C102" s="481"/>
      <c r="D102" s="480" t="s">
        <v>664</v>
      </c>
      <c r="E102" s="481"/>
      <c r="F102" s="483" t="s">
        <v>668</v>
      </c>
      <c r="G102" s="484"/>
      <c r="H102" s="483" t="s">
        <v>663</v>
      </c>
      <c r="I102" s="484"/>
      <c r="J102" s="1"/>
      <c r="K102" s="1"/>
      <c r="L102" s="1"/>
      <c r="M102" s="1"/>
      <c r="N102" s="1"/>
      <c r="O102" s="1"/>
      <c r="P102" s="1"/>
    </row>
    <row r="103" spans="1:16" s="267" customFormat="1" ht="89.1" customHeight="1" x14ac:dyDescent="0.25">
      <c r="A103" s="257" t="s">
        <v>196</v>
      </c>
      <c r="B103" s="474" t="s">
        <v>670</v>
      </c>
      <c r="C103" s="471"/>
      <c r="D103" s="474" t="s">
        <v>671</v>
      </c>
      <c r="E103" s="471"/>
      <c r="F103" s="474" t="s">
        <v>672</v>
      </c>
      <c r="G103" s="471"/>
      <c r="H103" s="474" t="s">
        <v>673</v>
      </c>
      <c r="I103" s="471"/>
      <c r="J103" s="176"/>
      <c r="K103" s="176"/>
      <c r="L103" s="176"/>
      <c r="M103" s="176"/>
      <c r="N103" s="176"/>
      <c r="O103" s="176"/>
      <c r="P103" s="176"/>
    </row>
    <row r="104" spans="1:16" x14ac:dyDescent="0.25">
      <c r="A104" s="346" t="s">
        <v>167</v>
      </c>
      <c r="B104" s="273" t="s">
        <v>84</v>
      </c>
      <c r="C104" s="273" t="s">
        <v>86</v>
      </c>
      <c r="D104" s="273" t="s">
        <v>84</v>
      </c>
      <c r="E104" s="273" t="s">
        <v>86</v>
      </c>
      <c r="F104" s="273" t="s">
        <v>84</v>
      </c>
      <c r="G104" s="273" t="s">
        <v>86</v>
      </c>
      <c r="H104" s="273" t="s">
        <v>84</v>
      </c>
      <c r="I104" s="273" t="s">
        <v>86</v>
      </c>
      <c r="J104" s="1"/>
      <c r="K104" s="1"/>
      <c r="L104" s="1"/>
      <c r="M104" s="1"/>
      <c r="N104" s="1"/>
      <c r="O104" s="1"/>
      <c r="P104" s="1"/>
    </row>
    <row r="105" spans="1:16" x14ac:dyDescent="0.25">
      <c r="A105" s="347"/>
      <c r="B105" s="272">
        <v>0.1</v>
      </c>
      <c r="C105" s="275"/>
      <c r="D105" s="272">
        <v>0.1</v>
      </c>
      <c r="E105" s="272"/>
      <c r="F105" s="272">
        <v>0.1</v>
      </c>
      <c r="G105" s="274"/>
      <c r="H105" s="272">
        <v>0.1</v>
      </c>
      <c r="I105" s="274"/>
      <c r="J105" s="1"/>
      <c r="K105" s="1"/>
      <c r="L105" s="1"/>
      <c r="M105" s="1"/>
      <c r="N105" s="1"/>
      <c r="O105" s="1"/>
      <c r="P105" s="1"/>
    </row>
    <row r="106" spans="1:16" ht="30" x14ac:dyDescent="0.25">
      <c r="A106" s="257" t="s">
        <v>195</v>
      </c>
      <c r="B106" s="485"/>
      <c r="C106" s="485"/>
      <c r="D106" s="485"/>
      <c r="E106" s="485"/>
      <c r="F106" s="485"/>
      <c r="G106" s="485"/>
      <c r="H106" s="485"/>
      <c r="I106" s="485"/>
      <c r="J106" s="1"/>
      <c r="K106" s="1"/>
      <c r="L106" s="1"/>
      <c r="M106" s="1"/>
      <c r="N106" s="1"/>
      <c r="O106" s="1"/>
      <c r="P106" s="1"/>
    </row>
    <row r="107" spans="1:16" x14ac:dyDescent="0.25">
      <c r="A107" s="257" t="s">
        <v>196</v>
      </c>
      <c r="B107" s="486"/>
      <c r="C107" s="487"/>
      <c r="D107" s="486"/>
      <c r="E107" s="487"/>
      <c r="F107" s="486"/>
      <c r="G107" s="487"/>
      <c r="H107" s="486"/>
      <c r="I107" s="487"/>
      <c r="J107" s="1"/>
      <c r="K107" s="1"/>
      <c r="L107" s="1"/>
      <c r="M107" s="1"/>
      <c r="N107" s="1"/>
      <c r="O107" s="1"/>
      <c r="P107" s="1"/>
    </row>
    <row r="108" spans="1:16" x14ac:dyDescent="0.25">
      <c r="A108" s="346" t="s">
        <v>168</v>
      </c>
      <c r="B108" s="273" t="s">
        <v>84</v>
      </c>
      <c r="C108" s="273" t="s">
        <v>86</v>
      </c>
      <c r="D108" s="273" t="s">
        <v>84</v>
      </c>
      <c r="E108" s="273" t="s">
        <v>86</v>
      </c>
      <c r="F108" s="273" t="s">
        <v>84</v>
      </c>
      <c r="G108" s="273" t="s">
        <v>86</v>
      </c>
      <c r="H108" s="273" t="s">
        <v>84</v>
      </c>
      <c r="I108" s="273" t="s">
        <v>86</v>
      </c>
      <c r="J108" s="1"/>
      <c r="K108" s="1"/>
      <c r="L108" s="1"/>
      <c r="M108" s="1"/>
      <c r="N108" s="1"/>
      <c r="O108" s="1"/>
      <c r="P108" s="1"/>
    </row>
    <row r="109" spans="1:16" x14ac:dyDescent="0.25">
      <c r="A109" s="347"/>
      <c r="B109" s="272">
        <v>0.1</v>
      </c>
      <c r="C109" s="275"/>
      <c r="D109" s="272">
        <v>0.05</v>
      </c>
      <c r="E109" s="272"/>
      <c r="F109" s="272">
        <v>0.1</v>
      </c>
      <c r="G109" s="274"/>
      <c r="H109" s="272">
        <v>0.05</v>
      </c>
      <c r="I109" s="274"/>
      <c r="J109" s="1"/>
      <c r="K109" s="1"/>
      <c r="L109" s="1"/>
      <c r="M109" s="1"/>
      <c r="N109" s="1"/>
      <c r="O109" s="1"/>
      <c r="P109" s="1"/>
    </row>
    <row r="110" spans="1:16" ht="30" x14ac:dyDescent="0.25">
      <c r="A110" s="257" t="s">
        <v>195</v>
      </c>
      <c r="B110" s="485"/>
      <c r="C110" s="485"/>
      <c r="D110" s="485"/>
      <c r="E110" s="485"/>
      <c r="F110" s="485"/>
      <c r="G110" s="485"/>
      <c r="H110" s="485"/>
      <c r="I110" s="485"/>
      <c r="J110" s="1"/>
      <c r="K110" s="1"/>
      <c r="L110" s="1"/>
      <c r="M110" s="1"/>
      <c r="N110" s="1"/>
      <c r="O110" s="1"/>
      <c r="P110" s="1"/>
    </row>
    <row r="111" spans="1:16" x14ac:dyDescent="0.25">
      <c r="A111" s="257" t="s">
        <v>196</v>
      </c>
      <c r="B111" s="486"/>
      <c r="C111" s="487"/>
      <c r="D111" s="486"/>
      <c r="E111" s="487"/>
      <c r="F111" s="486"/>
      <c r="G111" s="487"/>
      <c r="H111" s="486"/>
      <c r="I111" s="487"/>
      <c r="J111" s="1"/>
      <c r="K111" s="1"/>
      <c r="L111" s="1"/>
      <c r="M111" s="1"/>
      <c r="N111" s="1"/>
      <c r="O111" s="1"/>
      <c r="P111" s="1"/>
    </row>
    <row r="112" spans="1:16" x14ac:dyDescent="0.25">
      <c r="A112" s="346" t="s">
        <v>169</v>
      </c>
      <c r="B112" s="273" t="s">
        <v>84</v>
      </c>
      <c r="C112" s="273" t="s">
        <v>86</v>
      </c>
      <c r="D112" s="273" t="s">
        <v>84</v>
      </c>
      <c r="E112" s="273" t="s">
        <v>86</v>
      </c>
      <c r="F112" s="273" t="s">
        <v>84</v>
      </c>
      <c r="G112" s="273" t="s">
        <v>86</v>
      </c>
      <c r="H112" s="273" t="s">
        <v>84</v>
      </c>
      <c r="I112" s="273" t="s">
        <v>86</v>
      </c>
      <c r="J112" s="1"/>
      <c r="K112" s="1"/>
      <c r="L112" s="1"/>
      <c r="M112" s="1"/>
      <c r="N112" s="1"/>
      <c r="O112" s="1"/>
      <c r="P112" s="1"/>
    </row>
    <row r="113" spans="1:16" x14ac:dyDescent="0.25">
      <c r="A113" s="347"/>
      <c r="B113" s="272">
        <v>0.05</v>
      </c>
      <c r="C113" s="275"/>
      <c r="D113" s="272">
        <v>0.05</v>
      </c>
      <c r="E113" s="275"/>
      <c r="F113" s="272">
        <v>0.05</v>
      </c>
      <c r="G113" s="274"/>
      <c r="H113" s="275">
        <v>0.05</v>
      </c>
      <c r="I113" s="274"/>
      <c r="J113" s="1"/>
      <c r="K113" s="1"/>
      <c r="L113" s="1"/>
      <c r="M113" s="1"/>
      <c r="N113" s="1"/>
      <c r="O113" s="1"/>
      <c r="P113" s="1"/>
    </row>
    <row r="114" spans="1:16" ht="30" x14ac:dyDescent="0.25">
      <c r="A114" s="257" t="s">
        <v>195</v>
      </c>
      <c r="B114" s="433"/>
      <c r="C114" s="433"/>
      <c r="D114" s="433"/>
      <c r="E114" s="433"/>
      <c r="F114" s="433"/>
      <c r="G114" s="433"/>
      <c r="H114" s="433"/>
      <c r="I114" s="433"/>
      <c r="J114" s="1"/>
      <c r="K114" s="1"/>
      <c r="L114" s="1"/>
      <c r="M114" s="1"/>
      <c r="N114" s="1"/>
      <c r="O114" s="1"/>
      <c r="P114" s="1"/>
    </row>
    <row r="115" spans="1:16" x14ac:dyDescent="0.25">
      <c r="A115" s="257" t="s">
        <v>196</v>
      </c>
      <c r="B115" s="434"/>
      <c r="C115" s="435"/>
      <c r="D115" s="434"/>
      <c r="E115" s="435"/>
      <c r="F115" s="434"/>
      <c r="G115" s="435"/>
      <c r="H115" s="434"/>
      <c r="I115" s="435"/>
      <c r="J115" s="1"/>
      <c r="K115" s="1"/>
      <c r="L115" s="1"/>
      <c r="M115" s="1"/>
      <c r="N115" s="1"/>
      <c r="O115" s="1"/>
      <c r="P115" s="1"/>
    </row>
    <row r="116" spans="1:16" x14ac:dyDescent="0.25">
      <c r="A116" s="261" t="s">
        <v>197</v>
      </c>
      <c r="B116" s="262">
        <f t="shared" ref="B116:G116" si="1">(B69+B73+B77+B81+B85+B89+B93+B97+B101+B105+B109+B113)</f>
        <v>1</v>
      </c>
      <c r="C116" s="262">
        <f t="shared" si="1"/>
        <v>0.85</v>
      </c>
      <c r="D116" s="262">
        <f t="shared" si="1"/>
        <v>1</v>
      </c>
      <c r="E116" s="262">
        <f t="shared" si="1"/>
        <v>0.9</v>
      </c>
      <c r="F116" s="262">
        <f t="shared" si="1"/>
        <v>1</v>
      </c>
      <c r="G116" s="262">
        <f t="shared" si="1"/>
        <v>0.85000000000000009</v>
      </c>
      <c r="H116" s="262">
        <f>(H69+H73+H77+H81+H85+H89+H93+H97+H101+H105+H109+H113)</f>
        <v>1</v>
      </c>
      <c r="I116" s="262">
        <f>(I69+I73+I77+I81+I85+I89+I93+I97+I101+I105+I109+I113)</f>
        <v>0.85000000000000009</v>
      </c>
      <c r="J116" s="1"/>
      <c r="K116" s="1"/>
      <c r="L116" s="1"/>
      <c r="M116" s="1"/>
      <c r="N116" s="1"/>
      <c r="O116" s="1"/>
      <c r="P116" s="1"/>
    </row>
    <row r="117" spans="1:16" x14ac:dyDescent="0.25">
      <c r="A117" s="1"/>
      <c r="B117" s="1"/>
      <c r="C117" s="1"/>
      <c r="D117" s="1"/>
      <c r="E117" s="1"/>
      <c r="F117" s="1"/>
      <c r="G117" s="1"/>
      <c r="H117" s="1"/>
      <c r="I117" s="1"/>
      <c r="J117" s="1"/>
      <c r="K117" s="1"/>
      <c r="L117" s="1"/>
      <c r="M117" s="1"/>
      <c r="N117" s="1"/>
      <c r="O117" s="1"/>
      <c r="P117" s="1"/>
    </row>
    <row r="118" spans="1:16" x14ac:dyDescent="0.25">
      <c r="A118" s="1"/>
      <c r="B118" s="1"/>
      <c r="C118" s="1"/>
      <c r="D118" s="1"/>
      <c r="E118" s="1"/>
      <c r="F118" s="1"/>
      <c r="G118" s="1"/>
      <c r="H118" s="1"/>
      <c r="I118" s="1"/>
      <c r="J118" s="1"/>
      <c r="K118" s="1"/>
      <c r="L118" s="1"/>
      <c r="M118" s="1"/>
      <c r="N118" s="1"/>
      <c r="O118" s="1"/>
      <c r="P118" s="1"/>
    </row>
    <row r="119" spans="1:16" x14ac:dyDescent="0.25">
      <c r="A119" s="1"/>
      <c r="B119" s="1"/>
      <c r="C119" s="1"/>
      <c r="D119" s="1"/>
      <c r="E119" s="1"/>
      <c r="F119" s="1"/>
      <c r="G119" s="1"/>
      <c r="H119" s="1"/>
      <c r="I119" s="1"/>
      <c r="J119" s="1"/>
      <c r="K119" s="1"/>
      <c r="L119" s="1"/>
      <c r="M119" s="1"/>
      <c r="N119" s="1"/>
      <c r="O119" s="1"/>
      <c r="P119" s="1"/>
    </row>
    <row r="120" spans="1:16" x14ac:dyDescent="0.25">
      <c r="A120" s="1"/>
      <c r="B120" s="1"/>
      <c r="C120" s="1"/>
      <c r="D120" s="1"/>
      <c r="E120" s="1"/>
      <c r="F120" s="1"/>
      <c r="G120" s="1"/>
      <c r="H120" s="1"/>
      <c r="I120" s="1"/>
      <c r="J120" s="1"/>
      <c r="K120" s="1"/>
      <c r="L120" s="1"/>
      <c r="M120" s="1"/>
      <c r="N120" s="1"/>
      <c r="O120" s="1"/>
      <c r="P120" s="1"/>
    </row>
  </sheetData>
  <mergeCells count="211">
    <mergeCell ref="A112:A113"/>
    <mergeCell ref="B114:C114"/>
    <mergeCell ref="D114:E114"/>
    <mergeCell ref="F114:G114"/>
    <mergeCell ref="H114:I114"/>
    <mergeCell ref="B115:C115"/>
    <mergeCell ref="D115:E115"/>
    <mergeCell ref="F115:G115"/>
    <mergeCell ref="H115:I115"/>
    <mergeCell ref="A108:A109"/>
    <mergeCell ref="B110:C110"/>
    <mergeCell ref="D110:E110"/>
    <mergeCell ref="F110:G110"/>
    <mergeCell ref="H110:I110"/>
    <mergeCell ref="B111:C111"/>
    <mergeCell ref="D111:E111"/>
    <mergeCell ref="F111:G111"/>
    <mergeCell ref="H111:I111"/>
    <mergeCell ref="A104:A105"/>
    <mergeCell ref="B106:C106"/>
    <mergeCell ref="D106:E106"/>
    <mergeCell ref="F106:G106"/>
    <mergeCell ref="H106:I106"/>
    <mergeCell ref="B107:C107"/>
    <mergeCell ref="D107:E107"/>
    <mergeCell ref="F107:G107"/>
    <mergeCell ref="H107:I107"/>
    <mergeCell ref="A100:A101"/>
    <mergeCell ref="B102:C102"/>
    <mergeCell ref="D102:E102"/>
    <mergeCell ref="F102:G102"/>
    <mergeCell ref="H102:I102"/>
    <mergeCell ref="B103:C103"/>
    <mergeCell ref="D103:E103"/>
    <mergeCell ref="F103:G103"/>
    <mergeCell ref="H103:I103"/>
    <mergeCell ref="A96:A97"/>
    <mergeCell ref="B98:C98"/>
    <mergeCell ref="D98:E98"/>
    <mergeCell ref="F98:G98"/>
    <mergeCell ref="H98:I98"/>
    <mergeCell ref="B99:C99"/>
    <mergeCell ref="D99:E99"/>
    <mergeCell ref="F99:G99"/>
    <mergeCell ref="H99:I99"/>
    <mergeCell ref="A92:A93"/>
    <mergeCell ref="B94:C94"/>
    <mergeCell ref="D94:E94"/>
    <mergeCell ref="F94:G94"/>
    <mergeCell ref="H94:I94"/>
    <mergeCell ref="B95:C95"/>
    <mergeCell ref="D95:E95"/>
    <mergeCell ref="F95:G95"/>
    <mergeCell ref="H95:I95"/>
    <mergeCell ref="A88:A89"/>
    <mergeCell ref="B90:C90"/>
    <mergeCell ref="D90:E90"/>
    <mergeCell ref="F90:G90"/>
    <mergeCell ref="H90:I90"/>
    <mergeCell ref="B91:C91"/>
    <mergeCell ref="D91:E91"/>
    <mergeCell ref="F91:G91"/>
    <mergeCell ref="H91:I91"/>
    <mergeCell ref="A84:A85"/>
    <mergeCell ref="B86:C86"/>
    <mergeCell ref="D86:E86"/>
    <mergeCell ref="F86:G86"/>
    <mergeCell ref="H86:I86"/>
    <mergeCell ref="B87:C87"/>
    <mergeCell ref="D87:E87"/>
    <mergeCell ref="F87:G87"/>
    <mergeCell ref="H87:I87"/>
    <mergeCell ref="A80:A81"/>
    <mergeCell ref="B82:C82"/>
    <mergeCell ref="D82:E82"/>
    <mergeCell ref="F82:G82"/>
    <mergeCell ref="H82:I82"/>
    <mergeCell ref="B83:C83"/>
    <mergeCell ref="D83:E83"/>
    <mergeCell ref="F83:G83"/>
    <mergeCell ref="H83:I83"/>
    <mergeCell ref="A76:A77"/>
    <mergeCell ref="B78:C78"/>
    <mergeCell ref="D78:E78"/>
    <mergeCell ref="F78:G78"/>
    <mergeCell ref="H78:I78"/>
    <mergeCell ref="B79:C79"/>
    <mergeCell ref="D79:E79"/>
    <mergeCell ref="F79:G79"/>
    <mergeCell ref="H79:I79"/>
    <mergeCell ref="A72:A73"/>
    <mergeCell ref="B74:C74"/>
    <mergeCell ref="D74:E74"/>
    <mergeCell ref="F74:G74"/>
    <mergeCell ref="H74:I74"/>
    <mergeCell ref="B75:C75"/>
    <mergeCell ref="D75:E75"/>
    <mergeCell ref="F75:G75"/>
    <mergeCell ref="H75:I75"/>
    <mergeCell ref="A68:A69"/>
    <mergeCell ref="B70:C70"/>
    <mergeCell ref="D70:E70"/>
    <mergeCell ref="F70:G70"/>
    <mergeCell ref="H70:I70"/>
    <mergeCell ref="B71:C71"/>
    <mergeCell ref="D71:E71"/>
    <mergeCell ref="F71:G71"/>
    <mergeCell ref="H71:I71"/>
    <mergeCell ref="B66:C66"/>
    <mergeCell ref="D66:E66"/>
    <mergeCell ref="F66:G66"/>
    <mergeCell ref="H66:I66"/>
    <mergeCell ref="B67:C67"/>
    <mergeCell ref="D67:E67"/>
    <mergeCell ref="F67:G67"/>
    <mergeCell ref="H67:I67"/>
    <mergeCell ref="A60:A61"/>
    <mergeCell ref="D60:E60"/>
    <mergeCell ref="F60:G60"/>
    <mergeCell ref="D61:E61"/>
    <mergeCell ref="F61:G61"/>
    <mergeCell ref="A65:I65"/>
    <mergeCell ref="A56:A57"/>
    <mergeCell ref="D56:E56"/>
    <mergeCell ref="F56:G56"/>
    <mergeCell ref="D57:E57"/>
    <mergeCell ref="F57:G57"/>
    <mergeCell ref="A58:A59"/>
    <mergeCell ref="D58:E58"/>
    <mergeCell ref="F58:G58"/>
    <mergeCell ref="D59:E59"/>
    <mergeCell ref="F59:G59"/>
    <mergeCell ref="A52:A53"/>
    <mergeCell ref="D52:E52"/>
    <mergeCell ref="F52:G52"/>
    <mergeCell ref="D53:E53"/>
    <mergeCell ref="F53:G53"/>
    <mergeCell ref="A54:A55"/>
    <mergeCell ref="D54:E54"/>
    <mergeCell ref="F54:G54"/>
    <mergeCell ref="D55:E55"/>
    <mergeCell ref="F55:G55"/>
    <mergeCell ref="A48:A49"/>
    <mergeCell ref="D48:E48"/>
    <mergeCell ref="F48:G48"/>
    <mergeCell ref="D49:E49"/>
    <mergeCell ref="F49:G49"/>
    <mergeCell ref="A50:A51"/>
    <mergeCell ref="D50:E50"/>
    <mergeCell ref="F50:G50"/>
    <mergeCell ref="D51:E51"/>
    <mergeCell ref="F51:G51"/>
    <mergeCell ref="A44:A45"/>
    <mergeCell ref="D44:E44"/>
    <mergeCell ref="F44:G44"/>
    <mergeCell ref="D45:E45"/>
    <mergeCell ref="F45:G45"/>
    <mergeCell ref="A46:A47"/>
    <mergeCell ref="D46:E46"/>
    <mergeCell ref="F46:G46"/>
    <mergeCell ref="D47:E47"/>
    <mergeCell ref="F47:G47"/>
    <mergeCell ref="A40:A41"/>
    <mergeCell ref="D40:E40"/>
    <mergeCell ref="F40:G40"/>
    <mergeCell ref="D41:E41"/>
    <mergeCell ref="F41:G41"/>
    <mergeCell ref="A42:A43"/>
    <mergeCell ref="D42:E42"/>
    <mergeCell ref="F42:G42"/>
    <mergeCell ref="D43:E43"/>
    <mergeCell ref="F43:G43"/>
    <mergeCell ref="B37:C37"/>
    <mergeCell ref="D37:I37"/>
    <mergeCell ref="A38:A39"/>
    <mergeCell ref="D38:E38"/>
    <mergeCell ref="F38:G38"/>
    <mergeCell ref="D39:E39"/>
    <mergeCell ref="F39:G39"/>
    <mergeCell ref="C19:O19"/>
    <mergeCell ref="A21:O21"/>
    <mergeCell ref="A22:O22"/>
    <mergeCell ref="A33:I33"/>
    <mergeCell ref="B34:I34"/>
    <mergeCell ref="A35:A36"/>
    <mergeCell ref="G35:G36"/>
    <mergeCell ref="H35:I36"/>
    <mergeCell ref="A12:A14"/>
    <mergeCell ref="B12:O14"/>
    <mergeCell ref="B16:F16"/>
    <mergeCell ref="G16:H16"/>
    <mergeCell ref="I16:O16"/>
    <mergeCell ref="B18:E18"/>
    <mergeCell ref="B6:K6"/>
    <mergeCell ref="M6:O6"/>
    <mergeCell ref="A8:A10"/>
    <mergeCell ref="J8:K10"/>
    <mergeCell ref="M8:O8"/>
    <mergeCell ref="M9:O9"/>
    <mergeCell ref="M10:O10"/>
    <mergeCell ref="G18:H18"/>
    <mergeCell ref="J18:O18"/>
    <mergeCell ref="A1:A4"/>
    <mergeCell ref="B1:L1"/>
    <mergeCell ref="M1:O1"/>
    <mergeCell ref="B2:L2"/>
    <mergeCell ref="M2:O2"/>
    <mergeCell ref="B3:L3"/>
    <mergeCell ref="M3:O3"/>
    <mergeCell ref="B4:L4"/>
    <mergeCell ref="M4:O4"/>
  </mergeCells>
  <hyperlinks>
    <hyperlink ref="H71" r:id="rId1" xr:uid="{B973AB87-9D4A-BA40-999A-7E6D9B5463C1}"/>
    <hyperlink ref="D71" r:id="rId2" xr:uid="{C57E144F-7F56-F344-8CAE-A346CB6BB976}"/>
    <hyperlink ref="B75" r:id="rId3" xr:uid="{3A986D78-D73B-404E-89C9-23E4F915B08D}"/>
    <hyperlink ref="D75" r:id="rId4" xr:uid="{0A11DBEB-53A4-6B46-B39B-12EA26F86C8B}"/>
    <hyperlink ref="H75" r:id="rId5" xr:uid="{38CCED47-59A9-D644-8CFF-DB20FC1651DF}"/>
    <hyperlink ref="F75" r:id="rId6" xr:uid="{3D49A134-28C0-2F4A-B4E5-D36CA45EBC6D}"/>
    <hyperlink ref="B79" r:id="rId7" xr:uid="{20E026D0-C491-9D4B-B2B6-1206E4AF19DF}"/>
    <hyperlink ref="F79" r:id="rId8" xr:uid="{07A13645-34EB-044F-89DA-6D5D46156B35}"/>
    <hyperlink ref="H79" r:id="rId9" xr:uid="{0A1EE8C3-B78A-EC45-96EA-7D8CFBB598F1}"/>
    <hyperlink ref="D79" r:id="rId10" xr:uid="{66CF9147-30A9-5F43-B778-4D22D02CE5BA}"/>
    <hyperlink ref="B83" r:id="rId11" xr:uid="{2274874C-86FD-AD4B-ADDC-8CB54FD6F6C1}"/>
    <hyperlink ref="D83" r:id="rId12" xr:uid="{224D55E0-D62E-034D-B981-079E3D6A56EF}"/>
    <hyperlink ref="F83" r:id="rId13" xr:uid="{7A38FBE3-2597-5246-9436-18FFD6687EE7}"/>
    <hyperlink ref="H83" r:id="rId14" xr:uid="{554ED854-B56C-AD48-9007-B80D6E429C74}"/>
    <hyperlink ref="B87" r:id="rId15" xr:uid="{51B0C952-F0AF-0648-AA58-049FA80278BF}"/>
    <hyperlink ref="D87" r:id="rId16" xr:uid="{BA6EB9D9-5E72-F34B-AC33-B0C6AA1AAD23}"/>
    <hyperlink ref="F87" r:id="rId17" xr:uid="{C4A974DE-B0BA-804A-BF4F-949F5CFC6A30}"/>
    <hyperlink ref="H87" r:id="rId18" xr:uid="{2C76CC67-8C64-CE48-8F07-2E9CA22FDEFF}"/>
    <hyperlink ref="H91" r:id="rId19" xr:uid="{7A175ED4-1166-BA4D-8933-FDAF96E7AA93}"/>
    <hyperlink ref="D91" r:id="rId20" xr:uid="{97AD657E-3024-8C44-82CA-66F358500FF3}"/>
    <hyperlink ref="B91" r:id="rId21" xr:uid="{1107F117-5B74-FB45-8035-B55894C9E081}"/>
    <hyperlink ref="F91" r:id="rId22" xr:uid="{C3879DA2-4F58-4D45-83FD-AA18898EDAE1}"/>
    <hyperlink ref="B95" r:id="rId23" xr:uid="{1108B14C-2C59-7441-82F8-08D11FA588D1}"/>
    <hyperlink ref="D95" r:id="rId24" xr:uid="{433DE23C-3728-AC47-AB24-9719B98C8C4E}"/>
    <hyperlink ref="F95" r:id="rId25" xr:uid="{D65815D1-7DE9-0B4B-A069-7FECC3C7FC97}"/>
    <hyperlink ref="H95" r:id="rId26" xr:uid="{77A154F0-40C1-BA4F-94BA-5BFD863E08B0}"/>
    <hyperlink ref="B99" r:id="rId27" xr:uid="{4C421E78-2C0C-FE4B-BF64-D3BB271E61A1}"/>
    <hyperlink ref="D99" r:id="rId28" xr:uid="{45CDB3E2-B210-2A46-9867-2A5F7A5CFEC2}"/>
    <hyperlink ref="F99" r:id="rId29" xr:uid="{049A7EAF-5702-CA4B-9D10-C6CE93AA9B1A}"/>
    <hyperlink ref="H99" r:id="rId30" xr:uid="{8568978E-2F54-DB4C-8C28-28B537F3BA84}"/>
    <hyperlink ref="B103" r:id="rId31" xr:uid="{F587D49F-4474-D04D-B284-0CA3AC0E8AB5}"/>
    <hyperlink ref="D103" r:id="rId32" xr:uid="{20359995-74E4-7740-AFF6-B6BCC438CDF4}"/>
    <hyperlink ref="F103" r:id="rId33" xr:uid="{46EE3C3C-DC7A-EE42-B522-F507B79E1992}"/>
    <hyperlink ref="H103" r:id="rId34" xr:uid="{FD33F077-47ED-6647-9B36-CBBE3E0BC972}"/>
  </hyperlinks>
  <pageMargins left="0.7" right="0.7" top="0.75" bottom="0.75" header="0.3" footer="0.3"/>
  <drawing r:id="rId35"/>
  <legacyDrawing r:id="rId36"/>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35E42-6111-4F4A-A49D-97966B841767}">
  <dimension ref="A1:Q120"/>
  <sheetViews>
    <sheetView topLeftCell="H8" zoomScale="85" zoomScaleNormal="85" workbookViewId="0">
      <selection activeCell="J24" sqref="J24:J29"/>
    </sheetView>
  </sheetViews>
  <sheetFormatPr baseColWidth="10" defaultColWidth="65.140625" defaultRowHeight="15" x14ac:dyDescent="0.25"/>
  <cols>
    <col min="2" max="3" width="68.7109375" customWidth="1"/>
    <col min="6" max="6" width="73.7109375" customWidth="1"/>
    <col min="7" max="7" width="68.42578125" customWidth="1"/>
  </cols>
  <sheetData>
    <row r="1" spans="1:16" ht="16.5" thickBot="1" x14ac:dyDescent="0.3">
      <c r="A1" s="389"/>
      <c r="B1" s="370" t="s">
        <v>150</v>
      </c>
      <c r="C1" s="371"/>
      <c r="D1" s="371"/>
      <c r="E1" s="371"/>
      <c r="F1" s="371"/>
      <c r="G1" s="371"/>
      <c r="H1" s="371"/>
      <c r="I1" s="371"/>
      <c r="J1" s="371"/>
      <c r="K1" s="371"/>
      <c r="L1" s="372"/>
      <c r="M1" s="318" t="s">
        <v>234</v>
      </c>
      <c r="N1" s="319"/>
      <c r="O1" s="320"/>
      <c r="P1" s="62"/>
    </row>
    <row r="2" spans="1:16" ht="16.5" thickBot="1" x14ac:dyDescent="0.3">
      <c r="A2" s="390"/>
      <c r="B2" s="373" t="s">
        <v>151</v>
      </c>
      <c r="C2" s="374"/>
      <c r="D2" s="374"/>
      <c r="E2" s="374"/>
      <c r="F2" s="374"/>
      <c r="G2" s="374"/>
      <c r="H2" s="374"/>
      <c r="I2" s="374"/>
      <c r="J2" s="374"/>
      <c r="K2" s="374"/>
      <c r="L2" s="375"/>
      <c r="M2" s="318" t="s">
        <v>235</v>
      </c>
      <c r="N2" s="319"/>
      <c r="O2" s="320"/>
      <c r="P2" s="62"/>
    </row>
    <row r="3" spans="1:16" ht="16.5" thickBot="1" x14ac:dyDescent="0.3">
      <c r="A3" s="390"/>
      <c r="B3" s="373" t="s">
        <v>0</v>
      </c>
      <c r="C3" s="374"/>
      <c r="D3" s="374"/>
      <c r="E3" s="374"/>
      <c r="F3" s="374"/>
      <c r="G3" s="374"/>
      <c r="H3" s="374"/>
      <c r="I3" s="374"/>
      <c r="J3" s="374"/>
      <c r="K3" s="374"/>
      <c r="L3" s="375"/>
      <c r="M3" s="318" t="s">
        <v>236</v>
      </c>
      <c r="N3" s="319"/>
      <c r="O3" s="320"/>
      <c r="P3" s="62"/>
    </row>
    <row r="4" spans="1:16" ht="16.5" thickBot="1" x14ac:dyDescent="0.3">
      <c r="A4" s="391"/>
      <c r="B4" s="376" t="s">
        <v>152</v>
      </c>
      <c r="C4" s="377"/>
      <c r="D4" s="377"/>
      <c r="E4" s="377"/>
      <c r="F4" s="377"/>
      <c r="G4" s="377"/>
      <c r="H4" s="377"/>
      <c r="I4" s="377"/>
      <c r="J4" s="377"/>
      <c r="K4" s="377"/>
      <c r="L4" s="378"/>
      <c r="M4" s="318" t="s">
        <v>237</v>
      </c>
      <c r="N4" s="319"/>
      <c r="O4" s="320"/>
      <c r="P4" s="62"/>
    </row>
    <row r="5" spans="1:16" ht="16.5" thickBot="1" x14ac:dyDescent="0.3">
      <c r="A5" s="63"/>
      <c r="B5" s="64"/>
      <c r="C5" s="64"/>
      <c r="D5" s="64"/>
      <c r="E5" s="64"/>
      <c r="F5" s="64"/>
      <c r="G5" s="64"/>
      <c r="H5" s="64"/>
      <c r="I5" s="64"/>
      <c r="J5" s="64"/>
      <c r="K5" s="64"/>
      <c r="L5" s="64"/>
      <c r="M5" s="65"/>
      <c r="N5" s="65"/>
      <c r="O5" s="65"/>
      <c r="P5" s="62"/>
    </row>
    <row r="6" spans="1:16" ht="18.75" thickBot="1" x14ac:dyDescent="0.3">
      <c r="A6" s="37" t="s">
        <v>154</v>
      </c>
      <c r="B6" s="502" t="s">
        <v>241</v>
      </c>
      <c r="C6" s="503"/>
      <c r="D6" s="503"/>
      <c r="E6" s="503"/>
      <c r="F6" s="503"/>
      <c r="G6" s="503"/>
      <c r="H6" s="503"/>
      <c r="I6" s="503"/>
      <c r="J6" s="503"/>
      <c r="K6" s="504"/>
      <c r="L6" s="98" t="s">
        <v>155</v>
      </c>
      <c r="M6" s="505">
        <v>2024110010311</v>
      </c>
      <c r="N6" s="506"/>
      <c r="O6" s="507"/>
      <c r="P6" s="1"/>
    </row>
    <row r="7" spans="1:16" ht="16.5" thickBot="1" x14ac:dyDescent="0.3">
      <c r="A7" s="63"/>
      <c r="B7" s="64"/>
      <c r="C7" s="64"/>
      <c r="D7" s="64"/>
      <c r="E7" s="64"/>
      <c r="F7" s="64"/>
      <c r="G7" s="64"/>
      <c r="H7" s="64"/>
      <c r="I7" s="64"/>
      <c r="J7" s="64"/>
      <c r="K7" s="64"/>
      <c r="L7" s="64"/>
      <c r="M7" s="65"/>
      <c r="N7" s="65"/>
      <c r="O7" s="65"/>
      <c r="P7" s="62"/>
    </row>
    <row r="8" spans="1:16" ht="18.75" thickBot="1" x14ac:dyDescent="0.3">
      <c r="A8" s="400" t="s">
        <v>6</v>
      </c>
      <c r="B8" s="98" t="s">
        <v>156</v>
      </c>
      <c r="C8" s="208"/>
      <c r="D8" s="98" t="s">
        <v>157</v>
      </c>
      <c r="E8" s="208"/>
      <c r="F8" s="98" t="s">
        <v>158</v>
      </c>
      <c r="G8" s="81"/>
      <c r="H8" s="98" t="s">
        <v>159</v>
      </c>
      <c r="I8" s="83"/>
      <c r="J8" s="363" t="s">
        <v>8</v>
      </c>
      <c r="K8" s="392"/>
      <c r="L8" s="97" t="s">
        <v>160</v>
      </c>
      <c r="M8" s="362"/>
      <c r="N8" s="362"/>
      <c r="O8" s="362"/>
      <c r="P8" s="62"/>
    </row>
    <row r="9" spans="1:16" ht="18.75" thickBot="1" x14ac:dyDescent="0.3">
      <c r="A9" s="400"/>
      <c r="B9" s="99" t="s">
        <v>161</v>
      </c>
      <c r="C9" s="84"/>
      <c r="D9" s="98" t="s">
        <v>162</v>
      </c>
      <c r="E9" s="84"/>
      <c r="F9" s="98" t="s">
        <v>163</v>
      </c>
      <c r="G9" s="84"/>
      <c r="H9" s="98" t="s">
        <v>164</v>
      </c>
      <c r="I9" s="83"/>
      <c r="J9" s="363"/>
      <c r="K9" s="392"/>
      <c r="L9" s="97" t="s">
        <v>165</v>
      </c>
      <c r="M9" s="362"/>
      <c r="N9" s="362"/>
      <c r="O9" s="362"/>
      <c r="P9" s="62"/>
    </row>
    <row r="10" spans="1:16" ht="18.75" thickBot="1" x14ac:dyDescent="0.3">
      <c r="A10" s="400"/>
      <c r="B10" s="98" t="s">
        <v>166</v>
      </c>
      <c r="C10" s="81" t="s">
        <v>261</v>
      </c>
      <c r="D10" s="98" t="s">
        <v>167</v>
      </c>
      <c r="E10" s="85"/>
      <c r="F10" s="98" t="s">
        <v>168</v>
      </c>
      <c r="G10" s="85"/>
      <c r="H10" s="98" t="s">
        <v>169</v>
      </c>
      <c r="I10" s="83"/>
      <c r="J10" s="363"/>
      <c r="K10" s="392"/>
      <c r="L10" s="97" t="s">
        <v>170</v>
      </c>
      <c r="M10" s="362" t="s">
        <v>261</v>
      </c>
      <c r="N10" s="362"/>
      <c r="O10" s="362"/>
      <c r="P10" s="62"/>
    </row>
    <row r="11" spans="1:16" ht="15.75" thickBot="1" x14ac:dyDescent="0.3">
      <c r="A11" s="4"/>
      <c r="B11" s="5"/>
      <c r="C11" s="5"/>
      <c r="D11" s="7"/>
      <c r="E11" s="6"/>
      <c r="F11" s="6"/>
      <c r="G11" s="125"/>
      <c r="H11" s="125"/>
      <c r="I11" s="8"/>
      <c r="J11" s="8"/>
      <c r="K11" s="5"/>
      <c r="L11" s="5"/>
      <c r="M11" s="5"/>
      <c r="N11" s="5"/>
      <c r="O11" s="5"/>
      <c r="P11" s="1"/>
    </row>
    <row r="12" spans="1:16" x14ac:dyDescent="0.25">
      <c r="A12" s="397" t="s">
        <v>171</v>
      </c>
      <c r="B12" s="488" t="s">
        <v>252</v>
      </c>
      <c r="C12" s="489"/>
      <c r="D12" s="489"/>
      <c r="E12" s="489"/>
      <c r="F12" s="489"/>
      <c r="G12" s="489"/>
      <c r="H12" s="489"/>
      <c r="I12" s="489"/>
      <c r="J12" s="489"/>
      <c r="K12" s="489"/>
      <c r="L12" s="489"/>
      <c r="M12" s="489"/>
      <c r="N12" s="489"/>
      <c r="O12" s="490"/>
      <c r="P12" s="1"/>
    </row>
    <row r="13" spans="1:16" x14ac:dyDescent="0.25">
      <c r="A13" s="398"/>
      <c r="B13" s="491"/>
      <c r="C13" s="492"/>
      <c r="D13" s="492"/>
      <c r="E13" s="492"/>
      <c r="F13" s="492"/>
      <c r="G13" s="492"/>
      <c r="H13" s="492"/>
      <c r="I13" s="492"/>
      <c r="J13" s="492"/>
      <c r="K13" s="492"/>
      <c r="L13" s="492"/>
      <c r="M13" s="492"/>
      <c r="N13" s="492"/>
      <c r="O13" s="493"/>
      <c r="P13" s="1"/>
    </row>
    <row r="14" spans="1:16" ht="15.75" thickBot="1" x14ac:dyDescent="0.3">
      <c r="A14" s="399"/>
      <c r="B14" s="494"/>
      <c r="C14" s="495"/>
      <c r="D14" s="495"/>
      <c r="E14" s="495"/>
      <c r="F14" s="495"/>
      <c r="G14" s="495"/>
      <c r="H14" s="495"/>
      <c r="I14" s="495"/>
      <c r="J14" s="495"/>
      <c r="K14" s="495"/>
      <c r="L14" s="495"/>
      <c r="M14" s="495"/>
      <c r="N14" s="495"/>
      <c r="O14" s="496"/>
      <c r="P14" s="1"/>
    </row>
    <row r="15" spans="1:16" ht="19.5" thickBot="1" x14ac:dyDescent="0.3">
      <c r="A15" s="12"/>
      <c r="B15" s="164"/>
      <c r="C15" s="165"/>
      <c r="D15" s="165"/>
      <c r="E15" s="165"/>
      <c r="F15" s="165"/>
      <c r="G15" s="166"/>
      <c r="H15" s="166"/>
      <c r="I15" s="166"/>
      <c r="J15" s="166"/>
      <c r="K15" s="166"/>
      <c r="L15" s="167"/>
      <c r="M15" s="167"/>
      <c r="N15" s="167"/>
      <c r="O15" s="167"/>
      <c r="P15" s="1"/>
    </row>
    <row r="16" spans="1:16" ht="54" customHeight="1" thickBot="1" x14ac:dyDescent="0.3">
      <c r="A16" s="37" t="s">
        <v>13</v>
      </c>
      <c r="B16" s="497" t="s">
        <v>250</v>
      </c>
      <c r="C16" s="497"/>
      <c r="D16" s="497"/>
      <c r="E16" s="497"/>
      <c r="F16" s="497"/>
      <c r="G16" s="498" t="s">
        <v>15</v>
      </c>
      <c r="H16" s="498"/>
      <c r="I16" s="497" t="s">
        <v>253</v>
      </c>
      <c r="J16" s="497"/>
      <c r="K16" s="497"/>
      <c r="L16" s="497"/>
      <c r="M16" s="497"/>
      <c r="N16" s="497"/>
      <c r="O16" s="497"/>
      <c r="P16" s="13"/>
    </row>
    <row r="17" spans="1:17" ht="19.5" thickBot="1" x14ac:dyDescent="0.3">
      <c r="A17" s="12"/>
      <c r="B17" s="166"/>
      <c r="C17" s="165"/>
      <c r="D17" s="165"/>
      <c r="E17" s="165"/>
      <c r="F17" s="165"/>
      <c r="G17" s="166"/>
      <c r="H17" s="166"/>
      <c r="I17" s="166"/>
      <c r="J17" s="166"/>
      <c r="K17" s="166"/>
      <c r="L17" s="167"/>
      <c r="M17" s="167"/>
      <c r="N17" s="167"/>
      <c r="O17" s="167"/>
      <c r="P17" s="1"/>
    </row>
    <row r="18" spans="1:17" ht="60.95" customHeight="1" thickBot="1" x14ac:dyDescent="0.3">
      <c r="A18" s="37" t="s">
        <v>17</v>
      </c>
      <c r="B18" s="499" t="s">
        <v>244</v>
      </c>
      <c r="C18" s="499"/>
      <c r="D18" s="499"/>
      <c r="E18" s="499"/>
      <c r="F18" s="168" t="s">
        <v>19</v>
      </c>
      <c r="G18" s="500" t="s">
        <v>246</v>
      </c>
      <c r="H18" s="500"/>
      <c r="I18" s="500"/>
      <c r="J18" s="168" t="s">
        <v>21</v>
      </c>
      <c r="K18" s="501" t="s">
        <v>271</v>
      </c>
      <c r="L18" s="501"/>
      <c r="M18" s="501"/>
      <c r="N18" s="501"/>
      <c r="O18" s="501"/>
      <c r="P18" s="1"/>
    </row>
    <row r="19" spans="1:17" x14ac:dyDescent="0.25">
      <c r="A19" s="3"/>
      <c r="B19" s="2"/>
      <c r="C19" s="396"/>
      <c r="D19" s="396"/>
      <c r="E19" s="396"/>
      <c r="F19" s="396"/>
      <c r="G19" s="396"/>
      <c r="H19" s="396"/>
      <c r="I19" s="396"/>
      <c r="J19" s="396"/>
      <c r="K19" s="396"/>
      <c r="L19" s="396"/>
      <c r="M19" s="396"/>
      <c r="N19" s="396"/>
      <c r="O19" s="396"/>
      <c r="P19" s="1"/>
    </row>
    <row r="20" spans="1:17" ht="15.75" thickBot="1" x14ac:dyDescent="0.3">
      <c r="A20" s="59"/>
      <c r="B20" s="60"/>
      <c r="C20" s="60"/>
      <c r="D20" s="60"/>
      <c r="E20" s="60"/>
      <c r="F20" s="60"/>
      <c r="G20" s="60"/>
      <c r="H20" s="60"/>
      <c r="I20" s="60"/>
      <c r="J20" s="60"/>
      <c r="K20" s="60"/>
      <c r="L20" s="60"/>
      <c r="M20" s="60"/>
      <c r="N20" s="60"/>
      <c r="O20" s="60"/>
      <c r="P20" s="1"/>
    </row>
    <row r="21" spans="1:17" ht="15.75" thickBot="1" x14ac:dyDescent="0.3">
      <c r="A21" s="313" t="s">
        <v>23</v>
      </c>
      <c r="B21" s="314"/>
      <c r="C21" s="314"/>
      <c r="D21" s="314"/>
      <c r="E21" s="314"/>
      <c r="F21" s="314"/>
      <c r="G21" s="314"/>
      <c r="H21" s="314"/>
      <c r="I21" s="314"/>
      <c r="J21" s="314"/>
      <c r="K21" s="314"/>
      <c r="L21" s="314"/>
      <c r="M21" s="314"/>
      <c r="N21" s="314"/>
      <c r="O21" s="363"/>
      <c r="P21" s="1"/>
    </row>
    <row r="22" spans="1:17" ht="15.75" thickBot="1" x14ac:dyDescent="0.3">
      <c r="A22" s="313" t="s">
        <v>172</v>
      </c>
      <c r="B22" s="314"/>
      <c r="C22" s="314"/>
      <c r="D22" s="314"/>
      <c r="E22" s="314"/>
      <c r="F22" s="314"/>
      <c r="G22" s="314"/>
      <c r="H22" s="314"/>
      <c r="I22" s="314"/>
      <c r="J22" s="314"/>
      <c r="K22" s="314"/>
      <c r="L22" s="314"/>
      <c r="M22" s="314"/>
      <c r="N22" s="314"/>
      <c r="O22" s="363"/>
      <c r="P22" s="1"/>
    </row>
    <row r="23" spans="1:17" ht="15.75" thickBot="1" x14ac:dyDescent="0.3">
      <c r="A23" s="21"/>
      <c r="B23" s="14" t="s">
        <v>156</v>
      </c>
      <c r="C23" s="14" t="s">
        <v>157</v>
      </c>
      <c r="D23" s="14" t="s">
        <v>158</v>
      </c>
      <c r="E23" s="14" t="s">
        <v>159</v>
      </c>
      <c r="F23" s="14" t="s">
        <v>161</v>
      </c>
      <c r="G23" s="14" t="s">
        <v>162</v>
      </c>
      <c r="H23" s="14" t="s">
        <v>163</v>
      </c>
      <c r="I23" s="14" t="s">
        <v>164</v>
      </c>
      <c r="J23" s="14" t="s">
        <v>166</v>
      </c>
      <c r="K23" s="14" t="s">
        <v>167</v>
      </c>
      <c r="L23" s="14" t="s">
        <v>168</v>
      </c>
      <c r="M23" s="14" t="s">
        <v>169</v>
      </c>
      <c r="N23" s="15" t="s">
        <v>173</v>
      </c>
      <c r="O23" s="15" t="s">
        <v>174</v>
      </c>
      <c r="P23" s="1"/>
    </row>
    <row r="24" spans="1:17" ht="28.5" customHeight="1" x14ac:dyDescent="0.25">
      <c r="A24" s="16" t="s">
        <v>24</v>
      </c>
      <c r="B24" s="128">
        <v>506271000</v>
      </c>
      <c r="C24" s="128"/>
      <c r="D24" s="128"/>
      <c r="E24" s="128"/>
      <c r="F24" s="128"/>
      <c r="G24" s="128"/>
      <c r="H24" s="128">
        <v>86178000</v>
      </c>
      <c r="I24" s="128"/>
      <c r="J24" s="128"/>
      <c r="K24" s="128"/>
      <c r="L24" s="128"/>
      <c r="M24" s="128"/>
      <c r="N24" s="645">
        <f>SUM(B24:M24)</f>
        <v>592449000</v>
      </c>
      <c r="O24" s="199">
        <v>1</v>
      </c>
      <c r="P24" s="1"/>
    </row>
    <row r="25" spans="1:17" ht="28.5" customHeight="1" x14ac:dyDescent="0.35">
      <c r="A25" s="16" t="s">
        <v>26</v>
      </c>
      <c r="B25" s="126">
        <v>463890659</v>
      </c>
      <c r="C25" s="126">
        <f>463890659-B25</f>
        <v>0</v>
      </c>
      <c r="D25" s="128">
        <f>463890653-B25-C25</f>
        <v>-6</v>
      </c>
      <c r="E25" s="128">
        <f>476762602-B25-C25-D25</f>
        <v>12871949</v>
      </c>
      <c r="F25" s="128">
        <f>476986599-B25-C25-D25-E25</f>
        <v>223997</v>
      </c>
      <c r="G25" s="128">
        <f>520718665-B25-C25-D25-E25-F25</f>
        <v>43732066</v>
      </c>
      <c r="H25" s="128">
        <f>544201665-B25-C25-D25-E25-F25-G25</f>
        <v>23483000</v>
      </c>
      <c r="I25" s="128">
        <f>544201665-B25-C25-D25-E25-F25-G25-H25</f>
        <v>0</v>
      </c>
      <c r="J25" s="128">
        <f>569901665-B25-C25-D25-E25-F25-G25-H25-I25</f>
        <v>25700000</v>
      </c>
      <c r="K25" s="128"/>
      <c r="L25" s="128"/>
      <c r="M25" s="128"/>
      <c r="N25" s="645">
        <f t="shared" ref="N25:N29" si="0">SUM(B25:M25)</f>
        <v>569901665</v>
      </c>
      <c r="O25" s="200">
        <f>N25/N24</f>
        <v>0.96194215029479335</v>
      </c>
      <c r="P25" s="1"/>
      <c r="Q25" s="175"/>
    </row>
    <row r="26" spans="1:17" ht="28.5" customHeight="1" x14ac:dyDescent="0.25">
      <c r="A26" s="16" t="s">
        <v>28</v>
      </c>
      <c r="B26" s="127">
        <v>0</v>
      </c>
      <c r="C26" s="128">
        <f>5628554-B26</f>
        <v>5628554</v>
      </c>
      <c r="D26" s="128">
        <f>44473389-B26-C26</f>
        <v>38844835</v>
      </c>
      <c r="E26" s="128">
        <f>82269497-B26-C26-D26</f>
        <v>37796108</v>
      </c>
      <c r="F26" s="128">
        <f>116760950-B26-C26-D26-E26</f>
        <v>34491453</v>
      </c>
      <c r="G26" s="128">
        <f>172028646-B26-C26-D26-E26-F26</f>
        <v>55267696</v>
      </c>
      <c r="H26" s="128">
        <f>216886960-B26-C26-D26-E26-F26-G26</f>
        <v>44858314</v>
      </c>
      <c r="I26" s="128">
        <f>273573721-B26-C26-D26-E26-F26-G26-H26</f>
        <v>56686761</v>
      </c>
      <c r="J26" s="128">
        <f>330993608-B26-C26-D26-E26-F26-G26-H26-I26</f>
        <v>57419887</v>
      </c>
      <c r="K26" s="129"/>
      <c r="L26" s="129"/>
      <c r="M26" s="129"/>
      <c r="N26" s="645">
        <f t="shared" si="0"/>
        <v>330993608</v>
      </c>
      <c r="O26" s="200">
        <f>N26/N24</f>
        <v>0.55868709036558417</v>
      </c>
      <c r="P26" s="1"/>
    </row>
    <row r="27" spans="1:17" ht="28.5" customHeight="1" x14ac:dyDescent="0.25">
      <c r="A27" s="16" t="s">
        <v>175</v>
      </c>
      <c r="B27" s="128">
        <v>5000000</v>
      </c>
      <c r="C27" s="128">
        <v>8282778</v>
      </c>
      <c r="D27" s="128">
        <v>13630000</v>
      </c>
      <c r="E27" s="128">
        <v>14486422</v>
      </c>
      <c r="F27" s="128">
        <v>6630000</v>
      </c>
      <c r="G27" s="128">
        <v>5746000</v>
      </c>
      <c r="H27" s="128"/>
      <c r="I27" s="128"/>
      <c r="J27" s="128"/>
      <c r="K27" s="128"/>
      <c r="L27" s="128"/>
      <c r="M27" s="128"/>
      <c r="N27" s="645">
        <f t="shared" si="0"/>
        <v>53775200</v>
      </c>
      <c r="O27" s="200">
        <v>1</v>
      </c>
      <c r="P27" s="1"/>
    </row>
    <row r="28" spans="1:17" ht="28.5" customHeight="1" x14ac:dyDescent="0.25">
      <c r="A28" s="16" t="s">
        <v>176</v>
      </c>
      <c r="B28" s="129">
        <v>0</v>
      </c>
      <c r="C28" s="129">
        <v>0</v>
      </c>
      <c r="D28" s="129">
        <v>0</v>
      </c>
      <c r="E28" s="128">
        <v>0</v>
      </c>
      <c r="F28" s="128">
        <v>0</v>
      </c>
      <c r="G28" s="129">
        <v>0</v>
      </c>
      <c r="H28" s="128">
        <f>53775200-53419533</f>
        <v>355667</v>
      </c>
      <c r="I28" s="129"/>
      <c r="J28" s="129"/>
      <c r="K28" s="129"/>
      <c r="L28" s="129"/>
      <c r="M28" s="129"/>
      <c r="N28" s="645">
        <f t="shared" si="0"/>
        <v>355667</v>
      </c>
      <c r="O28" s="200">
        <f>N28/N27</f>
        <v>6.6139595947574343E-3</v>
      </c>
      <c r="P28" s="1"/>
    </row>
    <row r="29" spans="1:17" ht="28.5" customHeight="1" thickBot="1" x14ac:dyDescent="0.3">
      <c r="A29" s="19" t="s">
        <v>34</v>
      </c>
      <c r="B29" s="130">
        <v>0</v>
      </c>
      <c r="C29" s="128">
        <f>6630000-B29</f>
        <v>6630000</v>
      </c>
      <c r="D29" s="128">
        <f>14912778-B29-C29</f>
        <v>8282778</v>
      </c>
      <c r="E29" s="128">
        <f>21542778-B29-C29-D29</f>
        <v>6630000</v>
      </c>
      <c r="F29" s="128">
        <f>21542778-B29-C29-D29-E29</f>
        <v>0</v>
      </c>
      <c r="G29" s="128">
        <f>47673533-B29-C29-D29-E29-F29</f>
        <v>26130755</v>
      </c>
      <c r="H29" s="128">
        <f>53419533-B29-C29-D29-E29-F29-G29</f>
        <v>5746000</v>
      </c>
      <c r="I29" s="128">
        <v>0</v>
      </c>
      <c r="J29" s="130"/>
      <c r="K29" s="130"/>
      <c r="L29" s="130"/>
      <c r="M29" s="130"/>
      <c r="N29" s="646">
        <f t="shared" si="0"/>
        <v>53419533</v>
      </c>
      <c r="O29" s="201">
        <f>N29/N27</f>
        <v>0.99338604040524259</v>
      </c>
      <c r="P29" s="1"/>
    </row>
    <row r="30" spans="1:17" x14ac:dyDescent="0.25">
      <c r="A30" s="20"/>
      <c r="B30" s="20"/>
      <c r="C30" s="20"/>
      <c r="D30" s="20"/>
      <c r="E30" s="20"/>
      <c r="F30" s="20"/>
      <c r="G30" s="20"/>
      <c r="H30" s="20"/>
      <c r="I30" s="20"/>
      <c r="J30" s="20"/>
      <c r="K30" s="20"/>
      <c r="L30" s="20"/>
      <c r="M30" s="20"/>
      <c r="N30" s="20"/>
      <c r="O30" s="20"/>
      <c r="P30" s="20"/>
    </row>
    <row r="31" spans="1:17" x14ac:dyDescent="0.25">
      <c r="A31" s="20"/>
      <c r="B31" s="20"/>
      <c r="C31" s="20"/>
      <c r="D31" s="20"/>
      <c r="E31" s="20"/>
      <c r="F31" s="20"/>
      <c r="G31" s="20"/>
      <c r="H31" s="20"/>
      <c r="I31" s="20"/>
      <c r="J31" s="20"/>
      <c r="K31" s="20"/>
      <c r="L31" s="20"/>
      <c r="M31" s="20"/>
      <c r="N31" s="20"/>
      <c r="O31" s="20"/>
      <c r="P31" s="20"/>
    </row>
    <row r="32" spans="1:17" ht="15.75" thickBot="1" x14ac:dyDescent="0.3">
      <c r="A32" s="1"/>
      <c r="B32" s="1"/>
      <c r="C32" s="1"/>
      <c r="D32" s="1"/>
      <c r="E32" s="1"/>
      <c r="F32" s="1"/>
      <c r="G32" s="1"/>
      <c r="H32" s="1"/>
      <c r="I32" s="1"/>
      <c r="J32" s="1"/>
      <c r="K32" s="1"/>
      <c r="L32" s="1"/>
      <c r="M32" s="1"/>
      <c r="N32" s="1"/>
      <c r="O32" s="1"/>
      <c r="P32" s="1"/>
    </row>
    <row r="33" spans="1:16" ht="18.75" thickBot="1" x14ac:dyDescent="0.3">
      <c r="A33" s="516" t="s">
        <v>177</v>
      </c>
      <c r="B33" s="517"/>
      <c r="C33" s="517"/>
      <c r="D33" s="517"/>
      <c r="E33" s="517"/>
      <c r="F33" s="517"/>
      <c r="G33" s="517"/>
      <c r="H33" s="517"/>
      <c r="I33" s="518"/>
      <c r="J33" s="24"/>
      <c r="K33" s="1"/>
      <c r="L33" s="1"/>
      <c r="M33" s="1"/>
      <c r="N33" s="1"/>
      <c r="O33" s="1"/>
      <c r="P33" s="1"/>
    </row>
    <row r="34" spans="1:16" ht="18.75" thickBot="1" x14ac:dyDescent="0.3">
      <c r="A34" s="28" t="s">
        <v>178</v>
      </c>
      <c r="B34" s="519" t="str">
        <f>+B12</f>
        <v>Implementar 1 estrategia de reconocimiento de la diversidad de las mujeres del Distrito Capital.</v>
      </c>
      <c r="C34" s="520"/>
      <c r="D34" s="520"/>
      <c r="E34" s="520"/>
      <c r="F34" s="520"/>
      <c r="G34" s="520"/>
      <c r="H34" s="520"/>
      <c r="I34" s="521"/>
      <c r="J34" s="22"/>
      <c r="K34" s="1"/>
      <c r="L34" s="1"/>
      <c r="M34" s="111"/>
      <c r="N34" s="1"/>
      <c r="O34" s="1"/>
      <c r="P34" s="1"/>
    </row>
    <row r="35" spans="1:16" ht="17.25" thickBot="1" x14ac:dyDescent="0.3">
      <c r="A35" s="522" t="s">
        <v>38</v>
      </c>
      <c r="B35" s="68">
        <v>2024</v>
      </c>
      <c r="C35" s="68">
        <v>2025</v>
      </c>
      <c r="D35" s="68">
        <v>2026</v>
      </c>
      <c r="E35" s="68">
        <v>2027</v>
      </c>
      <c r="F35" s="68" t="s">
        <v>179</v>
      </c>
      <c r="G35" s="524" t="s">
        <v>40</v>
      </c>
      <c r="H35" s="524"/>
      <c r="I35" s="524"/>
      <c r="J35" s="22"/>
      <c r="K35" s="1"/>
      <c r="L35" s="1"/>
      <c r="M35" s="111"/>
      <c r="N35" s="1"/>
      <c r="O35" s="1"/>
      <c r="P35" s="1"/>
    </row>
    <row r="36" spans="1:16" ht="17.25" thickBot="1" x14ac:dyDescent="0.3">
      <c r="A36" s="523"/>
      <c r="B36" s="106">
        <v>1</v>
      </c>
      <c r="C36" s="106">
        <v>1</v>
      </c>
      <c r="D36" s="106">
        <v>1</v>
      </c>
      <c r="E36" s="106">
        <v>1</v>
      </c>
      <c r="F36" s="107">
        <v>1</v>
      </c>
      <c r="G36" s="524"/>
      <c r="H36" s="524"/>
      <c r="I36" s="524"/>
      <c r="J36" s="22"/>
      <c r="K36" s="1"/>
      <c r="L36" s="1"/>
      <c r="M36" s="112"/>
      <c r="N36" s="1"/>
      <c r="O36" s="1"/>
      <c r="P36" s="1"/>
    </row>
    <row r="37" spans="1:16" ht="17.25" thickBot="1" x14ac:dyDescent="0.3">
      <c r="A37" s="29" t="s">
        <v>42</v>
      </c>
      <c r="B37" s="508">
        <v>0.3</v>
      </c>
      <c r="C37" s="509"/>
      <c r="D37" s="510" t="s">
        <v>180</v>
      </c>
      <c r="E37" s="511"/>
      <c r="F37" s="511"/>
      <c r="G37" s="511"/>
      <c r="H37" s="511"/>
      <c r="I37" s="512"/>
      <c r="J37" s="1"/>
      <c r="K37" s="1"/>
      <c r="L37" s="1"/>
      <c r="M37" s="1"/>
      <c r="N37" s="1"/>
      <c r="O37" s="1"/>
      <c r="P37" s="1"/>
    </row>
    <row r="38" spans="1:16" ht="33.75" thickBot="1" x14ac:dyDescent="0.3">
      <c r="A38" s="513" t="s">
        <v>181</v>
      </c>
      <c r="B38" s="182" t="s">
        <v>182</v>
      </c>
      <c r="C38" s="182" t="s">
        <v>86</v>
      </c>
      <c r="D38" s="515" t="s">
        <v>88</v>
      </c>
      <c r="E38" s="515"/>
      <c r="F38" s="515" t="s">
        <v>90</v>
      </c>
      <c r="G38" s="515"/>
      <c r="H38" s="182" t="s">
        <v>92</v>
      </c>
      <c r="I38" s="183" t="s">
        <v>93</v>
      </c>
      <c r="J38" s="23"/>
      <c r="K38" s="23"/>
      <c r="L38" s="23"/>
      <c r="M38" s="113"/>
      <c r="N38" s="23"/>
      <c r="O38" s="23"/>
      <c r="P38" s="23"/>
    </row>
    <row r="39" spans="1:16" ht="278.25" customHeight="1" thickBot="1" x14ac:dyDescent="0.3">
      <c r="A39" s="514"/>
      <c r="B39" s="184">
        <v>1</v>
      </c>
      <c r="C39" s="162">
        <v>1</v>
      </c>
      <c r="D39" s="416" t="s">
        <v>316</v>
      </c>
      <c r="E39" s="416"/>
      <c r="F39" s="341" t="s">
        <v>316</v>
      </c>
      <c r="G39" s="341"/>
      <c r="H39" s="228" t="s">
        <v>317</v>
      </c>
      <c r="I39" s="229" t="s">
        <v>318</v>
      </c>
      <c r="J39" s="1"/>
      <c r="K39" s="1"/>
      <c r="L39" s="1"/>
      <c r="M39" s="111"/>
      <c r="N39" s="1"/>
      <c r="O39" s="1"/>
      <c r="P39" s="1"/>
    </row>
    <row r="40" spans="1:16" ht="30.75" thickBot="1" x14ac:dyDescent="0.3">
      <c r="A40" s="514" t="s">
        <v>183</v>
      </c>
      <c r="B40" s="185" t="s">
        <v>182</v>
      </c>
      <c r="C40" s="185" t="s">
        <v>86</v>
      </c>
      <c r="D40" s="339" t="s">
        <v>88</v>
      </c>
      <c r="E40" s="339"/>
      <c r="F40" s="339" t="s">
        <v>90</v>
      </c>
      <c r="G40" s="339"/>
      <c r="H40" s="194" t="s">
        <v>92</v>
      </c>
      <c r="I40" s="195" t="s">
        <v>93</v>
      </c>
      <c r="J40" s="23"/>
      <c r="K40" s="23"/>
      <c r="L40" s="23"/>
      <c r="M40" s="23"/>
      <c r="N40" s="23"/>
      <c r="O40" s="23"/>
      <c r="P40" s="23"/>
    </row>
    <row r="41" spans="1:16" ht="408.95" customHeight="1" thickBot="1" x14ac:dyDescent="0.3">
      <c r="A41" s="514"/>
      <c r="B41" s="184">
        <v>1</v>
      </c>
      <c r="C41" s="162">
        <v>1</v>
      </c>
      <c r="D41" s="416" t="s">
        <v>340</v>
      </c>
      <c r="E41" s="416"/>
      <c r="F41" s="341" t="s">
        <v>341</v>
      </c>
      <c r="G41" s="341"/>
      <c r="H41" s="228" t="s">
        <v>317</v>
      </c>
      <c r="I41" s="229" t="s">
        <v>318</v>
      </c>
      <c r="J41" s="1"/>
      <c r="K41" s="1"/>
      <c r="L41" s="1"/>
      <c r="M41" s="1"/>
      <c r="N41" s="1"/>
      <c r="O41" s="1"/>
      <c r="P41" s="1"/>
    </row>
    <row r="42" spans="1:16" ht="33.75" thickBot="1" x14ac:dyDescent="0.3">
      <c r="A42" s="514" t="s">
        <v>184</v>
      </c>
      <c r="B42" s="185" t="s">
        <v>182</v>
      </c>
      <c r="C42" s="185" t="s">
        <v>86</v>
      </c>
      <c r="D42" s="525" t="s">
        <v>88</v>
      </c>
      <c r="E42" s="525"/>
      <c r="F42" s="525" t="s">
        <v>90</v>
      </c>
      <c r="G42" s="525"/>
      <c r="H42" s="185" t="s">
        <v>92</v>
      </c>
      <c r="I42" s="186" t="s">
        <v>93</v>
      </c>
      <c r="J42" s="23"/>
      <c r="K42" s="23"/>
      <c r="L42" s="23"/>
      <c r="M42" s="23"/>
      <c r="N42" s="23"/>
      <c r="O42" s="23"/>
      <c r="P42" s="23"/>
    </row>
    <row r="43" spans="1:16" ht="408.95" customHeight="1" thickBot="1" x14ac:dyDescent="0.3">
      <c r="A43" s="514"/>
      <c r="B43" s="184">
        <v>1</v>
      </c>
      <c r="C43" s="218">
        <v>1</v>
      </c>
      <c r="D43" s="526" t="s">
        <v>406</v>
      </c>
      <c r="E43" s="526"/>
      <c r="F43" s="527" t="s">
        <v>405</v>
      </c>
      <c r="G43" s="527"/>
      <c r="H43" s="212" t="s">
        <v>317</v>
      </c>
      <c r="I43" s="213" t="s">
        <v>318</v>
      </c>
      <c r="J43" s="1"/>
      <c r="K43" s="1"/>
      <c r="L43" s="1"/>
      <c r="M43" s="1"/>
      <c r="N43" s="1"/>
      <c r="O43" s="1"/>
      <c r="P43" s="1"/>
    </row>
    <row r="44" spans="1:16" ht="33.75" thickBot="1" x14ac:dyDescent="0.3">
      <c r="A44" s="514" t="s">
        <v>185</v>
      </c>
      <c r="B44" s="185" t="s">
        <v>182</v>
      </c>
      <c r="C44" s="185" t="s">
        <v>86</v>
      </c>
      <c r="D44" s="525" t="s">
        <v>88</v>
      </c>
      <c r="E44" s="525"/>
      <c r="F44" s="525" t="s">
        <v>90</v>
      </c>
      <c r="G44" s="525"/>
      <c r="H44" s="185" t="s">
        <v>92</v>
      </c>
      <c r="I44" s="186" t="s">
        <v>93</v>
      </c>
      <c r="J44" s="23"/>
      <c r="K44" s="23"/>
      <c r="L44" s="23"/>
      <c r="M44" s="23"/>
      <c r="N44" s="23"/>
      <c r="O44" s="23"/>
      <c r="P44" s="23"/>
    </row>
    <row r="45" spans="1:16" ht="408" customHeight="1" thickBot="1" x14ac:dyDescent="0.3">
      <c r="A45" s="514"/>
      <c r="B45" s="184">
        <v>1</v>
      </c>
      <c r="C45" s="162">
        <v>1</v>
      </c>
      <c r="D45" s="527" t="s">
        <v>442</v>
      </c>
      <c r="E45" s="527"/>
      <c r="F45" s="527" t="s">
        <v>443</v>
      </c>
      <c r="G45" s="527"/>
      <c r="H45" s="212" t="s">
        <v>317</v>
      </c>
      <c r="I45" s="213" t="s">
        <v>318</v>
      </c>
      <c r="J45" s="1"/>
      <c r="K45" s="1"/>
      <c r="L45" s="1"/>
      <c r="M45" s="1"/>
      <c r="N45" s="1"/>
      <c r="O45" s="1"/>
      <c r="P45" s="1"/>
    </row>
    <row r="46" spans="1:16" ht="33.75" thickBot="1" x14ac:dyDescent="0.3">
      <c r="A46" s="514" t="s">
        <v>186</v>
      </c>
      <c r="B46" s="185" t="s">
        <v>182</v>
      </c>
      <c r="C46" s="185" t="s">
        <v>86</v>
      </c>
      <c r="D46" s="525" t="s">
        <v>88</v>
      </c>
      <c r="E46" s="525"/>
      <c r="F46" s="525" t="s">
        <v>90</v>
      </c>
      <c r="G46" s="525"/>
      <c r="H46" s="185" t="s">
        <v>92</v>
      </c>
      <c r="I46" s="186" t="s">
        <v>93</v>
      </c>
      <c r="J46" s="23"/>
      <c r="K46" s="23"/>
      <c r="L46" s="23"/>
      <c r="M46" s="23"/>
      <c r="N46" s="23"/>
      <c r="O46" s="23"/>
      <c r="P46" s="23"/>
    </row>
    <row r="47" spans="1:16" ht="408.95" customHeight="1" thickBot="1" x14ac:dyDescent="0.3">
      <c r="A47" s="514"/>
      <c r="B47" s="184">
        <v>1</v>
      </c>
      <c r="C47" s="162">
        <v>1</v>
      </c>
      <c r="D47" s="341" t="s">
        <v>459</v>
      </c>
      <c r="E47" s="342"/>
      <c r="F47" s="341" t="s">
        <v>460</v>
      </c>
      <c r="G47" s="342"/>
      <c r="H47" s="212" t="s">
        <v>317</v>
      </c>
      <c r="I47" s="213" t="s">
        <v>318</v>
      </c>
      <c r="J47" s="1"/>
      <c r="K47" s="1"/>
      <c r="L47" s="1"/>
      <c r="M47" s="1"/>
      <c r="N47" s="1"/>
      <c r="O47" s="1"/>
      <c r="P47" s="1"/>
    </row>
    <row r="48" spans="1:16" ht="33.75" thickBot="1" x14ac:dyDescent="0.3">
      <c r="A48" s="514" t="s">
        <v>187</v>
      </c>
      <c r="B48" s="185" t="s">
        <v>182</v>
      </c>
      <c r="C48" s="185" t="s">
        <v>86</v>
      </c>
      <c r="D48" s="525" t="s">
        <v>88</v>
      </c>
      <c r="E48" s="525"/>
      <c r="F48" s="525" t="s">
        <v>90</v>
      </c>
      <c r="G48" s="525"/>
      <c r="H48" s="185" t="s">
        <v>92</v>
      </c>
      <c r="I48" s="186" t="s">
        <v>93</v>
      </c>
      <c r="J48" s="23"/>
      <c r="K48" s="23"/>
      <c r="L48" s="23"/>
      <c r="M48" s="23"/>
      <c r="N48" s="23"/>
      <c r="O48" s="23"/>
      <c r="P48" s="23"/>
    </row>
    <row r="49" spans="1:16" ht="408.95" customHeight="1" thickBot="1" x14ac:dyDescent="0.3">
      <c r="A49" s="514"/>
      <c r="B49" s="184">
        <v>1</v>
      </c>
      <c r="C49" s="162">
        <v>1</v>
      </c>
      <c r="D49" s="341" t="s">
        <v>520</v>
      </c>
      <c r="E49" s="342"/>
      <c r="F49" s="341" t="s">
        <v>532</v>
      </c>
      <c r="G49" s="342"/>
      <c r="H49" s="212" t="s">
        <v>317</v>
      </c>
      <c r="I49" s="213" t="s">
        <v>318</v>
      </c>
      <c r="J49" s="1"/>
      <c r="K49" s="1"/>
      <c r="L49" s="1"/>
      <c r="M49" s="1"/>
      <c r="N49" s="1"/>
      <c r="O49" s="1"/>
      <c r="P49" s="1"/>
    </row>
    <row r="50" spans="1:16" ht="33.75" thickBot="1" x14ac:dyDescent="0.3">
      <c r="A50" s="514" t="s">
        <v>188</v>
      </c>
      <c r="B50" s="185" t="s">
        <v>182</v>
      </c>
      <c r="C50" s="185" t="s">
        <v>86</v>
      </c>
      <c r="D50" s="525" t="s">
        <v>88</v>
      </c>
      <c r="E50" s="525"/>
      <c r="F50" s="525" t="s">
        <v>90</v>
      </c>
      <c r="G50" s="525"/>
      <c r="H50" s="185" t="s">
        <v>92</v>
      </c>
      <c r="I50" s="186" t="s">
        <v>93</v>
      </c>
      <c r="J50" s="1"/>
      <c r="K50" s="1"/>
      <c r="L50" s="1"/>
      <c r="M50" s="1"/>
      <c r="N50" s="1"/>
      <c r="O50" s="1"/>
      <c r="P50" s="1"/>
    </row>
    <row r="51" spans="1:16" ht="330.75" thickBot="1" x14ac:dyDescent="0.3">
      <c r="A51" s="514"/>
      <c r="B51" s="184">
        <v>1</v>
      </c>
      <c r="C51" s="162">
        <v>1</v>
      </c>
      <c r="D51" s="341" t="s">
        <v>563</v>
      </c>
      <c r="E51" s="342"/>
      <c r="F51" s="341" t="s">
        <v>561</v>
      </c>
      <c r="G51" s="342"/>
      <c r="H51" s="212" t="s">
        <v>317</v>
      </c>
      <c r="I51" s="213" t="s">
        <v>318</v>
      </c>
      <c r="J51" s="1"/>
      <c r="K51" s="1"/>
      <c r="L51" s="1"/>
      <c r="M51" s="1"/>
      <c r="N51" s="1"/>
      <c r="O51" s="1"/>
      <c r="P51" s="1"/>
    </row>
    <row r="52" spans="1:16" ht="33.75" thickBot="1" x14ac:dyDescent="0.3">
      <c r="A52" s="514" t="s">
        <v>189</v>
      </c>
      <c r="B52" s="185" t="s">
        <v>182</v>
      </c>
      <c r="C52" s="185" t="s">
        <v>86</v>
      </c>
      <c r="D52" s="525" t="s">
        <v>88</v>
      </c>
      <c r="E52" s="525"/>
      <c r="F52" s="525" t="s">
        <v>90</v>
      </c>
      <c r="G52" s="525"/>
      <c r="H52" s="185" t="s">
        <v>92</v>
      </c>
      <c r="I52" s="186" t="s">
        <v>93</v>
      </c>
      <c r="J52" s="1"/>
      <c r="K52" s="1"/>
      <c r="L52" s="1"/>
      <c r="M52" s="1"/>
      <c r="N52" s="1"/>
      <c r="O52" s="1"/>
      <c r="P52" s="1"/>
    </row>
    <row r="53" spans="1:16" ht="408.95" customHeight="1" thickBot="1" x14ac:dyDescent="0.3">
      <c r="A53" s="514"/>
      <c r="B53" s="184">
        <v>1</v>
      </c>
      <c r="C53" s="162">
        <v>1</v>
      </c>
      <c r="D53" s="528" t="s">
        <v>624</v>
      </c>
      <c r="E53" s="529"/>
      <c r="F53" s="528" t="s">
        <v>625</v>
      </c>
      <c r="G53" s="529"/>
      <c r="H53" s="212" t="s">
        <v>317</v>
      </c>
      <c r="I53" s="213" t="s">
        <v>318</v>
      </c>
      <c r="J53" s="1"/>
      <c r="K53" s="1"/>
      <c r="L53" s="1"/>
      <c r="M53" s="1"/>
      <c r="N53" s="1"/>
      <c r="O53" s="1"/>
      <c r="P53" s="1"/>
    </row>
    <row r="54" spans="1:16" ht="33.75" thickBot="1" x14ac:dyDescent="0.3">
      <c r="A54" s="514" t="s">
        <v>190</v>
      </c>
      <c r="B54" s="185" t="s">
        <v>182</v>
      </c>
      <c r="C54" s="185" t="s">
        <v>86</v>
      </c>
      <c r="D54" s="525" t="s">
        <v>88</v>
      </c>
      <c r="E54" s="525"/>
      <c r="F54" s="525" t="s">
        <v>90</v>
      </c>
      <c r="G54" s="525"/>
      <c r="H54" s="185" t="s">
        <v>92</v>
      </c>
      <c r="I54" s="186" t="s">
        <v>93</v>
      </c>
      <c r="J54" s="1"/>
      <c r="K54" s="1"/>
      <c r="L54" s="1"/>
      <c r="M54" s="1"/>
      <c r="N54" s="1"/>
      <c r="O54" s="1"/>
      <c r="P54" s="1"/>
    </row>
    <row r="55" spans="1:16" ht="408.95" customHeight="1" thickBot="1" x14ac:dyDescent="0.3">
      <c r="A55" s="514"/>
      <c r="B55" s="184">
        <v>1</v>
      </c>
      <c r="C55" s="162">
        <v>1</v>
      </c>
      <c r="D55" s="528" t="s">
        <v>679</v>
      </c>
      <c r="E55" s="529"/>
      <c r="F55" s="528" t="s">
        <v>680</v>
      </c>
      <c r="G55" s="529"/>
      <c r="H55" s="212" t="s">
        <v>317</v>
      </c>
      <c r="I55" s="213" t="s">
        <v>318</v>
      </c>
      <c r="J55" s="1"/>
      <c r="K55" s="1"/>
      <c r="L55" s="1"/>
      <c r="M55" s="1"/>
      <c r="N55" s="1"/>
      <c r="O55" s="1"/>
      <c r="P55" s="1"/>
    </row>
    <row r="56" spans="1:16" ht="33" x14ac:dyDescent="0.25">
      <c r="A56" s="514" t="s">
        <v>191</v>
      </c>
      <c r="B56" s="185" t="s">
        <v>182</v>
      </c>
      <c r="C56" s="185" t="s">
        <v>86</v>
      </c>
      <c r="D56" s="525" t="s">
        <v>88</v>
      </c>
      <c r="E56" s="525"/>
      <c r="F56" s="525" t="s">
        <v>90</v>
      </c>
      <c r="G56" s="525"/>
      <c r="H56" s="185" t="s">
        <v>92</v>
      </c>
      <c r="I56" s="186" t="s">
        <v>93</v>
      </c>
      <c r="J56" s="1"/>
      <c r="K56" s="1"/>
      <c r="L56" s="1"/>
      <c r="M56" s="1"/>
      <c r="N56" s="1"/>
      <c r="O56" s="1"/>
      <c r="P56" s="1"/>
    </row>
    <row r="57" spans="1:16" ht="16.5" x14ac:dyDescent="0.25">
      <c r="A57" s="514"/>
      <c r="B57" s="184">
        <v>1</v>
      </c>
      <c r="C57" s="162"/>
      <c r="D57" s="530"/>
      <c r="E57" s="530"/>
      <c r="F57" s="530"/>
      <c r="G57" s="530"/>
      <c r="H57" s="162"/>
      <c r="I57" s="187"/>
      <c r="J57" s="1"/>
      <c r="K57" s="1"/>
      <c r="L57" s="1"/>
      <c r="M57" s="1"/>
      <c r="N57" s="1"/>
      <c r="O57" s="1"/>
      <c r="P57" s="1"/>
    </row>
    <row r="58" spans="1:16" ht="33" x14ac:dyDescent="0.25">
      <c r="A58" s="514" t="s">
        <v>192</v>
      </c>
      <c r="B58" s="185" t="s">
        <v>182</v>
      </c>
      <c r="C58" s="185" t="s">
        <v>86</v>
      </c>
      <c r="D58" s="525" t="s">
        <v>88</v>
      </c>
      <c r="E58" s="525"/>
      <c r="F58" s="525" t="s">
        <v>90</v>
      </c>
      <c r="G58" s="525"/>
      <c r="H58" s="185" t="s">
        <v>92</v>
      </c>
      <c r="I58" s="186" t="s">
        <v>93</v>
      </c>
      <c r="J58" s="1"/>
      <c r="K58" s="1"/>
      <c r="L58" s="1"/>
      <c r="M58" s="1"/>
      <c r="N58" s="1"/>
      <c r="O58" s="1"/>
      <c r="P58" s="1"/>
    </row>
    <row r="59" spans="1:16" ht="16.5" x14ac:dyDescent="0.25">
      <c r="A59" s="514"/>
      <c r="B59" s="184">
        <v>1</v>
      </c>
      <c r="C59" s="162"/>
      <c r="D59" s="530"/>
      <c r="E59" s="530"/>
      <c r="F59" s="530"/>
      <c r="G59" s="530"/>
      <c r="H59" s="162"/>
      <c r="I59" s="187"/>
      <c r="J59" s="1"/>
      <c r="K59" s="1"/>
      <c r="L59" s="1"/>
      <c r="M59" s="1"/>
      <c r="N59" s="1"/>
      <c r="O59" s="1"/>
      <c r="P59" s="1"/>
    </row>
    <row r="60" spans="1:16" ht="33" x14ac:dyDescent="0.25">
      <c r="A60" s="514" t="s">
        <v>193</v>
      </c>
      <c r="B60" s="185" t="s">
        <v>182</v>
      </c>
      <c r="C60" s="185" t="s">
        <v>86</v>
      </c>
      <c r="D60" s="525" t="s">
        <v>88</v>
      </c>
      <c r="E60" s="525"/>
      <c r="F60" s="525" t="s">
        <v>90</v>
      </c>
      <c r="G60" s="525"/>
      <c r="H60" s="185" t="s">
        <v>92</v>
      </c>
      <c r="I60" s="186" t="s">
        <v>93</v>
      </c>
      <c r="J60" s="1"/>
      <c r="K60" s="1"/>
      <c r="L60" s="1"/>
      <c r="M60" s="1"/>
      <c r="N60" s="1"/>
      <c r="O60" s="1"/>
      <c r="P60" s="1"/>
    </row>
    <row r="61" spans="1:16" ht="17.25" thickBot="1" x14ac:dyDescent="0.3">
      <c r="A61" s="535"/>
      <c r="B61" s="188">
        <v>1</v>
      </c>
      <c r="C61" s="189"/>
      <c r="D61" s="536"/>
      <c r="E61" s="536"/>
      <c r="F61" s="536"/>
      <c r="G61" s="536"/>
      <c r="H61" s="189"/>
      <c r="I61" s="190"/>
      <c r="J61" s="1"/>
      <c r="K61" s="1"/>
      <c r="L61" s="1"/>
      <c r="M61" s="1"/>
      <c r="N61" s="1"/>
      <c r="O61" s="1"/>
      <c r="P61" s="1"/>
    </row>
    <row r="62" spans="1:16" x14ac:dyDescent="0.25">
      <c r="A62" s="1"/>
      <c r="B62" s="108"/>
      <c r="C62" s="1"/>
      <c r="D62" s="1"/>
      <c r="E62" s="1"/>
      <c r="F62" s="1"/>
      <c r="G62" s="1"/>
      <c r="H62" s="1"/>
      <c r="I62" s="1"/>
      <c r="J62" s="1"/>
      <c r="K62" s="1"/>
      <c r="L62" s="1"/>
      <c r="M62" s="1"/>
      <c r="N62" s="1"/>
      <c r="O62" s="1"/>
      <c r="P62" s="1"/>
    </row>
    <row r="63" spans="1:16" x14ac:dyDescent="0.25">
      <c r="A63" s="1"/>
      <c r="B63" s="1"/>
      <c r="C63" s="1"/>
      <c r="D63" s="1"/>
      <c r="E63" s="1"/>
      <c r="F63" s="1"/>
      <c r="G63" s="1"/>
      <c r="H63" s="1"/>
      <c r="I63" s="1"/>
      <c r="J63" s="1"/>
      <c r="K63" s="1"/>
      <c r="L63" s="1"/>
      <c r="M63" s="1"/>
      <c r="N63" s="1"/>
      <c r="O63" s="1"/>
      <c r="P63" s="1"/>
    </row>
    <row r="64" spans="1:16" x14ac:dyDescent="0.25">
      <c r="A64" s="1"/>
      <c r="B64" s="1"/>
      <c r="C64" s="1"/>
      <c r="D64" s="1"/>
      <c r="E64" s="1"/>
      <c r="F64" s="1"/>
      <c r="G64" s="1"/>
      <c r="H64" s="1"/>
      <c r="I64" s="1"/>
      <c r="J64" s="22"/>
      <c r="K64" s="22"/>
      <c r="L64" s="22"/>
      <c r="M64" s="22"/>
      <c r="N64" s="22"/>
      <c r="O64" s="22"/>
      <c r="P64" s="22"/>
    </row>
    <row r="65" spans="1:16" ht="41.25" customHeight="1" x14ac:dyDescent="0.25">
      <c r="A65" s="537" t="s">
        <v>56</v>
      </c>
      <c r="B65" s="537"/>
      <c r="C65" s="537"/>
      <c r="D65" s="537"/>
      <c r="E65" s="537"/>
      <c r="F65" s="537"/>
      <c r="G65" s="537"/>
      <c r="H65" s="537"/>
      <c r="I65" s="537"/>
      <c r="J65" s="1"/>
      <c r="K65" s="1"/>
      <c r="L65" s="1"/>
      <c r="M65" s="1"/>
      <c r="N65" s="1"/>
      <c r="O65" s="1"/>
      <c r="P65" s="1"/>
    </row>
    <row r="66" spans="1:16" s="177" customFormat="1" ht="132.94999999999999" customHeight="1" x14ac:dyDescent="0.25">
      <c r="A66" s="30" t="s">
        <v>57</v>
      </c>
      <c r="B66" s="531" t="s">
        <v>285</v>
      </c>
      <c r="C66" s="532"/>
      <c r="D66" s="531" t="s">
        <v>286</v>
      </c>
      <c r="E66" s="532"/>
      <c r="F66" s="531" t="s">
        <v>287</v>
      </c>
      <c r="G66" s="532"/>
      <c r="H66" s="531" t="s">
        <v>288</v>
      </c>
      <c r="I66" s="532"/>
      <c r="J66" s="176"/>
      <c r="K66" s="176"/>
      <c r="L66" s="176"/>
      <c r="M66" s="176"/>
      <c r="N66" s="176"/>
      <c r="O66" s="176"/>
      <c r="P66" s="176"/>
    </row>
    <row r="67" spans="1:16" ht="33" x14ac:dyDescent="0.25">
      <c r="A67" s="30" t="s">
        <v>194</v>
      </c>
      <c r="B67" s="531">
        <v>0.15</v>
      </c>
      <c r="C67" s="532"/>
      <c r="D67" s="531">
        <v>0.05</v>
      </c>
      <c r="E67" s="532"/>
      <c r="F67" s="533">
        <v>0.05</v>
      </c>
      <c r="G67" s="534"/>
      <c r="H67" s="533">
        <v>0.05</v>
      </c>
      <c r="I67" s="534"/>
      <c r="J67" s="1"/>
      <c r="K67" s="1"/>
      <c r="L67" s="1"/>
      <c r="M67" s="1"/>
      <c r="N67" s="1"/>
      <c r="O67" s="1"/>
      <c r="P67" s="1"/>
    </row>
    <row r="68" spans="1:16" ht="16.5" x14ac:dyDescent="0.25">
      <c r="A68" s="538" t="s">
        <v>156</v>
      </c>
      <c r="B68" s="70" t="s">
        <v>84</v>
      </c>
      <c r="C68" s="70" t="s">
        <v>86</v>
      </c>
      <c r="D68" s="70" t="s">
        <v>84</v>
      </c>
      <c r="E68" s="70" t="s">
        <v>86</v>
      </c>
      <c r="F68" s="70" t="s">
        <v>84</v>
      </c>
      <c r="G68" s="70" t="s">
        <v>86</v>
      </c>
      <c r="H68" s="70" t="s">
        <v>84</v>
      </c>
      <c r="I68" s="70" t="s">
        <v>86</v>
      </c>
      <c r="J68" s="1"/>
      <c r="K68" s="1"/>
      <c r="L68" s="1"/>
      <c r="M68" s="1"/>
      <c r="N68" s="1"/>
      <c r="O68" s="1"/>
      <c r="P68" s="1"/>
    </row>
    <row r="69" spans="1:16" ht="16.5" x14ac:dyDescent="0.25">
      <c r="A69" s="539"/>
      <c r="B69" s="32">
        <v>0</v>
      </c>
      <c r="C69" s="32">
        <v>0</v>
      </c>
      <c r="D69" s="32">
        <v>0</v>
      </c>
      <c r="E69" s="32">
        <v>0</v>
      </c>
      <c r="F69" s="32">
        <v>0.02</v>
      </c>
      <c r="G69" s="32">
        <v>0.02</v>
      </c>
      <c r="H69" s="32">
        <v>0.02</v>
      </c>
      <c r="I69" s="32">
        <v>0.02</v>
      </c>
      <c r="J69" s="1"/>
      <c r="K69" s="1"/>
      <c r="L69" s="1"/>
      <c r="M69" s="1"/>
      <c r="N69" s="1"/>
      <c r="O69" s="1"/>
      <c r="P69" s="1"/>
    </row>
    <row r="70" spans="1:16" ht="84.95" customHeight="1" x14ac:dyDescent="0.25">
      <c r="A70" s="30" t="s">
        <v>195</v>
      </c>
      <c r="B70" s="350" t="s">
        <v>312</v>
      </c>
      <c r="C70" s="351"/>
      <c r="D70" s="451" t="s">
        <v>313</v>
      </c>
      <c r="E70" s="351"/>
      <c r="F70" s="540" t="s">
        <v>314</v>
      </c>
      <c r="G70" s="541"/>
      <c r="H70" s="451" t="s">
        <v>315</v>
      </c>
      <c r="I70" s="351"/>
      <c r="J70" s="1"/>
      <c r="K70" s="1"/>
      <c r="L70" s="1"/>
      <c r="M70" s="1"/>
      <c r="N70" s="1"/>
      <c r="O70" s="1"/>
      <c r="P70" s="1"/>
    </row>
    <row r="71" spans="1:16" ht="108" customHeight="1" x14ac:dyDescent="0.25">
      <c r="A71" s="30" t="s">
        <v>196</v>
      </c>
      <c r="B71" s="454"/>
      <c r="C71" s="349"/>
      <c r="D71" s="454"/>
      <c r="E71" s="349"/>
      <c r="F71" s="358" t="s">
        <v>326</v>
      </c>
      <c r="G71" s="349"/>
      <c r="H71" s="358" t="s">
        <v>327</v>
      </c>
      <c r="I71" s="349"/>
      <c r="J71" s="1"/>
      <c r="K71" s="1"/>
      <c r="L71" s="1"/>
      <c r="M71" s="1"/>
      <c r="N71" s="1"/>
      <c r="O71" s="1"/>
      <c r="P71" s="1"/>
    </row>
    <row r="72" spans="1:16" x14ac:dyDescent="0.25">
      <c r="A72" s="538" t="s">
        <v>157</v>
      </c>
      <c r="B72" s="230" t="s">
        <v>84</v>
      </c>
      <c r="C72" s="230" t="s">
        <v>86</v>
      </c>
      <c r="D72" s="230" t="s">
        <v>84</v>
      </c>
      <c r="E72" s="230" t="s">
        <v>86</v>
      </c>
      <c r="F72" s="230" t="s">
        <v>84</v>
      </c>
      <c r="G72" s="230" t="s">
        <v>86</v>
      </c>
      <c r="H72" s="230" t="s">
        <v>84</v>
      </c>
      <c r="I72" s="230" t="s">
        <v>86</v>
      </c>
      <c r="J72" s="1"/>
      <c r="K72" s="1"/>
      <c r="L72" s="1"/>
      <c r="M72" s="1"/>
      <c r="N72" s="1"/>
      <c r="O72" s="1"/>
      <c r="P72" s="1"/>
    </row>
    <row r="73" spans="1:16" x14ac:dyDescent="0.25">
      <c r="A73" s="539"/>
      <c r="B73" s="231">
        <v>0.03</v>
      </c>
      <c r="C73" s="231">
        <v>0.03</v>
      </c>
      <c r="D73" s="231">
        <v>0.05</v>
      </c>
      <c r="E73" s="231">
        <v>0.05</v>
      </c>
      <c r="F73" s="231">
        <v>0.05</v>
      </c>
      <c r="G73" s="232">
        <v>0.05</v>
      </c>
      <c r="H73" s="231">
        <v>0.05</v>
      </c>
      <c r="I73" s="232">
        <v>0.05</v>
      </c>
      <c r="J73" s="1"/>
      <c r="K73" s="1"/>
      <c r="L73" s="1"/>
      <c r="M73" s="1"/>
      <c r="N73" s="1"/>
      <c r="O73" s="1"/>
      <c r="P73" s="1"/>
    </row>
    <row r="74" spans="1:16" ht="408.95" customHeight="1" x14ac:dyDescent="0.25">
      <c r="A74" s="30" t="s">
        <v>195</v>
      </c>
      <c r="B74" s="542" t="s">
        <v>336</v>
      </c>
      <c r="C74" s="541"/>
      <c r="D74" s="543" t="s">
        <v>337</v>
      </c>
      <c r="E74" s="544"/>
      <c r="F74" s="540" t="s">
        <v>338</v>
      </c>
      <c r="G74" s="541"/>
      <c r="H74" s="540" t="s">
        <v>339</v>
      </c>
      <c r="I74" s="541"/>
      <c r="J74" s="1"/>
      <c r="K74" s="1"/>
      <c r="L74" s="1"/>
      <c r="M74" s="1"/>
      <c r="N74" s="1"/>
      <c r="O74" s="1"/>
      <c r="P74" s="1"/>
    </row>
    <row r="75" spans="1:16" ht="114.95" customHeight="1" x14ac:dyDescent="0.25">
      <c r="A75" s="30" t="s">
        <v>196</v>
      </c>
      <c r="B75" s="348" t="s">
        <v>355</v>
      </c>
      <c r="C75" s="349"/>
      <c r="D75" s="348" t="s">
        <v>356</v>
      </c>
      <c r="E75" s="349"/>
      <c r="F75" s="348" t="s">
        <v>357</v>
      </c>
      <c r="G75" s="349"/>
      <c r="H75" s="348" t="s">
        <v>358</v>
      </c>
      <c r="I75" s="349"/>
      <c r="J75" s="1"/>
      <c r="K75" s="1"/>
      <c r="L75" s="1"/>
      <c r="M75" s="1"/>
      <c r="N75" s="1"/>
      <c r="O75" s="1"/>
      <c r="P75" s="1"/>
    </row>
    <row r="76" spans="1:16" ht="16.5" x14ac:dyDescent="0.25">
      <c r="A76" s="538" t="s">
        <v>158</v>
      </c>
      <c r="B76" s="70" t="s">
        <v>84</v>
      </c>
      <c r="C76" s="70" t="s">
        <v>86</v>
      </c>
      <c r="D76" s="70" t="s">
        <v>84</v>
      </c>
      <c r="E76" s="70" t="s">
        <v>86</v>
      </c>
      <c r="F76" s="70" t="s">
        <v>84</v>
      </c>
      <c r="G76" s="70" t="s">
        <v>86</v>
      </c>
      <c r="H76" s="70" t="s">
        <v>84</v>
      </c>
      <c r="I76" s="70" t="s">
        <v>86</v>
      </c>
      <c r="J76" s="1"/>
      <c r="K76" s="1"/>
      <c r="L76" s="1"/>
      <c r="M76" s="1"/>
      <c r="N76" s="1"/>
      <c r="O76" s="1"/>
      <c r="P76" s="1"/>
    </row>
    <row r="77" spans="1:16" ht="16.5" x14ac:dyDescent="0.25">
      <c r="A77" s="539"/>
      <c r="B77" s="32">
        <v>0.06</v>
      </c>
      <c r="C77" s="32">
        <v>0.06</v>
      </c>
      <c r="D77" s="32">
        <v>0.05</v>
      </c>
      <c r="E77" s="32">
        <v>0.05</v>
      </c>
      <c r="F77" s="32">
        <v>7.0000000000000007E-2</v>
      </c>
      <c r="G77" s="33">
        <v>7.0000000000000007E-2</v>
      </c>
      <c r="H77" s="32">
        <v>7.0000000000000007E-2</v>
      </c>
      <c r="I77" s="33">
        <v>7.0000000000000007E-2</v>
      </c>
      <c r="J77" s="1"/>
      <c r="K77" s="1"/>
      <c r="L77" s="1"/>
      <c r="M77" s="1"/>
      <c r="N77" s="1"/>
      <c r="O77" s="1"/>
      <c r="P77" s="1"/>
    </row>
    <row r="78" spans="1:16" ht="408" customHeight="1" x14ac:dyDescent="0.25">
      <c r="A78" s="30" t="s">
        <v>195</v>
      </c>
      <c r="B78" s="545" t="s">
        <v>407</v>
      </c>
      <c r="C78" s="546"/>
      <c r="D78" s="545" t="s">
        <v>384</v>
      </c>
      <c r="E78" s="546"/>
      <c r="F78" s="545" t="s">
        <v>409</v>
      </c>
      <c r="G78" s="546"/>
      <c r="H78" s="545" t="s">
        <v>413</v>
      </c>
      <c r="I78" s="546"/>
      <c r="J78" s="1"/>
      <c r="K78" s="1"/>
      <c r="L78" s="1"/>
      <c r="M78" s="1"/>
      <c r="N78" s="1"/>
      <c r="O78" s="1"/>
      <c r="P78" s="1"/>
    </row>
    <row r="79" spans="1:16" s="177" customFormat="1" ht="59.25" customHeight="1" x14ac:dyDescent="0.25">
      <c r="A79" s="30" t="s">
        <v>196</v>
      </c>
      <c r="B79" s="358" t="s">
        <v>408</v>
      </c>
      <c r="C79" s="547"/>
      <c r="D79" s="358" t="s">
        <v>397</v>
      </c>
      <c r="E79" s="547"/>
      <c r="F79" s="358" t="s">
        <v>410</v>
      </c>
      <c r="G79" s="548"/>
      <c r="H79" s="358" t="s">
        <v>411</v>
      </c>
      <c r="I79" s="548"/>
      <c r="J79" s="176"/>
      <c r="K79" s="176"/>
      <c r="L79" s="176"/>
      <c r="M79" s="176"/>
      <c r="N79" s="176"/>
      <c r="O79" s="176"/>
      <c r="P79" s="176"/>
    </row>
    <row r="80" spans="1:16" ht="16.5" x14ac:dyDescent="0.25">
      <c r="A80" s="538" t="s">
        <v>159</v>
      </c>
      <c r="B80" s="70" t="s">
        <v>84</v>
      </c>
      <c r="C80" s="70" t="s">
        <v>86</v>
      </c>
      <c r="D80" s="70" t="s">
        <v>84</v>
      </c>
      <c r="E80" s="70" t="s">
        <v>86</v>
      </c>
      <c r="F80" s="70" t="s">
        <v>84</v>
      </c>
      <c r="G80" s="70" t="s">
        <v>86</v>
      </c>
      <c r="H80" s="70" t="s">
        <v>84</v>
      </c>
      <c r="I80" s="70" t="s">
        <v>86</v>
      </c>
      <c r="J80" s="1"/>
      <c r="K80" s="1"/>
      <c r="L80" s="1"/>
      <c r="M80" s="1"/>
      <c r="N80" s="1"/>
      <c r="O80" s="1"/>
      <c r="P80" s="1"/>
    </row>
    <row r="81" spans="1:16" ht="16.5" x14ac:dyDescent="0.25">
      <c r="A81" s="539"/>
      <c r="B81" s="32">
        <v>0.08</v>
      </c>
      <c r="C81" s="32">
        <v>0.08</v>
      </c>
      <c r="D81" s="32">
        <v>0.1</v>
      </c>
      <c r="E81" s="32">
        <v>0.1</v>
      </c>
      <c r="F81" s="32">
        <v>0.1</v>
      </c>
      <c r="G81" s="33">
        <v>0.1</v>
      </c>
      <c r="H81" s="32">
        <v>0.1</v>
      </c>
      <c r="I81" s="33">
        <v>0.1</v>
      </c>
      <c r="J81" s="1"/>
      <c r="K81" s="1"/>
      <c r="L81" s="1"/>
      <c r="M81" s="1"/>
      <c r="N81" s="1"/>
      <c r="O81" s="1"/>
      <c r="P81" s="1"/>
    </row>
    <row r="82" spans="1:16" ht="369" customHeight="1" x14ac:dyDescent="0.25">
      <c r="A82" s="30" t="s">
        <v>195</v>
      </c>
      <c r="B82" s="549" t="s">
        <v>430</v>
      </c>
      <c r="C82" s="550"/>
      <c r="D82" s="549" t="s">
        <v>431</v>
      </c>
      <c r="E82" s="550"/>
      <c r="F82" s="551" t="s">
        <v>432</v>
      </c>
      <c r="G82" s="552"/>
      <c r="H82" s="553" t="s">
        <v>433</v>
      </c>
      <c r="I82" s="554"/>
      <c r="J82" s="1"/>
      <c r="K82" s="1"/>
      <c r="L82" s="1"/>
      <c r="M82" s="1"/>
      <c r="N82" s="1"/>
      <c r="O82" s="1"/>
      <c r="P82" s="1"/>
    </row>
    <row r="83" spans="1:16" s="177" customFormat="1" ht="102.95" customHeight="1" x14ac:dyDescent="0.25">
      <c r="A83" s="30" t="s">
        <v>196</v>
      </c>
      <c r="B83" s="358" t="s">
        <v>440</v>
      </c>
      <c r="C83" s="547"/>
      <c r="D83" s="358" t="s">
        <v>441</v>
      </c>
      <c r="E83" s="547"/>
      <c r="F83" s="348" t="s">
        <v>434</v>
      </c>
      <c r="G83" s="555"/>
      <c r="H83" s="348" t="s">
        <v>435</v>
      </c>
      <c r="I83" s="555"/>
      <c r="J83" s="176"/>
      <c r="K83" s="176"/>
      <c r="L83" s="176"/>
      <c r="M83" s="176"/>
      <c r="N83" s="176"/>
      <c r="O83" s="176"/>
      <c r="P83" s="176"/>
    </row>
    <row r="84" spans="1:16" ht="16.5" x14ac:dyDescent="0.25">
      <c r="A84" s="538" t="s">
        <v>161</v>
      </c>
      <c r="B84" s="70" t="s">
        <v>84</v>
      </c>
      <c r="C84" s="70" t="s">
        <v>86</v>
      </c>
      <c r="D84" s="70" t="s">
        <v>84</v>
      </c>
      <c r="E84" s="70" t="s">
        <v>86</v>
      </c>
      <c r="F84" s="70" t="s">
        <v>84</v>
      </c>
      <c r="G84" s="70" t="s">
        <v>86</v>
      </c>
      <c r="H84" s="70" t="s">
        <v>84</v>
      </c>
      <c r="I84" s="70" t="s">
        <v>86</v>
      </c>
      <c r="J84" s="1"/>
      <c r="K84" s="1"/>
      <c r="L84" s="1"/>
      <c r="M84" s="1"/>
      <c r="N84" s="1"/>
      <c r="O84" s="1"/>
      <c r="P84" s="1"/>
    </row>
    <row r="85" spans="1:16" ht="16.5" x14ac:dyDescent="0.25">
      <c r="A85" s="539"/>
      <c r="B85" s="32">
        <v>0.09</v>
      </c>
      <c r="C85" s="32">
        <v>0.09</v>
      </c>
      <c r="D85" s="32">
        <v>0.1</v>
      </c>
      <c r="E85" s="32">
        <v>0.1</v>
      </c>
      <c r="F85" s="32">
        <v>0.1</v>
      </c>
      <c r="G85" s="32">
        <v>0.1</v>
      </c>
      <c r="H85" s="32">
        <v>0.1</v>
      </c>
      <c r="I85" s="32">
        <v>0.1</v>
      </c>
      <c r="J85" s="1"/>
      <c r="K85" s="1"/>
      <c r="L85" s="1"/>
      <c r="M85" s="1"/>
      <c r="N85" s="1"/>
      <c r="O85" s="1"/>
      <c r="P85" s="1"/>
    </row>
    <row r="86" spans="1:16" ht="408.95" customHeight="1" x14ac:dyDescent="0.25">
      <c r="A86" s="30" t="s">
        <v>195</v>
      </c>
      <c r="B86" s="527" t="s">
        <v>458</v>
      </c>
      <c r="C86" s="556"/>
      <c r="D86" s="527" t="s">
        <v>456</v>
      </c>
      <c r="E86" s="527"/>
      <c r="F86" s="557" t="s">
        <v>457</v>
      </c>
      <c r="G86" s="558"/>
      <c r="H86" s="557" t="s">
        <v>463</v>
      </c>
      <c r="I86" s="558"/>
      <c r="J86" s="1"/>
      <c r="K86" s="1"/>
      <c r="L86" s="1"/>
      <c r="M86" s="1"/>
      <c r="N86" s="1"/>
      <c r="O86" s="1"/>
      <c r="P86" s="1"/>
    </row>
    <row r="87" spans="1:16" s="177" customFormat="1" ht="72" customHeight="1" x14ac:dyDescent="0.25">
      <c r="A87" s="30" t="s">
        <v>196</v>
      </c>
      <c r="B87" s="348" t="s">
        <v>484</v>
      </c>
      <c r="C87" s="547"/>
      <c r="D87" s="348" t="s">
        <v>485</v>
      </c>
      <c r="E87" s="547"/>
      <c r="F87" s="348" t="s">
        <v>486</v>
      </c>
      <c r="G87" s="547"/>
      <c r="H87" s="348" t="s">
        <v>487</v>
      </c>
      <c r="I87" s="547"/>
      <c r="J87" s="176"/>
      <c r="K87" s="176"/>
      <c r="L87" s="176"/>
      <c r="M87" s="176"/>
      <c r="N87" s="176"/>
      <c r="O87" s="176"/>
      <c r="P87" s="176"/>
    </row>
    <row r="88" spans="1:16" ht="16.5" x14ac:dyDescent="0.25">
      <c r="A88" s="538" t="s">
        <v>162</v>
      </c>
      <c r="B88" s="70" t="s">
        <v>84</v>
      </c>
      <c r="C88" s="70" t="s">
        <v>86</v>
      </c>
      <c r="D88" s="70" t="s">
        <v>84</v>
      </c>
      <c r="E88" s="70" t="s">
        <v>86</v>
      </c>
      <c r="F88" s="70" t="s">
        <v>84</v>
      </c>
      <c r="G88" s="70" t="s">
        <v>86</v>
      </c>
      <c r="H88" s="70" t="s">
        <v>84</v>
      </c>
      <c r="I88" s="70" t="s">
        <v>86</v>
      </c>
      <c r="J88" s="1"/>
      <c r="K88" s="1"/>
      <c r="L88" s="1"/>
      <c r="M88" s="1"/>
      <c r="N88" s="1"/>
      <c r="O88" s="1"/>
      <c r="P88" s="1"/>
    </row>
    <row r="89" spans="1:16" ht="16.5" x14ac:dyDescent="0.25">
      <c r="A89" s="539"/>
      <c r="B89" s="32">
        <v>0.1</v>
      </c>
      <c r="C89" s="34">
        <v>0.1</v>
      </c>
      <c r="D89" s="32">
        <v>0.1</v>
      </c>
      <c r="E89" s="32">
        <v>0.1</v>
      </c>
      <c r="F89" s="32">
        <v>0.1</v>
      </c>
      <c r="G89" s="33">
        <v>0.1</v>
      </c>
      <c r="H89" s="32">
        <v>0.1</v>
      </c>
      <c r="I89" s="33">
        <v>0.1</v>
      </c>
      <c r="J89" s="1"/>
      <c r="K89" s="1"/>
      <c r="L89" s="1"/>
      <c r="M89" s="1"/>
      <c r="N89" s="1"/>
      <c r="O89" s="1"/>
      <c r="P89" s="1"/>
    </row>
    <row r="90" spans="1:16" ht="409.5" customHeight="1" x14ac:dyDescent="0.25">
      <c r="A90" s="30" t="s">
        <v>195</v>
      </c>
      <c r="B90" s="559" t="s">
        <v>513</v>
      </c>
      <c r="C90" s="560"/>
      <c r="D90" s="559" t="s">
        <v>519</v>
      </c>
      <c r="E90" s="560"/>
      <c r="F90" s="545" t="s">
        <v>521</v>
      </c>
      <c r="G90" s="561"/>
      <c r="H90" s="562" t="s">
        <v>517</v>
      </c>
      <c r="I90" s="563"/>
      <c r="J90" s="1"/>
      <c r="K90" s="1"/>
      <c r="L90" s="1"/>
      <c r="M90" s="1"/>
      <c r="N90" s="1"/>
      <c r="O90" s="1"/>
      <c r="P90" s="1"/>
    </row>
    <row r="91" spans="1:16" s="177" customFormat="1" ht="80.25" customHeight="1" x14ac:dyDescent="0.25">
      <c r="A91" s="30" t="s">
        <v>196</v>
      </c>
      <c r="B91" s="348" t="s">
        <v>514</v>
      </c>
      <c r="C91" s="547"/>
      <c r="D91" s="348" t="s">
        <v>515</v>
      </c>
      <c r="E91" s="547"/>
      <c r="F91" s="348" t="s">
        <v>516</v>
      </c>
      <c r="G91" s="547"/>
      <c r="H91" s="348" t="s">
        <v>518</v>
      </c>
      <c r="I91" s="547"/>
      <c r="J91" s="176"/>
      <c r="K91" s="176"/>
      <c r="L91" s="176"/>
      <c r="M91" s="176"/>
      <c r="N91" s="176"/>
      <c r="O91" s="176"/>
      <c r="P91" s="176"/>
    </row>
    <row r="92" spans="1:16" ht="16.5" x14ac:dyDescent="0.25">
      <c r="A92" s="538" t="s">
        <v>163</v>
      </c>
      <c r="B92" s="70" t="s">
        <v>84</v>
      </c>
      <c r="C92" s="70" t="s">
        <v>86</v>
      </c>
      <c r="D92" s="70" t="s">
        <v>84</v>
      </c>
      <c r="E92" s="70" t="s">
        <v>86</v>
      </c>
      <c r="F92" s="70" t="s">
        <v>84</v>
      </c>
      <c r="G92" s="70" t="s">
        <v>86</v>
      </c>
      <c r="H92" s="70" t="s">
        <v>84</v>
      </c>
      <c r="I92" s="70" t="s">
        <v>86</v>
      </c>
      <c r="J92" s="1"/>
      <c r="K92" s="1"/>
      <c r="L92" s="1"/>
      <c r="M92" s="1"/>
      <c r="N92" s="1"/>
      <c r="O92" s="1"/>
      <c r="P92" s="1"/>
    </row>
    <row r="93" spans="1:16" ht="16.5" x14ac:dyDescent="0.25">
      <c r="A93" s="539"/>
      <c r="B93" s="32">
        <v>0.1</v>
      </c>
      <c r="C93" s="34">
        <v>0.14000000000000001</v>
      </c>
      <c r="D93" s="32">
        <v>0.1</v>
      </c>
      <c r="E93" s="32">
        <v>0.15</v>
      </c>
      <c r="F93" s="32">
        <v>0.1</v>
      </c>
      <c r="G93" s="33">
        <v>0.16</v>
      </c>
      <c r="H93" s="32">
        <v>0.1</v>
      </c>
      <c r="I93" s="33">
        <v>0.12</v>
      </c>
      <c r="J93" s="1"/>
      <c r="K93" s="1"/>
      <c r="L93" s="1"/>
      <c r="M93" s="1"/>
      <c r="N93" s="1"/>
      <c r="O93" s="1"/>
      <c r="P93" s="1"/>
    </row>
    <row r="94" spans="1:16" ht="408.95" customHeight="1" x14ac:dyDescent="0.25">
      <c r="A94" s="30" t="s">
        <v>195</v>
      </c>
      <c r="B94" s="559" t="s">
        <v>562</v>
      </c>
      <c r="C94" s="560"/>
      <c r="D94" s="564" t="s">
        <v>560</v>
      </c>
      <c r="E94" s="565"/>
      <c r="F94" s="562" t="s">
        <v>559</v>
      </c>
      <c r="G94" s="563"/>
      <c r="H94" s="562" t="s">
        <v>594</v>
      </c>
      <c r="I94" s="563"/>
      <c r="J94" s="1"/>
      <c r="K94" s="1"/>
      <c r="L94" s="1"/>
      <c r="M94" s="1"/>
      <c r="N94" s="1"/>
      <c r="O94" s="1"/>
      <c r="P94" s="1"/>
    </row>
    <row r="95" spans="1:16" s="177" customFormat="1" ht="75" customHeight="1" x14ac:dyDescent="0.25">
      <c r="A95" s="30" t="s">
        <v>196</v>
      </c>
      <c r="B95" s="348" t="s">
        <v>583</v>
      </c>
      <c r="C95" s="547"/>
      <c r="D95" s="348" t="s">
        <v>584</v>
      </c>
      <c r="E95" s="547"/>
      <c r="F95" s="348" t="s">
        <v>585</v>
      </c>
      <c r="G95" s="547"/>
      <c r="H95" s="358" t="s">
        <v>595</v>
      </c>
      <c r="I95" s="547"/>
      <c r="J95" s="176"/>
      <c r="K95" s="176"/>
      <c r="L95" s="176"/>
      <c r="M95" s="176"/>
      <c r="N95" s="176"/>
      <c r="O95" s="176"/>
      <c r="P95" s="176"/>
    </row>
    <row r="96" spans="1:16" ht="16.5" x14ac:dyDescent="0.25">
      <c r="A96" s="538" t="s">
        <v>164</v>
      </c>
      <c r="B96" s="70" t="s">
        <v>84</v>
      </c>
      <c r="C96" s="70" t="s">
        <v>86</v>
      </c>
      <c r="D96" s="70" t="s">
        <v>84</v>
      </c>
      <c r="E96" s="70" t="s">
        <v>86</v>
      </c>
      <c r="F96" s="70" t="s">
        <v>84</v>
      </c>
      <c r="G96" s="70" t="s">
        <v>86</v>
      </c>
      <c r="H96" s="70" t="s">
        <v>84</v>
      </c>
      <c r="I96" s="70" t="s">
        <v>86</v>
      </c>
      <c r="J96" s="1"/>
      <c r="K96" s="1"/>
      <c r="L96" s="1"/>
      <c r="M96" s="1"/>
      <c r="N96" s="1"/>
      <c r="O96" s="1"/>
      <c r="P96" s="1"/>
    </row>
    <row r="97" spans="1:16" ht="16.5" x14ac:dyDescent="0.25">
      <c r="A97" s="539"/>
      <c r="B97" s="32">
        <v>0.1</v>
      </c>
      <c r="C97" s="34">
        <v>0.1</v>
      </c>
      <c r="D97" s="32">
        <v>0.1</v>
      </c>
      <c r="E97" s="32">
        <v>0.15</v>
      </c>
      <c r="F97" s="32">
        <v>0.1</v>
      </c>
      <c r="G97" s="33">
        <v>0.1</v>
      </c>
      <c r="H97" s="32">
        <v>0.1</v>
      </c>
      <c r="I97" s="33">
        <v>0.14000000000000001</v>
      </c>
      <c r="J97" s="1"/>
      <c r="K97" s="1"/>
      <c r="L97" s="1"/>
      <c r="M97" s="1"/>
      <c r="N97" s="1"/>
      <c r="O97" s="1"/>
      <c r="P97" s="1"/>
    </row>
    <row r="98" spans="1:16" ht="408.95" customHeight="1" x14ac:dyDescent="0.25">
      <c r="A98" s="30" t="s">
        <v>195</v>
      </c>
      <c r="B98" s="564" t="s">
        <v>662</v>
      </c>
      <c r="C98" s="565"/>
      <c r="D98" s="564" t="s">
        <v>618</v>
      </c>
      <c r="E98" s="565"/>
      <c r="F98" s="564" t="s">
        <v>619</v>
      </c>
      <c r="G98" s="565"/>
      <c r="H98" s="564" t="s">
        <v>620</v>
      </c>
      <c r="I98" s="565"/>
      <c r="J98" s="1"/>
      <c r="K98" s="1"/>
      <c r="L98" s="1"/>
      <c r="M98" s="1"/>
      <c r="N98" s="1"/>
      <c r="O98" s="1"/>
      <c r="P98" s="1"/>
    </row>
    <row r="99" spans="1:16" s="177" customFormat="1" ht="72" customHeight="1" x14ac:dyDescent="0.25">
      <c r="A99" s="30" t="s">
        <v>196</v>
      </c>
      <c r="B99" s="348" t="s">
        <v>640</v>
      </c>
      <c r="C99" s="547"/>
      <c r="D99" s="348" t="s">
        <v>641</v>
      </c>
      <c r="E99" s="547"/>
      <c r="F99" s="348" t="s">
        <v>642</v>
      </c>
      <c r="G99" s="547"/>
      <c r="H99" s="348" t="s">
        <v>643</v>
      </c>
      <c r="I99" s="547"/>
      <c r="J99" s="176"/>
      <c r="K99" s="176"/>
      <c r="L99" s="176"/>
      <c r="M99" s="176"/>
      <c r="N99" s="176"/>
      <c r="O99" s="176"/>
      <c r="P99" s="176"/>
    </row>
    <row r="100" spans="1:16" ht="16.5" x14ac:dyDescent="0.25">
      <c r="A100" s="538" t="s">
        <v>166</v>
      </c>
      <c r="B100" s="70" t="s">
        <v>84</v>
      </c>
      <c r="C100" s="70" t="s">
        <v>86</v>
      </c>
      <c r="D100" s="70" t="s">
        <v>84</v>
      </c>
      <c r="E100" s="70" t="s">
        <v>86</v>
      </c>
      <c r="F100" s="70" t="s">
        <v>84</v>
      </c>
      <c r="G100" s="70" t="s">
        <v>86</v>
      </c>
      <c r="H100" s="70" t="s">
        <v>84</v>
      </c>
      <c r="I100" s="70" t="s">
        <v>86</v>
      </c>
      <c r="J100" s="1"/>
      <c r="K100" s="1"/>
      <c r="L100" s="1"/>
      <c r="M100" s="1"/>
      <c r="N100" s="1"/>
      <c r="O100" s="1"/>
      <c r="P100" s="1"/>
    </row>
    <row r="101" spans="1:16" ht="16.5" x14ac:dyDescent="0.25">
      <c r="A101" s="539"/>
      <c r="B101" s="32">
        <v>0.12</v>
      </c>
      <c r="C101" s="34">
        <v>0.15</v>
      </c>
      <c r="D101" s="32">
        <v>0.1</v>
      </c>
      <c r="E101" s="32">
        <v>0.1</v>
      </c>
      <c r="F101" s="32">
        <v>0.1</v>
      </c>
      <c r="G101" s="33">
        <v>0.15</v>
      </c>
      <c r="H101" s="32">
        <v>0.1</v>
      </c>
      <c r="I101" s="33">
        <v>0.1</v>
      </c>
      <c r="J101" s="1"/>
      <c r="K101" s="1"/>
      <c r="L101" s="1"/>
      <c r="M101" s="1"/>
      <c r="N101" s="1"/>
      <c r="O101" s="1"/>
      <c r="P101" s="1"/>
    </row>
    <row r="102" spans="1:16" ht="366.95" customHeight="1" x14ac:dyDescent="0.25">
      <c r="A102" s="30" t="s">
        <v>195</v>
      </c>
      <c r="B102" s="564" t="s">
        <v>674</v>
      </c>
      <c r="C102" s="565"/>
      <c r="D102" s="564" t="s">
        <v>665</v>
      </c>
      <c r="E102" s="565"/>
      <c r="F102" s="564" t="s">
        <v>666</v>
      </c>
      <c r="G102" s="565"/>
      <c r="H102" s="564" t="s">
        <v>667</v>
      </c>
      <c r="I102" s="565"/>
      <c r="J102" s="1"/>
      <c r="K102" s="1"/>
      <c r="L102" s="1"/>
      <c r="M102" s="1"/>
      <c r="N102" s="1"/>
      <c r="O102" s="1"/>
      <c r="P102" s="1"/>
    </row>
    <row r="103" spans="1:16" s="177" customFormat="1" ht="72" customHeight="1" x14ac:dyDescent="0.25">
      <c r="A103" s="30" t="s">
        <v>196</v>
      </c>
      <c r="B103" s="348" t="s">
        <v>675</v>
      </c>
      <c r="C103" s="547"/>
      <c r="D103" s="348" t="s">
        <v>676</v>
      </c>
      <c r="E103" s="547"/>
      <c r="F103" s="348" t="s">
        <v>677</v>
      </c>
      <c r="G103" s="547"/>
      <c r="H103" s="348" t="s">
        <v>678</v>
      </c>
      <c r="I103" s="547"/>
      <c r="J103" s="176"/>
      <c r="K103" s="176"/>
      <c r="L103" s="176"/>
      <c r="M103" s="176"/>
      <c r="N103" s="176"/>
      <c r="O103" s="176"/>
      <c r="P103" s="176"/>
    </row>
    <row r="104" spans="1:16" ht="16.5" x14ac:dyDescent="0.25">
      <c r="A104" s="538" t="s">
        <v>167</v>
      </c>
      <c r="B104" s="70" t="s">
        <v>84</v>
      </c>
      <c r="C104" s="70" t="s">
        <v>86</v>
      </c>
      <c r="D104" s="70" t="s">
        <v>84</v>
      </c>
      <c r="E104" s="70" t="s">
        <v>86</v>
      </c>
      <c r="F104" s="70" t="s">
        <v>84</v>
      </c>
      <c r="G104" s="70" t="s">
        <v>86</v>
      </c>
      <c r="H104" s="70" t="s">
        <v>84</v>
      </c>
      <c r="I104" s="70" t="s">
        <v>86</v>
      </c>
      <c r="J104" s="1"/>
      <c r="K104" s="1"/>
      <c r="L104" s="1"/>
      <c r="M104" s="1"/>
      <c r="N104" s="1"/>
      <c r="O104" s="1"/>
      <c r="P104" s="1"/>
    </row>
    <row r="105" spans="1:16" ht="16.5" x14ac:dyDescent="0.25">
      <c r="A105" s="539"/>
      <c r="B105" s="32">
        <v>0.12</v>
      </c>
      <c r="C105" s="34"/>
      <c r="D105" s="32">
        <v>0.1</v>
      </c>
      <c r="E105" s="32"/>
      <c r="F105" s="32">
        <v>0.1</v>
      </c>
      <c r="G105" s="33"/>
      <c r="H105" s="32">
        <v>0.1</v>
      </c>
      <c r="I105" s="33"/>
      <c r="J105" s="1"/>
      <c r="K105" s="1"/>
      <c r="L105" s="1"/>
      <c r="M105" s="1"/>
      <c r="N105" s="1"/>
      <c r="O105" s="1"/>
      <c r="P105" s="1"/>
    </row>
    <row r="106" spans="1:16" ht="72" customHeight="1" x14ac:dyDescent="0.25">
      <c r="A106" s="30" t="s">
        <v>195</v>
      </c>
      <c r="B106" s="566"/>
      <c r="C106" s="566"/>
      <c r="D106" s="566"/>
      <c r="E106" s="566"/>
      <c r="F106" s="566"/>
      <c r="G106" s="566"/>
      <c r="H106" s="566"/>
      <c r="I106" s="566"/>
      <c r="J106" s="1"/>
      <c r="K106" s="1"/>
      <c r="L106" s="1"/>
      <c r="M106" s="1"/>
      <c r="N106" s="1"/>
      <c r="O106" s="1"/>
      <c r="P106" s="1"/>
    </row>
    <row r="107" spans="1:16" ht="36" customHeight="1" x14ac:dyDescent="0.25">
      <c r="A107" s="30" t="s">
        <v>196</v>
      </c>
      <c r="B107" s="567"/>
      <c r="C107" s="568"/>
      <c r="D107" s="567"/>
      <c r="E107" s="568"/>
      <c r="F107" s="567"/>
      <c r="G107" s="568"/>
      <c r="H107" s="567"/>
      <c r="I107" s="568"/>
      <c r="J107" s="1"/>
      <c r="K107" s="1"/>
      <c r="L107" s="1"/>
      <c r="M107" s="1"/>
      <c r="N107" s="1"/>
      <c r="O107" s="1"/>
      <c r="P107" s="1"/>
    </row>
    <row r="108" spans="1:16" ht="16.5" x14ac:dyDescent="0.25">
      <c r="A108" s="538" t="s">
        <v>168</v>
      </c>
      <c r="B108" s="70" t="s">
        <v>84</v>
      </c>
      <c r="C108" s="70" t="s">
        <v>86</v>
      </c>
      <c r="D108" s="70" t="s">
        <v>84</v>
      </c>
      <c r="E108" s="70" t="s">
        <v>86</v>
      </c>
      <c r="F108" s="70" t="s">
        <v>84</v>
      </c>
      <c r="G108" s="70" t="s">
        <v>86</v>
      </c>
      <c r="H108" s="70" t="s">
        <v>84</v>
      </c>
      <c r="I108" s="70" t="s">
        <v>86</v>
      </c>
      <c r="J108" s="1"/>
      <c r="K108" s="1"/>
      <c r="L108" s="1"/>
      <c r="M108" s="1"/>
      <c r="N108" s="1"/>
      <c r="O108" s="1"/>
      <c r="P108" s="1"/>
    </row>
    <row r="109" spans="1:16" ht="16.5" x14ac:dyDescent="0.25">
      <c r="A109" s="539"/>
      <c r="B109" s="32">
        <v>0.12</v>
      </c>
      <c r="C109" s="34"/>
      <c r="D109" s="32">
        <v>0.1</v>
      </c>
      <c r="E109" s="32"/>
      <c r="F109" s="32">
        <v>0.1</v>
      </c>
      <c r="G109" s="33"/>
      <c r="H109" s="32">
        <v>0.1</v>
      </c>
      <c r="I109" s="33"/>
      <c r="J109" s="1"/>
      <c r="K109" s="1"/>
      <c r="L109" s="1"/>
      <c r="M109" s="1"/>
      <c r="N109" s="1"/>
      <c r="O109" s="1"/>
      <c r="P109" s="1"/>
    </row>
    <row r="110" spans="1:16" ht="72" customHeight="1" x14ac:dyDescent="0.25">
      <c r="A110" s="30" t="s">
        <v>195</v>
      </c>
      <c r="B110" s="566"/>
      <c r="C110" s="566"/>
      <c r="D110" s="566"/>
      <c r="E110" s="566"/>
      <c r="F110" s="566"/>
      <c r="G110" s="566"/>
      <c r="H110" s="566"/>
      <c r="I110" s="566"/>
      <c r="J110" s="1"/>
      <c r="K110" s="1"/>
      <c r="L110" s="1"/>
      <c r="M110" s="1"/>
      <c r="N110" s="1"/>
      <c r="O110" s="1"/>
      <c r="P110" s="1"/>
    </row>
    <row r="111" spans="1:16" ht="36" customHeight="1" x14ac:dyDescent="0.25">
      <c r="A111" s="30" t="s">
        <v>196</v>
      </c>
      <c r="B111" s="567"/>
      <c r="C111" s="568"/>
      <c r="D111" s="567"/>
      <c r="E111" s="568"/>
      <c r="F111" s="567"/>
      <c r="G111" s="568"/>
      <c r="H111" s="567"/>
      <c r="I111" s="568"/>
      <c r="J111" s="1"/>
      <c r="K111" s="1"/>
      <c r="L111" s="1"/>
      <c r="M111" s="1"/>
      <c r="N111" s="1"/>
      <c r="O111" s="1"/>
      <c r="P111" s="1"/>
    </row>
    <row r="112" spans="1:16" ht="16.5" x14ac:dyDescent="0.25">
      <c r="A112" s="538" t="s">
        <v>169</v>
      </c>
      <c r="B112" s="70" t="s">
        <v>84</v>
      </c>
      <c r="C112" s="70" t="s">
        <v>86</v>
      </c>
      <c r="D112" s="70" t="s">
        <v>84</v>
      </c>
      <c r="E112" s="70" t="s">
        <v>86</v>
      </c>
      <c r="F112" s="70" t="s">
        <v>84</v>
      </c>
      <c r="G112" s="70" t="s">
        <v>86</v>
      </c>
      <c r="H112" s="70" t="s">
        <v>84</v>
      </c>
      <c r="I112" s="70" t="s">
        <v>86</v>
      </c>
      <c r="J112" s="1"/>
      <c r="K112" s="1"/>
      <c r="L112" s="1"/>
      <c r="M112" s="1"/>
      <c r="N112" s="1"/>
      <c r="O112" s="1"/>
      <c r="P112" s="1"/>
    </row>
    <row r="113" spans="1:16" ht="16.5" x14ac:dyDescent="0.25">
      <c r="A113" s="539"/>
      <c r="B113" s="32">
        <v>0.08</v>
      </c>
      <c r="C113" s="104"/>
      <c r="D113" s="32">
        <v>0.1</v>
      </c>
      <c r="E113" s="104"/>
      <c r="F113" s="32">
        <v>0.06</v>
      </c>
      <c r="G113" s="105"/>
      <c r="H113" s="32">
        <v>0.06</v>
      </c>
      <c r="I113" s="105"/>
      <c r="J113" s="1"/>
      <c r="K113" s="1"/>
      <c r="L113" s="1"/>
      <c r="M113" s="1"/>
      <c r="N113" s="1"/>
      <c r="O113" s="1"/>
      <c r="P113" s="1"/>
    </row>
    <row r="114" spans="1:16" ht="33" x14ac:dyDescent="0.25">
      <c r="A114" s="30" t="s">
        <v>195</v>
      </c>
      <c r="B114" s="569"/>
      <c r="C114" s="569"/>
      <c r="D114" s="569"/>
      <c r="E114" s="569"/>
      <c r="F114" s="569"/>
      <c r="G114" s="569"/>
      <c r="H114" s="569"/>
      <c r="I114" s="569"/>
      <c r="J114" s="1"/>
      <c r="K114" s="1"/>
      <c r="L114" s="1"/>
      <c r="M114" s="1"/>
      <c r="N114" s="1"/>
      <c r="O114" s="1"/>
      <c r="P114" s="1"/>
    </row>
    <row r="115" spans="1:16" ht="16.5" x14ac:dyDescent="0.25">
      <c r="A115" s="30" t="s">
        <v>196</v>
      </c>
      <c r="B115" s="567"/>
      <c r="C115" s="568"/>
      <c r="D115" s="567"/>
      <c r="E115" s="568"/>
      <c r="F115" s="567"/>
      <c r="G115" s="568"/>
      <c r="H115" s="567"/>
      <c r="I115" s="568"/>
      <c r="J115" s="1"/>
      <c r="K115" s="1"/>
      <c r="L115" s="1"/>
      <c r="M115" s="1"/>
      <c r="N115" s="1"/>
      <c r="O115" s="1"/>
      <c r="P115" s="1"/>
    </row>
    <row r="116" spans="1:16" ht="16.5" x14ac:dyDescent="0.25">
      <c r="A116" s="31" t="s">
        <v>197</v>
      </c>
      <c r="B116" s="35">
        <f t="shared" ref="B116:I116" si="1">(B69+B73+B77+B81+B85+B89+B93+B97+B101+B105+B109+B113)</f>
        <v>0.99999999999999989</v>
      </c>
      <c r="C116" s="35">
        <f t="shared" si="1"/>
        <v>0.75</v>
      </c>
      <c r="D116" s="35">
        <f t="shared" si="1"/>
        <v>0.99999999999999989</v>
      </c>
      <c r="E116" s="35">
        <f t="shared" si="1"/>
        <v>0.8</v>
      </c>
      <c r="F116" s="35">
        <f t="shared" si="1"/>
        <v>1</v>
      </c>
      <c r="G116" s="35">
        <f t="shared" si="1"/>
        <v>0.85000000000000009</v>
      </c>
      <c r="H116" s="35">
        <f t="shared" si="1"/>
        <v>1</v>
      </c>
      <c r="I116" s="35">
        <f t="shared" si="1"/>
        <v>0.8</v>
      </c>
      <c r="J116" s="1"/>
      <c r="K116" s="1"/>
      <c r="L116" s="1"/>
      <c r="M116" s="1"/>
      <c r="N116" s="1"/>
      <c r="O116" s="1"/>
      <c r="P116" s="1"/>
    </row>
    <row r="117" spans="1:16" x14ac:dyDescent="0.25">
      <c r="A117" s="1"/>
      <c r="B117" s="1"/>
      <c r="C117" s="1"/>
      <c r="D117" s="1"/>
      <c r="E117" s="1"/>
      <c r="F117" s="1"/>
      <c r="G117" s="1"/>
      <c r="H117" s="1"/>
      <c r="I117" s="1"/>
      <c r="J117" s="1"/>
      <c r="K117" s="1"/>
      <c r="L117" s="1"/>
      <c r="M117" s="1"/>
      <c r="N117" s="1"/>
      <c r="O117" s="1"/>
      <c r="P117" s="1"/>
    </row>
    <row r="118" spans="1:16" x14ac:dyDescent="0.25">
      <c r="A118" s="1"/>
      <c r="B118" s="1"/>
      <c r="C118" s="1"/>
      <c r="D118" s="1"/>
      <c r="E118" s="1"/>
      <c r="F118" s="1"/>
      <c r="G118" s="1"/>
      <c r="H118" s="1"/>
      <c r="I118" s="1"/>
      <c r="J118" s="1"/>
      <c r="K118" s="1"/>
      <c r="L118" s="1"/>
      <c r="M118" s="1"/>
      <c r="N118" s="1"/>
      <c r="O118" s="1"/>
      <c r="P118" s="1"/>
    </row>
    <row r="119" spans="1:16" x14ac:dyDescent="0.25">
      <c r="A119" s="1"/>
      <c r="B119" s="1"/>
      <c r="C119" s="1"/>
      <c r="D119" s="1"/>
      <c r="E119" s="1"/>
      <c r="F119" s="1"/>
      <c r="G119" s="1"/>
      <c r="H119" s="1"/>
      <c r="I119" s="1"/>
      <c r="J119" s="1"/>
      <c r="K119" s="1"/>
      <c r="L119" s="1"/>
      <c r="M119" s="1"/>
      <c r="N119" s="1"/>
      <c r="O119" s="1"/>
      <c r="P119" s="1"/>
    </row>
    <row r="120" spans="1:16" x14ac:dyDescent="0.25">
      <c r="A120" s="1"/>
      <c r="B120" s="1"/>
      <c r="C120" s="1"/>
      <c r="D120" s="1"/>
      <c r="E120" s="1"/>
      <c r="F120" s="1"/>
      <c r="G120" s="1"/>
      <c r="H120" s="1"/>
      <c r="I120" s="1"/>
      <c r="J120" s="1"/>
      <c r="K120" s="1"/>
      <c r="L120" s="1"/>
      <c r="M120" s="1"/>
      <c r="N120" s="1"/>
      <c r="O120" s="1"/>
      <c r="P120" s="1"/>
    </row>
  </sheetData>
  <mergeCells count="211">
    <mergeCell ref="A112:A113"/>
    <mergeCell ref="B114:C114"/>
    <mergeCell ref="D114:E114"/>
    <mergeCell ref="F114:G114"/>
    <mergeCell ref="H114:I114"/>
    <mergeCell ref="B115:C115"/>
    <mergeCell ref="D115:E115"/>
    <mergeCell ref="F115:G115"/>
    <mergeCell ref="H115:I115"/>
    <mergeCell ref="A108:A109"/>
    <mergeCell ref="B110:C110"/>
    <mergeCell ref="D110:E110"/>
    <mergeCell ref="F110:G110"/>
    <mergeCell ref="H110:I110"/>
    <mergeCell ref="B111:C111"/>
    <mergeCell ref="D111:E111"/>
    <mergeCell ref="F111:G111"/>
    <mergeCell ref="H111:I111"/>
    <mergeCell ref="A104:A105"/>
    <mergeCell ref="B106:C106"/>
    <mergeCell ref="D106:E106"/>
    <mergeCell ref="F106:G106"/>
    <mergeCell ref="H106:I106"/>
    <mergeCell ref="B107:C107"/>
    <mergeCell ref="D107:E107"/>
    <mergeCell ref="F107:G107"/>
    <mergeCell ref="H107:I107"/>
    <mergeCell ref="A100:A101"/>
    <mergeCell ref="B102:C102"/>
    <mergeCell ref="D102:E102"/>
    <mergeCell ref="F102:G102"/>
    <mergeCell ref="H102:I102"/>
    <mergeCell ref="B103:C103"/>
    <mergeCell ref="D103:E103"/>
    <mergeCell ref="F103:G103"/>
    <mergeCell ref="H103:I103"/>
    <mergeCell ref="A96:A97"/>
    <mergeCell ref="B98:C98"/>
    <mergeCell ref="D98:E98"/>
    <mergeCell ref="F98:G98"/>
    <mergeCell ref="H98:I98"/>
    <mergeCell ref="B99:C99"/>
    <mergeCell ref="D99:E99"/>
    <mergeCell ref="F99:G99"/>
    <mergeCell ref="H99:I99"/>
    <mergeCell ref="A92:A93"/>
    <mergeCell ref="B94:C94"/>
    <mergeCell ref="D94:E94"/>
    <mergeCell ref="F94:G94"/>
    <mergeCell ref="H94:I94"/>
    <mergeCell ref="B95:C95"/>
    <mergeCell ref="D95:E95"/>
    <mergeCell ref="F95:G95"/>
    <mergeCell ref="H95:I95"/>
    <mergeCell ref="A88:A89"/>
    <mergeCell ref="B90:C90"/>
    <mergeCell ref="D90:E90"/>
    <mergeCell ref="F90:G90"/>
    <mergeCell ref="H90:I90"/>
    <mergeCell ref="B91:C91"/>
    <mergeCell ref="D91:E91"/>
    <mergeCell ref="F91:G91"/>
    <mergeCell ref="H91:I91"/>
    <mergeCell ref="A84:A85"/>
    <mergeCell ref="B86:C86"/>
    <mergeCell ref="D86:E86"/>
    <mergeCell ref="F86:G86"/>
    <mergeCell ref="H86:I86"/>
    <mergeCell ref="B87:C87"/>
    <mergeCell ref="D87:E87"/>
    <mergeCell ref="F87:G87"/>
    <mergeCell ref="H87:I87"/>
    <mergeCell ref="A80:A81"/>
    <mergeCell ref="B82:C82"/>
    <mergeCell ref="D82:E82"/>
    <mergeCell ref="F82:G82"/>
    <mergeCell ref="H82:I82"/>
    <mergeCell ref="B83:C83"/>
    <mergeCell ref="D83:E83"/>
    <mergeCell ref="F83:G83"/>
    <mergeCell ref="H83:I83"/>
    <mergeCell ref="A76:A77"/>
    <mergeCell ref="B78:C78"/>
    <mergeCell ref="D78:E78"/>
    <mergeCell ref="F78:G78"/>
    <mergeCell ref="H78:I78"/>
    <mergeCell ref="B79:C79"/>
    <mergeCell ref="D79:E79"/>
    <mergeCell ref="F79:G79"/>
    <mergeCell ref="H79:I79"/>
    <mergeCell ref="A72:A73"/>
    <mergeCell ref="B74:C74"/>
    <mergeCell ref="D74:E74"/>
    <mergeCell ref="F74:G74"/>
    <mergeCell ref="H74:I74"/>
    <mergeCell ref="B75:C75"/>
    <mergeCell ref="D75:E75"/>
    <mergeCell ref="F75:G75"/>
    <mergeCell ref="H75:I75"/>
    <mergeCell ref="A68:A69"/>
    <mergeCell ref="B70:C70"/>
    <mergeCell ref="D70:E70"/>
    <mergeCell ref="F70:G70"/>
    <mergeCell ref="H70:I70"/>
    <mergeCell ref="B71:C71"/>
    <mergeCell ref="D71:E71"/>
    <mergeCell ref="F71:G71"/>
    <mergeCell ref="H71:I71"/>
    <mergeCell ref="B66:C66"/>
    <mergeCell ref="D66:E66"/>
    <mergeCell ref="F66:G66"/>
    <mergeCell ref="H66:I66"/>
    <mergeCell ref="B67:C67"/>
    <mergeCell ref="D67:E67"/>
    <mergeCell ref="F67:G67"/>
    <mergeCell ref="H67:I67"/>
    <mergeCell ref="A60:A61"/>
    <mergeCell ref="D60:E60"/>
    <mergeCell ref="F60:G60"/>
    <mergeCell ref="D61:E61"/>
    <mergeCell ref="F61:G61"/>
    <mergeCell ref="A65:I65"/>
    <mergeCell ref="A56:A57"/>
    <mergeCell ref="D56:E56"/>
    <mergeCell ref="F56:G56"/>
    <mergeCell ref="D57:E57"/>
    <mergeCell ref="F57:G57"/>
    <mergeCell ref="A58:A59"/>
    <mergeCell ref="D58:E58"/>
    <mergeCell ref="F58:G58"/>
    <mergeCell ref="D59:E59"/>
    <mergeCell ref="F59:G59"/>
    <mergeCell ref="A52:A53"/>
    <mergeCell ref="D52:E52"/>
    <mergeCell ref="F52:G52"/>
    <mergeCell ref="D53:E53"/>
    <mergeCell ref="F53:G53"/>
    <mergeCell ref="A54:A55"/>
    <mergeCell ref="D54:E54"/>
    <mergeCell ref="F54:G54"/>
    <mergeCell ref="D55:E55"/>
    <mergeCell ref="F55:G55"/>
    <mergeCell ref="A48:A49"/>
    <mergeCell ref="D48:E48"/>
    <mergeCell ref="F48:G48"/>
    <mergeCell ref="D49:E49"/>
    <mergeCell ref="F49:G49"/>
    <mergeCell ref="A50:A51"/>
    <mergeCell ref="D50:E50"/>
    <mergeCell ref="F50:G50"/>
    <mergeCell ref="D51:E51"/>
    <mergeCell ref="F51:G51"/>
    <mergeCell ref="A44:A45"/>
    <mergeCell ref="D44:E44"/>
    <mergeCell ref="F44:G44"/>
    <mergeCell ref="D45:E45"/>
    <mergeCell ref="F45:G45"/>
    <mergeCell ref="A46:A47"/>
    <mergeCell ref="D46:E46"/>
    <mergeCell ref="F46:G46"/>
    <mergeCell ref="D47:E47"/>
    <mergeCell ref="F47:G47"/>
    <mergeCell ref="A40:A41"/>
    <mergeCell ref="D40:E40"/>
    <mergeCell ref="F40:G40"/>
    <mergeCell ref="D41:E41"/>
    <mergeCell ref="F41:G41"/>
    <mergeCell ref="A42:A43"/>
    <mergeCell ref="D42:E42"/>
    <mergeCell ref="F42:G42"/>
    <mergeCell ref="D43:E43"/>
    <mergeCell ref="F43:G43"/>
    <mergeCell ref="B37:C37"/>
    <mergeCell ref="D37:I37"/>
    <mergeCell ref="A38:A39"/>
    <mergeCell ref="D38:E38"/>
    <mergeCell ref="F38:G38"/>
    <mergeCell ref="D39:E39"/>
    <mergeCell ref="F39:G39"/>
    <mergeCell ref="C19:O19"/>
    <mergeCell ref="A21:O21"/>
    <mergeCell ref="A22:O22"/>
    <mergeCell ref="A33:I33"/>
    <mergeCell ref="B34:I34"/>
    <mergeCell ref="A35:A36"/>
    <mergeCell ref="G35:G36"/>
    <mergeCell ref="H35:I36"/>
    <mergeCell ref="A12:A14"/>
    <mergeCell ref="B12:O14"/>
    <mergeCell ref="B16:F16"/>
    <mergeCell ref="G16:H16"/>
    <mergeCell ref="I16:O16"/>
    <mergeCell ref="B18:E18"/>
    <mergeCell ref="G18:I18"/>
    <mergeCell ref="K18:O18"/>
    <mergeCell ref="B6:K6"/>
    <mergeCell ref="M6:O6"/>
    <mergeCell ref="A8:A10"/>
    <mergeCell ref="J8:K10"/>
    <mergeCell ref="M8:O8"/>
    <mergeCell ref="M9:O9"/>
    <mergeCell ref="M10:O10"/>
    <mergeCell ref="A1:A4"/>
    <mergeCell ref="B1:L1"/>
    <mergeCell ref="M1:O1"/>
    <mergeCell ref="B2:L2"/>
    <mergeCell ref="M2:O2"/>
    <mergeCell ref="B3:L3"/>
    <mergeCell ref="M3:O3"/>
    <mergeCell ref="B4:L4"/>
    <mergeCell ref="M4:O4"/>
  </mergeCells>
  <dataValidations count="1">
    <dataValidation type="list" allowBlank="1" showInputMessage="1" showErrorMessage="1" sqref="H35:I36" xr:uid="{9A5AB61C-5384-ED48-AAB6-2C0E75881FF4}">
      <formula1>#REF!</formula1>
    </dataValidation>
  </dataValidations>
  <hyperlinks>
    <hyperlink ref="F71" r:id="rId1" xr:uid="{83CC17EC-28B9-4A47-A45F-E9536BB66DAC}"/>
    <hyperlink ref="H71" r:id="rId2" xr:uid="{F32E79AB-B856-F04D-ADA6-AD47A04BE318}"/>
    <hyperlink ref="B75" r:id="rId3" xr:uid="{0308F3B2-96E2-CF4E-81EF-01AFD94ECF78}"/>
    <hyperlink ref="D75" r:id="rId4" xr:uid="{F04FBCE9-A589-2944-BD87-223B9661BFED}"/>
    <hyperlink ref="F75" r:id="rId5" xr:uid="{8C922C86-76F4-8D4B-A137-A6E284A357C5}"/>
    <hyperlink ref="H75" r:id="rId6" xr:uid="{1023B160-27A7-024F-965A-FA1E841C845A}"/>
    <hyperlink ref="D79" r:id="rId7" xr:uid="{38129B81-7CA4-264D-A375-D1192049B131}"/>
    <hyperlink ref="B79" r:id="rId8" xr:uid="{A661EEB3-A170-B343-A4A0-0BFEC07649DA}"/>
    <hyperlink ref="F79" r:id="rId9" xr:uid="{F1BFB12A-575A-B848-96E1-C3D4047CC846}"/>
    <hyperlink ref="H79" r:id="rId10" xr:uid="{93919E71-0303-014E-B490-5D8EF6F8FC64}"/>
    <hyperlink ref="F83" r:id="rId11" xr:uid="{06D32A02-41C7-D74C-B82E-E94C30BEBAE6}"/>
    <hyperlink ref="H83" r:id="rId12" xr:uid="{7C6B3CF2-8382-9142-976F-71FFA9038955}"/>
    <hyperlink ref="B83" r:id="rId13" xr:uid="{3FD49FD6-218A-294A-8CFE-BB290F463CDA}"/>
    <hyperlink ref="D83" r:id="rId14" xr:uid="{8525B569-5B1C-9D43-A854-412BC46F06F5}"/>
    <hyperlink ref="B87" r:id="rId15" xr:uid="{0E14A0B8-5E86-8E42-B953-6B5237151AE6}"/>
    <hyperlink ref="D87" r:id="rId16" xr:uid="{470905C9-206C-6948-8B30-6F7B62C488E3}"/>
    <hyperlink ref="F87" r:id="rId17" xr:uid="{610B84F5-9602-7C47-878C-038BC1A874CF}"/>
    <hyperlink ref="H87" r:id="rId18" xr:uid="{8B8679C3-A76E-9E45-8F68-D6344DFB66C1}"/>
    <hyperlink ref="B91" r:id="rId19" xr:uid="{FAC543A0-B7B6-AF46-B7D8-23CCCC7C664C}"/>
    <hyperlink ref="D91" r:id="rId20" xr:uid="{0341B44E-B54A-424D-AA1F-D805EDBBDBC7}"/>
    <hyperlink ref="F91" r:id="rId21" xr:uid="{7966E5E0-E57B-514B-8F72-8FD24D43EFED}"/>
    <hyperlink ref="H91" r:id="rId22" xr:uid="{233ED695-3A38-E64B-8F03-EFCB0196096A}"/>
    <hyperlink ref="B95" r:id="rId23" xr:uid="{BDDECE99-F09F-DC41-B397-EEA4BDCBB41D}"/>
    <hyperlink ref="D95" r:id="rId24" xr:uid="{F1B43373-3904-8D4C-81E4-01C4AD769F55}"/>
    <hyperlink ref="F95" r:id="rId25" xr:uid="{049FCD20-2A47-124C-8006-29F732222EF9}"/>
    <hyperlink ref="H95" r:id="rId26" xr:uid="{EEE7D66A-7413-944A-8BA4-1C47683A7C99}"/>
    <hyperlink ref="B99" r:id="rId27" xr:uid="{F9E0B7CC-42AF-7F4E-AD34-CE92AC04DE13}"/>
    <hyperlink ref="D99" r:id="rId28" xr:uid="{8A9FE748-DF8B-9B4B-9DB5-0F5053A76897}"/>
    <hyperlink ref="F99" r:id="rId29" xr:uid="{0C49F10D-9CC4-CF4E-BBF3-B65F5CDA61BC}"/>
    <hyperlink ref="H99" r:id="rId30" xr:uid="{213FA43A-F505-7A46-B0FE-7F8B4469BFEF}"/>
    <hyperlink ref="B103" r:id="rId31" xr:uid="{DE6583A9-4491-D44F-BD9C-64AB8ECD728D}"/>
    <hyperlink ref="D103" r:id="rId32" xr:uid="{65075A0D-065A-8146-BD67-5EC80796336A}"/>
    <hyperlink ref="F103" r:id="rId33" xr:uid="{A85C0A4E-7BD0-BA47-B9C3-0709288BED77}"/>
    <hyperlink ref="H103" r:id="rId34" xr:uid="{36BC47EA-6CB3-1648-B729-883EA99CB927}"/>
  </hyperlinks>
  <pageMargins left="0.7" right="0.7" top="0.75" bottom="0.75" header="0.3" footer="0.3"/>
  <drawing r:id="rId35"/>
  <legacyDrawing r:id="rId36"/>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2DF9F-8FF5-412A-B538-E8A4296B9E30}">
  <sheetPr>
    <tabColor theme="7" tint="0.39997558519241921"/>
    <pageSetUpPr fitToPage="1"/>
  </sheetPr>
  <dimension ref="A1:Y64"/>
  <sheetViews>
    <sheetView showGridLines="0" topLeftCell="F47" zoomScale="85" zoomScaleNormal="85" workbookViewId="0">
      <selection activeCell="H61" sqref="H61"/>
    </sheetView>
  </sheetViews>
  <sheetFormatPr baseColWidth="10" defaultColWidth="10.85546875" defaultRowHeight="14.25" x14ac:dyDescent="0.25"/>
  <cols>
    <col min="1" max="1" width="42.42578125" style="1" customWidth="1"/>
    <col min="2" max="2" width="35.7109375" style="1" customWidth="1"/>
    <col min="3" max="3" width="45" style="1" customWidth="1"/>
    <col min="4" max="4" width="103" style="1" customWidth="1"/>
    <col min="5" max="5" width="99.85546875" style="1" customWidth="1"/>
    <col min="6" max="6" width="145.140625" style="1" customWidth="1"/>
    <col min="7" max="7" width="137.42578125" style="1" customWidth="1"/>
    <col min="8" max="8" width="35.7109375" style="1" customWidth="1"/>
    <col min="9" max="9" width="46.28515625" style="1" customWidth="1"/>
    <col min="10" max="10" width="41.28515625" style="1" customWidth="1"/>
    <col min="11" max="11" width="17" style="1" customWidth="1"/>
    <col min="12" max="12" width="19.7109375" style="1" customWidth="1"/>
    <col min="13" max="13" width="16.28515625" style="1" customWidth="1"/>
    <col min="14" max="21" width="18.140625" style="1" customWidth="1"/>
    <col min="22" max="22" width="22.7109375" style="1" customWidth="1"/>
    <col min="23" max="23" width="19" style="1" customWidth="1"/>
    <col min="24" max="24" width="19.42578125" style="1" customWidth="1"/>
    <col min="25" max="25" width="20.42578125" style="1" customWidth="1"/>
    <col min="26" max="26" width="22.85546875" style="1" customWidth="1"/>
    <col min="27" max="27" width="18.42578125" style="1" bestFit="1" customWidth="1"/>
    <col min="28" max="28" width="8.42578125" style="1" customWidth="1"/>
    <col min="29" max="29" width="18.42578125" style="1" bestFit="1" customWidth="1"/>
    <col min="30" max="30" width="5.7109375" style="1" customWidth="1"/>
    <col min="31" max="31" width="18.42578125" style="1" bestFit="1" customWidth="1"/>
    <col min="32" max="32" width="4.7109375" style="1" customWidth="1"/>
    <col min="33" max="33" width="23" style="1" bestFit="1" customWidth="1"/>
    <col min="34" max="34" width="10.85546875" style="1"/>
    <col min="35" max="35" width="18.42578125" style="1" bestFit="1" customWidth="1"/>
    <col min="36" max="36" width="16.140625" style="1" customWidth="1"/>
    <col min="37" max="16384" width="10.85546875" style="1"/>
  </cols>
  <sheetData>
    <row r="1" spans="1:25" ht="24" customHeight="1" thickBot="1" x14ac:dyDescent="0.3">
      <c r="A1" s="588"/>
      <c r="B1" s="370" t="s">
        <v>150</v>
      </c>
      <c r="C1" s="371"/>
      <c r="D1" s="371"/>
      <c r="E1" s="371"/>
      <c r="F1" s="371"/>
      <c r="G1" s="371"/>
      <c r="H1" s="372"/>
      <c r="I1" s="37" t="s">
        <v>198</v>
      </c>
      <c r="J1" s="318" t="s">
        <v>234</v>
      </c>
      <c r="K1" s="319"/>
      <c r="L1" s="320"/>
      <c r="M1" s="67"/>
    </row>
    <row r="2" spans="1:25" ht="24" customHeight="1" thickBot="1" x14ac:dyDescent="0.3">
      <c r="A2" s="589"/>
      <c r="B2" s="373" t="s">
        <v>151</v>
      </c>
      <c r="C2" s="374"/>
      <c r="D2" s="374"/>
      <c r="E2" s="374"/>
      <c r="F2" s="374"/>
      <c r="G2" s="374"/>
      <c r="H2" s="375"/>
      <c r="I2" s="37" t="s">
        <v>199</v>
      </c>
      <c r="J2" s="318" t="s">
        <v>235</v>
      </c>
      <c r="K2" s="319"/>
      <c r="L2" s="320"/>
      <c r="M2" s="67"/>
    </row>
    <row r="3" spans="1:25" ht="24" customHeight="1" thickBot="1" x14ac:dyDescent="0.3">
      <c r="A3" s="589"/>
      <c r="B3" s="373" t="s">
        <v>0</v>
      </c>
      <c r="C3" s="374"/>
      <c r="D3" s="374"/>
      <c r="E3" s="374"/>
      <c r="F3" s="374"/>
      <c r="G3" s="374"/>
      <c r="H3" s="375"/>
      <c r="I3" s="37" t="s">
        <v>200</v>
      </c>
      <c r="J3" s="318" t="s">
        <v>236</v>
      </c>
      <c r="K3" s="319"/>
      <c r="L3" s="320"/>
      <c r="M3" s="67"/>
    </row>
    <row r="4" spans="1:25" ht="24" customHeight="1" thickBot="1" x14ac:dyDescent="0.3">
      <c r="A4" s="590"/>
      <c r="B4" s="376" t="s">
        <v>201</v>
      </c>
      <c r="C4" s="377"/>
      <c r="D4" s="377"/>
      <c r="E4" s="377"/>
      <c r="F4" s="377"/>
      <c r="G4" s="377"/>
      <c r="H4" s="378"/>
      <c r="I4" s="37" t="s">
        <v>153</v>
      </c>
      <c r="J4" s="318" t="s">
        <v>238</v>
      </c>
      <c r="K4" s="319"/>
      <c r="L4" s="320"/>
      <c r="M4" s="67"/>
    </row>
    <row r="6" spans="1:25" ht="15" customHeight="1" thickBot="1" x14ac:dyDescent="0.3">
      <c r="A6" s="4"/>
      <c r="B6" s="5"/>
      <c r="C6" s="5"/>
      <c r="D6" s="7"/>
      <c r="E6" s="6"/>
      <c r="F6" s="6"/>
      <c r="G6" s="125"/>
      <c r="H6" s="125"/>
      <c r="I6" s="8"/>
      <c r="J6" s="8"/>
      <c r="K6" s="5"/>
      <c r="L6" s="5"/>
      <c r="M6" s="5"/>
      <c r="N6" s="5"/>
      <c r="O6" s="5"/>
      <c r="P6" s="5"/>
      <c r="Q6" s="5"/>
      <c r="R6" s="5"/>
      <c r="S6" s="5"/>
      <c r="T6" s="9"/>
      <c r="U6" s="5"/>
      <c r="V6" s="5"/>
      <c r="X6" s="10"/>
      <c r="Y6" s="11"/>
    </row>
    <row r="7" spans="1:25" ht="15" customHeight="1" x14ac:dyDescent="0.25">
      <c r="A7" s="577" t="s">
        <v>4</v>
      </c>
      <c r="B7" s="585" t="s">
        <v>241</v>
      </c>
      <c r="C7" s="586"/>
      <c r="D7" s="586"/>
      <c r="E7" s="586"/>
      <c r="F7" s="586"/>
      <c r="G7" s="586"/>
      <c r="H7" s="587"/>
      <c r="I7" s="577" t="s">
        <v>155</v>
      </c>
      <c r="J7" s="581">
        <v>2024110010311</v>
      </c>
      <c r="K7" s="5"/>
      <c r="L7" s="5"/>
      <c r="M7" s="5"/>
      <c r="N7" s="5"/>
      <c r="O7" s="5"/>
      <c r="P7" s="5"/>
      <c r="Q7" s="5"/>
      <c r="R7" s="5"/>
      <c r="S7" s="5"/>
      <c r="T7" s="5"/>
      <c r="U7" s="5"/>
      <c r="V7" s="5"/>
      <c r="W7" s="5"/>
      <c r="X7" s="5"/>
      <c r="Y7" s="5"/>
    </row>
    <row r="8" spans="1:25" ht="15" customHeight="1" x14ac:dyDescent="0.25">
      <c r="A8" s="578"/>
      <c r="B8" s="307"/>
      <c r="C8" s="308"/>
      <c r="D8" s="308"/>
      <c r="E8" s="308"/>
      <c r="F8" s="308"/>
      <c r="G8" s="308"/>
      <c r="H8" s="309"/>
      <c r="I8" s="578"/>
      <c r="J8" s="582"/>
      <c r="K8" s="5"/>
      <c r="L8" s="5"/>
      <c r="M8" s="5"/>
      <c r="N8" s="5"/>
      <c r="O8" s="5"/>
      <c r="P8" s="5"/>
      <c r="Q8" s="5"/>
      <c r="R8" s="5"/>
      <c r="S8" s="5"/>
      <c r="T8" s="5"/>
      <c r="U8" s="5"/>
      <c r="V8" s="5"/>
      <c r="W8" s="5"/>
      <c r="X8" s="5"/>
      <c r="Y8" s="5"/>
    </row>
    <row r="9" spans="1:25" ht="15" customHeight="1" x14ac:dyDescent="0.25">
      <c r="A9" s="578"/>
      <c r="B9" s="307"/>
      <c r="C9" s="308"/>
      <c r="D9" s="308"/>
      <c r="E9" s="308"/>
      <c r="F9" s="308"/>
      <c r="G9" s="308"/>
      <c r="H9" s="309"/>
      <c r="I9" s="578"/>
      <c r="J9" s="582"/>
      <c r="K9" s="5"/>
      <c r="L9" s="5"/>
      <c r="M9" s="5"/>
      <c r="N9" s="5"/>
      <c r="O9" s="5"/>
      <c r="P9" s="5"/>
      <c r="Q9" s="5"/>
      <c r="R9" s="5"/>
      <c r="S9" s="5"/>
      <c r="T9" s="5"/>
      <c r="U9" s="5"/>
      <c r="V9" s="5"/>
      <c r="W9" s="5"/>
      <c r="X9" s="5"/>
      <c r="Y9" s="5"/>
    </row>
    <row r="10" spans="1:25" ht="15" customHeight="1" thickBot="1" x14ac:dyDescent="0.3">
      <c r="A10" s="579"/>
      <c r="B10" s="310"/>
      <c r="C10" s="311"/>
      <c r="D10" s="311"/>
      <c r="E10" s="311"/>
      <c r="F10" s="311"/>
      <c r="G10" s="311"/>
      <c r="H10" s="312"/>
      <c r="I10" s="579"/>
      <c r="J10" s="583"/>
      <c r="K10" s="5"/>
      <c r="L10" s="5"/>
      <c r="M10" s="5"/>
      <c r="N10" s="5"/>
      <c r="O10" s="5"/>
      <c r="P10" s="5"/>
      <c r="Q10" s="5"/>
      <c r="R10" s="5"/>
      <c r="S10" s="5"/>
      <c r="T10" s="5"/>
      <c r="U10" s="5"/>
      <c r="V10" s="5"/>
      <c r="W10" s="5"/>
      <c r="X10" s="5"/>
      <c r="Y10" s="5"/>
    </row>
    <row r="11" spans="1:25" ht="9" customHeight="1" thickBot="1" x14ac:dyDescent="0.3">
      <c r="A11" s="12"/>
      <c r="B11" s="61"/>
      <c r="C11" s="5"/>
      <c r="D11" s="5"/>
      <c r="E11" s="5"/>
      <c r="F11" s="5"/>
      <c r="G11" s="5"/>
      <c r="H11" s="5"/>
      <c r="I11" s="5"/>
      <c r="J11" s="5"/>
      <c r="K11" s="5"/>
      <c r="L11" s="5"/>
      <c r="M11" s="5"/>
      <c r="N11" s="5"/>
      <c r="O11" s="5"/>
      <c r="P11" s="5"/>
      <c r="Q11" s="5"/>
      <c r="R11" s="5"/>
      <c r="S11" s="5"/>
      <c r="T11" s="5"/>
      <c r="U11" s="5"/>
      <c r="V11" s="5"/>
      <c r="W11" s="5"/>
      <c r="X11" s="5"/>
      <c r="Y11" s="5"/>
    </row>
    <row r="12" spans="1:25" s="62" customFormat="1" ht="21.75" customHeight="1" thickBot="1" x14ac:dyDescent="0.3">
      <c r="A12" s="400" t="s">
        <v>6</v>
      </c>
      <c r="B12" s="86" t="s">
        <v>156</v>
      </c>
      <c r="C12" s="210"/>
      <c r="D12" s="86" t="s">
        <v>157</v>
      </c>
      <c r="E12" s="210"/>
      <c r="F12" s="86" t="s">
        <v>158</v>
      </c>
      <c r="G12" s="100"/>
      <c r="H12" s="86" t="s">
        <v>159</v>
      </c>
      <c r="I12" s="101"/>
    </row>
    <row r="13" spans="1:25" s="62" customFormat="1" ht="21.75" customHeight="1" thickBot="1" x14ac:dyDescent="0.3">
      <c r="A13" s="400"/>
      <c r="B13" s="87" t="s">
        <v>161</v>
      </c>
      <c r="C13" s="69"/>
      <c r="D13" s="86" t="s">
        <v>162</v>
      </c>
      <c r="E13" s="69"/>
      <c r="F13" s="86" t="s">
        <v>163</v>
      </c>
      <c r="G13" s="69"/>
      <c r="H13" s="86" t="s">
        <v>164</v>
      </c>
      <c r="I13" s="69"/>
    </row>
    <row r="14" spans="1:25" s="62" customFormat="1" ht="21.75" customHeight="1" thickBot="1" x14ac:dyDescent="0.3">
      <c r="A14" s="400"/>
      <c r="B14" s="86" t="s">
        <v>166</v>
      </c>
      <c r="C14" s="100" t="s">
        <v>261</v>
      </c>
      <c r="D14" s="86" t="s">
        <v>167</v>
      </c>
      <c r="E14" s="38"/>
      <c r="F14" s="86" t="s">
        <v>168</v>
      </c>
      <c r="G14" s="38"/>
      <c r="H14" s="86" t="s">
        <v>169</v>
      </c>
      <c r="I14" s="101"/>
    </row>
    <row r="15" spans="1:25" s="62" customFormat="1" ht="21.75" customHeight="1" thickBot="1" x14ac:dyDescent="0.3">
      <c r="A15" s="1"/>
      <c r="B15" s="1"/>
      <c r="C15" s="1"/>
      <c r="D15" s="1"/>
      <c r="E15" s="1"/>
      <c r="F15" s="1"/>
      <c r="G15" s="1"/>
      <c r="H15" s="1"/>
      <c r="I15" s="1"/>
      <c r="J15" s="1"/>
      <c r="K15" s="1"/>
      <c r="L15" s="71"/>
      <c r="M15" s="72"/>
      <c r="N15" s="72"/>
      <c r="O15" s="72"/>
    </row>
    <row r="16" spans="1:25" s="62" customFormat="1" ht="21.75" customHeight="1" thickBot="1" x14ac:dyDescent="0.3">
      <c r="A16" s="392" t="s">
        <v>8</v>
      </c>
      <c r="B16" s="392"/>
      <c r="C16" s="97" t="s">
        <v>160</v>
      </c>
      <c r="D16" s="362"/>
      <c r="E16" s="362"/>
      <c r="F16" s="362"/>
      <c r="G16" s="1"/>
      <c r="H16" s="1"/>
      <c r="I16" s="1"/>
      <c r="J16" s="1"/>
      <c r="K16" s="1"/>
      <c r="L16" s="71"/>
      <c r="M16" s="72"/>
      <c r="N16" s="72"/>
      <c r="O16" s="72"/>
    </row>
    <row r="17" spans="1:15" s="62" customFormat="1" ht="21.75" customHeight="1" thickBot="1" x14ac:dyDescent="0.3">
      <c r="A17" s="392"/>
      <c r="B17" s="392"/>
      <c r="C17" s="97" t="s">
        <v>165</v>
      </c>
      <c r="D17" s="362"/>
      <c r="E17" s="362"/>
      <c r="F17" s="362"/>
      <c r="G17" s="1"/>
      <c r="H17" s="1"/>
      <c r="I17" s="1"/>
      <c r="J17" s="1"/>
      <c r="K17" s="1"/>
      <c r="L17" s="71"/>
      <c r="M17" s="72"/>
      <c r="N17" s="72"/>
      <c r="O17" s="72"/>
    </row>
    <row r="18" spans="1:15" s="62" customFormat="1" ht="21.75" customHeight="1" thickBot="1" x14ac:dyDescent="0.3">
      <c r="A18" s="392"/>
      <c r="B18" s="392"/>
      <c r="C18" s="97" t="s">
        <v>170</v>
      </c>
      <c r="D18" s="362" t="s">
        <v>261</v>
      </c>
      <c r="E18" s="362"/>
      <c r="F18" s="362"/>
      <c r="G18" s="1"/>
      <c r="H18" s="1"/>
      <c r="I18" s="1"/>
      <c r="J18" s="1"/>
      <c r="K18" s="1"/>
      <c r="L18" s="71"/>
      <c r="M18" s="72"/>
      <c r="N18" s="72"/>
      <c r="O18" s="72"/>
    </row>
    <row r="19" spans="1:15" s="62" customFormat="1" ht="21.75" customHeight="1" x14ac:dyDescent="0.25">
      <c r="A19" s="1"/>
      <c r="B19" s="1"/>
      <c r="C19" s="1"/>
      <c r="D19" s="1"/>
      <c r="E19" s="1"/>
      <c r="F19" s="1"/>
      <c r="G19" s="1"/>
      <c r="H19" s="1"/>
      <c r="I19" s="1"/>
      <c r="J19" s="1"/>
      <c r="K19" s="1"/>
      <c r="L19" s="71"/>
      <c r="M19" s="72"/>
      <c r="N19" s="72"/>
      <c r="O19" s="72"/>
    </row>
    <row r="20" spans="1:15" s="20" customFormat="1" ht="16.5" customHeight="1" x14ac:dyDescent="0.2"/>
    <row r="21" spans="1:15" ht="5.25" customHeight="1" thickBot="1" x14ac:dyDescent="0.3"/>
    <row r="22" spans="1:15" ht="48" customHeight="1" thickBot="1" x14ac:dyDescent="0.3">
      <c r="A22" s="584" t="s">
        <v>202</v>
      </c>
      <c r="B22" s="584"/>
      <c r="C22" s="584"/>
      <c r="D22" s="584"/>
      <c r="E22" s="584"/>
      <c r="F22" s="584"/>
      <c r="G22" s="584"/>
      <c r="H22" s="584"/>
      <c r="I22" s="584"/>
      <c r="J22" s="584"/>
    </row>
    <row r="23" spans="1:15" ht="69.95" customHeight="1" thickBot="1" x14ac:dyDescent="0.3">
      <c r="A23" s="88" t="s">
        <v>21</v>
      </c>
      <c r="B23" s="460" t="s">
        <v>271</v>
      </c>
      <c r="C23" s="580"/>
      <c r="D23" s="461"/>
      <c r="E23" s="89" t="s">
        <v>71</v>
      </c>
      <c r="F23" s="90" t="s">
        <v>254</v>
      </c>
      <c r="G23" s="89" t="s">
        <v>73</v>
      </c>
      <c r="H23" s="460" t="s">
        <v>255</v>
      </c>
      <c r="I23" s="580"/>
      <c r="J23" s="461"/>
    </row>
    <row r="24" spans="1:15" ht="50.25" customHeight="1" thickBot="1" x14ac:dyDescent="0.3">
      <c r="A24" s="80" t="s">
        <v>75</v>
      </c>
      <c r="B24" s="460" t="s">
        <v>263</v>
      </c>
      <c r="C24" s="580"/>
      <c r="D24" s="580"/>
      <c r="E24" s="580"/>
      <c r="F24" s="580"/>
      <c r="G24" s="580"/>
      <c r="H24" s="580"/>
      <c r="I24" s="580"/>
      <c r="J24" s="461"/>
    </row>
    <row r="25" spans="1:15" ht="50.25" customHeight="1" thickBot="1" x14ac:dyDescent="0.3">
      <c r="A25" s="420" t="s">
        <v>77</v>
      </c>
      <c r="B25" s="91">
        <v>2024</v>
      </c>
      <c r="C25" s="92">
        <v>2025</v>
      </c>
      <c r="D25" s="92">
        <v>2026</v>
      </c>
      <c r="E25" s="92">
        <v>2027</v>
      </c>
      <c r="F25" s="93" t="s">
        <v>203</v>
      </c>
      <c r="G25" s="94" t="s">
        <v>79</v>
      </c>
      <c r="H25" s="571" t="s">
        <v>81</v>
      </c>
      <c r="I25" s="572"/>
      <c r="J25" s="573"/>
    </row>
    <row r="26" spans="1:15" ht="50.25" customHeight="1" thickBot="1" x14ac:dyDescent="0.3">
      <c r="A26" s="570"/>
      <c r="B26" s="178">
        <v>2.5000000000000001E-2</v>
      </c>
      <c r="C26" s="179">
        <v>7.4999999999999997E-2</v>
      </c>
      <c r="D26" s="205">
        <v>8.7499999999999994E-2</v>
      </c>
      <c r="E26" s="179">
        <v>6.25E-2</v>
      </c>
      <c r="F26" s="180">
        <f>SUM(B26:E26)</f>
        <v>0.25</v>
      </c>
      <c r="G26" s="181">
        <v>0.1</v>
      </c>
      <c r="H26" s="410" t="s">
        <v>289</v>
      </c>
      <c r="I26" s="411"/>
      <c r="J26" s="412"/>
    </row>
    <row r="27" spans="1:15" ht="52.5" customHeight="1" thickBot="1" x14ac:dyDescent="0.3">
      <c r="A27" s="80"/>
      <c r="B27" s="574" t="s">
        <v>83</v>
      </c>
      <c r="C27" s="575"/>
      <c r="D27" s="575"/>
      <c r="E27" s="575"/>
      <c r="F27" s="575"/>
      <c r="G27" s="575"/>
      <c r="H27" s="575"/>
      <c r="I27" s="575"/>
      <c r="J27" s="576"/>
    </row>
    <row r="28" spans="1:15" s="23" customFormat="1" ht="56.25" customHeight="1" x14ac:dyDescent="0.25">
      <c r="A28" s="427" t="s">
        <v>181</v>
      </c>
      <c r="B28" s="191" t="s">
        <v>182</v>
      </c>
      <c r="C28" s="191" t="s">
        <v>86</v>
      </c>
      <c r="D28" s="415" t="s">
        <v>88</v>
      </c>
      <c r="E28" s="415"/>
      <c r="F28" s="415" t="s">
        <v>90</v>
      </c>
      <c r="G28" s="415"/>
      <c r="H28" s="191" t="s">
        <v>92</v>
      </c>
      <c r="I28" s="191" t="s">
        <v>93</v>
      </c>
      <c r="J28" s="192" t="s">
        <v>95</v>
      </c>
    </row>
    <row r="29" spans="1:15" ht="288.95" customHeight="1" x14ac:dyDescent="0.25">
      <c r="A29" s="340"/>
      <c r="B29" s="193">
        <v>0.7</v>
      </c>
      <c r="C29" s="193">
        <v>0.7</v>
      </c>
      <c r="D29" s="341" t="s">
        <v>329</v>
      </c>
      <c r="E29" s="341"/>
      <c r="F29" s="341" t="s">
        <v>328</v>
      </c>
      <c r="G29" s="341"/>
      <c r="H29" s="214" t="s">
        <v>297</v>
      </c>
      <c r="I29" s="214" t="s">
        <v>320</v>
      </c>
      <c r="J29" s="215" t="s">
        <v>319</v>
      </c>
    </row>
    <row r="30" spans="1:15" s="23" customFormat="1" ht="45" customHeight="1" x14ac:dyDescent="0.25">
      <c r="A30" s="340" t="s">
        <v>183</v>
      </c>
      <c r="B30" s="194" t="s">
        <v>182</v>
      </c>
      <c r="C30" s="194" t="s">
        <v>86</v>
      </c>
      <c r="D30" s="339" t="s">
        <v>88</v>
      </c>
      <c r="E30" s="339"/>
      <c r="F30" s="339" t="s">
        <v>90</v>
      </c>
      <c r="G30" s="339"/>
      <c r="H30" s="194" t="s">
        <v>92</v>
      </c>
      <c r="I30" s="194" t="s">
        <v>93</v>
      </c>
      <c r="J30" s="195" t="s">
        <v>95</v>
      </c>
    </row>
    <row r="31" spans="1:15" ht="408.95" customHeight="1" x14ac:dyDescent="0.25">
      <c r="A31" s="340"/>
      <c r="B31" s="193">
        <v>0.7</v>
      </c>
      <c r="C31" s="193">
        <v>0.7</v>
      </c>
      <c r="D31" s="341" t="s">
        <v>343</v>
      </c>
      <c r="E31" s="341"/>
      <c r="F31" s="341" t="s">
        <v>344</v>
      </c>
      <c r="G31" s="341"/>
      <c r="H31" s="214" t="s">
        <v>297</v>
      </c>
      <c r="I31" s="214" t="s">
        <v>360</v>
      </c>
      <c r="J31" s="215" t="s">
        <v>361</v>
      </c>
    </row>
    <row r="32" spans="1:15" s="23" customFormat="1" ht="54" customHeight="1" x14ac:dyDescent="0.25">
      <c r="A32" s="340" t="s">
        <v>184</v>
      </c>
      <c r="B32" s="194" t="s">
        <v>182</v>
      </c>
      <c r="C32" s="194" t="s">
        <v>86</v>
      </c>
      <c r="D32" s="339" t="s">
        <v>88</v>
      </c>
      <c r="E32" s="339"/>
      <c r="F32" s="339" t="s">
        <v>90</v>
      </c>
      <c r="G32" s="339"/>
      <c r="H32" s="194" t="s">
        <v>92</v>
      </c>
      <c r="I32" s="194" t="s">
        <v>93</v>
      </c>
      <c r="J32" s="195" t="s">
        <v>95</v>
      </c>
    </row>
    <row r="33" spans="1:10" ht="408.95" customHeight="1" x14ac:dyDescent="0.25">
      <c r="A33" s="340"/>
      <c r="B33" s="193">
        <v>0.73</v>
      </c>
      <c r="C33" s="193">
        <v>0.73</v>
      </c>
      <c r="D33" s="341" t="s">
        <v>385</v>
      </c>
      <c r="E33" s="341"/>
      <c r="F33" s="341" t="s">
        <v>386</v>
      </c>
      <c r="G33" s="341"/>
      <c r="H33" s="214" t="s">
        <v>297</v>
      </c>
      <c r="I33" s="214" t="s">
        <v>360</v>
      </c>
      <c r="J33" s="215" t="s">
        <v>398</v>
      </c>
    </row>
    <row r="34" spans="1:10" s="23" customFormat="1" ht="47.25" customHeight="1" x14ac:dyDescent="0.25">
      <c r="A34" s="340" t="s">
        <v>185</v>
      </c>
      <c r="B34" s="194" t="s">
        <v>182</v>
      </c>
      <c r="C34" s="194" t="s">
        <v>86</v>
      </c>
      <c r="D34" s="339" t="s">
        <v>88</v>
      </c>
      <c r="E34" s="339"/>
      <c r="F34" s="339" t="s">
        <v>90</v>
      </c>
      <c r="G34" s="339"/>
      <c r="H34" s="194" t="s">
        <v>92</v>
      </c>
      <c r="I34" s="194" t="s">
        <v>93</v>
      </c>
      <c r="J34" s="195" t="s">
        <v>95</v>
      </c>
    </row>
    <row r="35" spans="1:10" ht="408.95" customHeight="1" x14ac:dyDescent="0.25">
      <c r="A35" s="340"/>
      <c r="B35" s="193">
        <v>0.73</v>
      </c>
      <c r="C35" s="193">
        <v>0.73</v>
      </c>
      <c r="D35" s="341" t="s">
        <v>445</v>
      </c>
      <c r="E35" s="341"/>
      <c r="F35" s="341" t="s">
        <v>444</v>
      </c>
      <c r="G35" s="341"/>
      <c r="H35" s="214" t="s">
        <v>297</v>
      </c>
      <c r="I35" s="214" t="s">
        <v>360</v>
      </c>
      <c r="J35" s="241" t="s">
        <v>448</v>
      </c>
    </row>
    <row r="36" spans="1:10" s="23" customFormat="1" ht="47.25" customHeight="1" x14ac:dyDescent="0.25">
      <c r="A36" s="340" t="s">
        <v>186</v>
      </c>
      <c r="B36" s="194" t="s">
        <v>182</v>
      </c>
      <c r="C36" s="194" t="s">
        <v>86</v>
      </c>
      <c r="D36" s="339" t="s">
        <v>88</v>
      </c>
      <c r="E36" s="339"/>
      <c r="F36" s="339" t="s">
        <v>90</v>
      </c>
      <c r="G36" s="339"/>
      <c r="H36" s="194" t="s">
        <v>92</v>
      </c>
      <c r="I36" s="194" t="s">
        <v>93</v>
      </c>
      <c r="J36" s="195" t="s">
        <v>95</v>
      </c>
    </row>
    <row r="37" spans="1:10" ht="408.95" customHeight="1" x14ac:dyDescent="0.25">
      <c r="A37" s="340"/>
      <c r="B37" s="193">
        <v>0.73</v>
      </c>
      <c r="C37" s="193">
        <v>0.73</v>
      </c>
      <c r="D37" s="341" t="s">
        <v>470</v>
      </c>
      <c r="E37" s="342"/>
      <c r="F37" s="341" t="s">
        <v>471</v>
      </c>
      <c r="G37" s="342"/>
      <c r="H37" s="214" t="s">
        <v>297</v>
      </c>
      <c r="I37" s="214" t="s">
        <v>360</v>
      </c>
      <c r="J37" s="215" t="s">
        <v>488</v>
      </c>
    </row>
    <row r="38" spans="1:10" s="23" customFormat="1" ht="48.75" customHeight="1" x14ac:dyDescent="0.25">
      <c r="A38" s="340" t="s">
        <v>187</v>
      </c>
      <c r="B38" s="194" t="s">
        <v>182</v>
      </c>
      <c r="C38" s="194" t="s">
        <v>86</v>
      </c>
      <c r="D38" s="339" t="s">
        <v>88</v>
      </c>
      <c r="E38" s="339"/>
      <c r="F38" s="339" t="s">
        <v>90</v>
      </c>
      <c r="G38" s="339"/>
      <c r="H38" s="194" t="s">
        <v>92</v>
      </c>
      <c r="I38" s="194" t="s">
        <v>93</v>
      </c>
      <c r="J38" s="195" t="s">
        <v>95</v>
      </c>
    </row>
    <row r="39" spans="1:10" ht="375.95" customHeight="1" x14ac:dyDescent="0.25">
      <c r="A39" s="340"/>
      <c r="B39" s="193">
        <v>0.8</v>
      </c>
      <c r="C39" s="193">
        <v>0.8</v>
      </c>
      <c r="D39" s="341" t="s">
        <v>565</v>
      </c>
      <c r="E39" s="342"/>
      <c r="F39" s="465" t="s">
        <v>554</v>
      </c>
      <c r="G39" s="466"/>
      <c r="H39" s="214" t="s">
        <v>297</v>
      </c>
      <c r="I39" s="214" t="s">
        <v>360</v>
      </c>
      <c r="J39" s="215" t="s">
        <v>545</v>
      </c>
    </row>
    <row r="40" spans="1:10" ht="46.5" customHeight="1" x14ac:dyDescent="0.25">
      <c r="A40" s="340" t="s">
        <v>188</v>
      </c>
      <c r="B40" s="194" t="s">
        <v>182</v>
      </c>
      <c r="C40" s="194" t="s">
        <v>86</v>
      </c>
      <c r="D40" s="339" t="s">
        <v>88</v>
      </c>
      <c r="E40" s="339"/>
      <c r="F40" s="339" t="s">
        <v>90</v>
      </c>
      <c r="G40" s="339"/>
      <c r="H40" s="194" t="s">
        <v>92</v>
      </c>
      <c r="I40" s="194" t="s">
        <v>93</v>
      </c>
      <c r="J40" s="195" t="s">
        <v>95</v>
      </c>
    </row>
    <row r="41" spans="1:10" ht="408.95" customHeight="1" x14ac:dyDescent="0.25">
      <c r="A41" s="340"/>
      <c r="B41" s="193">
        <v>0.8</v>
      </c>
      <c r="C41" s="193">
        <v>0.8</v>
      </c>
      <c r="D41" s="341" t="s">
        <v>566</v>
      </c>
      <c r="E41" s="342"/>
      <c r="F41" s="341" t="s">
        <v>604</v>
      </c>
      <c r="G41" s="342"/>
      <c r="H41" s="214" t="s">
        <v>297</v>
      </c>
      <c r="I41" s="214" t="s">
        <v>360</v>
      </c>
      <c r="J41" s="215" t="s">
        <v>586</v>
      </c>
    </row>
    <row r="42" spans="1:10" ht="48.75" customHeight="1" x14ac:dyDescent="0.25">
      <c r="A42" s="340" t="s">
        <v>189</v>
      </c>
      <c r="B42" s="194" t="s">
        <v>182</v>
      </c>
      <c r="C42" s="194" t="s">
        <v>86</v>
      </c>
      <c r="D42" s="339" t="s">
        <v>88</v>
      </c>
      <c r="E42" s="339"/>
      <c r="F42" s="339" t="s">
        <v>90</v>
      </c>
      <c r="G42" s="339"/>
      <c r="H42" s="194" t="s">
        <v>92</v>
      </c>
      <c r="I42" s="194" t="s">
        <v>93</v>
      </c>
      <c r="J42" s="195" t="s">
        <v>95</v>
      </c>
    </row>
    <row r="43" spans="1:10" ht="408.95" customHeight="1" x14ac:dyDescent="0.25">
      <c r="A43" s="340"/>
      <c r="B43" s="193">
        <v>0.73</v>
      </c>
      <c r="C43" s="193">
        <v>0.73</v>
      </c>
      <c r="D43" s="341" t="s">
        <v>626</v>
      </c>
      <c r="E43" s="342"/>
      <c r="F43" s="341" t="s">
        <v>627</v>
      </c>
      <c r="G43" s="342"/>
      <c r="H43" s="214" t="s">
        <v>297</v>
      </c>
      <c r="I43" s="214" t="s">
        <v>360</v>
      </c>
      <c r="J43" s="215" t="s">
        <v>644</v>
      </c>
    </row>
    <row r="44" spans="1:10" ht="42.75" customHeight="1" x14ac:dyDescent="0.25">
      <c r="A44" s="340" t="s">
        <v>190</v>
      </c>
      <c r="B44" s="194" t="s">
        <v>182</v>
      </c>
      <c r="C44" s="194" t="s">
        <v>86</v>
      </c>
      <c r="D44" s="339" t="s">
        <v>88</v>
      </c>
      <c r="E44" s="339"/>
      <c r="F44" s="339" t="s">
        <v>90</v>
      </c>
      <c r="G44" s="339"/>
      <c r="H44" s="194" t="s">
        <v>92</v>
      </c>
      <c r="I44" s="194" t="s">
        <v>93</v>
      </c>
      <c r="J44" s="195" t="s">
        <v>95</v>
      </c>
    </row>
    <row r="45" spans="1:10" s="176" customFormat="1" ht="409.5" customHeight="1" x14ac:dyDescent="0.25">
      <c r="A45" s="340"/>
      <c r="B45" s="109">
        <v>0.73</v>
      </c>
      <c r="C45" s="109">
        <v>0.73</v>
      </c>
      <c r="D45" s="341" t="s">
        <v>682</v>
      </c>
      <c r="E45" s="341"/>
      <c r="F45" s="640" t="s">
        <v>699</v>
      </c>
      <c r="G45" s="640"/>
      <c r="H45" s="214" t="s">
        <v>297</v>
      </c>
      <c r="I45" s="214" t="s">
        <v>360</v>
      </c>
      <c r="J45" s="215" t="s">
        <v>681</v>
      </c>
    </row>
    <row r="46" spans="1:10" ht="45" customHeight="1" x14ac:dyDescent="0.25">
      <c r="A46" s="340" t="s">
        <v>191</v>
      </c>
      <c r="B46" s="194" t="s">
        <v>182</v>
      </c>
      <c r="C46" s="194" t="s">
        <v>86</v>
      </c>
      <c r="D46" s="339" t="s">
        <v>88</v>
      </c>
      <c r="E46" s="339"/>
      <c r="F46" s="339" t="s">
        <v>90</v>
      </c>
      <c r="G46" s="339"/>
      <c r="H46" s="194" t="s">
        <v>92</v>
      </c>
      <c r="I46" s="194" t="s">
        <v>93</v>
      </c>
      <c r="J46" s="195" t="s">
        <v>95</v>
      </c>
    </row>
    <row r="47" spans="1:10" ht="75.75" customHeight="1" x14ac:dyDescent="0.25">
      <c r="A47" s="340"/>
      <c r="B47" s="193">
        <v>0.73</v>
      </c>
      <c r="C47" s="193"/>
      <c r="D47" s="360"/>
      <c r="E47" s="360"/>
      <c r="F47" s="360"/>
      <c r="G47" s="360"/>
      <c r="H47" s="193"/>
      <c r="I47" s="193"/>
      <c r="J47" s="196"/>
    </row>
    <row r="48" spans="1:10" ht="46.5" customHeight="1" x14ac:dyDescent="0.25">
      <c r="A48" s="340" t="s">
        <v>192</v>
      </c>
      <c r="B48" s="194" t="s">
        <v>182</v>
      </c>
      <c r="C48" s="194" t="s">
        <v>86</v>
      </c>
      <c r="D48" s="339" t="s">
        <v>88</v>
      </c>
      <c r="E48" s="339"/>
      <c r="F48" s="339" t="s">
        <v>90</v>
      </c>
      <c r="G48" s="339"/>
      <c r="H48" s="194" t="s">
        <v>92</v>
      </c>
      <c r="I48" s="194" t="s">
        <v>93</v>
      </c>
      <c r="J48" s="195" t="s">
        <v>95</v>
      </c>
    </row>
    <row r="49" spans="1:13" ht="72" customHeight="1" x14ac:dyDescent="0.25">
      <c r="A49" s="340"/>
      <c r="B49" s="193">
        <v>0.73</v>
      </c>
      <c r="C49" s="193"/>
      <c r="D49" s="360"/>
      <c r="E49" s="360"/>
      <c r="F49" s="360"/>
      <c r="G49" s="360"/>
      <c r="H49" s="193"/>
      <c r="I49" s="193"/>
      <c r="J49" s="196"/>
    </row>
    <row r="50" spans="1:13" ht="48.75" customHeight="1" x14ac:dyDescent="0.25">
      <c r="A50" s="340" t="s">
        <v>193</v>
      </c>
      <c r="B50" s="194" t="s">
        <v>182</v>
      </c>
      <c r="C50" s="194" t="s">
        <v>86</v>
      </c>
      <c r="D50" s="339" t="s">
        <v>88</v>
      </c>
      <c r="E50" s="339"/>
      <c r="F50" s="339" t="s">
        <v>90</v>
      </c>
      <c r="G50" s="339"/>
      <c r="H50" s="194" t="s">
        <v>92</v>
      </c>
      <c r="I50" s="194" t="s">
        <v>93</v>
      </c>
      <c r="J50" s="195" t="s">
        <v>95</v>
      </c>
    </row>
    <row r="51" spans="1:13" ht="72.75" customHeight="1" thickBot="1" x14ac:dyDescent="0.3">
      <c r="A51" s="429"/>
      <c r="B51" s="193">
        <v>0.64</v>
      </c>
      <c r="C51" s="197"/>
      <c r="D51" s="430"/>
      <c r="E51" s="430"/>
      <c r="F51" s="430"/>
      <c r="G51" s="430"/>
      <c r="H51" s="197"/>
      <c r="I51" s="197"/>
      <c r="J51" s="198"/>
    </row>
    <row r="52" spans="1:13" x14ac:dyDescent="0.25">
      <c r="B52" s="1">
        <f>B29+B31+B33+B35+B37+B39+B41+B43+B45+B47+B49+B51</f>
        <v>8.7500000000000018</v>
      </c>
      <c r="C52" s="1">
        <f>SUM(B29+B31+B33+B35+B37+B39+B41+B43+B45+B47+B49+B51)</f>
        <v>8.7500000000000018</v>
      </c>
    </row>
    <row r="53" spans="1:13" ht="18" x14ac:dyDescent="0.25">
      <c r="A53" s="36" t="s">
        <v>204</v>
      </c>
    </row>
    <row r="54" spans="1:13" ht="18" customHeight="1" x14ac:dyDescent="0.25">
      <c r="A54" s="25"/>
    </row>
    <row r="55" spans="1:13" ht="46.5" x14ac:dyDescent="0.25">
      <c r="A55" s="591" t="s">
        <v>205</v>
      </c>
      <c r="B55" s="26" t="s">
        <v>156</v>
      </c>
      <c r="C55" s="26" t="s">
        <v>157</v>
      </c>
      <c r="D55" s="26" t="s">
        <v>158</v>
      </c>
      <c r="E55" s="26" t="s">
        <v>159</v>
      </c>
      <c r="F55" s="26" t="s">
        <v>161</v>
      </c>
      <c r="G55" s="26" t="s">
        <v>162</v>
      </c>
      <c r="H55" s="26" t="s">
        <v>163</v>
      </c>
      <c r="I55" s="26" t="s">
        <v>164</v>
      </c>
      <c r="J55" s="26" t="s">
        <v>166</v>
      </c>
      <c r="K55" s="26" t="s">
        <v>167</v>
      </c>
      <c r="L55" s="26" t="s">
        <v>168</v>
      </c>
      <c r="M55" s="26" t="s">
        <v>169</v>
      </c>
    </row>
    <row r="56" spans="1:13" ht="24.75" customHeight="1" x14ac:dyDescent="0.25">
      <c r="A56" s="591"/>
      <c r="B56" s="245">
        <v>0.73</v>
      </c>
      <c r="C56" s="245">
        <v>0.73</v>
      </c>
      <c r="D56" s="245">
        <v>0.73</v>
      </c>
      <c r="E56" s="245">
        <v>0.73</v>
      </c>
      <c r="F56" s="245">
        <v>0.73</v>
      </c>
      <c r="G56" s="27">
        <v>0.8</v>
      </c>
      <c r="H56" s="27">
        <v>0.8</v>
      </c>
      <c r="I56" s="27">
        <v>0.73</v>
      </c>
      <c r="J56" s="27">
        <v>0.73</v>
      </c>
      <c r="K56" s="27"/>
      <c r="L56" s="27"/>
      <c r="M56" s="27"/>
    </row>
    <row r="57" spans="1:13" s="22" customFormat="1" ht="13.5" customHeight="1" x14ac:dyDescent="0.25">
      <c r="A57" s="1"/>
      <c r="B57" s="1"/>
      <c r="C57" s="1"/>
      <c r="D57" s="1"/>
      <c r="E57" s="1"/>
      <c r="F57" s="1"/>
      <c r="G57" s="1"/>
      <c r="H57" s="1"/>
      <c r="I57" s="1"/>
    </row>
    <row r="58" spans="1:13" ht="15" thickBot="1" x14ac:dyDescent="0.3"/>
    <row r="59" spans="1:13" ht="44.25" customHeight="1" thickBot="1" x14ac:dyDescent="0.3">
      <c r="A59" s="119" t="s">
        <v>206</v>
      </c>
      <c r="B59" s="110" t="s">
        <v>207</v>
      </c>
      <c r="C59" s="102"/>
      <c r="D59" s="120" t="s">
        <v>208</v>
      </c>
      <c r="E59" s="110" t="s">
        <v>207</v>
      </c>
      <c r="F59" s="102"/>
      <c r="G59" s="120" t="s">
        <v>209</v>
      </c>
      <c r="H59" s="110" t="s">
        <v>210</v>
      </c>
      <c r="I59" s="118"/>
      <c r="J59" s="96"/>
    </row>
    <row r="60" spans="1:13" ht="24.95" customHeight="1" thickBot="1" x14ac:dyDescent="0.3">
      <c r="A60" s="121"/>
      <c r="B60" s="110" t="s">
        <v>211</v>
      </c>
      <c r="C60" s="206" t="s">
        <v>264</v>
      </c>
      <c r="D60" s="122"/>
      <c r="E60" s="110" t="s">
        <v>211</v>
      </c>
      <c r="F60" s="206" t="s">
        <v>266</v>
      </c>
      <c r="G60" s="122"/>
      <c r="H60" s="110" t="s">
        <v>212</v>
      </c>
      <c r="I60" s="207" t="s">
        <v>702</v>
      </c>
      <c r="J60" s="96"/>
    </row>
    <row r="61" spans="1:13" ht="21" customHeight="1" thickBot="1" x14ac:dyDescent="0.3">
      <c r="A61" s="121"/>
      <c r="B61" s="110" t="s">
        <v>213</v>
      </c>
      <c r="C61" s="206" t="s">
        <v>265</v>
      </c>
      <c r="D61" s="122"/>
      <c r="E61" s="110" t="s">
        <v>213</v>
      </c>
      <c r="F61" s="206" t="s">
        <v>267</v>
      </c>
      <c r="G61" s="122"/>
      <c r="H61" s="110" t="s">
        <v>214</v>
      </c>
      <c r="I61" s="207" t="s">
        <v>697</v>
      </c>
      <c r="J61" s="96"/>
    </row>
    <row r="62" spans="1:13" ht="47.25" customHeight="1" thickBot="1" x14ac:dyDescent="0.3">
      <c r="A62" s="121"/>
      <c r="B62" s="110" t="s">
        <v>207</v>
      </c>
      <c r="C62" s="102"/>
      <c r="D62" s="122"/>
      <c r="E62" s="110" t="s">
        <v>207</v>
      </c>
      <c r="F62" s="206"/>
      <c r="G62" s="122"/>
      <c r="H62" s="110" t="s">
        <v>210</v>
      </c>
      <c r="I62" s="118"/>
      <c r="J62" s="96"/>
    </row>
    <row r="63" spans="1:13" ht="29.25" customHeight="1" thickBot="1" x14ac:dyDescent="0.3">
      <c r="A63" s="121"/>
      <c r="B63" s="110" t="s">
        <v>211</v>
      </c>
      <c r="C63" s="102"/>
      <c r="D63" s="122"/>
      <c r="E63" s="110" t="s">
        <v>211</v>
      </c>
      <c r="F63" s="206" t="s">
        <v>268</v>
      </c>
      <c r="G63" s="122"/>
      <c r="H63" s="110" t="s">
        <v>212</v>
      </c>
      <c r="I63" s="207" t="s">
        <v>695</v>
      </c>
      <c r="J63" s="96"/>
    </row>
    <row r="64" spans="1:13" ht="34.5" customHeight="1" thickBot="1" x14ac:dyDescent="0.3">
      <c r="A64" s="123"/>
      <c r="B64" s="110" t="s">
        <v>213</v>
      </c>
      <c r="C64" s="102"/>
      <c r="D64" s="124"/>
      <c r="E64" s="110" t="s">
        <v>213</v>
      </c>
      <c r="F64" s="206" t="s">
        <v>269</v>
      </c>
      <c r="G64" s="124"/>
      <c r="H64" s="110" t="s">
        <v>214</v>
      </c>
      <c r="I64" s="207" t="s">
        <v>694</v>
      </c>
      <c r="J64" s="96"/>
    </row>
  </sheetData>
  <mergeCells count="87">
    <mergeCell ref="A55:A56"/>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 ref="A42:A43"/>
    <mergeCell ref="D42:E42"/>
    <mergeCell ref="F42:G42"/>
    <mergeCell ref="D43:E43"/>
    <mergeCell ref="F43:G43"/>
    <mergeCell ref="A44:A45"/>
    <mergeCell ref="D44:E44"/>
    <mergeCell ref="F44:G44"/>
    <mergeCell ref="D45:E45"/>
    <mergeCell ref="F45:G45"/>
    <mergeCell ref="A38:A39"/>
    <mergeCell ref="D38:E38"/>
    <mergeCell ref="F38:G38"/>
    <mergeCell ref="D39:E39"/>
    <mergeCell ref="F39:G39"/>
    <mergeCell ref="A40:A41"/>
    <mergeCell ref="D40:E40"/>
    <mergeCell ref="F40:G40"/>
    <mergeCell ref="D41:E41"/>
    <mergeCell ref="F41:G41"/>
    <mergeCell ref="A1:A4"/>
    <mergeCell ref="B24:J24"/>
    <mergeCell ref="A36:A37"/>
    <mergeCell ref="D36:E36"/>
    <mergeCell ref="F36:G36"/>
    <mergeCell ref="D37:E37"/>
    <mergeCell ref="F37:G37"/>
    <mergeCell ref="A34:A35"/>
    <mergeCell ref="D34:E34"/>
    <mergeCell ref="F34:G34"/>
    <mergeCell ref="D35:E35"/>
    <mergeCell ref="F35:G35"/>
    <mergeCell ref="A30:A31"/>
    <mergeCell ref="D30:E30"/>
    <mergeCell ref="F30:G30"/>
    <mergeCell ref="D31:E31"/>
    <mergeCell ref="F31:G31"/>
    <mergeCell ref="A32:A33"/>
    <mergeCell ref="D32:E32"/>
    <mergeCell ref="F32:G32"/>
    <mergeCell ref="D33:E33"/>
    <mergeCell ref="F33:G33"/>
    <mergeCell ref="A7:A10"/>
    <mergeCell ref="H23:J23"/>
    <mergeCell ref="A12:A14"/>
    <mergeCell ref="A16:B18"/>
    <mergeCell ref="B1:H1"/>
    <mergeCell ref="B2:H2"/>
    <mergeCell ref="B3:H3"/>
    <mergeCell ref="D16:F16"/>
    <mergeCell ref="D17:F17"/>
    <mergeCell ref="D18:F18"/>
    <mergeCell ref="I7:I10"/>
    <mergeCell ref="J7:J10"/>
    <mergeCell ref="B23:D23"/>
    <mergeCell ref="A22:J22"/>
    <mergeCell ref="B4:H4"/>
    <mergeCell ref="B7:H10"/>
    <mergeCell ref="A25:A26"/>
    <mergeCell ref="H25:J25"/>
    <mergeCell ref="D28:E28"/>
    <mergeCell ref="F28:G28"/>
    <mergeCell ref="B27:J27"/>
    <mergeCell ref="A28:A29"/>
    <mergeCell ref="H26:J26"/>
    <mergeCell ref="J1:L1"/>
    <mergeCell ref="J2:L2"/>
    <mergeCell ref="J3:L3"/>
    <mergeCell ref="J4:L4"/>
    <mergeCell ref="D29:E29"/>
    <mergeCell ref="F29:G29"/>
  </mergeCells>
  <hyperlinks>
    <hyperlink ref="J29" r:id="rId1" xr:uid="{95922F08-99A1-A145-872E-8A3F25E30CF5}"/>
    <hyperlink ref="J31" r:id="rId2" xr:uid="{CED5C1D8-2837-074D-BDEE-FE95DB20874E}"/>
    <hyperlink ref="J33" r:id="rId3" xr:uid="{40873827-7372-EF4D-97BA-DCEB29FF0FF8}"/>
    <hyperlink ref="J35" r:id="rId4" xr:uid="{7F80C65E-F12D-EF4E-8BD9-3A6CE67FE5F0}"/>
    <hyperlink ref="J37" r:id="rId5" xr:uid="{1BB5C6CB-8E3C-DF48-B68C-B0BF57C50E10}"/>
    <hyperlink ref="J39" r:id="rId6" xr:uid="{83197776-D157-CD4B-81A2-3AC962F610EF}"/>
    <hyperlink ref="J41" r:id="rId7" xr:uid="{A9F65C7F-24BE-9342-A3FF-7FCCD8B8006C}"/>
    <hyperlink ref="J43" r:id="rId8" xr:uid="{712F2ABC-933A-9B40-A26A-E0A7535145BB}"/>
    <hyperlink ref="J45" r:id="rId9" xr:uid="{95105188-0AF4-F645-93CD-6C4501E964F1}"/>
  </hyperlinks>
  <pageMargins left="0.25" right="0.25" top="0.75" bottom="0.75" header="0.3" footer="0.3"/>
  <pageSetup scale="21" orientation="landscape" r:id="rId10"/>
  <drawing r:id="rId11"/>
  <legacyDrawing r:id="rId1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3B41E-6F94-D04B-AFD5-AD6F26BB1A44}">
  <dimension ref="A1:M68"/>
  <sheetViews>
    <sheetView tabSelected="1" topLeftCell="F45" zoomScale="85" zoomScaleNormal="85" workbookViewId="0">
      <selection activeCell="H68" sqref="H68"/>
    </sheetView>
  </sheetViews>
  <sheetFormatPr baseColWidth="10" defaultRowHeight="15" x14ac:dyDescent="0.25"/>
  <cols>
    <col min="1" max="1" width="42" customWidth="1"/>
    <col min="2" max="2" width="18.140625" customWidth="1"/>
    <col min="3" max="3" width="38.7109375" customWidth="1"/>
    <col min="4" max="4" width="90.85546875" customWidth="1"/>
    <col min="5" max="5" width="81.85546875" customWidth="1"/>
    <col min="6" max="6" width="124.85546875" customWidth="1"/>
    <col min="7" max="7" width="120.140625" customWidth="1"/>
    <col min="8" max="8" width="33.140625" customWidth="1"/>
    <col min="9" max="9" width="52.140625" customWidth="1"/>
    <col min="10" max="10" width="33.28515625" customWidth="1"/>
  </cols>
  <sheetData>
    <row r="1" spans="1:13" ht="16.5" thickBot="1" x14ac:dyDescent="0.3">
      <c r="A1" s="588"/>
      <c r="B1" s="370" t="s">
        <v>150</v>
      </c>
      <c r="C1" s="371"/>
      <c r="D1" s="371"/>
      <c r="E1" s="371"/>
      <c r="F1" s="371"/>
      <c r="G1" s="371"/>
      <c r="H1" s="372"/>
      <c r="I1" s="37" t="s">
        <v>198</v>
      </c>
      <c r="J1" s="318" t="s">
        <v>234</v>
      </c>
      <c r="K1" s="319"/>
      <c r="L1" s="320"/>
      <c r="M1" s="67"/>
    </row>
    <row r="2" spans="1:13" ht="16.5" thickBot="1" x14ac:dyDescent="0.3">
      <c r="A2" s="589"/>
      <c r="B2" s="373" t="s">
        <v>151</v>
      </c>
      <c r="C2" s="374"/>
      <c r="D2" s="374"/>
      <c r="E2" s="374"/>
      <c r="F2" s="374"/>
      <c r="G2" s="374"/>
      <c r="H2" s="375"/>
      <c r="I2" s="37" t="s">
        <v>199</v>
      </c>
      <c r="J2" s="318" t="s">
        <v>235</v>
      </c>
      <c r="K2" s="319"/>
      <c r="L2" s="320"/>
      <c r="M2" s="67"/>
    </row>
    <row r="3" spans="1:13" ht="16.5" thickBot="1" x14ac:dyDescent="0.3">
      <c r="A3" s="589"/>
      <c r="B3" s="373" t="s">
        <v>0</v>
      </c>
      <c r="C3" s="374"/>
      <c r="D3" s="374"/>
      <c r="E3" s="374"/>
      <c r="F3" s="374"/>
      <c r="G3" s="374"/>
      <c r="H3" s="375"/>
      <c r="I3" s="37" t="s">
        <v>200</v>
      </c>
      <c r="J3" s="318" t="s">
        <v>236</v>
      </c>
      <c r="K3" s="319"/>
      <c r="L3" s="320"/>
      <c r="M3" s="67"/>
    </row>
    <row r="4" spans="1:13" ht="16.5" thickBot="1" x14ac:dyDescent="0.3">
      <c r="A4" s="590"/>
      <c r="B4" s="376" t="s">
        <v>201</v>
      </c>
      <c r="C4" s="377"/>
      <c r="D4" s="377"/>
      <c r="E4" s="377"/>
      <c r="F4" s="377"/>
      <c r="G4" s="377"/>
      <c r="H4" s="378"/>
      <c r="I4" s="37" t="s">
        <v>153</v>
      </c>
      <c r="J4" s="318" t="s">
        <v>238</v>
      </c>
      <c r="K4" s="319"/>
      <c r="L4" s="320"/>
      <c r="M4" s="67"/>
    </row>
    <row r="5" spans="1:13" x14ac:dyDescent="0.25">
      <c r="A5" s="1"/>
      <c r="B5" s="1"/>
      <c r="C5" s="1"/>
      <c r="D5" s="1"/>
      <c r="E5" s="1"/>
      <c r="F5" s="1"/>
      <c r="G5" s="1"/>
      <c r="H5" s="1"/>
      <c r="I5" s="1"/>
      <c r="J5" s="1"/>
      <c r="K5" s="1"/>
      <c r="L5" s="1"/>
      <c r="M5" s="1"/>
    </row>
    <row r="6" spans="1:13" ht="15.75" thickBot="1" x14ac:dyDescent="0.3">
      <c r="A6" s="4"/>
      <c r="B6" s="5"/>
      <c r="C6" s="5"/>
      <c r="D6" s="7"/>
      <c r="E6" s="6"/>
      <c r="F6" s="6"/>
      <c r="G6" s="125"/>
      <c r="H6" s="125"/>
      <c r="I6" s="8"/>
      <c r="J6" s="8"/>
      <c r="K6" s="5"/>
      <c r="L6" s="5"/>
      <c r="M6" s="5"/>
    </row>
    <row r="7" spans="1:13" x14ac:dyDescent="0.25">
      <c r="A7" s="577" t="s">
        <v>4</v>
      </c>
      <c r="B7" s="585" t="s">
        <v>241</v>
      </c>
      <c r="C7" s="586"/>
      <c r="D7" s="586"/>
      <c r="E7" s="586"/>
      <c r="F7" s="586"/>
      <c r="G7" s="586"/>
      <c r="H7" s="587"/>
      <c r="I7" s="577" t="s">
        <v>155</v>
      </c>
      <c r="J7" s="581">
        <v>2024110010311</v>
      </c>
      <c r="K7" s="5"/>
      <c r="L7" s="5"/>
      <c r="M7" s="5"/>
    </row>
    <row r="8" spans="1:13" x14ac:dyDescent="0.25">
      <c r="A8" s="578"/>
      <c r="B8" s="307"/>
      <c r="C8" s="308"/>
      <c r="D8" s="308"/>
      <c r="E8" s="308"/>
      <c r="F8" s="308"/>
      <c r="G8" s="308"/>
      <c r="H8" s="309"/>
      <c r="I8" s="578"/>
      <c r="J8" s="582"/>
      <c r="K8" s="5"/>
      <c r="L8" s="5"/>
      <c r="M8" s="5"/>
    </row>
    <row r="9" spans="1:13" x14ac:dyDescent="0.25">
      <c r="A9" s="578"/>
      <c r="B9" s="307"/>
      <c r="C9" s="308"/>
      <c r="D9" s="308"/>
      <c r="E9" s="308"/>
      <c r="F9" s="308"/>
      <c r="G9" s="308"/>
      <c r="H9" s="309"/>
      <c r="I9" s="578"/>
      <c r="J9" s="582"/>
      <c r="K9" s="5"/>
      <c r="L9" s="5"/>
      <c r="M9" s="5"/>
    </row>
    <row r="10" spans="1:13" ht="15.75" thickBot="1" x14ac:dyDescent="0.3">
      <c r="A10" s="579"/>
      <c r="B10" s="310"/>
      <c r="C10" s="311"/>
      <c r="D10" s="311"/>
      <c r="E10" s="311"/>
      <c r="F10" s="311"/>
      <c r="G10" s="311"/>
      <c r="H10" s="312"/>
      <c r="I10" s="579"/>
      <c r="J10" s="583"/>
      <c r="K10" s="5"/>
      <c r="L10" s="5"/>
      <c r="M10" s="5"/>
    </row>
    <row r="11" spans="1:13" ht="15.75" thickBot="1" x14ac:dyDescent="0.3">
      <c r="A11" s="12"/>
      <c r="B11" s="61"/>
      <c r="C11" s="5"/>
      <c r="D11" s="5"/>
      <c r="E11" s="5"/>
      <c r="F11" s="5"/>
      <c r="G11" s="5"/>
      <c r="H11" s="5"/>
      <c r="I11" s="5"/>
      <c r="J11" s="5"/>
      <c r="K11" s="5"/>
      <c r="L11" s="5"/>
      <c r="M11" s="5"/>
    </row>
    <row r="12" spans="1:13" ht="18.75" thickBot="1" x14ac:dyDescent="0.3">
      <c r="A12" s="400" t="s">
        <v>6</v>
      </c>
      <c r="B12" s="86" t="s">
        <v>156</v>
      </c>
      <c r="C12" s="208"/>
      <c r="D12" s="86" t="s">
        <v>157</v>
      </c>
      <c r="E12" s="210"/>
      <c r="F12" s="86" t="s">
        <v>158</v>
      </c>
      <c r="G12" s="100"/>
      <c r="H12" s="86" t="s">
        <v>159</v>
      </c>
      <c r="I12" s="101"/>
      <c r="J12" s="62"/>
      <c r="K12" s="62"/>
      <c r="L12" s="62"/>
      <c r="M12" s="62"/>
    </row>
    <row r="13" spans="1:13" ht="15.75" thickBot="1" x14ac:dyDescent="0.3">
      <c r="A13" s="400"/>
      <c r="B13" s="87" t="s">
        <v>161</v>
      </c>
      <c r="C13" s="69"/>
      <c r="D13" s="86" t="s">
        <v>162</v>
      </c>
      <c r="E13" s="38"/>
      <c r="F13" s="86" t="s">
        <v>163</v>
      </c>
      <c r="G13" s="69"/>
      <c r="H13" s="86" t="s">
        <v>164</v>
      </c>
      <c r="I13" s="101"/>
      <c r="J13" s="62"/>
      <c r="K13" s="62"/>
      <c r="L13" s="62"/>
      <c r="M13" s="62"/>
    </row>
    <row r="14" spans="1:13" ht="15.75" thickBot="1" x14ac:dyDescent="0.3">
      <c r="A14" s="400"/>
      <c r="B14" s="86" t="s">
        <v>166</v>
      </c>
      <c r="C14" s="100" t="s">
        <v>261</v>
      </c>
      <c r="D14" s="86" t="s">
        <v>167</v>
      </c>
      <c r="E14" s="38"/>
      <c r="F14" s="86" t="s">
        <v>168</v>
      </c>
      <c r="G14" s="38"/>
      <c r="H14" s="86" t="s">
        <v>169</v>
      </c>
      <c r="I14" s="101"/>
      <c r="J14" s="62"/>
      <c r="K14" s="62"/>
      <c r="L14" s="62"/>
      <c r="M14" s="62"/>
    </row>
    <row r="15" spans="1:13" ht="15.75" thickBot="1" x14ac:dyDescent="0.3">
      <c r="A15" s="1"/>
      <c r="B15" s="1"/>
      <c r="C15" s="1"/>
      <c r="D15" s="1"/>
      <c r="E15" s="1"/>
      <c r="F15" s="1"/>
      <c r="G15" s="1"/>
      <c r="H15" s="1"/>
      <c r="I15" s="1"/>
      <c r="J15" s="1"/>
      <c r="K15" s="1"/>
      <c r="L15" s="71"/>
      <c r="M15" s="72"/>
    </row>
    <row r="16" spans="1:13" ht="15.75" thickBot="1" x14ac:dyDescent="0.3">
      <c r="A16" s="392" t="s">
        <v>8</v>
      </c>
      <c r="B16" s="392"/>
      <c r="C16" s="97" t="s">
        <v>160</v>
      </c>
      <c r="D16" s="362"/>
      <c r="E16" s="362"/>
      <c r="F16" s="362"/>
      <c r="G16" s="1"/>
      <c r="H16" s="1"/>
      <c r="I16" s="1"/>
      <c r="J16" s="1"/>
      <c r="K16" s="1"/>
      <c r="L16" s="71"/>
      <c r="M16" s="72"/>
    </row>
    <row r="17" spans="1:13" ht="15.75" thickBot="1" x14ac:dyDescent="0.3">
      <c r="A17" s="392"/>
      <c r="B17" s="392"/>
      <c r="C17" s="97" t="s">
        <v>165</v>
      </c>
      <c r="D17" s="362"/>
      <c r="E17" s="362"/>
      <c r="F17" s="362"/>
      <c r="G17" s="1"/>
      <c r="H17" s="1"/>
      <c r="I17" s="1"/>
      <c r="J17" s="1"/>
      <c r="K17" s="1"/>
      <c r="L17" s="71"/>
      <c r="M17" s="72"/>
    </row>
    <row r="18" spans="1:13" ht="15.75" thickBot="1" x14ac:dyDescent="0.3">
      <c r="A18" s="392"/>
      <c r="B18" s="392"/>
      <c r="C18" s="97" t="s">
        <v>170</v>
      </c>
      <c r="D18" s="362" t="s">
        <v>261</v>
      </c>
      <c r="E18" s="362"/>
      <c r="F18" s="362"/>
      <c r="G18" s="1"/>
      <c r="H18" s="1"/>
      <c r="I18" s="1"/>
      <c r="J18" s="1"/>
      <c r="K18" s="1"/>
      <c r="L18" s="71"/>
      <c r="M18" s="72"/>
    </row>
    <row r="19" spans="1:13" x14ac:dyDescent="0.25">
      <c r="A19" s="1"/>
      <c r="B19" s="1"/>
      <c r="C19" s="1"/>
      <c r="D19" s="1"/>
      <c r="E19" s="1"/>
      <c r="F19" s="1"/>
      <c r="G19" s="1"/>
      <c r="H19" s="1"/>
      <c r="I19" s="1"/>
      <c r="J19" s="1"/>
      <c r="K19" s="1"/>
      <c r="L19" s="71"/>
      <c r="M19" s="72"/>
    </row>
    <row r="20" spans="1:13" x14ac:dyDescent="0.25">
      <c r="A20" s="20"/>
      <c r="B20" s="20"/>
      <c r="C20" s="20"/>
      <c r="D20" s="20"/>
      <c r="E20" s="20"/>
      <c r="F20" s="20"/>
      <c r="G20" s="20"/>
      <c r="H20" s="20"/>
      <c r="I20" s="20"/>
      <c r="J20" s="20"/>
      <c r="K20" s="20"/>
      <c r="L20" s="20"/>
      <c r="M20" s="20"/>
    </row>
    <row r="21" spans="1:13" ht="15.75" thickBot="1" x14ac:dyDescent="0.3">
      <c r="A21" s="1"/>
      <c r="B21" s="1"/>
      <c r="C21" s="1"/>
      <c r="D21" s="1"/>
      <c r="E21" s="1"/>
      <c r="F21" s="1"/>
      <c r="G21" s="1"/>
      <c r="H21" s="1"/>
      <c r="I21" s="1"/>
      <c r="J21" s="1"/>
      <c r="K21" s="1"/>
      <c r="L21" s="1"/>
      <c r="M21" s="1"/>
    </row>
    <row r="22" spans="1:13" ht="15.75" thickBot="1" x14ac:dyDescent="0.3">
      <c r="A22" s="584" t="s">
        <v>202</v>
      </c>
      <c r="B22" s="584"/>
      <c r="C22" s="584"/>
      <c r="D22" s="584"/>
      <c r="E22" s="584"/>
      <c r="F22" s="584"/>
      <c r="G22" s="584"/>
      <c r="H22" s="584"/>
      <c r="I22" s="584"/>
      <c r="J22" s="584"/>
      <c r="K22" s="1"/>
      <c r="L22" s="1"/>
      <c r="M22" s="1"/>
    </row>
    <row r="23" spans="1:13" ht="71.25" customHeight="1" thickBot="1" x14ac:dyDescent="0.3">
      <c r="A23" s="88" t="s">
        <v>21</v>
      </c>
      <c r="B23" s="460" t="s">
        <v>270</v>
      </c>
      <c r="C23" s="580"/>
      <c r="D23" s="461"/>
      <c r="E23" s="89" t="s">
        <v>71</v>
      </c>
      <c r="F23" s="90" t="s">
        <v>254</v>
      </c>
      <c r="G23" s="89" t="s">
        <v>73</v>
      </c>
      <c r="H23" s="460" t="s">
        <v>255</v>
      </c>
      <c r="I23" s="580"/>
      <c r="J23" s="461"/>
      <c r="K23" s="1"/>
      <c r="L23" s="1"/>
      <c r="M23" s="1"/>
    </row>
    <row r="24" spans="1:13" ht="15.75" thickBot="1" x14ac:dyDescent="0.3">
      <c r="A24" s="80" t="s">
        <v>75</v>
      </c>
      <c r="B24" s="460" t="s">
        <v>256</v>
      </c>
      <c r="C24" s="580"/>
      <c r="D24" s="580"/>
      <c r="E24" s="580"/>
      <c r="F24" s="580"/>
      <c r="G24" s="580"/>
      <c r="H24" s="580"/>
      <c r="I24" s="580"/>
      <c r="J24" s="461"/>
      <c r="K24" s="1"/>
      <c r="L24" s="1"/>
      <c r="M24" s="1"/>
    </row>
    <row r="25" spans="1:13" ht="15.75" thickBot="1" x14ac:dyDescent="0.3">
      <c r="A25" s="420" t="s">
        <v>77</v>
      </c>
      <c r="B25" s="91">
        <v>2024</v>
      </c>
      <c r="C25" s="92">
        <v>2025</v>
      </c>
      <c r="D25" s="92">
        <v>2026</v>
      </c>
      <c r="E25" s="92">
        <v>2027</v>
      </c>
      <c r="F25" s="93" t="s">
        <v>203</v>
      </c>
      <c r="G25" s="94" t="s">
        <v>79</v>
      </c>
      <c r="H25" s="571" t="s">
        <v>81</v>
      </c>
      <c r="I25" s="572"/>
      <c r="J25" s="573"/>
      <c r="K25" s="1"/>
      <c r="L25" s="1"/>
      <c r="M25" s="1"/>
    </row>
    <row r="26" spans="1:13" ht="15.75" thickBot="1" x14ac:dyDescent="0.3">
      <c r="A26" s="570"/>
      <c r="B26" s="116">
        <v>1</v>
      </c>
      <c r="C26" s="116">
        <v>1</v>
      </c>
      <c r="D26" s="116">
        <v>1</v>
      </c>
      <c r="E26" s="117">
        <v>1</v>
      </c>
      <c r="F26" s="115">
        <v>1</v>
      </c>
      <c r="G26" s="95">
        <v>1</v>
      </c>
      <c r="H26" s="410" t="s">
        <v>272</v>
      </c>
      <c r="I26" s="411"/>
      <c r="J26" s="412"/>
      <c r="K26" s="1"/>
      <c r="L26" s="1"/>
      <c r="M26" s="1"/>
    </row>
    <row r="27" spans="1:13" ht="15.75" thickBot="1" x14ac:dyDescent="0.3">
      <c r="A27" s="80"/>
      <c r="B27" s="574" t="s">
        <v>83</v>
      </c>
      <c r="C27" s="575"/>
      <c r="D27" s="575"/>
      <c r="E27" s="575"/>
      <c r="F27" s="575"/>
      <c r="G27" s="575"/>
      <c r="H27" s="575"/>
      <c r="I27" s="575"/>
      <c r="J27" s="576"/>
      <c r="K27" s="1"/>
      <c r="L27" s="1"/>
      <c r="M27" s="1"/>
    </row>
    <row r="28" spans="1:13" ht="45.75" thickBot="1" x14ac:dyDescent="0.3">
      <c r="A28" s="427" t="s">
        <v>181</v>
      </c>
      <c r="B28" s="191" t="s">
        <v>182</v>
      </c>
      <c r="C28" s="191" t="s">
        <v>86</v>
      </c>
      <c r="D28" s="415" t="s">
        <v>88</v>
      </c>
      <c r="E28" s="415"/>
      <c r="F28" s="415" t="s">
        <v>90</v>
      </c>
      <c r="G28" s="415"/>
      <c r="H28" s="191" t="s">
        <v>92</v>
      </c>
      <c r="I28" s="191" t="s">
        <v>93</v>
      </c>
      <c r="J28" s="192" t="s">
        <v>95</v>
      </c>
      <c r="K28" s="23"/>
      <c r="L28" s="23"/>
      <c r="M28" s="23"/>
    </row>
    <row r="29" spans="1:13" ht="333" customHeight="1" thickBot="1" x14ac:dyDescent="0.3">
      <c r="A29" s="340"/>
      <c r="B29" s="193">
        <v>8.3299999999999999E-2</v>
      </c>
      <c r="C29" s="193">
        <v>8.3299999999999999E-2</v>
      </c>
      <c r="D29" s="341" t="s">
        <v>365</v>
      </c>
      <c r="E29" s="341"/>
      <c r="F29" s="341" t="s">
        <v>366</v>
      </c>
      <c r="G29" s="341"/>
      <c r="H29" s="216" t="s">
        <v>297</v>
      </c>
      <c r="I29" s="211" t="s">
        <v>321</v>
      </c>
      <c r="J29" s="215" t="s">
        <v>322</v>
      </c>
      <c r="K29" s="1"/>
      <c r="L29" s="1"/>
      <c r="M29" s="1"/>
    </row>
    <row r="30" spans="1:13" ht="45.75" thickBot="1" x14ac:dyDescent="0.3">
      <c r="A30" s="340" t="s">
        <v>183</v>
      </c>
      <c r="B30" s="194" t="s">
        <v>182</v>
      </c>
      <c r="C30" s="194" t="s">
        <v>86</v>
      </c>
      <c r="D30" s="339" t="s">
        <v>88</v>
      </c>
      <c r="E30" s="339"/>
      <c r="F30" s="339" t="s">
        <v>90</v>
      </c>
      <c r="G30" s="339"/>
      <c r="H30" s="194" t="s">
        <v>92</v>
      </c>
      <c r="I30" s="194" t="s">
        <v>93</v>
      </c>
      <c r="J30" s="195" t="s">
        <v>95</v>
      </c>
      <c r="K30" s="23"/>
      <c r="L30" s="23"/>
      <c r="M30" s="23"/>
    </row>
    <row r="31" spans="1:13" ht="408" customHeight="1" thickBot="1" x14ac:dyDescent="0.3">
      <c r="A31" s="340"/>
      <c r="B31" s="193">
        <v>8.3299999999999999E-2</v>
      </c>
      <c r="C31" s="193">
        <v>8.3299999999999999E-2</v>
      </c>
      <c r="D31" s="341" t="s">
        <v>367</v>
      </c>
      <c r="E31" s="341"/>
      <c r="F31" s="341" t="s">
        <v>368</v>
      </c>
      <c r="G31" s="341"/>
      <c r="H31" s="216" t="s">
        <v>297</v>
      </c>
      <c r="I31" s="211" t="s">
        <v>321</v>
      </c>
      <c r="J31" s="217" t="s">
        <v>364</v>
      </c>
      <c r="K31" s="1"/>
      <c r="L31" s="1"/>
      <c r="M31" s="1"/>
    </row>
    <row r="32" spans="1:13" ht="45.75" thickBot="1" x14ac:dyDescent="0.3">
      <c r="A32" s="340" t="s">
        <v>184</v>
      </c>
      <c r="B32" s="194" t="s">
        <v>182</v>
      </c>
      <c r="C32" s="194" t="s">
        <v>86</v>
      </c>
      <c r="D32" s="339" t="s">
        <v>88</v>
      </c>
      <c r="E32" s="339"/>
      <c r="F32" s="339" t="s">
        <v>90</v>
      </c>
      <c r="G32" s="339"/>
      <c r="H32" s="194" t="s">
        <v>92</v>
      </c>
      <c r="I32" s="194" t="s">
        <v>93</v>
      </c>
      <c r="J32" s="195" t="s">
        <v>95</v>
      </c>
      <c r="K32" s="23"/>
      <c r="L32" s="23"/>
      <c r="M32" s="23"/>
    </row>
    <row r="33" spans="1:13" ht="408.95" customHeight="1" thickBot="1" x14ac:dyDescent="0.3">
      <c r="A33" s="340"/>
      <c r="B33" s="193">
        <v>8.3299999999999999E-2</v>
      </c>
      <c r="C33" s="193">
        <v>8.3299999999999999E-2</v>
      </c>
      <c r="D33" s="416" t="s">
        <v>436</v>
      </c>
      <c r="E33" s="416"/>
      <c r="F33" s="341" t="s">
        <v>387</v>
      </c>
      <c r="G33" s="341"/>
      <c r="H33" s="216" t="s">
        <v>297</v>
      </c>
      <c r="I33" s="211" t="s">
        <v>321</v>
      </c>
      <c r="J33" s="215" t="s">
        <v>399</v>
      </c>
      <c r="K33" s="1"/>
      <c r="L33" s="1"/>
      <c r="M33" s="1"/>
    </row>
    <row r="34" spans="1:13" ht="45.75" thickBot="1" x14ac:dyDescent="0.3">
      <c r="A34" s="340" t="s">
        <v>185</v>
      </c>
      <c r="B34" s="194" t="s">
        <v>182</v>
      </c>
      <c r="C34" s="194" t="s">
        <v>86</v>
      </c>
      <c r="D34" s="339" t="s">
        <v>88</v>
      </c>
      <c r="E34" s="339"/>
      <c r="F34" s="339" t="s">
        <v>90</v>
      </c>
      <c r="G34" s="339"/>
      <c r="H34" s="194" t="s">
        <v>92</v>
      </c>
      <c r="I34" s="194" t="s">
        <v>93</v>
      </c>
      <c r="J34" s="195" t="s">
        <v>95</v>
      </c>
      <c r="K34" s="23"/>
      <c r="L34" s="23"/>
      <c r="M34" s="23"/>
    </row>
    <row r="35" spans="1:13" ht="408.95" customHeight="1" thickBot="1" x14ac:dyDescent="0.3">
      <c r="A35" s="340"/>
      <c r="B35" s="193">
        <v>8.3299999999999999E-2</v>
      </c>
      <c r="C35" s="193">
        <v>8.3299999999999999E-2</v>
      </c>
      <c r="D35" s="341" t="s">
        <v>446</v>
      </c>
      <c r="E35" s="341"/>
      <c r="F35" s="341" t="s">
        <v>447</v>
      </c>
      <c r="G35" s="341"/>
      <c r="H35" s="216" t="s">
        <v>297</v>
      </c>
      <c r="I35" s="240" t="s">
        <v>321</v>
      </c>
      <c r="J35" s="241" t="s">
        <v>449</v>
      </c>
      <c r="K35" s="1"/>
      <c r="L35" s="1"/>
      <c r="M35" s="1"/>
    </row>
    <row r="36" spans="1:13" ht="45.75" thickBot="1" x14ac:dyDescent="0.3">
      <c r="A36" s="340" t="s">
        <v>186</v>
      </c>
      <c r="B36" s="194" t="s">
        <v>182</v>
      </c>
      <c r="C36" s="194" t="s">
        <v>86</v>
      </c>
      <c r="D36" s="339" t="s">
        <v>88</v>
      </c>
      <c r="E36" s="339"/>
      <c r="F36" s="339" t="s">
        <v>90</v>
      </c>
      <c r="G36" s="339"/>
      <c r="H36" s="194" t="s">
        <v>92</v>
      </c>
      <c r="I36" s="194" t="s">
        <v>93</v>
      </c>
      <c r="J36" s="195" t="s">
        <v>95</v>
      </c>
      <c r="K36" s="23"/>
      <c r="L36" s="23"/>
      <c r="M36" s="23"/>
    </row>
    <row r="37" spans="1:13" ht="408.95" customHeight="1" thickBot="1" x14ac:dyDescent="0.3">
      <c r="A37" s="340"/>
      <c r="B37" s="193">
        <v>8.3299999999999999E-2</v>
      </c>
      <c r="C37" s="193">
        <v>8.3299999999999999E-2</v>
      </c>
      <c r="D37" s="341" t="s">
        <v>492</v>
      </c>
      <c r="E37" s="342"/>
      <c r="F37" s="341" t="s">
        <v>493</v>
      </c>
      <c r="G37" s="342"/>
      <c r="H37" s="216" t="s">
        <v>297</v>
      </c>
      <c r="I37" s="240" t="s">
        <v>321</v>
      </c>
      <c r="J37" s="215" t="s">
        <v>489</v>
      </c>
      <c r="K37" s="1"/>
      <c r="L37" s="1"/>
      <c r="M37" s="1"/>
    </row>
    <row r="38" spans="1:13" ht="45.75" thickBot="1" x14ac:dyDescent="0.3">
      <c r="A38" s="340" t="s">
        <v>187</v>
      </c>
      <c r="B38" s="194" t="s">
        <v>182</v>
      </c>
      <c r="C38" s="194" t="s">
        <v>86</v>
      </c>
      <c r="D38" s="339" t="s">
        <v>88</v>
      </c>
      <c r="E38" s="339"/>
      <c r="F38" s="339" t="s">
        <v>90</v>
      </c>
      <c r="G38" s="339"/>
      <c r="H38" s="194" t="s">
        <v>92</v>
      </c>
      <c r="I38" s="194" t="s">
        <v>93</v>
      </c>
      <c r="J38" s="195" t="s">
        <v>95</v>
      </c>
      <c r="K38" s="23"/>
      <c r="L38" s="23"/>
      <c r="M38" s="23"/>
    </row>
    <row r="39" spans="1:13" ht="409.5" customHeight="1" thickBot="1" x14ac:dyDescent="0.3">
      <c r="A39" s="340"/>
      <c r="B39" s="193">
        <v>8.3299999999999999E-2</v>
      </c>
      <c r="C39" s="193">
        <v>8.3299999999999999E-2</v>
      </c>
      <c r="D39" s="341" t="s">
        <v>548</v>
      </c>
      <c r="E39" s="342"/>
      <c r="F39" s="341" t="s">
        <v>549</v>
      </c>
      <c r="G39" s="342"/>
      <c r="H39" s="216" t="s">
        <v>297</v>
      </c>
      <c r="I39" s="240" t="s">
        <v>321</v>
      </c>
      <c r="J39" s="215" t="s">
        <v>546</v>
      </c>
      <c r="K39" s="1"/>
      <c r="L39" s="1"/>
      <c r="M39" s="1"/>
    </row>
    <row r="40" spans="1:13" ht="45.75" thickBot="1" x14ac:dyDescent="0.3">
      <c r="A40" s="340" t="s">
        <v>188</v>
      </c>
      <c r="B40" s="194" t="s">
        <v>182</v>
      </c>
      <c r="C40" s="194" t="s">
        <v>86</v>
      </c>
      <c r="D40" s="339" t="s">
        <v>88</v>
      </c>
      <c r="E40" s="339"/>
      <c r="F40" s="339" t="s">
        <v>90</v>
      </c>
      <c r="G40" s="339"/>
      <c r="H40" s="194" t="s">
        <v>92</v>
      </c>
      <c r="I40" s="194" t="s">
        <v>93</v>
      </c>
      <c r="J40" s="195" t="s">
        <v>95</v>
      </c>
      <c r="K40" s="1"/>
      <c r="L40" s="1"/>
      <c r="M40" s="1"/>
    </row>
    <row r="41" spans="1:13" ht="408.95" customHeight="1" thickBot="1" x14ac:dyDescent="0.3">
      <c r="A41" s="340"/>
      <c r="B41" s="193">
        <v>8.3299999999999999E-2</v>
      </c>
      <c r="C41" s="193">
        <v>8.3299999999999999E-2</v>
      </c>
      <c r="D41" s="341" t="s">
        <v>574</v>
      </c>
      <c r="E41" s="342"/>
      <c r="F41" s="341" t="s">
        <v>605</v>
      </c>
      <c r="G41" s="342"/>
      <c r="H41" s="216" t="s">
        <v>297</v>
      </c>
      <c r="I41" s="240" t="s">
        <v>321</v>
      </c>
      <c r="J41" s="215" t="s">
        <v>587</v>
      </c>
      <c r="K41" s="1"/>
      <c r="L41" s="1"/>
      <c r="M41" s="1"/>
    </row>
    <row r="42" spans="1:13" ht="45.75" thickBot="1" x14ac:dyDescent="0.3">
      <c r="A42" s="340" t="s">
        <v>189</v>
      </c>
      <c r="B42" s="194" t="s">
        <v>182</v>
      </c>
      <c r="C42" s="194" t="s">
        <v>86</v>
      </c>
      <c r="D42" s="339" t="s">
        <v>88</v>
      </c>
      <c r="E42" s="339"/>
      <c r="F42" s="339" t="s">
        <v>90</v>
      </c>
      <c r="G42" s="339"/>
      <c r="H42" s="194" t="s">
        <v>92</v>
      </c>
      <c r="I42" s="194" t="s">
        <v>93</v>
      </c>
      <c r="J42" s="195" t="s">
        <v>95</v>
      </c>
      <c r="K42" s="1"/>
      <c r="L42" s="1"/>
      <c r="M42" s="1"/>
    </row>
    <row r="43" spans="1:13" ht="409.5" customHeight="1" thickBot="1" x14ac:dyDescent="0.3">
      <c r="A43" s="340"/>
      <c r="B43" s="193">
        <v>8.3299999999999999E-2</v>
      </c>
      <c r="C43" s="193">
        <v>8.3299999999999999E-2</v>
      </c>
      <c r="D43" s="341" t="s">
        <v>628</v>
      </c>
      <c r="E43" s="342"/>
      <c r="F43" s="341" t="s">
        <v>646</v>
      </c>
      <c r="G43" s="342"/>
      <c r="H43" s="216" t="s">
        <v>297</v>
      </c>
      <c r="I43" s="240" t="s">
        <v>321</v>
      </c>
      <c r="J43" s="215" t="s">
        <v>645</v>
      </c>
      <c r="K43" s="1"/>
      <c r="L43" s="1"/>
      <c r="M43" s="1"/>
    </row>
    <row r="44" spans="1:13" ht="45.75" thickBot="1" x14ac:dyDescent="0.3">
      <c r="A44" s="340" t="s">
        <v>190</v>
      </c>
      <c r="B44" s="194" t="s">
        <v>182</v>
      </c>
      <c r="C44" s="194" t="s">
        <v>86</v>
      </c>
      <c r="D44" s="339" t="s">
        <v>88</v>
      </c>
      <c r="E44" s="339"/>
      <c r="F44" s="339" t="s">
        <v>90</v>
      </c>
      <c r="G44" s="339"/>
      <c r="H44" s="194" t="s">
        <v>92</v>
      </c>
      <c r="I44" s="194" t="s">
        <v>93</v>
      </c>
      <c r="J44" s="195" t="s">
        <v>95</v>
      </c>
      <c r="K44" s="1"/>
      <c r="L44" s="1"/>
      <c r="M44" s="1"/>
    </row>
    <row r="45" spans="1:13" ht="409.5" customHeight="1" thickBot="1" x14ac:dyDescent="0.3">
      <c r="A45" s="340"/>
      <c r="B45" s="193">
        <v>8.3299999999999999E-2</v>
      </c>
      <c r="C45" s="193">
        <v>8.3299999999999999E-2</v>
      </c>
      <c r="D45" s="341" t="s">
        <v>683</v>
      </c>
      <c r="E45" s="342"/>
      <c r="F45" s="341" t="s">
        <v>684</v>
      </c>
      <c r="G45" s="342"/>
      <c r="H45" s="216" t="s">
        <v>297</v>
      </c>
      <c r="I45" s="240" t="s">
        <v>321</v>
      </c>
      <c r="J45" s="215" t="s">
        <v>685</v>
      </c>
      <c r="K45" s="1"/>
      <c r="L45" s="1"/>
      <c r="M45" s="1"/>
    </row>
    <row r="46" spans="1:13" ht="45" x14ac:dyDescent="0.25">
      <c r="A46" s="340" t="s">
        <v>191</v>
      </c>
      <c r="B46" s="194" t="s">
        <v>182</v>
      </c>
      <c r="C46" s="194" t="s">
        <v>86</v>
      </c>
      <c r="D46" s="339" t="s">
        <v>88</v>
      </c>
      <c r="E46" s="339"/>
      <c r="F46" s="339" t="s">
        <v>90</v>
      </c>
      <c r="G46" s="339"/>
      <c r="H46" s="194" t="s">
        <v>92</v>
      </c>
      <c r="I46" s="194" t="s">
        <v>93</v>
      </c>
      <c r="J46" s="195" t="s">
        <v>95</v>
      </c>
      <c r="K46" s="1"/>
      <c r="L46" s="1"/>
      <c r="M46" s="1"/>
    </row>
    <row r="47" spans="1:13" x14ac:dyDescent="0.25">
      <c r="A47" s="340"/>
      <c r="B47" s="193">
        <v>8.3299999999999999E-2</v>
      </c>
      <c r="C47" s="193"/>
      <c r="D47" s="360"/>
      <c r="E47" s="360"/>
      <c r="F47" s="360"/>
      <c r="G47" s="360"/>
      <c r="H47" s="193"/>
      <c r="I47" s="193"/>
      <c r="J47" s="196"/>
      <c r="K47" s="1"/>
      <c r="L47" s="1"/>
      <c r="M47" s="1"/>
    </row>
    <row r="48" spans="1:13" ht="45" x14ac:dyDescent="0.25">
      <c r="A48" s="340" t="s">
        <v>192</v>
      </c>
      <c r="B48" s="194" t="s">
        <v>182</v>
      </c>
      <c r="C48" s="194" t="s">
        <v>86</v>
      </c>
      <c r="D48" s="339" t="s">
        <v>88</v>
      </c>
      <c r="E48" s="339"/>
      <c r="F48" s="339" t="s">
        <v>90</v>
      </c>
      <c r="G48" s="339"/>
      <c r="H48" s="194" t="s">
        <v>92</v>
      </c>
      <c r="I48" s="194" t="s">
        <v>93</v>
      </c>
      <c r="J48" s="195" t="s">
        <v>95</v>
      </c>
      <c r="K48" s="1"/>
      <c r="L48" s="1"/>
      <c r="M48" s="1"/>
    </row>
    <row r="49" spans="1:13" x14ac:dyDescent="0.25">
      <c r="A49" s="340"/>
      <c r="B49" s="193">
        <v>8.3299999999999999E-2</v>
      </c>
      <c r="C49" s="193"/>
      <c r="D49" s="360"/>
      <c r="E49" s="360"/>
      <c r="F49" s="360"/>
      <c r="G49" s="360"/>
      <c r="H49" s="193"/>
      <c r="I49" s="193"/>
      <c r="J49" s="196"/>
      <c r="K49" s="1"/>
      <c r="L49" s="1"/>
      <c r="M49" s="1"/>
    </row>
    <row r="50" spans="1:13" ht="45" x14ac:dyDescent="0.25">
      <c r="A50" s="340" t="s">
        <v>193</v>
      </c>
      <c r="B50" s="194" t="s">
        <v>182</v>
      </c>
      <c r="C50" s="194" t="s">
        <v>86</v>
      </c>
      <c r="D50" s="339" t="s">
        <v>88</v>
      </c>
      <c r="E50" s="339"/>
      <c r="F50" s="339" t="s">
        <v>90</v>
      </c>
      <c r="G50" s="339"/>
      <c r="H50" s="194" t="s">
        <v>92</v>
      </c>
      <c r="I50" s="194" t="s">
        <v>93</v>
      </c>
      <c r="J50" s="195" t="s">
        <v>95</v>
      </c>
      <c r="K50" s="1"/>
      <c r="L50" s="1"/>
      <c r="M50" s="1"/>
    </row>
    <row r="51" spans="1:13" ht="15.75" thickBot="1" x14ac:dyDescent="0.3">
      <c r="A51" s="429"/>
      <c r="B51" s="197">
        <v>8.4000000000000005E-2</v>
      </c>
      <c r="C51" s="197"/>
      <c r="D51" s="430"/>
      <c r="E51" s="430"/>
      <c r="F51" s="430"/>
      <c r="G51" s="430"/>
      <c r="H51" s="197"/>
      <c r="I51" s="197"/>
      <c r="J51" s="198"/>
      <c r="K51" s="1"/>
      <c r="L51" s="1"/>
      <c r="M51" s="1"/>
    </row>
    <row r="52" spans="1:13" x14ac:dyDescent="0.25">
      <c r="A52" s="1"/>
      <c r="B52" s="1"/>
      <c r="C52" s="1"/>
      <c r="D52" s="1"/>
      <c r="E52" s="1"/>
      <c r="F52" s="1"/>
      <c r="G52" s="1"/>
      <c r="H52" s="1"/>
      <c r="I52" s="1"/>
      <c r="J52" s="1"/>
      <c r="K52" s="1"/>
      <c r="L52" s="1"/>
      <c r="M52" s="1"/>
    </row>
    <row r="53" spans="1:13" ht="18" x14ac:dyDescent="0.25">
      <c r="A53" s="36" t="s">
        <v>204</v>
      </c>
      <c r="B53" s="1"/>
      <c r="C53" s="1"/>
      <c r="D53" s="1"/>
      <c r="E53" s="1"/>
      <c r="F53" s="1"/>
      <c r="G53" s="1"/>
      <c r="H53" s="1"/>
      <c r="I53" s="1"/>
      <c r="J53" s="1"/>
      <c r="K53" s="1"/>
      <c r="L53" s="1"/>
      <c r="M53" s="1"/>
    </row>
    <row r="54" spans="1:13" ht="20.25" x14ac:dyDescent="0.25">
      <c r="A54" s="25"/>
      <c r="B54" s="1"/>
      <c r="C54" s="1"/>
      <c r="D54" s="1"/>
      <c r="E54" s="1"/>
      <c r="F54" s="1"/>
      <c r="G54" s="1"/>
      <c r="H54" s="1"/>
      <c r="I54" s="1"/>
      <c r="J54" s="1"/>
      <c r="K54" s="1"/>
      <c r="L54" s="1"/>
      <c r="M54" s="1"/>
    </row>
    <row r="55" spans="1:13" ht="46.5" x14ac:dyDescent="0.25">
      <c r="A55" s="591" t="s">
        <v>205</v>
      </c>
      <c r="B55" s="26" t="s">
        <v>156</v>
      </c>
      <c r="C55" s="26" t="s">
        <v>157</v>
      </c>
      <c r="D55" s="26" t="s">
        <v>158</v>
      </c>
      <c r="E55" s="26" t="s">
        <v>159</v>
      </c>
      <c r="F55" s="26" t="s">
        <v>161</v>
      </c>
      <c r="G55" s="26" t="s">
        <v>162</v>
      </c>
      <c r="H55" s="26" t="s">
        <v>163</v>
      </c>
      <c r="I55" s="26" t="s">
        <v>164</v>
      </c>
      <c r="J55" s="26" t="s">
        <v>166</v>
      </c>
      <c r="K55" s="26" t="s">
        <v>167</v>
      </c>
      <c r="L55" s="26" t="s">
        <v>168</v>
      </c>
      <c r="M55" s="26" t="s">
        <v>169</v>
      </c>
    </row>
    <row r="56" spans="1:13" s="289" customFormat="1" ht="18.75" x14ac:dyDescent="0.3">
      <c r="A56" s="591"/>
      <c r="B56" s="288">
        <v>8.3299999999999999E-2</v>
      </c>
      <c r="C56" s="288">
        <v>8.3299999999999999E-2</v>
      </c>
      <c r="D56" s="288">
        <v>8.3299999999999999E-2</v>
      </c>
      <c r="E56" s="288">
        <v>8.3299999999999999E-2</v>
      </c>
      <c r="F56" s="288">
        <v>8.3299999999999999E-2</v>
      </c>
      <c r="G56" s="288">
        <v>8.3299999999999999E-2</v>
      </c>
      <c r="H56" s="288">
        <v>8.3299999999999999E-2</v>
      </c>
      <c r="I56" s="288">
        <v>8.3299999999999999E-2</v>
      </c>
      <c r="J56" s="288">
        <v>8.3299999999999999E-2</v>
      </c>
      <c r="K56" s="288"/>
      <c r="L56" s="288"/>
      <c r="M56" s="288"/>
    </row>
    <row r="57" spans="1:13" x14ac:dyDescent="0.25">
      <c r="A57" s="1"/>
      <c r="B57" s="1"/>
      <c r="C57" s="1"/>
      <c r="D57" s="1"/>
      <c r="E57" s="1"/>
      <c r="F57" s="1"/>
      <c r="G57" s="1"/>
      <c r="H57" s="1"/>
      <c r="I57" s="1"/>
      <c r="J57" s="22"/>
      <c r="K57" s="22"/>
      <c r="L57" s="22"/>
      <c r="M57" s="22"/>
    </row>
    <row r="58" spans="1:13" ht="15.75" thickBot="1" x14ac:dyDescent="0.3">
      <c r="A58" s="1"/>
      <c r="B58" s="1"/>
      <c r="C58" s="1"/>
      <c r="D58" s="1"/>
      <c r="E58" s="1"/>
      <c r="F58" s="1"/>
      <c r="G58" s="1"/>
      <c r="H58" s="1"/>
      <c r="I58" s="1"/>
      <c r="J58" s="1"/>
      <c r="K58" s="1"/>
      <c r="L58" s="1"/>
      <c r="M58" s="1"/>
    </row>
    <row r="59" spans="1:13" ht="39.950000000000003" customHeight="1" thickBot="1" x14ac:dyDescent="0.3">
      <c r="A59" s="119" t="s">
        <v>206</v>
      </c>
      <c r="B59" s="110" t="s">
        <v>207</v>
      </c>
      <c r="C59" s="102"/>
      <c r="D59" s="120" t="s">
        <v>208</v>
      </c>
      <c r="E59" s="110" t="s">
        <v>207</v>
      </c>
      <c r="F59" s="102"/>
      <c r="G59" s="120" t="s">
        <v>209</v>
      </c>
      <c r="H59" s="110" t="s">
        <v>210</v>
      </c>
      <c r="I59" s="118"/>
      <c r="J59" s="96"/>
      <c r="K59" s="1"/>
      <c r="L59" s="1"/>
      <c r="M59" s="1"/>
    </row>
    <row r="60" spans="1:13" ht="15.75" thickBot="1" x14ac:dyDescent="0.3">
      <c r="A60" s="121"/>
      <c r="B60" s="110" t="s">
        <v>211</v>
      </c>
      <c r="C60" s="206" t="s">
        <v>264</v>
      </c>
      <c r="D60" s="122"/>
      <c r="E60" s="110" t="s">
        <v>211</v>
      </c>
      <c r="F60" s="206" t="s">
        <v>266</v>
      </c>
      <c r="G60" s="122"/>
      <c r="H60" s="110" t="s">
        <v>212</v>
      </c>
      <c r="I60" s="207" t="s">
        <v>702</v>
      </c>
      <c r="J60" s="96"/>
      <c r="K60" s="1"/>
      <c r="L60" s="1"/>
      <c r="M60" s="1"/>
    </row>
    <row r="61" spans="1:13" ht="15.75" thickBot="1" x14ac:dyDescent="0.3">
      <c r="A61" s="121"/>
      <c r="B61" s="110" t="s">
        <v>213</v>
      </c>
      <c r="C61" s="206" t="s">
        <v>265</v>
      </c>
      <c r="D61" s="122"/>
      <c r="E61" s="110" t="s">
        <v>213</v>
      </c>
      <c r="F61" s="206" t="s">
        <v>267</v>
      </c>
      <c r="G61" s="122"/>
      <c r="H61" s="110" t="s">
        <v>214</v>
      </c>
      <c r="I61" s="207" t="s">
        <v>696</v>
      </c>
      <c r="J61" s="96"/>
      <c r="K61" s="1"/>
      <c r="L61" s="1"/>
      <c r="M61" s="1"/>
    </row>
    <row r="62" spans="1:13" ht="39" customHeight="1" thickBot="1" x14ac:dyDescent="0.3">
      <c r="A62" s="121"/>
      <c r="B62" s="110" t="s">
        <v>207</v>
      </c>
      <c r="C62" s="102"/>
      <c r="D62" s="122"/>
      <c r="E62" s="110" t="s">
        <v>207</v>
      </c>
      <c r="F62" s="206"/>
      <c r="G62" s="122"/>
      <c r="H62" s="110" t="s">
        <v>210</v>
      </c>
      <c r="I62" s="118"/>
      <c r="J62" s="96"/>
      <c r="K62" s="1"/>
      <c r="L62" s="1"/>
      <c r="M62" s="1"/>
    </row>
    <row r="63" spans="1:13" ht="15.75" thickBot="1" x14ac:dyDescent="0.3">
      <c r="A63" s="121"/>
      <c r="B63" s="110" t="s">
        <v>211</v>
      </c>
      <c r="C63" s="102"/>
      <c r="D63" s="122"/>
      <c r="E63" s="110" t="s">
        <v>211</v>
      </c>
      <c r="F63" s="206" t="s">
        <v>268</v>
      </c>
      <c r="G63" s="122"/>
      <c r="H63" s="110" t="s">
        <v>212</v>
      </c>
      <c r="I63" s="207" t="s">
        <v>693</v>
      </c>
      <c r="J63" s="96"/>
      <c r="K63" s="1"/>
      <c r="L63" s="1"/>
      <c r="M63" s="1"/>
    </row>
    <row r="64" spans="1:13" ht="15.75" thickBot="1" x14ac:dyDescent="0.3">
      <c r="A64" s="123"/>
      <c r="B64" s="110" t="s">
        <v>213</v>
      </c>
      <c r="C64" s="102"/>
      <c r="D64" s="124"/>
      <c r="E64" s="110" t="s">
        <v>213</v>
      </c>
      <c r="F64" s="206" t="s">
        <v>269</v>
      </c>
      <c r="G64" s="124"/>
      <c r="H64" s="110" t="s">
        <v>214</v>
      </c>
      <c r="I64" s="207" t="s">
        <v>694</v>
      </c>
      <c r="J64" s="96"/>
      <c r="K64" s="1"/>
      <c r="L64" s="1"/>
      <c r="M64" s="1"/>
    </row>
    <row r="65" spans="1:13" x14ac:dyDescent="0.25">
      <c r="A65" s="1"/>
      <c r="B65" s="1"/>
      <c r="C65" s="1"/>
      <c r="D65" s="1"/>
      <c r="E65" s="1"/>
      <c r="F65" s="1"/>
      <c r="G65" s="1"/>
      <c r="H65" s="1"/>
      <c r="I65" s="1"/>
      <c r="J65" s="1"/>
      <c r="K65" s="1"/>
      <c r="L65" s="1"/>
      <c r="M65" s="1"/>
    </row>
    <row r="66" spans="1:13" x14ac:dyDescent="0.25">
      <c r="A66" s="1"/>
      <c r="B66" s="1"/>
      <c r="C66" s="1"/>
      <c r="D66" s="1"/>
      <c r="E66" s="1"/>
      <c r="F66" s="1"/>
      <c r="G66" s="1"/>
      <c r="H66" s="1"/>
      <c r="I66" s="1"/>
      <c r="J66" s="1"/>
      <c r="K66" s="1"/>
      <c r="L66" s="1"/>
      <c r="M66" s="1"/>
    </row>
    <row r="67" spans="1:13" x14ac:dyDescent="0.25">
      <c r="A67" s="1"/>
      <c r="B67" s="1"/>
      <c r="C67" s="1"/>
      <c r="D67" s="1"/>
      <c r="E67" s="1"/>
      <c r="F67" s="1"/>
      <c r="G67" s="1"/>
      <c r="H67" s="1"/>
      <c r="I67" s="1"/>
      <c r="J67" s="1"/>
      <c r="K67" s="1"/>
      <c r="L67" s="1"/>
      <c r="M67" s="1"/>
    </row>
    <row r="68" spans="1:13" x14ac:dyDescent="0.25">
      <c r="A68" s="1"/>
      <c r="B68" s="1"/>
      <c r="C68" s="1"/>
      <c r="D68" s="1"/>
      <c r="E68" s="1"/>
      <c r="F68" s="1"/>
      <c r="G68" s="1"/>
      <c r="H68" s="1"/>
      <c r="I68" s="1"/>
      <c r="J68" s="1"/>
      <c r="K68" s="1"/>
      <c r="L68" s="1"/>
      <c r="M68" s="1"/>
    </row>
  </sheetData>
  <mergeCells count="87">
    <mergeCell ref="A55:A56"/>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 ref="A42:A43"/>
    <mergeCell ref="D42:E42"/>
    <mergeCell ref="F42:G42"/>
    <mergeCell ref="D43:E43"/>
    <mergeCell ref="F43:G43"/>
    <mergeCell ref="A44:A45"/>
    <mergeCell ref="D44:E44"/>
    <mergeCell ref="F44:G44"/>
    <mergeCell ref="D45:E45"/>
    <mergeCell ref="F45:G45"/>
    <mergeCell ref="A38:A39"/>
    <mergeCell ref="D38:E38"/>
    <mergeCell ref="F38:G38"/>
    <mergeCell ref="D39:E39"/>
    <mergeCell ref="F39:G39"/>
    <mergeCell ref="A40:A41"/>
    <mergeCell ref="D40:E40"/>
    <mergeCell ref="F40:G40"/>
    <mergeCell ref="D41:E41"/>
    <mergeCell ref="F41:G41"/>
    <mergeCell ref="A34:A35"/>
    <mergeCell ref="D34:E34"/>
    <mergeCell ref="F34:G34"/>
    <mergeCell ref="D35:E35"/>
    <mergeCell ref="F35:G35"/>
    <mergeCell ref="A36:A37"/>
    <mergeCell ref="D36:E36"/>
    <mergeCell ref="F36:G36"/>
    <mergeCell ref="D37:E37"/>
    <mergeCell ref="F37:G37"/>
    <mergeCell ref="A30:A31"/>
    <mergeCell ref="D30:E30"/>
    <mergeCell ref="F30:G30"/>
    <mergeCell ref="D31:E31"/>
    <mergeCell ref="F31:G31"/>
    <mergeCell ref="A32:A33"/>
    <mergeCell ref="D32:E32"/>
    <mergeCell ref="F32:G32"/>
    <mergeCell ref="D33:E33"/>
    <mergeCell ref="F33:G33"/>
    <mergeCell ref="A28:A29"/>
    <mergeCell ref="D28:E28"/>
    <mergeCell ref="F28:G28"/>
    <mergeCell ref="D29:E29"/>
    <mergeCell ref="F29:G29"/>
    <mergeCell ref="B24:J24"/>
    <mergeCell ref="A25:A26"/>
    <mergeCell ref="H25:J25"/>
    <mergeCell ref="B27:J27"/>
    <mergeCell ref="H26:J26"/>
    <mergeCell ref="I7:I10"/>
    <mergeCell ref="J7:J10"/>
    <mergeCell ref="A12:A14"/>
    <mergeCell ref="A22:J22"/>
    <mergeCell ref="B23:D23"/>
    <mergeCell ref="H23:J23"/>
    <mergeCell ref="A16:B18"/>
    <mergeCell ref="D16:F16"/>
    <mergeCell ref="D17:F17"/>
    <mergeCell ref="D18:F18"/>
    <mergeCell ref="A1:A4"/>
    <mergeCell ref="B1:H1"/>
    <mergeCell ref="B4:H4"/>
    <mergeCell ref="A7:A10"/>
    <mergeCell ref="B7:H10"/>
    <mergeCell ref="J4:L4"/>
    <mergeCell ref="J1:L1"/>
    <mergeCell ref="B2:H2"/>
    <mergeCell ref="J2:L2"/>
    <mergeCell ref="B3:H3"/>
    <mergeCell ref="J3:L3"/>
  </mergeCells>
  <hyperlinks>
    <hyperlink ref="J29" r:id="rId1" xr:uid="{0E5DE84D-1B0F-7647-86E5-FF4348E0D1F2}"/>
    <hyperlink ref="J31" r:id="rId2" xr:uid="{39C88AFB-1CC8-984B-89D7-7D23F7A5136B}"/>
    <hyperlink ref="J33" r:id="rId3" xr:uid="{82E389EC-064A-5E4C-A2FB-4D0003674632}"/>
    <hyperlink ref="J35" r:id="rId4" xr:uid="{AA9880E8-6E17-5D4B-9578-85E9B1DE76DD}"/>
    <hyperlink ref="J37" r:id="rId5" xr:uid="{04AF6A6F-AA01-2740-AE06-66BC2E3B6BDB}"/>
    <hyperlink ref="J39" r:id="rId6" xr:uid="{02C49126-E058-234B-917F-BCF41AD64972}"/>
    <hyperlink ref="J41" r:id="rId7" xr:uid="{B84A5891-8AC0-7543-BFC7-E0A103B145BF}"/>
    <hyperlink ref="J43" r:id="rId8" xr:uid="{10BC8208-65A2-2E41-8EC0-215DCCDF10D0}"/>
    <hyperlink ref="J45" r:id="rId9" xr:uid="{47B8F00A-D99C-5547-985E-4E98706CF5F5}"/>
  </hyperlinks>
  <pageMargins left="0.7" right="0.7" top="0.75" bottom="0.75" header="0.3" footer="0.3"/>
  <drawing r:id="rId10"/>
  <legacyDrawing r:id="rId1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9E17F-E790-4A18-B91C-EE2A12AAB45B}">
  <sheetPr>
    <tabColor theme="4" tint="0.59999389629810485"/>
    <pageSetUpPr fitToPage="1"/>
  </sheetPr>
  <dimension ref="A1:O45"/>
  <sheetViews>
    <sheetView showGridLines="0" topLeftCell="C31" zoomScale="70" zoomScaleNormal="70" workbookViewId="0">
      <selection activeCell="J33" sqref="J33:K36"/>
    </sheetView>
  </sheetViews>
  <sheetFormatPr baseColWidth="10" defaultColWidth="10.85546875" defaultRowHeight="14.25" x14ac:dyDescent="0.25"/>
  <cols>
    <col min="1" max="1" width="49.7109375" style="1" customWidth="1"/>
    <col min="2" max="13" width="35.7109375" style="1" customWidth="1"/>
    <col min="14" max="15" width="18.140625" style="1" customWidth="1"/>
    <col min="16" max="16" width="8.42578125" style="1" customWidth="1"/>
    <col min="17" max="17" width="18.42578125" style="1" bestFit="1" customWidth="1"/>
    <col min="18" max="18" width="5.7109375" style="1" customWidth="1"/>
    <col min="19" max="19" width="18.42578125" style="1" bestFit="1" customWidth="1"/>
    <col min="20" max="20" width="4.7109375" style="1" customWidth="1"/>
    <col min="21" max="21" width="23" style="1" bestFit="1" customWidth="1"/>
    <col min="22" max="22" width="10.85546875" style="1"/>
    <col min="23" max="23" width="18.42578125" style="1" bestFit="1" customWidth="1"/>
    <col min="24" max="24" width="16.140625" style="1" customWidth="1"/>
    <col min="25" max="16384" width="10.85546875" style="1"/>
  </cols>
  <sheetData>
    <row r="1" spans="1:15" s="62" customFormat="1" ht="32.25" customHeight="1" thickBot="1" x14ac:dyDescent="0.3">
      <c r="A1" s="389"/>
      <c r="B1" s="370" t="s">
        <v>150</v>
      </c>
      <c r="C1" s="371"/>
      <c r="D1" s="371"/>
      <c r="E1" s="371"/>
      <c r="F1" s="371"/>
      <c r="G1" s="371"/>
      <c r="H1" s="371"/>
      <c r="I1" s="372"/>
      <c r="J1" s="318" t="s">
        <v>234</v>
      </c>
      <c r="K1" s="319"/>
      <c r="L1" s="320"/>
    </row>
    <row r="2" spans="1:15" s="62" customFormat="1" ht="30.75" customHeight="1" thickBot="1" x14ac:dyDescent="0.3">
      <c r="A2" s="390"/>
      <c r="B2" s="373" t="s">
        <v>151</v>
      </c>
      <c r="C2" s="374"/>
      <c r="D2" s="374"/>
      <c r="E2" s="374"/>
      <c r="F2" s="374"/>
      <c r="G2" s="374"/>
      <c r="H2" s="374"/>
      <c r="I2" s="375"/>
      <c r="J2" s="318" t="s">
        <v>235</v>
      </c>
      <c r="K2" s="319"/>
      <c r="L2" s="320"/>
    </row>
    <row r="3" spans="1:15" s="62" customFormat="1" ht="24" customHeight="1" thickBot="1" x14ac:dyDescent="0.3">
      <c r="A3" s="390"/>
      <c r="B3" s="373" t="s">
        <v>0</v>
      </c>
      <c r="C3" s="374"/>
      <c r="D3" s="374"/>
      <c r="E3" s="374"/>
      <c r="F3" s="374"/>
      <c r="G3" s="374"/>
      <c r="H3" s="374"/>
      <c r="I3" s="375"/>
      <c r="J3" s="318" t="s">
        <v>236</v>
      </c>
      <c r="K3" s="319"/>
      <c r="L3" s="320"/>
    </row>
    <row r="4" spans="1:15" s="62" customFormat="1" ht="21.75" customHeight="1" thickBot="1" x14ac:dyDescent="0.3">
      <c r="A4" s="391"/>
      <c r="B4" s="376" t="s">
        <v>215</v>
      </c>
      <c r="C4" s="377"/>
      <c r="D4" s="377"/>
      <c r="E4" s="377"/>
      <c r="F4" s="377"/>
      <c r="G4" s="377"/>
      <c r="H4" s="377"/>
      <c r="I4" s="378"/>
      <c r="J4" s="318" t="s">
        <v>239</v>
      </c>
      <c r="K4" s="319"/>
      <c r="L4" s="320"/>
    </row>
    <row r="5" spans="1:15" s="62" customFormat="1" ht="21.75" customHeight="1" thickBot="1" x14ac:dyDescent="0.3">
      <c r="A5" s="63"/>
      <c r="B5" s="64"/>
      <c r="C5" s="64"/>
      <c r="D5" s="64"/>
      <c r="E5" s="64"/>
      <c r="F5" s="64"/>
      <c r="G5" s="64"/>
      <c r="H5" s="64"/>
      <c r="I5" s="64"/>
      <c r="J5" s="65"/>
      <c r="K5" s="65"/>
      <c r="L5" s="65"/>
    </row>
    <row r="6" spans="1:15" ht="40.5" customHeight="1" thickBot="1" x14ac:dyDescent="0.3">
      <c r="A6" s="37" t="s">
        <v>154</v>
      </c>
      <c r="B6" s="633" t="s">
        <v>241</v>
      </c>
      <c r="C6" s="634"/>
      <c r="D6" s="634"/>
      <c r="E6" s="634"/>
      <c r="F6" s="634"/>
      <c r="G6" s="634"/>
      <c r="H6" s="634"/>
      <c r="I6" s="635"/>
      <c r="J6" s="114" t="s">
        <v>155</v>
      </c>
      <c r="K6" s="636">
        <v>2024110010311</v>
      </c>
      <c r="L6" s="637"/>
      <c r="M6" s="632"/>
      <c r="N6" s="632"/>
      <c r="O6" s="632"/>
    </row>
    <row r="7" spans="1:15" s="62" customFormat="1" ht="21.75" customHeight="1" thickBot="1" x14ac:dyDescent="0.3">
      <c r="A7" s="63"/>
      <c r="B7" s="64"/>
      <c r="C7" s="64"/>
      <c r="D7" s="64"/>
      <c r="E7" s="64"/>
      <c r="F7" s="64"/>
      <c r="G7" s="64"/>
      <c r="H7" s="64"/>
      <c r="I7" s="64"/>
      <c r="J7" s="64"/>
      <c r="K7" s="64"/>
      <c r="L7" s="64"/>
      <c r="M7" s="65"/>
      <c r="N7" s="65"/>
      <c r="O7" s="65"/>
    </row>
    <row r="8" spans="1:15" s="62" customFormat="1" ht="21.75" customHeight="1" thickBot="1" x14ac:dyDescent="0.3">
      <c r="A8" s="608" t="s">
        <v>6</v>
      </c>
      <c r="B8" s="98" t="s">
        <v>156</v>
      </c>
      <c r="C8" s="208"/>
      <c r="D8" s="98" t="s">
        <v>157</v>
      </c>
      <c r="E8" s="208"/>
      <c r="F8" s="98" t="s">
        <v>158</v>
      </c>
      <c r="G8" s="82"/>
      <c r="H8" s="98" t="s">
        <v>159</v>
      </c>
      <c r="I8" s="83"/>
      <c r="J8" s="612" t="s">
        <v>8</v>
      </c>
      <c r="K8" s="97" t="s">
        <v>160</v>
      </c>
      <c r="L8" s="163"/>
      <c r="M8" s="632"/>
      <c r="N8" s="632"/>
      <c r="O8" s="632"/>
    </row>
    <row r="9" spans="1:15" s="62" customFormat="1" ht="21.75" customHeight="1" thickBot="1" x14ac:dyDescent="0.3">
      <c r="A9" s="608"/>
      <c r="B9" s="99" t="s">
        <v>161</v>
      </c>
      <c r="C9" s="84"/>
      <c r="D9" s="98" t="s">
        <v>162</v>
      </c>
      <c r="E9" s="85"/>
      <c r="F9" s="98" t="s">
        <v>163</v>
      </c>
      <c r="G9" s="83"/>
      <c r="H9" s="98" t="s">
        <v>164</v>
      </c>
      <c r="I9" s="83" t="s">
        <v>261</v>
      </c>
      <c r="J9" s="612"/>
      <c r="K9" s="97" t="s">
        <v>165</v>
      </c>
      <c r="L9" s="66"/>
      <c r="M9" s="632"/>
      <c r="N9" s="632"/>
      <c r="O9" s="632"/>
    </row>
    <row r="10" spans="1:15" s="62" customFormat="1" ht="21.75" customHeight="1" thickBot="1" x14ac:dyDescent="0.3">
      <c r="A10" s="608"/>
      <c r="B10" s="98" t="s">
        <v>166</v>
      </c>
      <c r="C10" s="81"/>
      <c r="D10" s="98" t="s">
        <v>167</v>
      </c>
      <c r="E10" s="85"/>
      <c r="F10" s="98" t="s">
        <v>168</v>
      </c>
      <c r="G10" s="85"/>
      <c r="H10" s="98" t="s">
        <v>169</v>
      </c>
      <c r="I10" s="83"/>
      <c r="J10" s="612"/>
      <c r="K10" s="97" t="s">
        <v>170</v>
      </c>
      <c r="L10" s="163" t="s">
        <v>261</v>
      </c>
      <c r="M10" s="632"/>
      <c r="N10" s="632"/>
      <c r="O10" s="632"/>
    </row>
    <row r="11" spans="1:15" ht="15" thickBot="1" x14ac:dyDescent="0.3"/>
    <row r="12" spans="1:15" ht="32.25" customHeight="1" thickBot="1" x14ac:dyDescent="0.3">
      <c r="A12" s="609" t="s">
        <v>216</v>
      </c>
      <c r="B12" s="610"/>
      <c r="C12" s="610"/>
      <c r="D12" s="610"/>
      <c r="E12" s="610"/>
      <c r="F12" s="610"/>
      <c r="G12" s="610"/>
      <c r="H12" s="610"/>
      <c r="I12" s="610"/>
      <c r="J12" s="610"/>
      <c r="K12" s="610"/>
      <c r="L12" s="611"/>
    </row>
    <row r="13" spans="1:15" ht="32.25" customHeight="1" thickBot="1" x14ac:dyDescent="0.3">
      <c r="A13" s="598" t="s">
        <v>217</v>
      </c>
      <c r="B13" s="600" t="s">
        <v>101</v>
      </c>
      <c r="C13" s="606" t="s">
        <v>13</v>
      </c>
      <c r="D13" s="303" t="s">
        <v>181</v>
      </c>
      <c r="E13" s="304"/>
      <c r="F13" s="605"/>
      <c r="G13" s="303" t="s">
        <v>183</v>
      </c>
      <c r="H13" s="304"/>
      <c r="I13" s="605"/>
      <c r="J13" s="313" t="s">
        <v>184</v>
      </c>
      <c r="K13" s="314"/>
      <c r="L13" s="363"/>
    </row>
    <row r="14" spans="1:15" ht="32.25" customHeight="1" thickBot="1" x14ac:dyDescent="0.3">
      <c r="A14" s="613"/>
      <c r="B14" s="627"/>
      <c r="C14" s="628"/>
      <c r="D14" s="161" t="s">
        <v>26</v>
      </c>
      <c r="E14" s="159" t="s">
        <v>28</v>
      </c>
      <c r="F14" s="160" t="s">
        <v>106</v>
      </c>
      <c r="G14" s="161" t="s">
        <v>26</v>
      </c>
      <c r="H14" s="159" t="s">
        <v>28</v>
      </c>
      <c r="I14" s="160" t="s">
        <v>106</v>
      </c>
      <c r="J14" s="161" t="s">
        <v>26</v>
      </c>
      <c r="K14" s="159" t="s">
        <v>28</v>
      </c>
      <c r="L14" s="160" t="s">
        <v>106</v>
      </c>
    </row>
    <row r="15" spans="1:15" ht="71.25" customHeight="1" thickBot="1" x14ac:dyDescent="0.3">
      <c r="A15" s="618" t="s">
        <v>275</v>
      </c>
      <c r="B15" s="225" t="s">
        <v>257</v>
      </c>
      <c r="C15" s="622" t="s">
        <v>273</v>
      </c>
      <c r="D15" s="223">
        <v>471227931</v>
      </c>
      <c r="E15" s="224">
        <v>0</v>
      </c>
      <c r="F15" s="620">
        <v>4</v>
      </c>
      <c r="G15" s="220">
        <v>0</v>
      </c>
      <c r="H15" s="219">
        <v>7185181</v>
      </c>
      <c r="I15" s="629">
        <v>4</v>
      </c>
      <c r="J15" s="233">
        <v>-169058</v>
      </c>
      <c r="K15" s="234">
        <v>26048877</v>
      </c>
      <c r="L15" s="614">
        <v>4</v>
      </c>
    </row>
    <row r="16" spans="1:15" ht="77.25" customHeight="1" thickBot="1" x14ac:dyDescent="0.3">
      <c r="A16" s="619"/>
      <c r="B16" s="226" t="s">
        <v>258</v>
      </c>
      <c r="C16" s="623"/>
      <c r="D16" s="223">
        <v>175863997</v>
      </c>
      <c r="E16" s="224">
        <v>0</v>
      </c>
      <c r="F16" s="621"/>
      <c r="G16" s="220">
        <v>0</v>
      </c>
      <c r="H16" s="219">
        <v>1352527</v>
      </c>
      <c r="I16" s="630"/>
      <c r="J16" s="233">
        <v>-4</v>
      </c>
      <c r="K16" s="219">
        <v>18286628</v>
      </c>
      <c r="L16" s="615"/>
    </row>
    <row r="17" spans="1:13" ht="91.5" customHeight="1" thickBot="1" x14ac:dyDescent="0.3">
      <c r="A17" s="619" t="s">
        <v>276</v>
      </c>
      <c r="B17" s="226" t="s">
        <v>259</v>
      </c>
      <c r="C17" s="623" t="s">
        <v>274</v>
      </c>
      <c r="D17" s="223">
        <v>178689997</v>
      </c>
      <c r="E17" s="224">
        <v>0</v>
      </c>
      <c r="F17" s="626">
        <v>1</v>
      </c>
      <c r="G17" s="220">
        <v>0</v>
      </c>
      <c r="H17" s="219">
        <v>3028419</v>
      </c>
      <c r="I17" s="631">
        <v>1</v>
      </c>
      <c r="J17" s="233">
        <v>-169052</v>
      </c>
      <c r="K17" s="219">
        <v>13717626</v>
      </c>
      <c r="L17" s="616">
        <v>1</v>
      </c>
    </row>
    <row r="18" spans="1:13" ht="67.5" customHeight="1" thickBot="1" x14ac:dyDescent="0.3">
      <c r="A18" s="624"/>
      <c r="B18" s="227" t="s">
        <v>260</v>
      </c>
      <c r="C18" s="625"/>
      <c r="D18" s="223">
        <v>463890659</v>
      </c>
      <c r="E18" s="224">
        <v>0</v>
      </c>
      <c r="F18" s="621"/>
      <c r="G18" s="221">
        <v>0</v>
      </c>
      <c r="H18" s="222">
        <v>5628554</v>
      </c>
      <c r="I18" s="630"/>
      <c r="J18" s="235">
        <v>-6</v>
      </c>
      <c r="K18" s="236">
        <v>38844835</v>
      </c>
      <c r="L18" s="617"/>
    </row>
    <row r="19" spans="1:13" s="20" customFormat="1" ht="16.5" customHeight="1" x14ac:dyDescent="0.2">
      <c r="M19" s="1"/>
    </row>
    <row r="20" spans="1:13" ht="15" customHeight="1" thickBot="1" x14ac:dyDescent="0.3"/>
    <row r="21" spans="1:13" ht="35.25" customHeight="1" thickBot="1" x14ac:dyDescent="0.3">
      <c r="A21" s="609" t="s">
        <v>218</v>
      </c>
      <c r="B21" s="610"/>
      <c r="C21" s="610"/>
      <c r="D21" s="610"/>
      <c r="E21" s="610"/>
      <c r="F21" s="610"/>
      <c r="G21" s="610"/>
      <c r="H21" s="610"/>
      <c r="I21" s="610"/>
      <c r="J21" s="610"/>
      <c r="K21" s="610"/>
      <c r="L21" s="611"/>
    </row>
    <row r="22" spans="1:13" ht="35.25" customHeight="1" x14ac:dyDescent="0.25">
      <c r="A22" s="598" t="s">
        <v>217</v>
      </c>
      <c r="B22" s="600" t="s">
        <v>101</v>
      </c>
      <c r="C22" s="606" t="s">
        <v>13</v>
      </c>
      <c r="D22" s="303" t="s">
        <v>185</v>
      </c>
      <c r="E22" s="304"/>
      <c r="F22" s="605"/>
      <c r="G22" s="303" t="s">
        <v>186</v>
      </c>
      <c r="H22" s="304"/>
      <c r="I22" s="605"/>
      <c r="J22" s="303" t="s">
        <v>187</v>
      </c>
      <c r="K22" s="304"/>
      <c r="L22" s="605"/>
    </row>
    <row r="23" spans="1:13" ht="35.25" customHeight="1" thickBot="1" x14ac:dyDescent="0.3">
      <c r="A23" s="599"/>
      <c r="B23" s="627"/>
      <c r="C23" s="607"/>
      <c r="D23" s="77" t="s">
        <v>26</v>
      </c>
      <c r="E23" s="75" t="s">
        <v>28</v>
      </c>
      <c r="F23" s="76" t="s">
        <v>106</v>
      </c>
      <c r="G23" s="77" t="s">
        <v>26</v>
      </c>
      <c r="H23" s="75" t="s">
        <v>28</v>
      </c>
      <c r="I23" s="76" t="s">
        <v>106</v>
      </c>
      <c r="J23" s="161" t="s">
        <v>26</v>
      </c>
      <c r="K23" s="159" t="s">
        <v>28</v>
      </c>
      <c r="L23" s="160" t="s">
        <v>106</v>
      </c>
    </row>
    <row r="24" spans="1:13" ht="90" customHeight="1" x14ac:dyDescent="0.25">
      <c r="A24" s="597" t="s">
        <v>275</v>
      </c>
      <c r="B24" s="202" t="s">
        <v>257</v>
      </c>
      <c r="C24" s="596" t="s">
        <v>273</v>
      </c>
      <c r="D24" s="238">
        <v>43000253</v>
      </c>
      <c r="E24" s="242">
        <v>54375693</v>
      </c>
      <c r="F24" s="620">
        <v>4</v>
      </c>
      <c r="G24" s="276">
        <v>671000</v>
      </c>
      <c r="H24" s="276">
        <v>39320458</v>
      </c>
      <c r="I24" s="620">
        <v>4</v>
      </c>
      <c r="J24" s="277">
        <v>37709588</v>
      </c>
      <c r="K24" s="277">
        <v>47102126</v>
      </c>
      <c r="L24" s="638">
        <v>4</v>
      </c>
    </row>
    <row r="25" spans="1:13" ht="90" customHeight="1" thickBot="1" x14ac:dyDescent="0.3">
      <c r="A25" s="592"/>
      <c r="B25" s="203" t="s">
        <v>258</v>
      </c>
      <c r="C25" s="594"/>
      <c r="D25" s="237">
        <v>6283925</v>
      </c>
      <c r="E25" s="243">
        <v>16365963</v>
      </c>
      <c r="F25" s="621"/>
      <c r="G25" s="243">
        <v>298000</v>
      </c>
      <c r="H25" s="243">
        <v>16365963</v>
      </c>
      <c r="I25" s="621"/>
      <c r="J25" s="277">
        <v>21349453</v>
      </c>
      <c r="K25" s="277">
        <v>22649888</v>
      </c>
      <c r="L25" s="638"/>
    </row>
    <row r="26" spans="1:13" ht="90" customHeight="1" x14ac:dyDescent="0.25">
      <c r="A26" s="592" t="s">
        <v>276</v>
      </c>
      <c r="B26" s="203" t="s">
        <v>259</v>
      </c>
      <c r="C26" s="594" t="s">
        <v>274</v>
      </c>
      <c r="D26" s="237">
        <v>6283925</v>
      </c>
      <c r="E26" s="243">
        <v>15467266</v>
      </c>
      <c r="F26" s="626">
        <v>1</v>
      </c>
      <c r="G26" s="243">
        <v>298000</v>
      </c>
      <c r="H26" s="243">
        <v>21776666</v>
      </c>
      <c r="I26" s="626">
        <v>1</v>
      </c>
      <c r="J26" s="277">
        <v>21349453</v>
      </c>
      <c r="K26" s="277">
        <v>24213191</v>
      </c>
      <c r="L26" s="638">
        <v>1</v>
      </c>
    </row>
    <row r="27" spans="1:13" ht="90" customHeight="1" thickBot="1" x14ac:dyDescent="0.3">
      <c r="A27" s="593"/>
      <c r="B27" s="204" t="s">
        <v>260</v>
      </c>
      <c r="C27" s="595"/>
      <c r="D27" s="239">
        <v>12871949</v>
      </c>
      <c r="E27" s="244">
        <v>37796108</v>
      </c>
      <c r="F27" s="621"/>
      <c r="G27" s="244">
        <v>223997</v>
      </c>
      <c r="H27" s="244">
        <v>34491453</v>
      </c>
      <c r="I27" s="621"/>
      <c r="J27" s="277">
        <v>43732066</v>
      </c>
      <c r="K27" s="277">
        <v>55267696</v>
      </c>
      <c r="L27" s="638"/>
    </row>
    <row r="29" spans="1:13" ht="15" thickBot="1" x14ac:dyDescent="0.3"/>
    <row r="30" spans="1:13" ht="35.25" customHeight="1" thickBot="1" x14ac:dyDescent="0.3">
      <c r="A30" s="602" t="s">
        <v>219</v>
      </c>
      <c r="B30" s="603"/>
      <c r="C30" s="603"/>
      <c r="D30" s="603"/>
      <c r="E30" s="603"/>
      <c r="F30" s="603"/>
      <c r="G30" s="603"/>
      <c r="H30" s="603"/>
      <c r="I30" s="603"/>
      <c r="J30" s="603"/>
      <c r="K30" s="603"/>
      <c r="L30" s="604"/>
    </row>
    <row r="31" spans="1:13" ht="35.25" customHeight="1" x14ac:dyDescent="0.25">
      <c r="A31" s="598" t="s">
        <v>217</v>
      </c>
      <c r="B31" s="600" t="s">
        <v>101</v>
      </c>
      <c r="C31" s="606" t="s">
        <v>13</v>
      </c>
      <c r="D31" s="303" t="s">
        <v>188</v>
      </c>
      <c r="E31" s="304"/>
      <c r="F31" s="605"/>
      <c r="G31" s="303" t="s">
        <v>189</v>
      </c>
      <c r="H31" s="304"/>
      <c r="I31" s="605"/>
      <c r="J31" s="303" t="s">
        <v>190</v>
      </c>
      <c r="K31" s="304"/>
      <c r="L31" s="605"/>
    </row>
    <row r="32" spans="1:13" ht="35.25" customHeight="1" thickBot="1" x14ac:dyDescent="0.3">
      <c r="A32" s="599"/>
      <c r="B32" s="601"/>
      <c r="C32" s="607"/>
      <c r="D32" s="77" t="s">
        <v>26</v>
      </c>
      <c r="E32" s="75" t="s">
        <v>28</v>
      </c>
      <c r="F32" s="76" t="s">
        <v>106</v>
      </c>
      <c r="G32" s="77" t="s">
        <v>26</v>
      </c>
      <c r="H32" s="75" t="s">
        <v>28</v>
      </c>
      <c r="I32" s="76" t="s">
        <v>106</v>
      </c>
      <c r="J32" s="77" t="s">
        <v>26</v>
      </c>
      <c r="K32" s="75" t="s">
        <v>28</v>
      </c>
      <c r="L32" s="160" t="s">
        <v>106</v>
      </c>
    </row>
    <row r="33" spans="1:12" ht="81" customHeight="1" x14ac:dyDescent="0.25">
      <c r="A33" s="597" t="s">
        <v>275</v>
      </c>
      <c r="B33" s="202" t="s">
        <v>257</v>
      </c>
      <c r="C33" s="596" t="s">
        <v>273</v>
      </c>
      <c r="D33" s="78">
        <v>70496083</v>
      </c>
      <c r="E33" s="279">
        <v>39320458</v>
      </c>
      <c r="F33" s="620">
        <v>4</v>
      </c>
      <c r="G33" s="284">
        <v>0</v>
      </c>
      <c r="H33" s="279">
        <v>62226372</v>
      </c>
      <c r="I33" s="620">
        <v>4</v>
      </c>
      <c r="J33" s="284">
        <v>18540590</v>
      </c>
      <c r="K33" s="279">
        <v>46082958</v>
      </c>
      <c r="L33" s="638">
        <v>4</v>
      </c>
    </row>
    <row r="34" spans="1:12" ht="81" customHeight="1" thickBot="1" x14ac:dyDescent="0.3">
      <c r="A34" s="592"/>
      <c r="B34" s="203" t="s">
        <v>258</v>
      </c>
      <c r="C34" s="594"/>
      <c r="D34" s="78">
        <v>0</v>
      </c>
      <c r="E34" s="279">
        <v>16365963</v>
      </c>
      <c r="F34" s="621"/>
      <c r="G34" s="284">
        <v>0</v>
      </c>
      <c r="H34" s="279">
        <v>16365963</v>
      </c>
      <c r="I34" s="621"/>
      <c r="J34" s="284">
        <v>0</v>
      </c>
      <c r="K34" s="279">
        <v>16365963</v>
      </c>
      <c r="L34" s="638"/>
    </row>
    <row r="35" spans="1:12" ht="81" customHeight="1" x14ac:dyDescent="0.25">
      <c r="A35" s="592" t="s">
        <v>276</v>
      </c>
      <c r="B35" s="203" t="s">
        <v>259</v>
      </c>
      <c r="C35" s="594" t="s">
        <v>274</v>
      </c>
      <c r="D35" s="78">
        <v>0</v>
      </c>
      <c r="E35" s="279">
        <v>17929266</v>
      </c>
      <c r="F35" s="626">
        <v>1</v>
      </c>
      <c r="G35" s="284">
        <v>12679300</v>
      </c>
      <c r="H35" s="279">
        <v>15467266</v>
      </c>
      <c r="I35" s="626">
        <v>1</v>
      </c>
      <c r="J35" s="284">
        <v>0</v>
      </c>
      <c r="K35" s="279">
        <v>17929266</v>
      </c>
      <c r="L35" s="638">
        <v>1</v>
      </c>
    </row>
    <row r="36" spans="1:12" ht="94.5" customHeight="1" thickBot="1" x14ac:dyDescent="0.3">
      <c r="A36" s="593"/>
      <c r="B36" s="204" t="s">
        <v>260</v>
      </c>
      <c r="C36" s="595"/>
      <c r="D36" s="79">
        <v>23483000</v>
      </c>
      <c r="E36" s="280">
        <v>44858314</v>
      </c>
      <c r="F36" s="621"/>
      <c r="G36" s="285">
        <v>0</v>
      </c>
      <c r="H36" s="280">
        <v>56686761</v>
      </c>
      <c r="I36" s="621"/>
      <c r="J36" s="285">
        <v>25700000</v>
      </c>
      <c r="K36" s="280">
        <v>57419887</v>
      </c>
      <c r="L36" s="638"/>
    </row>
    <row r="38" spans="1:12" ht="15" thickBot="1" x14ac:dyDescent="0.3"/>
    <row r="39" spans="1:12" ht="35.25" customHeight="1" thickBot="1" x14ac:dyDescent="0.3">
      <c r="A39" s="602" t="s">
        <v>220</v>
      </c>
      <c r="B39" s="603"/>
      <c r="C39" s="603"/>
      <c r="D39" s="603"/>
      <c r="E39" s="603"/>
      <c r="F39" s="603"/>
      <c r="G39" s="603"/>
      <c r="H39" s="603"/>
      <c r="I39" s="603"/>
      <c r="J39" s="603"/>
      <c r="K39" s="603"/>
      <c r="L39" s="604"/>
    </row>
    <row r="40" spans="1:12" ht="35.25" customHeight="1" x14ac:dyDescent="0.25">
      <c r="A40" s="598" t="s">
        <v>217</v>
      </c>
      <c r="B40" s="600" t="s">
        <v>101</v>
      </c>
      <c r="C40" s="606" t="s">
        <v>13</v>
      </c>
      <c r="D40" s="303" t="s">
        <v>191</v>
      </c>
      <c r="E40" s="304"/>
      <c r="F40" s="605"/>
      <c r="G40" s="303" t="s">
        <v>221</v>
      </c>
      <c r="H40" s="304"/>
      <c r="I40" s="605"/>
      <c r="J40" s="303" t="s">
        <v>193</v>
      </c>
      <c r="K40" s="304"/>
      <c r="L40" s="605"/>
    </row>
    <row r="41" spans="1:12" ht="35.25" customHeight="1" thickBot="1" x14ac:dyDescent="0.3">
      <c r="A41" s="599"/>
      <c r="B41" s="601"/>
      <c r="C41" s="607"/>
      <c r="D41" s="77" t="s">
        <v>26</v>
      </c>
      <c r="E41" s="75" t="s">
        <v>28</v>
      </c>
      <c r="F41" s="76" t="s">
        <v>106</v>
      </c>
      <c r="G41" s="77" t="s">
        <v>26</v>
      </c>
      <c r="H41" s="75" t="s">
        <v>28</v>
      </c>
      <c r="I41" s="76" t="s">
        <v>106</v>
      </c>
      <c r="J41" s="77" t="s">
        <v>26</v>
      </c>
      <c r="K41" s="75" t="s">
        <v>28</v>
      </c>
      <c r="L41" s="76" t="s">
        <v>106</v>
      </c>
    </row>
    <row r="42" spans="1:12" ht="99" customHeight="1" x14ac:dyDescent="0.25">
      <c r="A42" s="597" t="s">
        <v>275</v>
      </c>
      <c r="B42" s="202" t="s">
        <v>257</v>
      </c>
      <c r="C42" s="596" t="s">
        <v>273</v>
      </c>
      <c r="D42" s="78"/>
      <c r="E42" s="73"/>
      <c r="F42" s="74"/>
      <c r="G42" s="78"/>
      <c r="H42" s="73"/>
      <c r="I42" s="74"/>
      <c r="J42" s="78"/>
      <c r="K42" s="73"/>
      <c r="L42" s="74"/>
    </row>
    <row r="43" spans="1:12" ht="99" customHeight="1" x14ac:dyDescent="0.25">
      <c r="A43" s="592"/>
      <c r="B43" s="203" t="s">
        <v>258</v>
      </c>
      <c r="C43" s="594"/>
      <c r="D43" s="78"/>
      <c r="E43" s="73"/>
      <c r="F43" s="74"/>
      <c r="G43" s="78"/>
      <c r="H43" s="73"/>
      <c r="I43" s="74"/>
      <c r="J43" s="78"/>
      <c r="K43" s="73"/>
      <c r="L43" s="74"/>
    </row>
    <row r="44" spans="1:12" ht="99" customHeight="1" x14ac:dyDescent="0.25">
      <c r="A44" s="592" t="s">
        <v>276</v>
      </c>
      <c r="B44" s="203" t="s">
        <v>259</v>
      </c>
      <c r="C44" s="594" t="s">
        <v>274</v>
      </c>
      <c r="D44" s="78"/>
      <c r="E44" s="73"/>
      <c r="F44" s="74"/>
      <c r="G44" s="78"/>
      <c r="H44" s="73"/>
      <c r="I44" s="74"/>
      <c r="J44" s="78"/>
      <c r="K44" s="73"/>
      <c r="L44" s="74"/>
    </row>
    <row r="45" spans="1:12" ht="93.75" customHeight="1" thickBot="1" x14ac:dyDescent="0.3">
      <c r="A45" s="593"/>
      <c r="B45" s="204" t="s">
        <v>260</v>
      </c>
      <c r="C45" s="595"/>
      <c r="D45" s="79"/>
      <c r="E45" s="17"/>
      <c r="F45" s="18"/>
      <c r="G45" s="79"/>
      <c r="H45" s="17"/>
      <c r="I45" s="18"/>
      <c r="J45" s="79"/>
      <c r="K45" s="17"/>
      <c r="L45" s="18"/>
    </row>
  </sheetData>
  <mergeCells count="79">
    <mergeCell ref="F33:F34"/>
    <mergeCell ref="F35:F36"/>
    <mergeCell ref="L24:L25"/>
    <mergeCell ref="L26:L27"/>
    <mergeCell ref="A21:L21"/>
    <mergeCell ref="J22:L22"/>
    <mergeCell ref="B22:B23"/>
    <mergeCell ref="C22:C23"/>
    <mergeCell ref="D22:F22"/>
    <mergeCell ref="A22:A23"/>
    <mergeCell ref="A24:A25"/>
    <mergeCell ref="I26:I27"/>
    <mergeCell ref="F24:F25"/>
    <mergeCell ref="F26:F27"/>
    <mergeCell ref="I33:I34"/>
    <mergeCell ref="L33:L34"/>
    <mergeCell ref="D40:F40"/>
    <mergeCell ref="G40:I40"/>
    <mergeCell ref="J40:L40"/>
    <mergeCell ref="A35:A36"/>
    <mergeCell ref="C35:C36"/>
    <mergeCell ref="I35:I36"/>
    <mergeCell ref="L35:L36"/>
    <mergeCell ref="B6:I6"/>
    <mergeCell ref="K6:L6"/>
    <mergeCell ref="M6:O6"/>
    <mergeCell ref="A1:A4"/>
    <mergeCell ref="J1:L1"/>
    <mergeCell ref="J2:L2"/>
    <mergeCell ref="J3:L3"/>
    <mergeCell ref="J4:L4"/>
    <mergeCell ref="B1:I1"/>
    <mergeCell ref="B2:I2"/>
    <mergeCell ref="B3:I3"/>
    <mergeCell ref="B4:I4"/>
    <mergeCell ref="M8:O8"/>
    <mergeCell ref="M9:O9"/>
    <mergeCell ref="M10:O10"/>
    <mergeCell ref="D13:F13"/>
    <mergeCell ref="G13:I13"/>
    <mergeCell ref="J13:L13"/>
    <mergeCell ref="F17:F18"/>
    <mergeCell ref="B13:B14"/>
    <mergeCell ref="C13:C14"/>
    <mergeCell ref="I15:I16"/>
    <mergeCell ref="I17:I18"/>
    <mergeCell ref="F15:F16"/>
    <mergeCell ref="A8:A10"/>
    <mergeCell ref="A12:L12"/>
    <mergeCell ref="G22:I22"/>
    <mergeCell ref="B31:B32"/>
    <mergeCell ref="J8:J10"/>
    <mergeCell ref="C31:C32"/>
    <mergeCell ref="D31:F31"/>
    <mergeCell ref="G31:I31"/>
    <mergeCell ref="A13:A14"/>
    <mergeCell ref="L15:L16"/>
    <mergeCell ref="L17:L18"/>
    <mergeCell ref="A15:A16"/>
    <mergeCell ref="I24:I25"/>
    <mergeCell ref="C15:C16"/>
    <mergeCell ref="A17:A18"/>
    <mergeCell ref="C17:C18"/>
    <mergeCell ref="A44:A45"/>
    <mergeCell ref="C44:C45"/>
    <mergeCell ref="C24:C25"/>
    <mergeCell ref="A26:A27"/>
    <mergeCell ref="C26:C27"/>
    <mergeCell ref="A33:A34"/>
    <mergeCell ref="C33:C34"/>
    <mergeCell ref="A40:A41"/>
    <mergeCell ref="B40:B41"/>
    <mergeCell ref="A31:A32"/>
    <mergeCell ref="A30:L30"/>
    <mergeCell ref="J31:L31"/>
    <mergeCell ref="A42:A43"/>
    <mergeCell ref="C42:C43"/>
    <mergeCell ref="A39:L39"/>
    <mergeCell ref="C40:C41"/>
  </mergeCells>
  <pageMargins left="0.25" right="0.25" top="0.75" bottom="0.75" header="0.3" footer="0.3"/>
  <pageSetup scale="21" orientation="landscape"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782E8-C7DC-4DA4-96AD-D8E3D9789063}">
  <sheetPr>
    <tabColor rgb="FFFFC000"/>
  </sheetPr>
  <dimension ref="A1:CF36"/>
  <sheetViews>
    <sheetView topLeftCell="A7" zoomScale="85" zoomScaleNormal="85" workbookViewId="0">
      <selection activeCell="D11" sqref="D11:E11"/>
    </sheetView>
  </sheetViews>
  <sheetFormatPr baseColWidth="10" defaultColWidth="11.42578125" defaultRowHeight="15" customHeight="1" x14ac:dyDescent="0.25"/>
  <cols>
    <col min="1" max="1" width="17.7109375" customWidth="1"/>
    <col min="2" max="2" width="15.42578125" customWidth="1"/>
    <col min="3" max="3" width="26.140625" customWidth="1"/>
    <col min="4" max="4" width="56.42578125" customWidth="1"/>
    <col min="5" max="5" width="34" customWidth="1"/>
  </cols>
  <sheetData>
    <row r="1" spans="1:84" ht="22.5" customHeight="1" thickBot="1" x14ac:dyDescent="0.3">
      <c r="A1" s="300"/>
      <c r="B1" s="301" t="s">
        <v>150</v>
      </c>
      <c r="C1" s="301"/>
      <c r="D1" s="301"/>
      <c r="E1" s="318" t="s">
        <v>234</v>
      </c>
      <c r="F1" s="319"/>
      <c r="G1" s="320"/>
    </row>
    <row r="2" spans="1:84" ht="22.5" customHeight="1" thickBot="1" x14ac:dyDescent="0.3">
      <c r="A2" s="300"/>
      <c r="B2" s="302" t="s">
        <v>151</v>
      </c>
      <c r="C2" s="302"/>
      <c r="D2" s="302"/>
      <c r="E2" s="318" t="s">
        <v>235</v>
      </c>
      <c r="F2" s="319"/>
      <c r="G2" s="320"/>
    </row>
    <row r="3" spans="1:84" ht="31.5" customHeight="1" thickBot="1" x14ac:dyDescent="0.3">
      <c r="A3" s="300"/>
      <c r="B3" s="307" t="s">
        <v>0</v>
      </c>
      <c r="C3" s="308"/>
      <c r="D3" s="309"/>
      <c r="E3" s="318" t="s">
        <v>236</v>
      </c>
      <c r="F3" s="319"/>
      <c r="G3" s="320"/>
    </row>
    <row r="4" spans="1:84" ht="22.5" customHeight="1" thickBot="1" x14ac:dyDescent="0.3">
      <c r="A4" s="300"/>
      <c r="B4" s="310" t="s">
        <v>222</v>
      </c>
      <c r="C4" s="311"/>
      <c r="D4" s="312"/>
      <c r="E4" s="318" t="s">
        <v>240</v>
      </c>
      <c r="F4" s="319"/>
      <c r="G4" s="320"/>
    </row>
    <row r="5" spans="1:84" ht="15.75" thickBot="1" x14ac:dyDescent="0.3">
      <c r="A5" s="39"/>
      <c r="B5" s="39"/>
      <c r="C5" s="149"/>
      <c r="D5" s="149"/>
      <c r="E5" s="149"/>
      <c r="F5" s="150"/>
      <c r="G5" s="150"/>
      <c r="H5" s="150"/>
      <c r="I5" s="150"/>
      <c r="J5" s="150"/>
      <c r="K5" s="150"/>
    </row>
    <row r="6" spans="1:84" ht="50.25" customHeight="1" x14ac:dyDescent="0.25">
      <c r="A6" s="313" t="s">
        <v>154</v>
      </c>
      <c r="B6" s="314"/>
      <c r="C6" s="315" t="s">
        <v>241</v>
      </c>
      <c r="D6" s="316"/>
      <c r="E6" s="317"/>
      <c r="F6" s="5"/>
      <c r="G6" s="5"/>
      <c r="H6" s="5"/>
      <c r="I6" s="5"/>
      <c r="J6" s="5"/>
      <c r="K6" s="5"/>
      <c r="L6" s="1"/>
      <c r="M6" s="103"/>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row>
    <row r="7" spans="1:84" ht="20.25" customHeight="1" x14ac:dyDescent="0.25">
      <c r="A7" s="303" t="s">
        <v>223</v>
      </c>
      <c r="B7" s="304"/>
      <c r="C7" s="305"/>
      <c r="D7" s="305"/>
      <c r="E7" s="306"/>
      <c r="F7" s="150"/>
      <c r="G7" s="150"/>
      <c r="H7" s="150"/>
      <c r="I7" s="150"/>
      <c r="J7" s="150"/>
      <c r="K7" s="150"/>
    </row>
    <row r="8" spans="1:84" ht="45.75" customHeight="1" thickBot="1" x14ac:dyDescent="0.3">
      <c r="A8" s="40" t="s">
        <v>224</v>
      </c>
      <c r="B8" s="40" t="s">
        <v>225</v>
      </c>
      <c r="C8" s="41" t="s">
        <v>226</v>
      </c>
      <c r="D8" s="298" t="s">
        <v>227</v>
      </c>
      <c r="E8" s="299"/>
    </row>
    <row r="9" spans="1:84" ht="120.95" customHeight="1" x14ac:dyDescent="0.25">
      <c r="A9" s="42">
        <v>46245</v>
      </c>
      <c r="B9" s="278">
        <v>46247</v>
      </c>
      <c r="C9" s="55" t="s">
        <v>598</v>
      </c>
      <c r="D9" s="294" t="s">
        <v>589</v>
      </c>
      <c r="E9" s="295"/>
    </row>
    <row r="10" spans="1:84" ht="110.25" customHeight="1" x14ac:dyDescent="0.25">
      <c r="A10" s="42">
        <v>46245</v>
      </c>
      <c r="B10" s="278">
        <v>46247</v>
      </c>
      <c r="C10" s="56" t="s">
        <v>647</v>
      </c>
      <c r="D10" s="296" t="s">
        <v>599</v>
      </c>
      <c r="E10" s="297"/>
    </row>
    <row r="11" spans="1:84" ht="125.25" customHeight="1" x14ac:dyDescent="0.25">
      <c r="A11" s="42">
        <v>46269</v>
      </c>
      <c r="B11" s="278">
        <v>46275</v>
      </c>
      <c r="C11" s="642" t="s">
        <v>701</v>
      </c>
      <c r="D11" s="643" t="s">
        <v>700</v>
      </c>
      <c r="E11" s="644"/>
    </row>
    <row r="12" spans="1:84" x14ac:dyDescent="0.25">
      <c r="A12" s="43"/>
      <c r="B12" s="44"/>
      <c r="C12" s="56"/>
      <c r="D12" s="290"/>
      <c r="E12" s="291"/>
    </row>
    <row r="13" spans="1:84" x14ac:dyDescent="0.25">
      <c r="A13" s="45"/>
      <c r="B13" s="44"/>
      <c r="C13" s="56"/>
      <c r="D13" s="290"/>
      <c r="E13" s="291"/>
    </row>
    <row r="14" spans="1:84" x14ac:dyDescent="0.25">
      <c r="A14" s="45"/>
      <c r="B14" s="44"/>
      <c r="C14" s="57"/>
      <c r="D14" s="290"/>
      <c r="E14" s="291"/>
    </row>
    <row r="15" spans="1:84" x14ac:dyDescent="0.25">
      <c r="A15" s="45"/>
      <c r="B15" s="44"/>
      <c r="C15" s="57"/>
      <c r="D15" s="290"/>
      <c r="E15" s="291"/>
    </row>
    <row r="16" spans="1:84" x14ac:dyDescent="0.25">
      <c r="A16" s="46"/>
      <c r="B16" s="44"/>
      <c r="C16" s="56"/>
      <c r="D16" s="290"/>
      <c r="E16" s="291"/>
    </row>
    <row r="17" spans="1:5" x14ac:dyDescent="0.25">
      <c r="A17" s="47"/>
      <c r="B17" s="48"/>
      <c r="C17" s="58"/>
      <c r="D17" s="290"/>
      <c r="E17" s="291"/>
    </row>
    <row r="18" spans="1:5" x14ac:dyDescent="0.25">
      <c r="A18" s="47"/>
      <c r="B18" s="48"/>
      <c r="C18" s="58"/>
      <c r="D18" s="290"/>
      <c r="E18" s="291"/>
    </row>
    <row r="19" spans="1:5" x14ac:dyDescent="0.25">
      <c r="A19" s="49"/>
      <c r="B19" s="50"/>
      <c r="C19" s="52"/>
      <c r="D19" s="290"/>
      <c r="E19" s="291"/>
    </row>
    <row r="20" spans="1:5" x14ac:dyDescent="0.25">
      <c r="A20" s="51"/>
      <c r="B20" s="52"/>
      <c r="C20" s="52"/>
      <c r="D20" s="290"/>
      <c r="E20" s="291"/>
    </row>
    <row r="21" spans="1:5" x14ac:dyDescent="0.25">
      <c r="A21" s="51"/>
      <c r="B21" s="52"/>
      <c r="C21" s="52"/>
      <c r="D21" s="290"/>
      <c r="E21" s="291"/>
    </row>
    <row r="22" spans="1:5" x14ac:dyDescent="0.25">
      <c r="A22" s="51"/>
      <c r="B22" s="52"/>
      <c r="C22" s="52"/>
      <c r="D22" s="290"/>
      <c r="E22" s="291"/>
    </row>
    <row r="23" spans="1:5" x14ac:dyDescent="0.25">
      <c r="A23" s="51"/>
      <c r="B23" s="52"/>
      <c r="C23" s="52"/>
      <c r="D23" s="290"/>
      <c r="E23" s="291"/>
    </row>
    <row r="24" spans="1:5" x14ac:dyDescent="0.25">
      <c r="A24" s="51"/>
      <c r="B24" s="52"/>
      <c r="C24" s="52"/>
      <c r="D24" s="290"/>
      <c r="E24" s="291"/>
    </row>
    <row r="25" spans="1:5" x14ac:dyDescent="0.25">
      <c r="A25" s="51"/>
      <c r="B25" s="52"/>
      <c r="C25" s="52"/>
      <c r="D25" s="290"/>
      <c r="E25" s="291"/>
    </row>
    <row r="26" spans="1:5" x14ac:dyDescent="0.25">
      <c r="A26" s="51"/>
      <c r="B26" s="52"/>
      <c r="C26" s="52"/>
      <c r="D26" s="290"/>
      <c r="E26" s="291"/>
    </row>
    <row r="27" spans="1:5" x14ac:dyDescent="0.25">
      <c r="A27" s="51"/>
      <c r="B27" s="52"/>
      <c r="C27" s="52"/>
      <c r="D27" s="290"/>
      <c r="E27" s="291"/>
    </row>
    <row r="28" spans="1:5" x14ac:dyDescent="0.25">
      <c r="A28" s="51"/>
      <c r="B28" s="52"/>
      <c r="C28" s="52"/>
      <c r="D28" s="290"/>
      <c r="E28" s="291"/>
    </row>
    <row r="29" spans="1:5" x14ac:dyDescent="0.25">
      <c r="A29" s="51"/>
      <c r="B29" s="52"/>
      <c r="C29" s="52"/>
      <c r="D29" s="290"/>
      <c r="E29" s="291"/>
    </row>
    <row r="30" spans="1:5" x14ac:dyDescent="0.25">
      <c r="A30" s="51"/>
      <c r="B30" s="52"/>
      <c r="C30" s="52"/>
      <c r="D30" s="290"/>
      <c r="E30" s="291"/>
    </row>
    <row r="31" spans="1:5" x14ac:dyDescent="0.25">
      <c r="A31" s="51"/>
      <c r="B31" s="52"/>
      <c r="C31" s="52"/>
      <c r="D31" s="290"/>
      <c r="E31" s="291"/>
    </row>
    <row r="32" spans="1:5" x14ac:dyDescent="0.25">
      <c r="A32" s="51"/>
      <c r="B32" s="52"/>
      <c r="C32" s="52"/>
      <c r="D32" s="290"/>
      <c r="E32" s="291"/>
    </row>
    <row r="33" spans="1:5" x14ac:dyDescent="0.25">
      <c r="A33" s="51"/>
      <c r="B33" s="52"/>
      <c r="C33" s="52"/>
      <c r="D33" s="290"/>
      <c r="E33" s="291"/>
    </row>
    <row r="34" spans="1:5" x14ac:dyDescent="0.25">
      <c r="A34" s="51"/>
      <c r="B34" s="52"/>
      <c r="C34" s="52"/>
      <c r="D34" s="290"/>
      <c r="E34" s="291"/>
    </row>
    <row r="35" spans="1:5" x14ac:dyDescent="0.25">
      <c r="A35" s="51"/>
      <c r="B35" s="52"/>
      <c r="C35" s="52"/>
      <c r="D35" s="290"/>
      <c r="E35" s="291"/>
    </row>
    <row r="36" spans="1:5" x14ac:dyDescent="0.25">
      <c r="A36" s="53"/>
      <c r="B36" s="54"/>
      <c r="C36" s="54"/>
      <c r="D36" s="292"/>
      <c r="E36" s="293"/>
    </row>
  </sheetData>
  <mergeCells count="41">
    <mergeCell ref="D8:E8"/>
    <mergeCell ref="A1:A4"/>
    <mergeCell ref="B1:D1"/>
    <mergeCell ref="B2:D2"/>
    <mergeCell ref="A7:E7"/>
    <mergeCell ref="B3:D3"/>
    <mergeCell ref="B4:D4"/>
    <mergeCell ref="A6:B6"/>
    <mergeCell ref="C6:E6"/>
    <mergeCell ref="E1:G1"/>
    <mergeCell ref="E2:G2"/>
    <mergeCell ref="E3:G3"/>
    <mergeCell ref="E4:G4"/>
    <mergeCell ref="D9:E9"/>
    <mergeCell ref="D10:E10"/>
    <mergeCell ref="D11:E11"/>
    <mergeCell ref="D12:E12"/>
    <mergeCell ref="D13:E13"/>
    <mergeCell ref="D21:E21"/>
    <mergeCell ref="D22:E22"/>
    <mergeCell ref="D23:E23"/>
    <mergeCell ref="D14:E14"/>
    <mergeCell ref="D15:E15"/>
    <mergeCell ref="D16:E16"/>
    <mergeCell ref="D17:E17"/>
    <mergeCell ref="D18:E18"/>
    <mergeCell ref="D19:E19"/>
    <mergeCell ref="D20:E20"/>
    <mergeCell ref="D34:E34"/>
    <mergeCell ref="D35:E35"/>
    <mergeCell ref="D36:E36"/>
    <mergeCell ref="D29:E29"/>
    <mergeCell ref="D30:E30"/>
    <mergeCell ref="D31:E31"/>
    <mergeCell ref="D32:E32"/>
    <mergeCell ref="D33:E33"/>
    <mergeCell ref="D24:E24"/>
    <mergeCell ref="D25:E25"/>
    <mergeCell ref="D26:E26"/>
    <mergeCell ref="D27:E27"/>
    <mergeCell ref="D28:E28"/>
  </mergeCells>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E65B1D9F812CE45931D09A2537FF48A" ma:contentTypeVersion="12" ma:contentTypeDescription="Crear nuevo documento." ma:contentTypeScope="" ma:versionID="9b12a68bafb0e0642d7a4dc224776257">
  <xsd:schema xmlns:xsd="http://www.w3.org/2001/XMLSchema" xmlns:xs="http://www.w3.org/2001/XMLSchema" xmlns:p="http://schemas.microsoft.com/office/2006/metadata/properties" xmlns:ns2="8a310132-39d2-45f9-a9e7-d4e20b014621" xmlns:ns3="e4214a98-8106-43c1-876b-0a623317a76f" targetNamespace="http://schemas.microsoft.com/office/2006/metadata/properties" ma:root="true" ma:fieldsID="c32ccb740cd1f7a07ecaeb6aec4a7a6d" ns2:_="" ns3:_="">
    <xsd:import namespace="8a310132-39d2-45f9-a9e7-d4e20b014621"/>
    <xsd:import namespace="e4214a98-8106-43c1-876b-0a623317a7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310132-39d2-45f9-a9e7-d4e20b0146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0502971d-3a7e-42d3-b9b5-ba916876657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214a98-8106-43c1-876b-0a623317a7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bc2be8-16b1-4121-90bf-3e2dd5a0fe15}" ma:internalName="TaxCatchAll" ma:showField="CatchAllData" ma:web="e4214a98-8106-43c1-876b-0a623317a7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4214a98-8106-43c1-876b-0a623317a76f" xsi:nil="true"/>
    <lcf76f155ced4ddcb4097134ff3c332f xmlns="8a310132-39d2-45f9-a9e7-d4e20b01462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A7D0345-56C5-4743-85C3-9B2E5601BB00}"/>
</file>

<file path=customXml/itemProps2.xml><?xml version="1.0" encoding="utf-8"?>
<ds:datastoreItem xmlns:ds="http://schemas.openxmlformats.org/officeDocument/2006/customXml" ds:itemID="{B8CB741A-7D85-4CE2-B139-98A37B65EAC8}">
  <ds:schemaRefs>
    <ds:schemaRef ds:uri="http://schemas.microsoft.com/sharepoint/v3/contenttype/forms"/>
  </ds:schemaRefs>
</ds:datastoreItem>
</file>

<file path=customXml/itemProps3.xml><?xml version="1.0" encoding="utf-8"?>
<ds:datastoreItem xmlns:ds="http://schemas.openxmlformats.org/officeDocument/2006/customXml" ds:itemID="{424D544D-E8DA-422F-9D4F-04A0A303E7CE}">
  <ds:schemaRefs>
    <ds:schemaRef ds:uri="http://schemas.microsoft.com/office/2006/metadata/properties"/>
    <ds:schemaRef ds:uri="http://schemas.microsoft.com/office/infopath/2007/PartnerControls"/>
    <ds:schemaRef ds:uri="e4214a98-8106-43c1-876b-0a623317a76f"/>
    <ds:schemaRef ds:uri="8a310132-39d2-45f9-a9e7-d4e20b01462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3</vt:i4>
      </vt:variant>
    </vt:vector>
  </HeadingPairs>
  <TitlesOfParts>
    <vt:vector size="12" baseType="lpstr">
      <vt:lpstr>Instructivo</vt:lpstr>
      <vt:lpstr>ACTIVIDAD_1</vt:lpstr>
      <vt:lpstr>ACTIVIDAD_2</vt:lpstr>
      <vt:lpstr>ACTIVIDAD_3</vt:lpstr>
      <vt:lpstr>ACTIVIDAD_4</vt:lpstr>
      <vt:lpstr>META_PDD_2047</vt:lpstr>
      <vt:lpstr>META_PDD_2042</vt:lpstr>
      <vt:lpstr>PRODUCTO_MGA</vt:lpstr>
      <vt:lpstr>CONTROL DE CAMBIOS</vt:lpstr>
      <vt:lpstr>ACTIVIDAD_1!Área_de_impresión</vt:lpstr>
      <vt:lpstr>META_PDD_2047!Área_de_impresión</vt:lpstr>
      <vt:lpstr>PRODUCTO_MGA!Área_de_impresión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Cecilia Guerrero Morales</dc:creator>
  <cp:keywords/>
  <dc:description/>
  <cp:lastModifiedBy>Yuly Emperatriz Sanchez Cancelado</cp:lastModifiedBy>
  <cp:revision/>
  <dcterms:created xsi:type="dcterms:W3CDTF">2016-04-29T15:11:54Z</dcterms:created>
  <dcterms:modified xsi:type="dcterms:W3CDTF">2026-10-15T15:15:03Z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0x010100EE65B1D9F812CE45931D09A2537FF48A</vt:lpwstr>
  </property>
  <property fmtid="{D5CDD505-2E9C-101B-9397-08002B2CF9AE}" pid="3" name="MediaServiceImageTags">
    <vt:lpwstr/>
  </property>
</Properties>
</file>