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secretariadistritald-my.sharepoint.com/personal/yesanchez_sdmujer_gov_co/Documents/SDM_2026/8221/SegumientoPA/"/>
    </mc:Choice>
  </mc:AlternateContent>
  <xr:revisionPtr revIDLastSave="5" documentId="8_{F6CC2D1D-DF7A-4EA8-B133-E5FA2C3F3311}" xr6:coauthVersionLast="47" xr6:coauthVersionMax="47" xr10:uidLastSave="{319DBA71-70C2-4761-BFA1-8660BBFA9D40}"/>
  <bookViews>
    <workbookView xWindow="-120" yWindow="-120" windowWidth="29040" windowHeight="15720" tabRatio="731" firstSheet="6" activeTab="7" xr2:uid="{00000000-000D-0000-FFFF-FFFF00000000}"/>
  </bookViews>
  <sheets>
    <sheet name="ACTIVIDAD_1" sheetId="20" r:id="rId1"/>
    <sheet name="ACTIVIDAD_2" sheetId="49" r:id="rId2"/>
    <sheet name="ACTIVIDAD_3" sheetId="50" r:id="rId3"/>
    <sheet name="META_PDD_1940_Ind3862" sheetId="38" r:id="rId4"/>
    <sheet name="META_PDD_1940_Ind7796" sheetId="52" r:id="rId5"/>
    <sheet name="PRODUCTO_MGA" sheetId="47" r:id="rId6"/>
    <sheet name="PMR" sheetId="46" r:id="rId7"/>
    <sheet name="CONTROL DE CAMBIOS" sheetId="40" r:id="rId8"/>
  </sheets>
  <definedNames>
    <definedName name="_xlnm._FilterDatabase" localSheetId="6" hidden="1">PMR!$A$12:$AX$14</definedName>
    <definedName name="_xlnm.Print_Area" localSheetId="0">ACTIVIDAD_1!$A$1:$O$31</definedName>
    <definedName name="_xlnm.Print_Area" localSheetId="3">META_PDD_1940_Ind3862!$A$6:$X$20</definedName>
    <definedName name="_xlnm.Print_Area" localSheetId="4">META_PDD_1940_Ind7796!$A$6:$X$20</definedName>
    <definedName name="_xlnm.Print_Area" localSheetId="5">PRODUCTO_MGA!$A$1:$O$17</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AW15" i="46" l="1"/>
  <c r="AW16" i="46"/>
  <c r="AW14" i="46"/>
  <c r="J24" i="50"/>
  <c r="J24" i="20"/>
  <c r="F24" i="49"/>
  <c r="F28" i="50"/>
  <c r="F28" i="49"/>
  <c r="D25" i="50"/>
  <c r="E25" i="50" l="1"/>
  <c r="F25" i="50" s="1"/>
  <c r="N24" i="50"/>
  <c r="G25" i="50" l="1"/>
  <c r="H25" i="50" s="1"/>
  <c r="I25" i="50" l="1"/>
  <c r="N25" i="50" s="1"/>
  <c r="E116" i="50"/>
  <c r="C29" i="50"/>
  <c r="C29" i="49"/>
  <c r="C29" i="20"/>
  <c r="D29" i="20" l="1"/>
  <c r="E29" i="20" s="1"/>
  <c r="D29" i="50"/>
  <c r="E29" i="50" s="1"/>
  <c r="D29" i="49"/>
  <c r="E29" i="49" s="1"/>
  <c r="C26" i="50"/>
  <c r="C26" i="49"/>
  <c r="C25" i="49"/>
  <c r="C26" i="20"/>
  <c r="C25" i="20"/>
  <c r="F29" i="50" l="1"/>
  <c r="F29" i="49"/>
  <c r="F29" i="20"/>
  <c r="D26" i="49"/>
  <c r="E26" i="49" s="1"/>
  <c r="D25" i="20"/>
  <c r="D26" i="50"/>
  <c r="E26" i="50" s="1"/>
  <c r="D25" i="49"/>
  <c r="E25" i="49" s="1"/>
  <c r="D26" i="20"/>
  <c r="E26" i="20" s="1"/>
  <c r="E25" i="20" l="1"/>
  <c r="G29" i="49"/>
  <c r="H29" i="49" s="1"/>
  <c r="I29" i="49" s="1"/>
  <c r="G29" i="20"/>
  <c r="H29" i="20" s="1"/>
  <c r="G29" i="50"/>
  <c r="H29" i="50" s="1"/>
  <c r="G25" i="20"/>
  <c r="F26" i="50"/>
  <c r="F25" i="20"/>
  <c r="F26" i="20"/>
  <c r="F25" i="49"/>
  <c r="G25" i="49" s="1"/>
  <c r="F26" i="49"/>
  <c r="G26" i="49" s="1"/>
  <c r="AV16" i="46"/>
  <c r="AV15" i="46"/>
  <c r="AV14" i="46"/>
  <c r="C116" i="49"/>
  <c r="B116" i="49"/>
  <c r="G26" i="20" l="1"/>
  <c r="H26" i="20" s="1"/>
  <c r="I26" i="20" s="1"/>
  <c r="H25" i="20"/>
  <c r="I25" i="20" s="1"/>
  <c r="I29" i="50"/>
  <c r="I29" i="20"/>
  <c r="G26" i="50"/>
  <c r="H26" i="50" s="1"/>
  <c r="H26" i="49"/>
  <c r="I26" i="49" s="1"/>
  <c r="H25" i="49"/>
  <c r="G116" i="50"/>
  <c r="F116" i="50"/>
  <c r="D116" i="50"/>
  <c r="C116" i="50"/>
  <c r="B116" i="50"/>
  <c r="B34" i="50"/>
  <c r="N29" i="50"/>
  <c r="N28" i="50"/>
  <c r="N27" i="50"/>
  <c r="G116" i="49"/>
  <c r="F116" i="49"/>
  <c r="E116" i="49"/>
  <c r="D116" i="49"/>
  <c r="B34" i="49"/>
  <c r="N29" i="49"/>
  <c r="N28" i="49"/>
  <c r="O28" i="49" s="1"/>
  <c r="N26" i="49"/>
  <c r="N24" i="49"/>
  <c r="I25" i="49" l="1"/>
  <c r="N25" i="49" s="1"/>
  <c r="O25" i="49" s="1"/>
  <c r="I26" i="50"/>
  <c r="N26" i="50" s="1"/>
  <c r="O26" i="50" s="1"/>
  <c r="O28" i="50"/>
  <c r="O29" i="50"/>
  <c r="O25" i="50"/>
  <c r="O29" i="49"/>
  <c r="O26" i="49"/>
  <c r="N29" i="20"/>
  <c r="N28" i="20"/>
  <c r="N27" i="20"/>
  <c r="N24" i="20"/>
  <c r="O28" i="20" l="1"/>
  <c r="O29" i="20"/>
  <c r="B34" i="20" l="1"/>
  <c r="C116" i="20" l="1"/>
  <c r="D116" i="20"/>
  <c r="E116" i="20"/>
  <c r="F116" i="20"/>
  <c r="G116" i="20"/>
  <c r="H116" i="20"/>
  <c r="I116" i="20"/>
  <c r="B116" i="20"/>
  <c r="N25" i="20"/>
  <c r="O25" i="20" s="1"/>
  <c r="N26" i="20"/>
  <c r="O26"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user</author>
  </authors>
  <commentList>
    <comment ref="J8" authorId="0" shapeId="0" xr:uid="{84E49D7D-A48A-4B4C-B4FC-7A5C33A5ECC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C28" authorId="1" shapeId="0" xr:uid="{C12DE49C-525B-49C6-89BA-6FEE1386E53B}">
      <text>
        <r>
          <rPr>
            <b/>
            <sz val="9"/>
            <color indexed="81"/>
            <rFont val="Tahoma"/>
            <family val="2"/>
          </rPr>
          <t>user:</t>
        </r>
        <r>
          <rPr>
            <sz val="9"/>
            <color indexed="81"/>
            <rFont val="Tahoma"/>
            <family val="2"/>
          </rPr>
          <t xml:space="preserve">
SCDPI-203-01416-25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user</author>
  </authors>
  <commentList>
    <comment ref="J8" authorId="0" shapeId="0" xr:uid="{39EB2B6B-6FAD-6F4F-90C6-F8A7869AF8F2}">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 ref="C28" authorId="1" shapeId="0" xr:uid="{10E7EA9E-5035-471D-A8A1-D12361D77DBE}">
      <text>
        <r>
          <rPr>
            <b/>
            <sz val="9"/>
            <color indexed="81"/>
            <rFont val="Tahoma"/>
            <family val="2"/>
          </rPr>
          <t>user:</t>
        </r>
        <r>
          <rPr>
            <sz val="9"/>
            <color indexed="81"/>
            <rFont val="Tahoma"/>
            <family val="2"/>
          </rPr>
          <t xml:space="preserve">
SCDPI-203-01416-25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user</author>
  </authors>
  <commentList>
    <comment ref="J8" authorId="0" shapeId="0" xr:uid="{8E42F640-1191-B142-9735-689979117D37}">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 ref="C28" authorId="1" shapeId="0" xr:uid="{7FF8BFD7-66C1-4CE9-959F-4B8A76D24864}">
      <text>
        <r>
          <rPr>
            <b/>
            <sz val="9"/>
            <color indexed="81"/>
            <rFont val="Tahoma"/>
            <family val="2"/>
          </rPr>
          <t>user:</t>
        </r>
        <r>
          <rPr>
            <sz val="9"/>
            <color indexed="81"/>
            <rFont val="Tahoma"/>
            <family val="2"/>
          </rPr>
          <t xml:space="preserve">
SCDPI-203-01416-25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32CADBC-13E1-473C-90B1-7CF531C178AE}">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DCF5F95A-8140-4C6E-95DC-EE93D0611F99}">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<sst xmlns="http://schemas.openxmlformats.org/spreadsheetml/2006/main" count="1758" uniqueCount="455">
  <si>
    <t>SECRETARÍA DISTRITAL DE LA MUJER</t>
  </si>
  <si>
    <t xml:space="preserve">Código: DE-FO-5	</t>
  </si>
  <si>
    <t xml:space="preserve">DIRECCIONAMIENTO ESTRATEGICO </t>
  </si>
  <si>
    <t>Versión: 14</t>
  </si>
  <si>
    <t>PROGRAMACIÓN, ACTUALIZACIÓN  Y SEGUIMIENTO PLAN DE ACCIÓN DE PROYECTOS DE INVERSIÓN</t>
  </si>
  <si>
    <t>Fecha de Emisión: 28/04/2025</t>
  </si>
  <si>
    <t>ACTIVIDADES</t>
  </si>
  <si>
    <t>Página 2 de 7</t>
  </si>
  <si>
    <t>PROYECTO DE INVERSIÓN</t>
  </si>
  <si>
    <t>8221 - Ampliación de los servicios con enfoque diferencial para la atención a mujeres que ejercen actividades sexuales pagadas (ASP) en Bogotá D.C.</t>
  </si>
  <si>
    <t>BPIN</t>
  </si>
  <si>
    <t>PERIODO REPORTADO</t>
  </si>
  <si>
    <t>Enero</t>
  </si>
  <si>
    <t>Febrero</t>
  </si>
  <si>
    <t>Marzo</t>
  </si>
  <si>
    <t>Abril</t>
  </si>
  <si>
    <t>TIPO DE REPORTE</t>
  </si>
  <si>
    <t>FORMULACION</t>
  </si>
  <si>
    <t>Mayo</t>
  </si>
  <si>
    <t>Junio</t>
  </si>
  <si>
    <t>Julio</t>
  </si>
  <si>
    <t>Agosto</t>
  </si>
  <si>
    <t>X</t>
  </si>
  <si>
    <t>ACTUALIZACION</t>
  </si>
  <si>
    <t>Septiembre</t>
  </si>
  <si>
    <t>Octubre</t>
  </si>
  <si>
    <t>Noviembre</t>
  </si>
  <si>
    <t>Diciembre</t>
  </si>
  <si>
    <t>SEGUIMIENTO</t>
  </si>
  <si>
    <t xml:space="preserve">ACTIVIDAD DEL PROYECTO </t>
  </si>
  <si>
    <t>Realizar el 100% de atenciones psicosociales (valoraciones iniciales, asesoría, seguimientos y cierres) a mujeres que realizan actividades sexuales pagadas.</t>
  </si>
  <si>
    <t>PRODUCTO MGA</t>
  </si>
  <si>
    <t xml:space="preserve">Servicio de promoción de la garantía de derechos  </t>
  </si>
  <si>
    <t>INDICADOR ACTIVIDAD</t>
  </si>
  <si>
    <t xml:space="preserve">Porcentaje de intervenciones en trabajo social  (valoraciones iniciales, asesoría, seguimientos y cierres) realizadas a mujeres que ejercen actividades sexuales pagadas </t>
  </si>
  <si>
    <t>OBJETIVO ESTRATÉGICO</t>
  </si>
  <si>
    <t>1: Bogotá Avanza en Seguridad</t>
  </si>
  <si>
    <t>PROGRAMA</t>
  </si>
  <si>
    <t>1.02. Cero tolerancia a las violencias contra las mujeres y basadas en género</t>
  </si>
  <si>
    <t>META PDD</t>
  </si>
  <si>
    <t>Aumentar a 2 unidades de operación la estrategia Casa de Todas, una sede física y una móvil.</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</si>
  <si>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</si>
  <si>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</si>
  <si>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</si>
  <si>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</si>
  <si>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</si>
  <si>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</si>
  <si>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</si>
  <si>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</si>
  <si>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</si>
  <si>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</si>
  <si>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</si>
  <si>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</si>
  <si>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</si>
  <si>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</si>
  <si>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</si>
  <si>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Constante</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</si>
  <si>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</si>
  <si>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</si>
  <si>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</si>
  <si>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</si>
  <si>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</si>
  <si>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</si>
  <si>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</si>
  <si>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</si>
  <si>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</si>
  <si>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r>
      <t xml:space="preserve">Con el objetivo de realizar el 100% de atenciones psicosociales (valoraciones iniciales, asesoría, seguimientos y cierres) a mujeres que realizan actividades sexuales pagadas, en el mes de Enero a través de la Estrategia Casa de Todas: sede física y telefónica, se realizaron </t>
    </r>
    <r>
      <rPr>
        <b/>
        <sz val="11"/>
        <color theme="1"/>
        <rFont val="Arial"/>
        <family val="2"/>
      </rPr>
      <t>119  atenciones en la sede física y de forma telefónica</t>
    </r>
    <r>
      <rPr>
        <sz val="11"/>
        <color theme="1"/>
        <rFont val="Arial"/>
        <family val="2"/>
      </rPr>
      <t xml:space="preserve"> desagregadas así: 26 asesorías y 02 valoraciones iniciales, 72 seguimientos, y 19 cierres; y con el objetivo de implementar y posicionar la Unidad Móvil Casa de Todas, se realizaron </t>
    </r>
    <r>
      <rPr>
        <b/>
        <sz val="11"/>
        <color theme="1"/>
        <rFont val="Arial"/>
        <family val="2"/>
      </rPr>
      <t>16 recorridos en dupla</t>
    </r>
    <r>
      <rPr>
        <sz val="11"/>
        <color theme="1"/>
        <rFont val="Arial"/>
        <family val="2"/>
      </rPr>
      <t xml:space="preserve"> en las localidades de Kennedy, La Candelaria, Santa fe, Los Mártires, Barrios Unidos, Usaquén, Engativá, Suba, Ciudad Bolívar, Fontibón, Rafael Uribe, Usme, Antonio Nariño, Tunjuelito, Bosa, Chapinero y Teusaquillo, y en estos recorridos se continuó con la verificación e identificación de nuevos puntos y establecimientos ASP en los que se brindó la información de la SDMujer, sistematizando la información recopilada por las gestoras territoriales sobre cada un de los establecimientos, así como de los reportes cualitativos que dan cuenta de las dinámicas zonas y localidades visitadas. 
Adicionalmente se realizó una </t>
    </r>
    <r>
      <rPr>
        <b/>
        <sz val="11"/>
        <color theme="1"/>
        <rFont val="Arial"/>
        <family val="2"/>
      </rPr>
      <t>(1) feria de servicios interinstitucional</t>
    </r>
    <r>
      <rPr>
        <sz val="11"/>
        <color theme="1"/>
        <rFont val="Arial"/>
        <family val="2"/>
      </rPr>
      <t xml:space="preserve"> en la sede de Casa de Todas con la participación de 29 mujeres.</t>
    </r>
  </si>
  <si>
    <r>
      <t xml:space="preserve">Con el objetivo de realizar el 100% de atenciones psicosociales (valoraciones iniciales, asesoría, seguimientos y cierres) a mujeres que realizan actividades sexuales pagadas, en el mes de Enero a través de la Estrategia Casa de Todas: sede física y telefónica, se realizaron </t>
    </r>
    <r>
      <rPr>
        <b/>
        <sz val="11"/>
        <color theme="1"/>
        <rFont val="Arial"/>
        <family val="2"/>
      </rPr>
      <t>119  atencione</t>
    </r>
    <r>
      <rPr>
        <sz val="11"/>
        <color theme="1"/>
        <rFont val="Arial"/>
        <family val="2"/>
      </rPr>
      <t xml:space="preserve">s en la sede física y de forma telefónica desagregadas así: 26 asesorías y 02 valoraciones iniciales, 72 seguimientos, y 19 cierres y con el objetivo de implementar y posicionar la Unidad Móvil Casa de Todas, se realizaron </t>
    </r>
    <r>
      <rPr>
        <b/>
        <sz val="11"/>
        <color theme="1"/>
        <rFont val="Arial"/>
        <family val="2"/>
      </rPr>
      <t>16 recorridos en dupla</t>
    </r>
    <r>
      <rPr>
        <sz val="11"/>
        <color theme="1"/>
        <rFont val="Arial"/>
        <family val="2"/>
      </rPr>
      <t xml:space="preserve"> en las localidades de Kennedy, La Candelaria, Santa fe, Los Mártires, Barrios Unidos, Usaquén, Engativá, Suba, Ciudad Bolívar, Fontibón, Rafael Uribe, Usme, Antonio Nariño, Tunjuelito, Bosa, Chapinero y Teusaquillo, y en estos recorridos se continuó con la verificación e identificación de nuevos puntos y establecimientos ASP en los que se brindó la información de la SDMujer, sistematizando la información recopilada por las gestoras territoriales sobre cada un de los establecimientos, así como de los reportes cualitativos que dan cuenta de las dinámicas zonas y localidades visitadas. 
Adicionalmente se realizó una </t>
    </r>
    <r>
      <rPr>
        <b/>
        <sz val="11"/>
        <color theme="1"/>
        <rFont val="Arial"/>
        <family val="2"/>
      </rPr>
      <t>(1) feria de servicios interinstitucional</t>
    </r>
    <r>
      <rPr>
        <sz val="11"/>
        <color theme="1"/>
        <rFont val="Arial"/>
        <family val="2"/>
      </rPr>
      <t xml:space="preserve"> en la sede de Casa de Todas con la participación de 29 mujeres.</t>
    </r>
  </si>
  <si>
    <t xml:space="preserve">No se presentan retrasos </t>
  </si>
  <si>
    <t>Se realizan atenciones psicosociales  correspondientes a valoraciones iniciales, asesoría, seguimientos y cierres a mujeres que realizan actividades sexuales pagadas a través de las diferentes modalidades de atención de la Estrategia Casa de Todas: sede física, móvil y telefónica desde donde se realiza la valoración inicial o de ser requerido orientación psicosocial, lo anterior teniendo en cuenta las necesidades manifiestas por las ciudadanas. Se acompañan a las ferias de servicios, donde se genera atención y orientación psicosocial a las mujeres que lo soliciten. Según los requerimientos de cada mujer se agenda con las áreas de jurídica y trabajo social para brindar atención integral. Se da orientación e información acerca de las actividades de prevención, promoción y atención generadas desde la Estrategia Casa de Todas. En las orientaciones psicosociales se apoya la gestión del malestar emocional manifiestado por las mujeres, se brindan herramientas psicológicas dirigidas a gestionarlo, facilitar la expresión de sentimientos y avanzar en su reconocimiento como sujetas de derechos. Así mismo, se fortalece su empoderamiento motivando la corresponsabilidad para el cuidado de su salud mental, focalizándoles en su proyecto de vida y preparación para la toma de decisiones y mejorar su situación. Las atenciones psicosociales, no solo brindaron herramientas prácticas para el autocuidado, sino que promovieron un ambiente donde las mujeres pudieron reconocerse a sí mismas como sujetas de derechos. El acompañamiento psicosocial proporciona herramientas prácticas para el autocuidado y promovió un entorno donde las mujeres se reconocieron como garantes de derechos. A través de este proceso, pudieron valorar la importancia de su salud mental, fortalecer su autonomía y desarrollar estrategias para afrontar los desafíos de la vida, adicionalmente El boletín sobre la caracterización de mujeres migrantes internacionales atendidas en la Casa durante se realizó con el fin de dar cuenta de las dinámicas alrededor de la actividad sexual pagada, que establezcan la línea base para el desarrollo de las investigación.</t>
  </si>
  <si>
    <t>FEBRERO</t>
  </si>
  <si>
    <r>
      <t xml:space="preserve">En el mes de febrero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t>
    </r>
    <r>
      <rPr>
        <b/>
        <sz val="11"/>
        <color theme="1"/>
        <rFont val="Arial"/>
        <family val="2"/>
      </rPr>
      <t>203 atenciones psicosociales</t>
    </r>
    <r>
      <rPr>
        <sz val="11"/>
        <color theme="1"/>
        <rFont val="Arial"/>
        <family val="2"/>
      </rPr>
      <t xml:space="preserve">, así: 07 atenciones en la unidad móvil que se ubicó en las localidades de Los Mártires, Barrios Unidos, Kennedy, desagregadas así: 02 asesorías, 05 seguimientos, adicionalmente se realizaron 196 atenciones en la sede física desagregadas así: 27 asesorías y 03 valoraciones iniciales, 152 seguimientos, y 14 cierres. Mediante el fortalecimiento de la autonomía y el bienestar emocional, se promovió el autocuidado y la conciencia de derechos en las mujeres, brindándoles herramientas prácticas ante desafíos del entorno.
•	Con el objetivo de Implementar y posicionar la Unidad Móvil ¨Casa de Todas¨(i) Se realizaron </t>
    </r>
    <r>
      <rPr>
        <b/>
        <sz val="11"/>
        <color theme="1"/>
        <rFont val="Arial"/>
        <family val="2"/>
      </rPr>
      <t xml:space="preserve">23 recorridos en dupla </t>
    </r>
    <r>
      <rPr>
        <sz val="11"/>
        <color theme="1"/>
        <rFont val="Arial"/>
        <family val="2"/>
      </rPr>
      <t xml:space="preserve">en las 18 localidades donde se han identificado que se realizan ASP. (ii) </t>
    </r>
    <r>
      <rPr>
        <b/>
        <sz val="11"/>
        <color theme="1"/>
        <rFont val="Arial"/>
        <family val="2"/>
      </rPr>
      <t>2 ferias de servicios interinstitucionales</t>
    </r>
    <r>
      <rPr>
        <sz val="11"/>
        <color theme="1"/>
        <rFont val="Arial"/>
        <family val="2"/>
      </rPr>
      <t xml:space="preserve"> dirigidas a 33 mujeres que realizan actividades sexuales pagadas. (iii) </t>
    </r>
    <r>
      <rPr>
        <b/>
        <sz val="11"/>
        <color theme="1"/>
        <rFont val="Arial"/>
        <family val="2"/>
      </rPr>
      <t xml:space="preserve">9 jornadas de atención itinerante </t>
    </r>
    <r>
      <rPr>
        <sz val="11"/>
        <color theme="1"/>
        <rFont val="Arial"/>
        <family val="2"/>
      </rPr>
      <t>en las áreas psicosocial, socio jurídica y de trabajo social, dirigidas a mujeres que realizan ASP, en: (i)Casa Santa Isabel de Hungría Localidad Barrios Unidos: 4 sesiones. Asistieron 9 mujeres. (ii) Castillo de las Artes Localidad Los Mártires: 3 jornadas. Asistió 1 mujer. (iii)Fundación Procrear: 1 jornada. Asistieron 12 mujeres (iv) Avenida Primero de Mayo Localidad Kennedy: 1 jornada: Asistieron 5 mujeres.</t>
    </r>
  </si>
  <si>
    <r>
      <t xml:space="preserve">En el periodo acumulado de enero a febrero,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t>
    </r>
    <r>
      <rPr>
        <b/>
        <sz val="11"/>
        <color theme="1"/>
        <rFont val="Arial"/>
        <family val="2"/>
      </rPr>
      <t>322 atenciones psicosociales</t>
    </r>
    <r>
      <rPr>
        <sz val="11"/>
        <color theme="1"/>
        <rFont val="Arial"/>
        <family val="2"/>
      </rPr>
      <t xml:space="preserve">, así: 7 atenciones en la unidad móvil de forma presencial, desagregados en 2 asesorías y 5 seguimientos. Adicionalmente, se realizaron 315 atenciones en la sede física y de forma telefónica, desagregados así: 53 asesorías, 5 valoraciones iniciales, 224 seguimientos, 33 cierres.
•	</t>
    </r>
    <r>
      <rPr>
        <b/>
        <sz val="11"/>
        <color theme="1"/>
        <rFont val="Arial"/>
        <family val="2"/>
      </rPr>
      <t>3 ferias de servicios interinstitucionale</t>
    </r>
    <r>
      <rPr>
        <sz val="11"/>
        <color theme="1"/>
        <rFont val="Arial"/>
        <family val="2"/>
      </rPr>
      <t xml:space="preserve">s dirigidas a 62 mujeres que realizan actividades sexuales pagadas.
•	</t>
    </r>
    <r>
      <rPr>
        <b/>
        <sz val="11"/>
        <color theme="1"/>
        <rFont val="Arial"/>
        <family val="2"/>
      </rPr>
      <t xml:space="preserve">9 jornadas de atención itinerante </t>
    </r>
    <r>
      <rPr>
        <sz val="11"/>
        <color theme="1"/>
        <rFont val="Arial"/>
        <family val="2"/>
      </rPr>
      <t xml:space="preserve">en las áreas psicosocial, socio jurídica y de trabajo social, dirigidas a 27 mujeres que realizan ASP
•	</t>
    </r>
    <r>
      <rPr>
        <b/>
        <sz val="11"/>
        <color theme="1"/>
        <rFont val="Arial"/>
        <family val="2"/>
      </rPr>
      <t xml:space="preserve">Se realizaron 39 recorridos en dupla </t>
    </r>
    <r>
      <rPr>
        <sz val="11"/>
        <color theme="1"/>
        <rFont val="Arial"/>
        <family val="2"/>
      </rPr>
      <t>en las 18 localidades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t>
    </r>
  </si>
  <si>
    <t>MARZO</t>
  </si>
  <si>
    <r>
      <t xml:space="preserve">En el mes de marzo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t>
    </r>
    <r>
      <rPr>
        <b/>
        <sz val="11"/>
        <color theme="1"/>
        <rFont val="Arial"/>
        <family val="2"/>
      </rPr>
      <t>194 atenciones psicosociales</t>
    </r>
    <r>
      <rPr>
        <sz val="11"/>
        <color theme="1"/>
        <rFont val="Arial"/>
        <family val="2"/>
      </rPr>
      <t xml:space="preserve">, así: </t>
    </r>
    <r>
      <rPr>
        <b/>
        <sz val="11"/>
        <color theme="1"/>
        <rFont val="Arial"/>
        <family val="2"/>
      </rPr>
      <t>14 atenciones en la unidad móvil</t>
    </r>
    <r>
      <rPr>
        <sz val="11"/>
        <color theme="1"/>
        <rFont val="Arial"/>
        <family val="2"/>
      </rPr>
      <t xml:space="preserve"> que se ubicó en las localidades de Los Mártires, Barrios Unidos, Bosa, Puente Aranda, Rafael Uribe, desagregadas así: 09 asesorías, 01 valoración inicial, 04 seguimientos, adicionalmente, se realizaron </t>
    </r>
    <r>
      <rPr>
        <b/>
        <sz val="11"/>
        <color theme="1"/>
        <rFont val="Arial"/>
        <family val="2"/>
      </rPr>
      <t>180 atenciones en la sede física</t>
    </r>
    <r>
      <rPr>
        <sz val="11"/>
        <color theme="1"/>
        <rFont val="Arial"/>
        <family val="2"/>
      </rPr>
      <t xml:space="preserve"> desagregadas así: 29 asesorías y 07 valoraciones iniciales, 138 seguimientos, y 06 cierres. 
•	Con el objetivo de Implementar y posicionar la Unidad Móvil ¨Casa de Todas¨
(i)	Se realizaron</t>
    </r>
    <r>
      <rPr>
        <b/>
        <sz val="11"/>
        <color theme="1"/>
        <rFont val="Arial"/>
        <family val="2"/>
      </rPr>
      <t xml:space="preserve"> 19 recorridos en dupla en 16 localidades</t>
    </r>
    <r>
      <rPr>
        <sz val="11"/>
        <color theme="1"/>
        <rFont val="Arial"/>
        <family val="2"/>
      </rPr>
      <t xml:space="preserve"> donde se han identificado que se realizan ASP. No se realizó recorrido en las localidades de Fontibón y Los Mártires, por temas de seguridad y disponibilidad de transportes en el horario requerido.
(ii)	Tres </t>
    </r>
    <r>
      <rPr>
        <b/>
        <sz val="11"/>
        <color theme="1"/>
        <rFont val="Arial"/>
        <family val="2"/>
      </rPr>
      <t>3 ferias de servicios interinstitucionales donde se atendieron a 46 mujeres</t>
    </r>
    <r>
      <rPr>
        <sz val="11"/>
        <color theme="1"/>
        <rFont val="Arial"/>
        <family val="2"/>
      </rPr>
      <t xml:space="preserve"> que realizan actividades sexuales pagadas por las Secretarias Distritales de Seguridad Convivencia y Justicia, Salud, Integración Social, Cultura, Desarrollo Económico, Centro Intégrate, Subredes Centro Oriente, Sur Occidente y Norte de Salud y Fondo de solidaridad pensional. 
(iii)	Se realizaron </t>
    </r>
    <r>
      <rPr>
        <b/>
        <sz val="11"/>
        <color theme="1"/>
        <rFont val="Arial"/>
        <family val="2"/>
      </rPr>
      <t>12 jornadas de atención itinerante en las áreas psicosocial, socio jurídica y de trabajo social, dirigidas a 44 mujeres que realizan ASP</t>
    </r>
    <r>
      <rPr>
        <sz val="11"/>
        <color theme="1"/>
        <rFont val="Arial"/>
        <family val="2"/>
      </rPr>
      <t>, en los siguientes puntos: (i) CIOM Bosa: 2 jornadas. Asistieron 2 mujeres. (ii) Casa Santa Isabel de Hungría Localidad Barrios Unidos: 4 sesiones. Asistieron 3 mujeres. (iii)  Castillo de las Artes Localidad Los Mártires: 3 jornadas. Asistieron 9 mujeres. (iv) Localidad Rafael Uribe Uribe: 1 jornada: Asistieron 6 mujeres. (v) Localidad Puente Aranda: 1 jornada. Asistieron 23 mujeres. (vi) Fundación Procrear: 1 jornada. Asistió 1 mujer.
•	Con el fin de Sistematizar los procesos de investigación y acción participativa para fortalecer el análisis situacional de las violaciones de derechos de las personas que realizan actividades sexuales pagadas, Se realizó un boletín de análisis de información de las mujeres atendidas, para generar información preliminar sobre las posibles situaciones de violencia que se ven reflejadas entre la mujeres que realizan actividades sexuales pagadas atendidas por la Estrategia Casa de Todas entre 2024 y 2025, por grupo de edad (menores de 60 años y de 60 años o más)
•	Consolidación y sistematización de información recopilada en las diferentes localidades, sobre cada uno de los establecimientos visitados durante los 19 recorridos realizados por la dupla en 16 localidades donde se han identificado que se realizan ASP: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r>
  </si>
  <si>
    <r>
      <t xml:space="preserve">En el periodo acumulado de enero a marzo,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t>
    </r>
    <r>
      <rPr>
        <b/>
        <sz val="11"/>
        <color theme="1"/>
        <rFont val="Arial"/>
        <family val="2"/>
      </rPr>
      <t>516 atenciones psicosociales, desagregadas así: 21 atenciones en la unidad móvil de forma presencial y se realizaron 495 atenciones en la sede física y de forma telefónica.</t>
    </r>
    <r>
      <rPr>
        <sz val="11"/>
        <color theme="1"/>
        <rFont val="Arial"/>
        <family val="2"/>
      </rPr>
      <t xml:space="preserve">
•	</t>
    </r>
    <r>
      <rPr>
        <b/>
        <sz val="11"/>
        <color theme="1"/>
        <rFont val="Arial"/>
        <family val="2"/>
      </rPr>
      <t>6 ferias de servicios interinstitucionales dirigidas a 108 mujeres</t>
    </r>
    <r>
      <rPr>
        <sz val="11"/>
        <color theme="1"/>
        <rFont val="Arial"/>
        <family val="2"/>
      </rPr>
      <t xml:space="preserve"> que realizan actividades sexuales pagadas.
•	</t>
    </r>
    <r>
      <rPr>
        <b/>
        <sz val="11"/>
        <color theme="1"/>
        <rFont val="Arial"/>
        <family val="2"/>
      </rPr>
      <t>21 jornadas de atención itinerante en las áreas psicosocial, socio jurídica y de trabajo social, dirigidas a 71 mujeres que realizan ASP</t>
    </r>
    <r>
      <rPr>
        <sz val="11"/>
        <color theme="1"/>
        <rFont val="Arial"/>
        <family val="2"/>
      </rPr>
      <t xml:space="preserve">
•	Se realizaron </t>
    </r>
    <r>
      <rPr>
        <b/>
        <sz val="11"/>
        <color theme="1"/>
        <rFont val="Arial"/>
        <family val="2"/>
      </rPr>
      <t>58 recorridos en dupla en 18 localidades</t>
    </r>
    <r>
      <rPr>
        <sz val="11"/>
        <color theme="1"/>
        <rFont val="Arial"/>
        <family val="2"/>
      </rPr>
      <t xml:space="preserve">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
•	Se realizó un boletín de análisis de información de las mujeres atendidas, para generar información preliminar sobre las posibles situaciones de violencia que se ven reflejadas entre la mujeres que realizan actividades sexuales pagadas atendidas por la Estrategia Casa de Todas entre 2024 y 2025, por grupo de edad (menores de 60 años y de 60 años o más), de acuerdo con la información del Sistema de Información Misional de la SdMujer - SIMISIONAL, para dar línea base al proceso de investigación acción participativa.</t>
    </r>
  </si>
  <si>
    <t>ABRIL</t>
  </si>
  <si>
    <r>
      <t xml:space="preserve">En el mes de abril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t>
    </r>
    <r>
      <rPr>
        <b/>
        <sz val="11"/>
        <color theme="1"/>
        <rFont val="Arial"/>
        <family val="2"/>
      </rPr>
      <t>222 atenciones psicosociales</t>
    </r>
    <r>
      <rPr>
        <sz val="11"/>
        <color theme="1"/>
        <rFont val="Arial"/>
        <family val="2"/>
      </rPr>
      <t xml:space="preserve">, así: 8 atenciones en la unidad móvil que se ubicó en las localidades de Los Mártires, Barrios Unidos, Bosa, Kennedy, adicionalmente, se realizaron 214 atenciones en la sede física (Casa de Todas Teusaquillo) y de forma telefónica.  
•	Con el objetivo de Implementar y posicionar la Unidad Móvil ¨Casa de Todas¨ se realizaron: 
(i)	</t>
    </r>
    <r>
      <rPr>
        <b/>
        <sz val="11"/>
        <color theme="1"/>
        <rFont val="Arial"/>
        <family val="2"/>
      </rPr>
      <t>21 recorridos en dupla en las 18 localidades</t>
    </r>
    <r>
      <rPr>
        <sz val="11"/>
        <color theme="1"/>
        <rFont val="Arial"/>
        <family val="2"/>
      </rPr>
      <t xml:space="preserve"> donde se han identificado que se realizan ASP: Barrios Unidos, Puente Aranda, Kennedy, Chapinero, Usaquén, Los Mártires, Suba, Antonio Nariño, Rafael Uribe Uribe, Ciudad Bolívar, Engativá, Bosa, La Candelaria, Santa Fe, Tunjuelito, Usme, Fontibón y Teusaquillo.
(ii)	</t>
    </r>
    <r>
      <rPr>
        <b/>
        <sz val="11"/>
        <color theme="1"/>
        <rFont val="Arial"/>
        <family val="2"/>
      </rPr>
      <t>Cuatro 4 ferias de servicios interinstitucionales donde se atendieron a 85 mujeres que realizan actividades sexuales pagadas</t>
    </r>
    <r>
      <rPr>
        <sz val="11"/>
        <color theme="1"/>
        <rFont val="Arial"/>
        <family val="2"/>
      </rPr>
      <t xml:space="preserve"> por las diferentes direcciones de la SdMujer y por las Secretarias Distritales de Seguridad Convivencia y Justicia, Salud, Integración Social, Desarrollo Económico, Centro Intégrate, Subredes Centro Oriente, Sur Occidente, sur y Norte de Salud, IPS Colsubsidio, Empresa METRO y RED SOMOS. 
(iii)	S</t>
    </r>
    <r>
      <rPr>
        <b/>
        <sz val="11"/>
        <color theme="1"/>
        <rFont val="Arial"/>
        <family val="2"/>
      </rPr>
      <t>e realizaron 10 jornadas de atención itinerante en las áreas psicosocial, socio jurídica y de trabajo social, dirigidas a 8 mujeres que realizan ASP</t>
    </r>
    <r>
      <rPr>
        <sz val="11"/>
        <color theme="1"/>
        <rFont val="Arial"/>
        <family val="2"/>
      </rPr>
      <t>, en los siguientes puntos: (i) CIOM Bosa: 4 jornadas. (ii) Casa Santa Isabel de Hungría Localidad Barrios Unidos: 2 sesiones. Asistieron 4 mujeres. (iii) Castillo de las Artes Localidad Los Mártires: 3 jornadas. Asistieron 2 mujeres. (iv) Procrear: 1 jornada: Asistieron 2 mujeres.
•	Con el fin de Sistematizar los procesos de investigación y acción participativa para fortalecer el análisis situacional de las violaciones de derechos de las personas que realizan actividades sexuales pagadas, Se compartió la metodología para el desarrollo de la investigación, en el marco de la Política Pública de Actividades Sexuales Pagadas (PPASP). El documento consolida, en un solo cuerpo, el diagnóstico analítico derivado del boletín institucional y la propuesta metodológica ajustada, incorporando los comentarios y observaciones realizadas previamente, con el fin de fortalecer la coherencia conceptual, metodológica y el alcance real del ejercicio propuesto.
•	Consolidación y sistematización de información recopilada en las diferentes localidades, sobre cada uno de los establecimientos visitados durante los 21 recorridos realizados por la dupla 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r>
  </si>
  <si>
    <r>
      <t xml:space="preserve">En el periodo acumulado de enero a abril,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t>
    </r>
    <r>
      <rPr>
        <b/>
        <sz val="11"/>
        <color theme="1"/>
        <rFont val="Arial"/>
        <family val="2"/>
      </rPr>
      <t>738 atenciones psicosociales</t>
    </r>
    <r>
      <rPr>
        <sz val="11"/>
        <color theme="1"/>
        <rFont val="Arial"/>
        <family val="2"/>
      </rPr>
      <t xml:space="preserve">, desagregadas así: 29 atenciones en la unidad móvil de forma presencial y se realizaron 709 atenciones en la sede física y de forma telefónica.
•	</t>
    </r>
    <r>
      <rPr>
        <b/>
        <sz val="11"/>
        <color theme="1"/>
        <rFont val="Arial"/>
        <family val="2"/>
      </rPr>
      <t>10 ferias de servicios interinstitucionales dirigidas a 193 mujeres que realizan actividades sexuales pagadas,</t>
    </r>
    <r>
      <rPr>
        <sz val="11"/>
        <color theme="1"/>
        <rFont val="Arial"/>
        <family val="2"/>
      </rPr>
      <t xml:space="preserve"> realizadas por la SdMujer y por las Secretarias Distritales de Seguridad Convivencia y Justicia, Salud, cultura, Integración Social, Desarrollo Económico, Centro Intégrate, Subredes Centro Oriente, Sur Occidente, sur y Norte de Salud, IPS Colsubsidio, Empresa METRO, RED SOMOS, Fondo de solidaridad Pensional, FNA y liga Colombiana contra el SIDA. 
•	</t>
    </r>
    <r>
      <rPr>
        <b/>
        <sz val="11"/>
        <color theme="1"/>
        <rFont val="Arial"/>
        <family val="2"/>
      </rPr>
      <t xml:space="preserve">31 Jornadas de Atención Itinerante en las áreas psicosocial, socio jurídica y de trabajo social, dirigidas a 79 mujeres que realizan ASP. </t>
    </r>
    <r>
      <rPr>
        <sz val="11"/>
        <color theme="1"/>
        <rFont val="Arial"/>
        <family val="2"/>
      </rPr>
      <t xml:space="preserve">
•	Se realizaron </t>
    </r>
    <r>
      <rPr>
        <b/>
        <sz val="11"/>
        <color theme="1"/>
        <rFont val="Arial"/>
        <family val="2"/>
      </rPr>
      <t>79 recorridos en dupla en 18 localidades</t>
    </r>
    <r>
      <rPr>
        <sz val="11"/>
        <color theme="1"/>
        <rFont val="Arial"/>
        <family val="2"/>
      </rPr>
      <t xml:space="preserve">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
•	Se compartió la metodología para el desarrollo de la investigación, en el marco de la Política Pública de Actividades Sexuales Pagadas (PPASP). El documento consolida, en un solo cuerpo, el diagnóstico analítico derivado del boletín institucional y la propuesta metodológica ajustada, incorporando los comentarios y observaciones realizadas previamente, con el fin de fortalecer la coherencia conceptual, metodológica y el alcance real del ejercicio propuesto.</t>
    </r>
  </si>
  <si>
    <t>MAYO</t>
  </si>
  <si>
    <t>En mayo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209 psicosociales (valoraciones iniciales, asesoría, seguimientos y cierres) desagregadas en 7 atenciones realizadas en la unidad móvil que se ubicó en las localidades de Los Mártires, Barrios Unidos y Bosa y 202 atenciones en la sede física. 
•	RECORRIDOS EN DUPLA: Se realizaron 21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	FERIAS DE SERVICIOS INTERINSTITUCIONALES: Se realizaron 3 ferias de servicios interinstitucionales donde se atendieron a 61 mujeres que realizan actividades sexuales pagadas. Estas ferias fueron acompañadas por las diferentes direcciones de la SdMujer y por las Secretarias Distritales de Salud, Integración Social,  Desarrollo Económico, Empresa Metro Bogotá, IPES, Fondo de Solidaridad Pensional, Fundación Red Somos, Subredes Centro Oriente y Norte de Salud e IPS Colsubsidio: (i) Casa de Todas, participaron 22 mujeres. (ii) Castillo de las Artes, con la asistencia de 11 mujeres (iii) Fundación Procrear, con la asistencia de 28 mujeres.
•	JORNADAS DE ATENCIÓN ITINERANTE: Se realizaron 11 jornadas con las áreas psicosocial, socio jurídica y de trabajo social, dirigidas a 15 mujeres que realizan ASP, en los siguientes puntos: (i) CIOM Bosa: 3 jornadas. (ii) Santa Isabel de Hungría: 4 jornadas (iii) Castillo de las Artes Localidad Los Mártires: 2 jornadas. (iv) IPS Quiasmo: 1 jornada (v) Ciudad Bolívar: 1 jornada</t>
  </si>
  <si>
    <t>En el periodo acumulado de enero a mayo,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947 atenciones psicosociales, desagregadas así: 36 atenciones en la unidad móvil de forma presencial y se realizaron 911 atenciones en la sede física y de forma telefónica.
•	13 ferias de servicios interinstitucionales dirigidas a 254 mujeres que realizan actividades sexuales pagadas, realizadas por la SdMujer y por las Secretarias Distritales de Seguridad Convivencia y Justicia, Salud, cultura, Integración Social, Desarrollo Económico, Centro Intégrate, Subredes Centro Oriente, Sur Occidente, sur y Norte de Salud, IPS Colsubsidio, Empresa METRO, Fundación RED SOMOS, Fondo de solidaridad Pensional, IPES, FNA y liga Colombiana contra el SIDA. 
•	42 Jornadas de Atención Itinerante en las áreas psicosocial, socio jurídica y de trabajo social, dirigidas a 94 mujeres que realizan ASP. 
•	Se realizaron 100 recorridos en dupla en 18 localidades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t>
  </si>
  <si>
    <t>JUNIO</t>
  </si>
  <si>
    <t>En junio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217 psicosociales (valoraciones iniciales, asesoría, seguimientos y cierres) desagregadas en 7 atenciones realizadas en la unidad móvil que se ubicó en las localidades de Los Mártires, Barrios Unidos, Bosa, Ciudad Bolívar y Santa Fe y 210 atenciones en la sede física en Teusaquillo. 
•	RECORRIDOS EN DUPLA: Se realizaron 24 recorridos en las 18 localidades donde se han identificado que se realizan ASP. 
•	FERIAS DE SERVICIOS INTERINSTITUCIONALES: Se realizaron 2 ferias donde se atendieron 37 mujeres que realizan actividades sexuales pagadas. Estas ferias fueron acompañadas por las diferentes direcciones de la SdMujer y por las Secretarias Distritales de Salud, Educación, Integración Social,  Desarrollo Económico, Empresa Metro Bogotá, IPES, Subred Centro Oriente de Salud, Fundación Escalando Futuro y Alcaldía de Santa Fe, así: (i) Castillo de las Artes Localidad Los Mártires atendiendo 17 mujeres ASP (ii) Plaza la Mariposa Localidad Santa Fe 20 mujeres ASP.
•	JORNADAS DE ATENCIÓN ITINERANTE: Se realizaron 9  jornadas con las áreas psicosocial, socio jurídica y de trabajo social, dirigidas a 6 mujeres que realizan ASP, en los siguientes puntos: : (i) Castillo de las Artes: (ii y iii) Casa Santa Isabel de Hungría (iv) Casa de Justicia los Mártires (v y vi) Centro de atención al migrante los Mártires (vii) CIOM Ciudad Bolívar (viii) CIOM Bosa (ix) IPS Quiasmo, Barrios Unidos</t>
  </si>
  <si>
    <t>De enero a junio,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1164 atenciones psicosociales, desagregadas así: 43 atenciones en la unidad móvil de forma presencial y se realizaron 1121 atenciones en la sede física y de forma telefónica.
•	15 ferias de servicios interinstitucionales dirigidas a 291 mujeres que realizan actividades sexuales pagadas, realizadas por la SdMujer y por las Secretarias Distritales de Seguridad Convivencia y Justicia, Salud, educación, cultura, Integración Social, Desarrollo Económico, Centro Intégrate, Subredes Centro Oriente, Sur Occidente, sur y Norte de Salud, IPS Colsubsidio, Empresa METRO, Fundación RED SOMOS, Fondo de solidaridad Pensional, IPES, FNA, Fundación Escalando Futuro y Alcaldía de Santa Fe y liga Colombiana contra el SIDA. 
•	51 Jornadas de Atención Itinerante en las áreas psicosocial, socio jurídica y de trabajo social, dirigidas a 100 mujeres que realizan ASP. 
•	Se realizaron 124 recorridos en dupla en 18 localidades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
•	Con el fin de Sistematizar los procesos de investigación para fortalecer el análisis situacional de las violaciones de derechos de las personas que realizan actividades sexuales pagadas, se realiza el primer grupo focal con mujeres mayores con el fin de identificar realidades, trayectorias y experiencias de violencia de mujeres en ASP en Bogotá, a este espacio asistieron 16 mujeres.</t>
  </si>
  <si>
    <t>JULIO</t>
  </si>
  <si>
    <t>En julio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209 psicosociales (valoraciones iniciales, asesoría, seguimientos y cierres) desagregadas en 9 atenciones realizadas en la unidad móvil que se ubicó en las localidades de Los Mártires, Barrios Unidos, Bosa, Ciudad Bolívar, Fontibón, Santa Fe, y 200 atenciones en la sede física en Teusaquillo. 
•	RECORRIDOS EN DUPLA: Se realizaron 25 recorridos en las 18 localidades donde se han identificado que se realizan ASP. 
•	FERIAS DE SERVICIOS INTERINSTITUCIONALES: Se realizaron 5 ferias donde se atendieron 90  mujeres que realizan actividades sexuales pagadas. Estas ferias fueron acompañadas por las diferentes direcciones de la SdMujer y por la Secretaria Distrital de Integración Social, Estrategia de prevención de trata de personas y ataques con agentes químicos y enlace SOFIA localidad Santa Fe, Subred Centro Oriente de Salud, Alcaldía de los Mártires, ICBF y Centro Intégrate, así: (i) Barrio Alameda Localidad Los Mártires 24 mujeres (ii) Castillo de las Artes Localidad Los Mártires 15 mujeres (iii) Casa de Todas Localidad Teusaquillo 23 mujeres (iv) Barrio Santa Fe - zona de mujeres trans Localidad Los Mártires - 21 mujeres (v) Plaza la Mariposa Localidad Santa Fe 7 mujeres
•	JORNADAS DE ATENCIÓN ITINERANTE: Se realizaron 10 jornadas con las áreas psicosocial, socio jurídica y de trabajo social, dirigidas a 11 mujeres que realizan ASP, en los siguientes puntos: (i) Castillo de las Artes (ii y iii) Casa Santa Isabel de Hungría (iv)  Casa de Justicia los Mártires (v y vi) Centro de atención al migrante los Mártires (vii) CIOM Ciudad Bolívar (viii) CIOM Bosa (ix) Casa de Justicia Fontibón (x) IPS Quiasmo.
•	Con el fin de Sistematizar los procesos de investigación y acción participativa para fortalecer el análisis situacional de las violaciones de derechos de las personas que realizan actividades sexuales pagadas, se realiza un segundo grupo focal con once (11) mujeres jóvenes con el fin de identificar realidades, trayectorias y experiencias de violencia de mujeres que realizan actividades sexuales pagadas (ASP) en Bogotá.</t>
  </si>
  <si>
    <t>De enero a julio,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ATENCIONES: 1373 atenciones psicosociales, desagregadas así: 52 atenciones en la unidad móvil de forma presencial y se realizaron 1321 atenciones en la sede física y de forma telefónica.
• FERIAS DE SERVICIOS INTERINSTITUCIONALES: Se realizaron 20 ferias dirigidas a 381 mujeres que realizan actividades sexuales pagadas, realizadas por la SdMujer y por las Secretarias Distritales de Seguridad Convivencia y Justicia, Salud, educación, cultura, Integración Social, Desarrollo Económico, Centro Intégrate, Subredes Centro Oriente, Sur Occidente, sur y Norte de Salud, IPS Colsubsidio, Empresa METRO, Fundación RED SOMOS, Fondo de solidaridad Pensional, IPES, FNA, Fundación Escalando Futuro y Alcaldía de Santa Fe y liga Colombiana contra el SIDA, Estrategia de prevención de trata de personas y ataques con agentes químicos y enlace SOFIA localidad Santa Fe, Alcaldía de los Mártires, ICBF y Centro Intégrate
•	JORNADAS DE ATENCIÓN ITINERANTE: Se realizaron 61 Jornadas en las áreas psicosocial, socio jurídica y de trabajo social, dirigidas a 111 mujeres que realizan ASP. 
•	RECORRIDOS EN DUPLA: Se realizaron 149 recorridos en 18 localidades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
•	Con el fin de Sistematizar los procesos de investigación para fortalecer el análisis situacional de las violaciones de derechos de las personas que realizan actividades sexuales pagadas, se realizan dos grupos focales: (i)  GF con 16 mujeres mayores (ii) GF con 11 mujeres jóvenes.</t>
  </si>
  <si>
    <t>AGOSTO</t>
  </si>
  <si>
    <t>En agosto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196 psicosociales (valoraciones iniciales, asesoría, seguimientos y cierres) desagregadas en 13 atenciones realizadas en la unidad móvil que se ubicó en las localidades de Los Mártires, Barrios Unidos, Bosa, Ciudad Bolívar, Fontibón, Santa Fe, y 183 atenciones en la sede física en Teusaquillo. 
•	RECORRIDOS EN DUPLA: Se realizaron 21 recorridos en las 18 localidades donde se han identificado que se realizan ASP. 
•	FERIAS DE SERVICIOS INTERINSTITUCIONALES: Se realizaron Se realizaron 6 ferias donde se atendieron a 150 mujeres que realizan actividades sexuales pagadas. Estas ferias fueron acompañadas por las diferentes direcciones de la SdMujer y por la Secretaria Distrital de Integración Social, enlace SOFIA localidad Santa Fe, Subred Centro Oriente de Salud, Secretaría de Desarrollo económico y secretaria de ambiente, así: (i) CIOM Ciudad Bolívar - (11 mujeres) (ii) Castillo de las Artes Localidad Los Mártires  (30 mujeres) (iii) Casa de Todas Localidad Teusaquillo (25 mujeres) (iv) Barrio la Capuchina Localidad Santa Fe  (49 mujeres) (v) Fundación Procrear Localidad Los Mártires (34 mujeres) (vi) Casa de Justicia Los Mártires (1 mujer) 
•	JORNADAS DE ATENCIÓN ITINERANTE: Se realizaron 5 jornadas con las áreas psicosocial, socio jurídica y de trabajo social, dirigidas a 5 mujeres que realizan ASP, en los siguientes puntos: (i) Castillo de las Artes localidad los Mártires (ii) Casa Santa Isabel de Hungría Barrios Unidos(iii) Centro de atención al migrante CIAM los Mártires (iv) CIOM Bosa (v) IPS Quiasmo Barrios Unidos.
•	Con el fin de Sistematizar los procesos de investigación y acción participativa para fortalecer el análisis situacional de las violaciones de derechos de las personas que realizan actividades sexuales pagadas, se avanza así: (i) Se envió el primer avance de investigación, correspondiente al análisis comparativo preliminar de las violencias que atraviesan las trayectorias de vida de mujeres mayores y jóvenes que realizan actividades sexuales pagadas. El documento presenta los principales puntos de encuentro y diferencias entre ambos grupos, desde una perspectiva de curso de vida. (ii) Se envió el avance del Análisis Situacional de Violencias 2026, integrando el análisis cuantitativo de la población atendida con los resultados cualitativos de los grupos focales de mujeres jóvenes y mayores, así como conclusiones y recomendaciones diferenciadas.</t>
  </si>
  <si>
    <t>De enero a agosto,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	ATENCIONES: 1569 atenciones psicosociales, desagregadas así: 65 atenciones en la unidad móvil de forma presencial y se realizaron 1504 atenciones en la sede física y de forma telefónica.
• FERIAS DE SERVICIOS INTERINSTITUCIONALES: Se realizaron 26 ferias dirigidas a 531 mujeres que realizan actividades sexuales pagadas, realizadas por la SdMujer y por las Secretarias Distritales de Seguridad Convivencia y Justicia, Salud, educación, cultura, Integración Social, Ambiente, Desarrollo Económico, Centro Intégrate, Subredes Centro Oriente, Sur Occidente, sur y Norte de Salud, IPS Colsubsidio, Empresa METRO, Fundación RED SOMOS, Fondo de solidaridad Pensional, IPES, FNA, Fundación Escalando Futuro y Alcaldía de Santa Fe y liga Colombiana contra el SIDA, Estrategia de prevención de trata de personas y ataques con agentes químicos y enlace SOFIA localidad Santa Fe, Alcaldía de los Mártires, ICBF y Centro Intégrate 
•	JORNADAS DE ATENCIÓN ITINERANTE: Se realizaron 66 Jornadas en las áreas psicosocial, socio jurídica y de trabajo social, dirigidas a 116 mujeres que realizan ASP. 
•	RECORRIDOS EN DUPLA: Se realizaron 170 recorridos en 18 localidades donde se han identificado que se realizan ASP y en estos recorridos se continuó con la verificación e identificación de nuevos puntos y establecimientos ASP en los que se brindó la información de la SdMujer, sistematizando la información recopilada por las gestoras territoriales sobre cada uno de los establecimientos, así como de los reportes cualitativos que dan cuenta de las dinámicas, zonas y localidades visitadas.
•	Con el fin de Sistematizar los procesos de investigación para fortalecer el análisis situacional de las violaciones de derechos de las personas que realizan actividades sexuales pagadas, se realizan dos grupos focales: (i)  GF con 16 mujeres mayores (ii) GF con 11 mujeres jóvenes y se realiza la entrega de dos documentos: (i)  Análisis comparativo preliminar de las violencias que atraviesan las trayectorias de vida de mujeres mayores y jóvenes que realizan actividades sexuales pagadas. El documento presenta los principales puntos de encuentro y diferencias entre ambos grupos, desde una perspectiva de curso de vida. (ii) Análisis Situacional de Violencias 2026, integrando el análisis cuantitativo de la población atendida con los resultados cualitativos de los grupos focales de mujeres jóvenes y mayores, así como conclusiones y recomendaciones diferenciadas.</t>
  </si>
  <si>
    <t>SEPTIEMBRE</t>
  </si>
  <si>
    <t>OCTUBRE</t>
  </si>
  <si>
    <t xml:space="preserve">NOVIEMBRE </t>
  </si>
  <si>
    <t>DICIEMBRE</t>
  </si>
  <si>
    <t>DESCRIPCIÓN CUALITATIVA  Y PORCENTUAL DEL AVANCE POR TAREA</t>
  </si>
  <si>
    <t>DESCRIPCIÓN DE LA TAREA</t>
  </si>
  <si>
    <t>Tarea 1. Realizar  atenciones psicosociales (valoraciones iniciales, asesoría, seguimientos y cierres) a mujeres que realizan actividades sexuales pagadas a través de las diferentes modalidades de atención de la Estrategia Casa de Todas: sede física, móvil y telefónica</t>
  </si>
  <si>
    <t xml:space="preserve">Tarea 2. Implementar y posicionar la Unidad Móvil ¨Casa de Todas¨ como un servicio integral a través de los servicios psicosociales, jurídicos y de trabajo social. </t>
  </si>
  <si>
    <t>Tarea 3. Sistematizar los procesos de investigación y acción participativa para fortalecer el análisis situacional de las violaciones de derechos de las personas que realizan actividades sexuales pagadas</t>
  </si>
  <si>
    <t>Tarea 4. Sistematizar  los recorridos de observación e identificación de dinámicas y contextos a establecimientos de contacto y servicios de actividades sexuales pagadas, así como escenarios de actividades sexuales pagadas en calle</t>
  </si>
  <si>
    <t xml:space="preserve">PONDERACIÓN DE LA TAREA
</t>
  </si>
  <si>
    <t>PROGRAMACIÓN</t>
  </si>
  <si>
    <t>LOGROS Y BENEFICIOS Y RETRASOS Y ALTERNATIVAS DE SOLUCIÓN</t>
  </si>
  <si>
    <r>
      <t xml:space="preserve">En el mes de Enero con el objetivo de realizar las atenciones psicosociales (valoraciones iniciales, asesoría, seguimientos y cierres) a mujeres que realizan actividades sexuales pagadas ASP a través de la Estrategia Casa de Todas: sede física y telefónica, se realizaron </t>
    </r>
    <r>
      <rPr>
        <b/>
        <sz val="11"/>
        <color theme="1"/>
        <rFont val="Arial"/>
        <family val="2"/>
      </rPr>
      <t>119  atenciones</t>
    </r>
    <r>
      <rPr>
        <sz val="11"/>
        <color theme="1"/>
        <rFont val="Arial"/>
        <family val="2"/>
      </rPr>
      <t xml:space="preserve"> en la sede física y de forma telefónica desagregadas así: 26 asesorías y 02 valoraciones iniciales, 72 seguimientos, y 19 cierres. El acompañamiento impulsó el bienestar emocional y el cuidado personal, generando espacios seguros para hablar sobre la salud mental, los derechos y la autonomía.</t>
    </r>
  </si>
  <si>
    <r>
      <t xml:space="preserve">En el mes de Enero con el objetivo de implementar y posicionar la Unidad Móvil Casa de Todas, se realizaron </t>
    </r>
    <r>
      <rPr>
        <b/>
        <sz val="11"/>
        <color rgb="FF000000"/>
        <rFont val="Arial"/>
        <family val="2"/>
      </rPr>
      <t>16 recorridos en dupla</t>
    </r>
    <r>
      <rPr>
        <sz val="11"/>
        <color rgb="FF000000"/>
        <rFont val="Arial"/>
        <family val="2"/>
      </rPr>
      <t xml:space="preserve"> en las localidades de Kennedy, La Candelaria, Santa fe, Los Mártires, Barrios Unidos, Usaquén, Entagivá, Suba, Ciudad Bolívar, Fontibón, Rafael Uribe, Usme, Antonio Nariño, Tunjuelito, Bosa, Chapinero y Teusaquillo y se realizó una </t>
    </r>
    <r>
      <rPr>
        <b/>
        <sz val="11"/>
        <color rgb="FF000000"/>
        <rFont val="Arial"/>
        <family val="2"/>
      </rPr>
      <t>(1) feria de servicios interinstitucional</t>
    </r>
    <r>
      <rPr>
        <sz val="11"/>
        <color rgb="FF000000"/>
        <rFont val="Arial"/>
        <family val="2"/>
      </rPr>
      <t xml:space="preserve"> en la sede de Casa de Todas con la participación de 29 mujeres. </t>
    </r>
  </si>
  <si>
    <t>Para el mes de enero no se tenian programadas acciones de sistematización de los procesos de investigación y acción participativa para fortalecer el análisis situacional de las violaciones de derechos de las personas que realizan actividades sexuales pagadas</t>
  </si>
  <si>
    <t>Con el objetivo de sistematizar recorridos de observación, durante enero en los recorridos se continuó con la verficación e identificación de nuevos puntos y establecimientos ASP en los que se brindó la información de la SDMujer. Se sistematizó la información recopilada por las gestoras territoriales sobre cada un de los establecimientos, asi como de los reportes cualitativos que dan cuenta de las dinamicas de las zonas y localidades visitadas. Se realizaron 16 recorridos en dupla en las 17 localidades donde se han identificado que se realizan ASP: Barrios Unidos, Kennedy, Chapinero, Usaquén, Los Mártires, Suba, Antonio Nariño, Rafael Uribe Uribe, Ciudad Bolívar, Engativá, Bosa, La Candelaria, Santa Fe, Tunjuelito, Usme, Fontibón y Teusaquillo.</t>
  </si>
  <si>
    <t>EVIDENCIAS DE EJECUCIÓN</t>
  </si>
  <si>
    <t>https://secretariadistritald-my.sharepoint.com/:f:/g/personal/kforero_sdmujer_gov_co/IgBFRacr3UaARbvDYhZ-mxx2AZ2cvKbc7KRQrtY49kjcEsU?e=f0GfMc</t>
  </si>
  <si>
    <t>https://secretariadistritald-my.sharepoint.com/:f:/g/personal/kforero_sdmujer_gov_co/IgB0_xnU4RfAQZ-1tGZqTuopAfgawwHQnJwZtmFn251mJ14?e=Ari9P7</t>
  </si>
  <si>
    <t>https://secretariadistritald-my.sharepoint.com/:f:/g/personal/kforero_sdmujer_gov_co/IgCxPb4YHGEzRrpXAjbqPWsOAeG3icSEAi3q8faaCmqn3wI?e=l4vxxa</t>
  </si>
  <si>
    <r>
      <t xml:space="preserve">En el mes de febrero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t>
    </r>
    <r>
      <rPr>
        <b/>
        <sz val="11"/>
        <color theme="1"/>
        <rFont val="Arial"/>
        <family val="2"/>
      </rPr>
      <t>se realizaron 203 atenciones</t>
    </r>
    <r>
      <rPr>
        <sz val="11"/>
        <color theme="1"/>
        <rFont val="Arial"/>
        <family val="2"/>
      </rPr>
      <t>. Desagregadas así: 
•	07 atenciones en la unidad móvil que se ubicó en las localidades de Los Mártires, Barrios Unidos, Kennedy, desagregadas así: 02 asesorías, 05 seguimientos.
•	Y 196 atenciones en la sede física desagregadas así: 27 asesorías y 03 valoraciones iniciales, 152 seguimientos, y 14 cierres
En estas atenciones, se promovió el autocuidado y la conciencia de derechos en las mujeres, brindándoles herramientas prácticas ante desafíos del entorno, mediante el fortalecimiento de la autonomía y el bienestar emocional.</t>
    </r>
  </si>
  <si>
    <r>
      <t xml:space="preserve">En el mes de febrero con el objetivo de Implementar y posicionar la Unidad Móvil ¨Casa de Todas¨ como un servicio integral a través de los servicios psicosociales, jurídicos y de trabajo social. Se realizaron las siguientes acciones: 
•	Se realizaron </t>
    </r>
    <r>
      <rPr>
        <b/>
        <sz val="11"/>
        <color theme="1"/>
        <rFont val="Arial"/>
        <family val="2"/>
      </rPr>
      <t xml:space="preserve">23 recorridos en dupla </t>
    </r>
    <r>
      <rPr>
        <sz val="11"/>
        <color theme="1"/>
        <rFont val="Arial"/>
        <family val="2"/>
      </rPr>
      <t>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tres fueron de identificación de nuevos zonas en las localidades de Engativá, Fontibón, Kennedy ,Chapinero y Teusaquillo. 
•	Se realizaron</t>
    </r>
    <r>
      <rPr>
        <b/>
        <sz val="11"/>
        <color theme="1"/>
        <rFont val="Arial"/>
        <family val="2"/>
      </rPr>
      <t xml:space="preserve"> 2 ferias de servicios interinstitucionales </t>
    </r>
    <r>
      <rPr>
        <sz val="11"/>
        <color theme="1"/>
        <rFont val="Arial"/>
        <family val="2"/>
      </rPr>
      <t xml:space="preserve">dirigidas a mujeres que realizan actividades sexuales pagadas: (i) Castillo de las Artes: 18/02/2026, con la asistencia de 15 mujeres. (ii) Casa de Todas: 19/02/2026, en donde participaron 18 mujeres.
•	Se realizaron </t>
    </r>
    <r>
      <rPr>
        <b/>
        <sz val="11"/>
        <color theme="1"/>
        <rFont val="Arial"/>
        <family val="2"/>
      </rPr>
      <t xml:space="preserve">9 jornadas de atención itinerante </t>
    </r>
    <r>
      <rPr>
        <sz val="11"/>
        <color theme="1"/>
        <rFont val="Arial"/>
        <family val="2"/>
      </rPr>
      <t>en las áreas psicosocial, socio jurídica y de trabajo social, dirigidas a mujeres que realizan ASP, en los siguientes puntos: (i)Casa Santa Isabel de Hungría Localidad Barrios Unidos: 4 sesiones. Asistieron 9 mujeres. (ii) Castillo de las Artes Localidad Los Mártires: 3 jornadas. Asistió 1 mujer. (iii)Fundación Procrear: 1 jornada. Asistieron 12 mujeres y además de los servicios mencionados, se contó con la socialización de tips para el cuidado emocional, en el marco del derecho a la salud plena de las mujeres (iv) Avenida Primero de Mayo Localidad Kennedy: 1 jornada: Asistieron 5 mujeres.</t>
    </r>
  </si>
  <si>
    <t>En el mes de Febrero con el fin de Sistematizar los procesos de investigación y acción participativa para fortalecer el análisis situacional de las violaciones de derechos de las personas que realizan actividades sexuales pagadas, se realizó planeación y programación de actividades a implementar en el año 2026</t>
  </si>
  <si>
    <t>En el mes de febrero se avanzó en sistematizar los recorridos de observación e identificación de dinámicas y contextos a establecimientos de contacto y servicios de ASP, así como escenarios de ASP en calle, a través de la recopilación de información sobre cada uno de los establecimientos visitados y proyección de reportes cualitativos que dan cuenta de las dinámicas territoriales, durante los 23 recorridos territoriales en dupla realizados en las 18 localidades donde se han identificado que se realizan ASP.</t>
  </si>
  <si>
    <t>https://secretariadistritald-my.sharepoint.com/:f:/g/personal/kforero_sdmujer_gov_co/IgDn97SRaix3SoDqb5_drmLbAcNKPUchjXOSxBf1I3STMg4?e=sHy18t</t>
  </si>
  <si>
    <t>https://secretariadistritald-my.sharepoint.com/:f:/g/personal/kforero_sdmujer_gov_co/IgCm3ibQk6VdQpi6ZST2Hf6dAQvoZoP-rdVDooBJhObKtAA?e=oupVel</t>
  </si>
  <si>
    <t>https://secretariadistritald-my.sharepoint.com/:f:/g/personal/kforero_sdmujer_gov_co/IgC_mShhEAVZTri502oq0YZTAeNcg8iMtX421KLRC6otYio?e=RoSMMM</t>
  </si>
  <si>
    <t>https://secretariadistritald-my.sharepoint.com/:f:/g/personal/kforero_sdmujer_gov_co/IgDhrv5o9AwQTo5wey2SYSWNAayRPWqqsrwU4JJOSGmgduo?e=NrMZhI</t>
  </si>
  <si>
    <r>
      <t xml:space="preserve">En el mes de marzo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t>
    </r>
    <r>
      <rPr>
        <b/>
        <sz val="11"/>
        <color theme="1"/>
        <rFont val="Arial"/>
        <family val="2"/>
      </rPr>
      <t>194 atencione</t>
    </r>
    <r>
      <rPr>
        <sz val="11"/>
        <color theme="1"/>
        <rFont val="Arial"/>
        <family val="2"/>
      </rPr>
      <t xml:space="preserve">s. Desagregadas así: 
•	</t>
    </r>
    <r>
      <rPr>
        <b/>
        <sz val="11"/>
        <color theme="1"/>
        <rFont val="Arial"/>
        <family val="2"/>
      </rPr>
      <t>14 atenciones en la unidad móvil</t>
    </r>
    <r>
      <rPr>
        <sz val="11"/>
        <color theme="1"/>
        <rFont val="Arial"/>
        <family val="2"/>
      </rPr>
      <t xml:space="preserve"> que se ubicó en las localidades de Los Mártires, Barrios Unidos, Bosa, Puente Aranda, Rafael Uribe, desagregadas así: 09 asesorías, 01 valoración inicial, 04 seguimientos. 
•	Y </t>
    </r>
    <r>
      <rPr>
        <b/>
        <sz val="11"/>
        <color theme="1"/>
        <rFont val="Arial"/>
        <family val="2"/>
      </rPr>
      <t>180 atenciones en la sede física</t>
    </r>
    <r>
      <rPr>
        <sz val="11"/>
        <color theme="1"/>
        <rFont val="Arial"/>
        <family val="2"/>
      </rPr>
      <t xml:space="preserve"> desagregadas así: 29 asesorías y 07 valoraciones iniciales, 138 seguimientos, y 06 cierres. 
A través de estas atenciones se favoreció el reconocimiento de las mujeres como sujetas de derechos, impulsando el desarrollo de su autonomía y capacidad de toma de decisiones; se brindaron herramientas prácticas y recursos psicoemocionales que les permitieron afrontar de manera más consciente y resiliente diversas situaciones personales y contextuales, contribuyendo así a su fortalecimiento integral y a la construcción de estrategias para la vida cotidiana. En estas atenciones, se promovió el autocuidado y la conciencia de derechos en las mujeres, brindándoles herramientas prácticas ante desafíos del entorno, mediante el fortalecimiento de la autonomía y el bienestar emocional.</t>
    </r>
  </si>
  <si>
    <r>
      <t xml:space="preserve">En el mes de marzo con el objetivo de Implementar y posicionar la Unidad Móvil ¨Casa de Todas¨ como un servicio integral a través de los servicios psicosociales, jurídicos y de trabajo social. Se realizaron las siguientes acciones: 
•	</t>
    </r>
    <r>
      <rPr>
        <b/>
        <sz val="11"/>
        <color theme="1"/>
        <rFont val="Arial"/>
        <family val="2"/>
      </rPr>
      <t>Se realizaron 19 recorridos en dupla en 16 de las localidades donde se han identificado que se realizan ASP</t>
    </r>
    <r>
      <rPr>
        <sz val="11"/>
        <color theme="1"/>
        <rFont val="Arial"/>
        <family val="2"/>
      </rPr>
      <t xml:space="preserve">: Barrios Unidos, Puente Aranda, Kennedy, Chapinero, Usaquén, Suba, Antonio Nariño, Rafael Uribe Uribe, Ciudad Bolívar, Engativá, Bosa, La Candelaria, Santa Fe, Tunjuelito, Usme, y Teusaquillo. No se realizó recorrido en las localidades de Fontibón y Los Mártires, por temas de seguridad y disponibilidad de transportes en el horario requerido. 
•	</t>
    </r>
    <r>
      <rPr>
        <b/>
        <sz val="11"/>
        <color theme="1"/>
        <rFont val="Arial"/>
        <family val="2"/>
      </rPr>
      <t>Se realizaron 3 ferias de servicios interinstitucionale</t>
    </r>
    <r>
      <rPr>
        <sz val="11"/>
        <color theme="1"/>
        <rFont val="Arial"/>
        <family val="2"/>
      </rPr>
      <t xml:space="preserve">s donde se atendieron a 46 mujeres que realizan actividades sexuales pagadas por las Secretarias Distritales de Seguridad Convivencia y Justicia, Salud, Integración Social, Cultura, Desarrollo Económico, Centro Intégrate, Subredes Centro Oriente, Sur Occidente y Norte de Salud y Fondo de solidaridad pensional: (i) Casa de Todas, participaron 17 mujeres. (ii) CIOM Bosa, participaron 07 mujeres. (iii) Castillo de las Artes, con la asistencia de 22 mujeres. 
•	</t>
    </r>
    <r>
      <rPr>
        <b/>
        <sz val="11"/>
        <color theme="1"/>
        <rFont val="Arial"/>
        <family val="2"/>
      </rPr>
      <t>Se realizaron 12 jornadas de atención itinerante en las áreas psicosocial</t>
    </r>
    <r>
      <rPr>
        <sz val="11"/>
        <color theme="1"/>
        <rFont val="Arial"/>
        <family val="2"/>
      </rPr>
      <t>, socio jurídica y de trabajo social, dirigidas a 44 mujeres que realizan ASP, en los siguientes puntos: (i) CIOM Bosa: 2 jornadas. Asistieron 2 mujeres. (ii) Casa Santa Isabel de Hungría Localidad Barrios Unidos: 4 sesiones. Asistieron 3 mujeres. (iii)  Castillo de las Artes Localidad Los Mártires: 3 jornadas. Asistieron 9 mujeres. (iv) Localidad Rafael Uribe Uribe: 1 jornada: Asistieron 6 mujeres. (v) Localidad Puente Aranda: 1 jornada. Asistieron 23 mujeres. (vi) Fundación Procrear: 1 jornada. Asistió 1 mujer.</t>
    </r>
  </si>
  <si>
    <t>En el mes de Marzo con el fin de Sistematizar los procesos de investigación y acción participativa para fortalecer el análisis situacional de las violaciones de derechos de las personas que realizan actividades sexuales pagadas, Se realizó un boletín de análisis de información de las mujeres atendidas, para generar información preliminar sobre las posibles situaciones de violencia que se ven reflejadas entre la mujeres que realizan actividades sexuales pagadas atendidas por la Estrategia Casa de Todas entre 2024 y 2025, por grupo de edad (menores de 60 años y de 60 años o más), de acuerdo con la información del Sistema de Información Misional de la SdMujer - SIMISIONAL, para dar línea base al proceso de investigación acción participativa</t>
  </si>
  <si>
    <r>
      <rPr>
        <sz val="11"/>
        <color theme="1"/>
        <rFont val="Arial"/>
        <family val="2"/>
      </rPr>
      <t>En el mes de marzo se avanzó en sistematizar los recorridos de observación e identificación de dinámicas y contextos a establecimientos de contacto y servicios de ASP, así como escenarios de ASP en calle, a través de la recopilación, consolidación y sistematización de información recopilada en las diferentes localidades, sobre cada uno de los establecimientos visitados durante los 19 recorridos realizados por la dupla en las 16 localidades donde se han identificado que se realizan ASP: Barrios Unidos, Puente Aranda, Kennedy, Chapinero, Usaquén, Suba, durante marzo, no se realizó recorrido en las localidades de Fontibón y Los Mártires, por temas de seguridad y disponibilidad de transportes en el horario requerido.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r>
    <r>
      <rPr>
        <sz val="11"/>
        <color theme="6" tint="-0.249977111117893"/>
        <rFont val="Arial"/>
        <family val="2"/>
      </rPr>
      <t xml:space="preserve"> </t>
    </r>
  </si>
  <si>
    <t>https://secretariadistritald-my.sharepoint.com/:f:/g/personal/kforero_sdmujer_gov_co/IgDTHxqeH3nwQpZunS28h0f1AYGbHEJZNFnYnZO1SiNET48?e=eEfuCR</t>
  </si>
  <si>
    <t>https://secretariadistritald-my.sharepoint.com/:f:/g/personal/kforero_sdmujer_gov_co/IgCm3ibQk6VdQpi6ZST2Hf6dAQvoZoP-rdVDooBJhObKtAA?e=tsktkt</t>
  </si>
  <si>
    <t>https://secretariadistritald-my.sharepoint.com/:f:/g/personal/kforero_sdmujer_gov_co/IgC_mShhEAVZTri502oq0YZTAeNcg8iMtX421KLRC6otYio?e=Mjbtug</t>
  </si>
  <si>
    <t>https://secretariadistritald-my.sharepoint.com/:f:/g/personal/kforero_sdmujer_gov_co/IgD4Zf74gxePTrm_oFAt1e_sAYII4a2_q1KlHrqRVNu6tvI?e=cee64M</t>
  </si>
  <si>
    <r>
      <t>En el mes de abril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t>
    </r>
    <r>
      <rPr>
        <b/>
        <sz val="11"/>
        <color theme="1"/>
        <rFont val="Arial"/>
        <family val="2"/>
      </rPr>
      <t xml:space="preserve"> se realizaron 222 atenciones</t>
    </r>
    <r>
      <rPr>
        <sz val="11"/>
        <color theme="1"/>
        <rFont val="Arial"/>
        <family val="2"/>
      </rPr>
      <t>. Desagregadas así: 
•	8  atenciones en la unidad móvil que se ubicó en las localidades de Los Mártires, Barrios Unidos, Bosa, Kennedy, desagregadas así: 03 asesorías, 05 seguimientos. 
•	Y 214 atenciones en la sede física desagregadas así: 26 asesorías y 02 valoraciones iniciales, 176 seguimientos, y 10 cierres* (*El sistema no permite indicar el punto de atención de los cierres, por lo que estos quedan vinculados al lugar donde se brindó la asesoría inicial. Por tal razón, en el mes de abril se realizaron cierres de atenciones realizadas en la unidad móvil, que no corresponden a acciones de la móvil por lo que se contabilizan en las atenciones de la sede)  
A través de estas atenciones se favoreció el reconocimiento de las mujeres como sujetas de derechos, impulsando el desarrollo de su autonomía y capacidad de toma de decisiones; se brindaron herramientas prácticas y recursos psicoemocionales que les permitieron afrontar de manera más consciente y resiliente diversas situaciones personales y contextuales, contribuyendo así a su fortalecimiento integral y a la construcción de estrategias para la vida cotidiana. En estas atenciones, se promovió el autocuidado y la conciencia de derechos en las mujeres, brindándoles herramientas prácticas ante desafíos del entorno, mediante el fortalecimiento de la autonomía y el bienestar emocional.</t>
    </r>
  </si>
  <si>
    <r>
      <t xml:space="preserve">En el mes de abril con el objetivo de Implementar y posicionar la Unidad Móvil ¨Casa de Todas¨ como un servicio integral a través de los servicios psicosociales, jurídicos y de trabajo social. Se realizaron las siguientes acciones: 
•	</t>
    </r>
    <r>
      <rPr>
        <b/>
        <sz val="11"/>
        <color theme="1"/>
        <rFont val="Arial"/>
        <family val="2"/>
      </rPr>
      <t>RECORRIDOS EN DUPLA</t>
    </r>
    <r>
      <rPr>
        <sz val="11"/>
        <color theme="1"/>
        <rFont val="Arial"/>
        <family val="2"/>
      </rPr>
      <t xml:space="preserve">: Se realizaron </t>
    </r>
    <r>
      <rPr>
        <b/>
        <sz val="11"/>
        <color theme="1"/>
        <rFont val="Arial"/>
        <family val="2"/>
      </rPr>
      <t xml:space="preserve">21 recorridos en dupla en las 18 localidades </t>
    </r>
    <r>
      <rPr>
        <sz val="11"/>
        <color theme="1"/>
        <rFont val="Arial"/>
        <family val="2"/>
      </rPr>
      <t xml:space="preserve">donde se han identificado que se realizan ASP: Barrios Unidos, Puente Aranda, Kennedy, Chapinero, Usaquén, Los Mártires, Suba, Antonio Nariño, Rafael Uribe Uribe, Ciudad Bolívar, Engativá, Bosa, La Candelaria, Santa Fe, Tunjuelito, Usme, Fontibón y Teusaquillo.
•	</t>
    </r>
    <r>
      <rPr>
        <b/>
        <sz val="11"/>
        <color theme="1"/>
        <rFont val="Arial"/>
        <family val="2"/>
      </rPr>
      <t>FERIAS DE SERVICIOS INTERINSTITUCIONALES</t>
    </r>
    <r>
      <rPr>
        <sz val="11"/>
        <color theme="1"/>
        <rFont val="Arial"/>
        <family val="2"/>
      </rPr>
      <t xml:space="preserve">: Se realizaron </t>
    </r>
    <r>
      <rPr>
        <b/>
        <sz val="11"/>
        <color theme="1"/>
        <rFont val="Arial"/>
        <family val="2"/>
      </rPr>
      <t>4 ferias de servicios interinstitucionales donde se atendieron a 85 mujeres que realizan actividades sexuales pagadas</t>
    </r>
    <r>
      <rPr>
        <sz val="11"/>
        <color theme="1"/>
        <rFont val="Arial"/>
        <family val="2"/>
      </rPr>
      <t xml:space="preserve">. Estas ferias fueron acompañadas por las diferentes direcciones de la SdMujer y por las Secretarias Distritales de Seguridad Convivencia y Justicia, Salud, Integración Social, Desarrollo Económico, Centro Intégrate, Subredes Centro Oriente, Sur Occidente, sur y Norte de Salud, IPS Colsubsidio, Empresa METRO, Y RED SOMOS: (i) Casa de Todas, participaron 15 mujeres. (ii) Santa Isabel de Hungría, participaron 20 mujeres. (iii) Castillo de las Artes, con la asistencia de 27 mujeres (iv) Patio Bonito: con la asistencia de 23 mujeres.
•	</t>
    </r>
    <r>
      <rPr>
        <b/>
        <sz val="11"/>
        <color theme="1"/>
        <rFont val="Arial"/>
        <family val="2"/>
      </rPr>
      <t>JORNADAS DE ATENCIÓN ITINERANTE:</t>
    </r>
    <r>
      <rPr>
        <sz val="11"/>
        <color theme="1"/>
        <rFont val="Arial"/>
        <family val="2"/>
      </rPr>
      <t xml:space="preserve"> Se realizaron </t>
    </r>
    <r>
      <rPr>
        <b/>
        <sz val="11"/>
        <color theme="1"/>
        <rFont val="Arial"/>
        <family val="2"/>
      </rPr>
      <t>10 jornadas de atención itinerante en las áreas psicosocial, socio jurídica y de trabajo social, dirigidas a 8 mujeres que realizan ASP</t>
    </r>
    <r>
      <rPr>
        <sz val="11"/>
        <color theme="1"/>
        <rFont val="Arial"/>
        <family val="2"/>
      </rPr>
      <t>, en los siguientes puntos: (i) CIOM Bosa: 4 jornadas. (ii) Casa Santa Isabel de Hungría Localidad Barrios Unidos: 2 sesiones. Asistieron 4 mujeres. (iii) Castillo de las Artes Localidad Los Mártires: 3 jornadas. Asistieron 2 mujeres. (iv) Procrear: 1 jornada: Asistieron 2 mujeres.</t>
    </r>
  </si>
  <si>
    <t>En el mes de abril con el fin de Sistematizar los procesos de investigación y acción participativa para fortalecer el análisis situacional de las violaciones de derechos de las personas que realizan actividades sexuales pagadas, Se compartió la metodología para el desarrollo de la investigación, en el marco de la Política Pública de Actividades Sexuales Pagadas (PPASP). El documento consolida, en un solo cuerpo, el diagnóstico analítico derivado del boletín institucional y la propuesta metodológica ajustada, incorporando los comentarios y observaciones realizadas previamente, con el fin de fortalecer la coherencia conceptual, metodológica y el alcance real del ejercicio propuesto.</t>
  </si>
  <si>
    <t>En el mes de abril se avanzó en sistematizar los recorridos de observación e identificación de dinámicas y contextos a establecimientos de contacto y servicios de ASP, así como escenarios de ASP en calle, a través de la recopilación, consolidación y sistematización de información recopilada en las diferentes localidades, sobre cada uno de los establecimientos visitados durante los 21 recorridos realizados por la dupla 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</si>
  <si>
    <t>https://secretariadistritald-my.sharepoint.com/:f:/g/personal/kforero_sdmujer_gov_co/IgBAeAUaeL08T6UvMCFJM38DAfUOG-5DcFi6h6anHWhiZUA?e=VaFKiB</t>
  </si>
  <si>
    <t>https://secretariadistritald-my.sharepoint.com/:f:/g/personal/kforero_sdmujer_gov_co/IgCm3ibQk6VdQpi6ZST2Hf6dAQvoZoP-rdVDooBJhObKtAA?e=PvmliE</t>
  </si>
  <si>
    <t>https://secretariadistritald-my.sharepoint.com/:b:/g/personal/kforero_sdmujer_gov_co/IQCv3UjriwyyTYs8B5Ow9OKrAevWD6CWbuLp_PtnOkqoup4?e=WL52fV</t>
  </si>
  <si>
    <t>https://secretariadistritald-my.sharepoint.com/:f:/g/personal/kforero_sdmujer_gov_co/IgDmCUGHAZ9fTI-LWmCnQsxVAZjOpIxUd6dpTmYyb8j3rrM?e=ZdD5ud</t>
  </si>
  <si>
    <t>En el mes de mayo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209 atenciones. Desagregadas así: 
• 7  atenciones en la unidad móvil que se ubicó en las localidades de Los Mártires, Barrios Unidos, Bosa, desagregadas así: 03 asesorías, 04 seguimiento. 
• 202 atenciones en la sede física desagregadas así: 14 asesorías y 02 valoraciones iniciales, 166 seguimientos, y 20 cierres. 
Este proceso buscó el reconocimiento de sus derechos, incentivando una mayor capacidad para tomar decisiones. Asimismo, se trabajó en la identificación de recursos personales y redes de apoyo, facilitando herramientas que contribuyeran a la gestión de situaciones cotidianas y a la construcción de alternativas que favorezcan su bienestar y calidad de vida.</t>
  </si>
  <si>
    <t>En mayo con el objetivo de Implementar y posicionar la Unidad Móvil ¨Casa de Todas¨ como un servicio integral a través de los servicios psicosociales, jurídicos y de trabajo social. Se realizaron las siguientes acciones: 
•	RECORRIDOS EN DUPLA: Se realizaron 21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	FERIAS DE SERVICIOS INTERINSTITUCIONALES: Se realizaron 3 ferias de servicios interinstitucionales donde se atendieron a 61 mujeres que realizan actividades sexuales pagadas. Estas ferias fueron acompañadas por las diferentes direcciones de la SdMujer y por las Secretarias Distritales de Salud, Integración Social,  Desarrollo Económico, Empresa Metro Bogotá, IPES, Fondo de Solidaridad Pensional, Fundación Red Somos, Subredes Centro Oriente y Norte de Salud e IPS Colsubsidio: (i) Casa de Todas, participaron 22 mujeres. (ii) Castillo de las Artes, con la asistencia de 11 mujeres (iii) Fundación Procrear, con la asistencia de 28 mujeres.
•	JORNADAS DE ATENCIÓN ITINERANTE: Se realizaron 11 jornadas con las áreas psicosocial, socio jurídica y de trabajo social, dirigidas a 15 mujeres que realizan ASP, en los siguientes puntos: (i) CIOM Bosa: 3 jornadas. (ii) Santa Isabel de Hungría: 4 jornadas (iii) Castillo de las Artes Localidad Los Mártires: 2 jornadas. (iv) IPS Quiasmo: 1 jornada (v) Ciudad Bolívar: 1 jornada</t>
  </si>
  <si>
    <t>En el mes de mayo  con el fin de Sistematizar los procesos de investigación y acción participativa para fortalecer el análisis situacional de las violaciones de derechos de las personas que realizan actividades sexuales pagadas, Se envía la propuesta metodológica para el desarrollo y planteamiento de los grupos focales y documento guía de los grupos focales. Adicionalmente, se organizó una reunión de planeación para definir el plan de trabajo de la realización de los grupos focales.</t>
  </si>
  <si>
    <t>En el mes de mayo se avanzó en sistematizar los recorridos de observación e identificación de dinámicas y contextos a establecimientos de contacto y servicios de ASP, así como escenarios de ASP en calle, a través de la recopilación, consolidación y sistematización de información recopilada en las diferentes localidades, sobre cada uno de los establecimientos visitados durante los 21 recorridos realizados por la dupla 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</si>
  <si>
    <t>https://secretariadistritald-my.sharepoint.com/:f:/g/personal/kforero_sdmujer_gov_co/IgCjdGQcOT9ZQoi-YrIGKaqJAX05afn14dWAjz34XVTBpjQ?e=Fcxrr2</t>
  </si>
  <si>
    <t>https://secretariadistritald-my.sharepoint.com/:f:/g/personal/kforero_sdmujer_gov_co/IgCLTw0-QazqRpG8MeptPYI4AdD-boe37oJW2nxFvBMqtXI?e=sVE8X7</t>
  </si>
  <si>
    <t>https://secretariadistritald-my.sharepoint.com/:b:/g/personal/kforero_sdmujer_gov_co/IQCwu3BePyyiTYZBgpw31dtuAeRL9mOSxXe-5HXEQVJOONk?e=Y8xM3c</t>
  </si>
  <si>
    <t>https://secretariadistritald-my.sharepoint.com/:f:/g/personal/kforero_sdmujer_gov_co/IgBMwkdRcKjQS6UTMT7Sy7YxAcrx5JCoL_ld5J7FwcDmQuA?e=dg7dHB</t>
  </si>
  <si>
    <t>En junio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217 atenciones. Desagregadas así: 
• 07 atenciones en la unidad móvil que se ubicó en las localidades de Los Mártires, Barrios Unidos, Bosa, Ciudad Bolívar, Santa Fe, desagregadas así: 06 asesorías, 01 seguimiento.
• 210 atenciones en la sede física desagregadas así: 30 asesorías y 11 valoraciones iniciales, 139 seguimientos, y 30 cierres. 
El proceso de acompañamiento psicosocial estuvo orientado a la búsqueda del bienestar emocional, el fortalecimiento de capacidades personales y habilidades para la vida, facilitando espacios de diálogo y expresión emocional,  permitiendo el análisis de las situaciones presentes en su entorno. A través de estas acciones,  se promovió el reconocimiento de sus derechos y el fortalecimiento de su autonomía en la toma de decisiones.</t>
  </si>
  <si>
    <t>En junio con el objetivo de Implementar y posicionar la Unidad Móvil ¨Casa de Todas¨ como un servicio integral a través de los servicios psicosociales, jurídicos y de trabajo social, se realizaron las siguientes acciones: 
•	RECORRIDOS EN DUPLA: Se realizaron 24 recorridos en las 18 localidades donde se han identificado que se realizan ASP: Barrios Unidos, Puente Aranda, Kennedy, Chapinero, Usaquén, Los Mártires, Suba, Antonio Nariño, Rafael Uribe Uribe, Ciudad Bolívar, Engativá, Bosa, La Candelaria, Santa Fe, Tunjuelito, Usme, Fontibón y Teusaquillo.
•	FERIAS DE SERVICIOS INTERINSTITUCIONALES: Se realizaron 2 ferias donde se atendieron a 37 mujeres que realizan actividades sexuales pagadas. Estas ferias fueron acompañadas por las diferentes direcciones de la SdMujer y por las Secretarias Distritales de Salud, Educación, Integración Social,  Desarrollo Económico, Empresa Metro Bogotá, IPES, Subred Centro Oriente de Salud, Fundación Escalando Futuro y Alcaldía de Santa Fe, así: (i) Castillo de las Artes Localidad Los Mártires atendiendo 17 mujeres ASP (ii) Plaza la Mariposa Localidad Santa Fe 20 mujeres ASP. 
•	JORNADAS DE ATENCIÓN ITINERANTE: Se realizaron 9 jornadas con las áreas psicosocial, socio jurídica y de trabajo social, dirigidas a 6 mujeres que realizan ASP, en los siguientes puntos: (i) Castillo de las Artes: (ii y iii) Casa Santa Isabel de Hungría (iv) Casa de Justicia los Mártires (v y vi) Centro de atención al migrante los Mártires (vii) CIOM Ciudad Bolívar (viii) CIOM Bosa (ix) IPS Quiasmo, Barrios Unidos</t>
  </si>
  <si>
    <t xml:space="preserve">En junio  con el fin de Sistematizar los procesos de investigación y acción participativa para fortalecer el análisis situacional de las violaciones de derechos de las personas que realizan actividades sexuales pagadas, se realiza el primer grupo focal con mujeres mayores con el fin de identificar realidades, trayectorias y experiencias de violencia de mujeres que realizan actividades sexuales pagadas (ASP) en Bogotá, a este espacio asistieron 16 mujeres. </t>
  </si>
  <si>
    <t>En el junio se avanzó en sistematizar los recorridos de observación e identificación de dinámicas y contextos a establecimientos de contacto y servicios de ASP, así como escenarios de ASP en calle, a través de la recopilación, consolidación y sistematización de información recopilada en las diferentes localidades, sobre cada uno de los establecimientos visitados durante los 24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</si>
  <si>
    <t>https://secretariadistritald-my.sharepoint.com/:f:/g/personal/kforero_sdmujer_gov_co/IgAzD9-y64-fRpLhuu0vBDcuAZtp_x5aioej2CcAKwB19S0?e=zbizWt</t>
  </si>
  <si>
    <t>https://secretariadistritald-my.sharepoint.com/:f:/g/personal/kforero_sdmujer_gov_co/IgD6XMekMGgcR7fV82vOHmAUAay3KRZ0DeGCbTfUfW4CEfc?e=6r0iA7</t>
  </si>
  <si>
    <t>https://secretariadistritald-my.sharepoint.com/:f:/g/personal/kforero_sdmujer_gov_co/IgCQViMaQ1BaQ4B6UB7LzkI_AYDPOFl2N2oHHwXRCBpEGH4?e=5kFWpy</t>
  </si>
  <si>
    <t>https://secretariadistritald-my.sharepoint.com/:f:/g/personal/kforero_sdmujer_gov_co/IgAjxymnM3-jTLg8YCmNo8inAUcamQ6mCIBNOcicIKX4v1o?e=x2FpIM</t>
  </si>
  <si>
    <t>En julio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209 atenciones, desagregadas así: 
• 9 atenciones en la unidad móvil que se ubicó en las localidades de Los Mártires, Barrios Unidos, Bosa, Ciudad Bolívar, Fontibón, Santa Fe, desagregadas así: 6 asesorías, 3 seguimientos.
• 200 atenciones en la sede física desagregadas así: 21 asesorías y 6 valoraciones iniciales, 151 seguimientos y 22 cierres. 
Durante los encuentros se generaron espacios de escucha, diálogo, reflexión y expresión emocional que facilitaron el análisis de las situaciones presentes en sus contextos personales, familiares y sociales, favoreciendo una mayor comprensión de sus experiencias y de los recursos con los que cuentan para afrontarlas. Además, se fortaleció el reconocimiento de las fortalezas individuales y colectivas, así como de las redes de apoyo disponibles, brindando herramientas para afrontar las situaciones cotidianas de manera más adaptativa.</t>
  </si>
  <si>
    <t>En julio con el objetivo de Implementar y posicionar la Unidad Móvil ¨Casa de Todas¨ como un servicio integral a través de los servicios psicosociales, jurídicos y de trabajo social, se realizaron las siguientes acciones: 
•	RECORRIDOS EN DUPLA: Se realizaron 25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Los recorridos se hicieron en horarios diurnos, y sin servicio de transporte.
•	FERIAS DE SERVICIOS INTERINSTITUCIONALES: Se realizaron 5 ferias donde se atendieron a 90 mujeres que realizan actividades sexuales pagadas. Estas ferias fueron acompañadas por las diferentes direcciones de la SdMujer y por la Secretaria Distrital de Integración Social, Estrategia de prevención de trata de personas y ataques con agentes químicos y enlace SOFIA localidad Santa Fe, Subred Centro Oriente de Salud, Alcaldía de los Mártires, ICBF y Centro Intégrate, así: (i) Barrio Alameda Localidad Los Mártires 24 mujeres (ii) Castillo de las Artes Localidad Los Mártires 15 mujeres (iii) Casa de Todas Localidad Teusaquillo 23 mujeres (iv) Barrio Santa Fe - zona de mujeres trans Localidad Los Mártires - 21 mujeres (v) Plaza la Mariposa Localidad Santa Fe 7 mujeres
•	JORNADAS DE ATENCIÓN ITINERANTE: Se realizaron 10 jornadas con las áreas psicosocial, socio jurídica y de trabajo social, dirigidas a 11 mujeres que realizan ASP, en los siguientes puntos: (i) Castillo de las Artes (ii y iii) Casa Santa Isabel de Hungría (iv)  Casa de Justicia los Mártires (v y vi) Centro de atención al migrante los Mártires (vii) CIOM Ciudad Bolívar (viii) CIOM Bosa (ix) Casa de Justicia Fontibón (x) IPS Quiasmo</t>
  </si>
  <si>
    <t>En julio  con el fin de Sistematizar los procesos de investigación y acción participativa para fortalecer el análisis situacional de las violaciones de derechos de las personas que realizan actividades sexuales pagadas, se realiza un segundo grupo focal con once (11) mujeres jóvenes con el fin de identificar realidades, trayectorias y experiencias de violencia de mujeres que realizan actividades sexuales pagadas (ASP) en Bogotá.</t>
  </si>
  <si>
    <t>En el julio se avanzó en sistematizar los recorridos de observación e identificación de dinámicas y contextos a establecimientos de contacto y servicios de ASP, así como escenarios de ASP en calle, a través de la recopilación, consolidación y sistematización de información recopilada en las diferentes localidades, sobre cada uno de los establecimientos visitados durante los 25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</si>
  <si>
    <t>https://secretariadistritald-my.sharepoint.com/:f:/g/personal/kforero_sdmujer_gov_co/IgCSODPDBcJpSpcp49_RTba9AXHtZQfL8QL6ls7C-x5jkr4?e=PszOPG</t>
  </si>
  <si>
    <t>https://secretariadistritald-my.sharepoint.com/:f:/g/personal/kforero_sdmujer_gov_co/IgBNf-ekWIzsQr5wrHnpi5smAUKFaZMTMDKLctvohas1dvY?e=rXtDsx</t>
  </si>
  <si>
    <t>https://secretariadistritald-my.sharepoint.com/:f:/g/personal/kforero_sdmujer_gov_co/IgDpKmwXFj-aR7FkkxjNiRl0AaddUfJA80zj5v4YyIEnU68?e=ItbKVC</t>
  </si>
  <si>
    <t>https://secretariadistritald-my.sharepoint.com/:f:/g/personal/kforero_sdmujer_gov_co/IgASqBBe30McR5LRNI6RHbLiAaqH7Aio2lTsisEpB2wJmWI?e=7cUbaw</t>
  </si>
  <si>
    <t>En Agosto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196 atenciones, desagregadas así: 
• 13 atenciones en la unidad móvil que se ubicó en las localidades de Los Mártires, Barrios Unidos, Bosa, Ciudad Bolivar, Fontibón, Santa Fe, desagregadas así: 08 asesorías, 05 seguimiento.
• 183 atenciones en la sede física desagregadas así: 24 asesorías y 02 valoraciones iniciales, 142 seguimientos, y 15 cierres
Durante los encuentros se generaron espacios de escucha, diálogo, reflexión y expresión emocional que facilitaron el análisis de las situaciones presentes en sus contextos personales, familiares y sociales, favoreciendo una mayor comprensión de sus experiencias y de los recursos con los que cuentan para afrontarlas. Además, se fortaleció el reconocimiento de las fortalezas individuales y colectivas, así como de las redes de apoyo disponibles, brindando herramientas para afrontar las situaciones cotidianas de manera más adaptativa.</t>
  </si>
  <si>
    <t>En Agosto con el objetivo de Implementar y posicionar la Unidad Móvil ¨Casa de Todas¨ como un servicio integral a través de los servicios psicosociales, jurídicos y de trabajo social, se realizaron las siguientes acciones: 
•	RECORRIDOS EN DUPLA: Se realizaron 21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Los recorridos se hicieron en horarios diurnos, y sin servicio de transporte.
•	FERIAS DE SERVICIOS INTERINSTITUCIONALES: Se realizaron 6 ferias donde se atendieron a 150 mujeres que realizan actividades sexuales pagadas. Estas ferias fueron acompañadas por las diferentes direcciones de la SdMujer y por la Secretaria Distrital de Integración Social, enlace SOFIA localidad Santa Fe, Subred Centro Oriente de Salud, Secretaría de Desarrollo económico y secretaria de ambiente, así: (i) CIOM Ciudad Bolívar - (11 mujeres) (ii) Castillo de las Artes Localidad Los Mártires  (30 mujeres) (iii) Casa de Todas Localidad Teusaquillo (25 mujeres) (iv) Barrio la Capuchina Localidad Santa Fe  (49 mujeres) (v) Fundación Procrear Localidad Los Mártires (34 mujeres) (vi) Casa de Justicia Los Mártires (1 mujer)
en estas ferias las entidades participantes socializaron la oferta de servicios con las mujeres que realizan ASP y se brindaron atenciones en las áreas de trabajo social, jurídica y psicosocial por parte de la Estrategia Casa de Todas. 
•	JORNADAS DE ATENCIÓN ITINERANTE: Se realizaron 5 jornadas con las áreas psicosocial, socio jurídica y de trabajo social, dirigidas a 5 mujeres que realizan ASP, en los siguientes puntos: (i) Castillo de las Artes localidad los Mártires (ii) Casa Santa Isabel de Hungría Barrios Unidos(iii) Centro de atención al migrante CIAM los Mártires (iv) CIOM Bosa (v) IPS Quiasmo Barrios Unidos</t>
  </si>
  <si>
    <t>En Agosto con el fin de Sistematizar los procesos de investigación y acción participativa para fortalecer el análisis situacional de las violaciones de derechos de las personas que realizan actividades sexuales pagadas, se avanza así: (i) 18/08/2026 Se envió el primer avance de investigación, correspondiente al análisis comparativo preliminar de las violencias que atraviesan las trayectorias de vida de mujeres mayores y jóvenes que realizan actividades sexuales pagadas. El documento presenta los principales puntos de encuentro y diferencias entre ambos grupos, desde una perspectiva de curso de vida. (ii) 25/08/2026 Se envió el avance del Análisis Situacional de Violencias 2026, integrando el análisis cuantitativo de la población atendida con los resultados cualitativos de los grupos focales de mujeres jóvenes y mayores, así como conclusiones y recomendaciones diferenciadas.</t>
  </si>
  <si>
    <t>En Agosto se avanzó en sistematizar los recorridos de observación e identificación de dinámicas y contextos a establecimientos de contacto y servicios de ASP, así como escenarios de ASP en calle, a través de la recopilación, consolidación y sistematización de información recopilada en las diferentes localidades, sobre cada uno de los establecimientos visitados durante los 21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De estos recorridos en dupla se realiza proyección de reportes cualitativos que dan cuenta de las dinámicas territoriales y se identifican las diferentes dinámicas alrededor de la realización de actividades sexuales pagadas, incluyendo identificación de nuevos puntos de intervención.</t>
  </si>
  <si>
    <t>https://secretariadistritald-my.sharepoint.com/:f:/g/personal/kforero_sdmujer_gov_co/IgBaMoUQ9XeYQoWBJecAOXAdAa9jRhp35_nd0DAQHe74dtg?e=0WYnNk</t>
  </si>
  <si>
    <t>https://secretariadistritald-my.sharepoint.com/:f:/g/personal/kforero_sdmujer_gov_co/IgBvnqqgV3mBS4WWhyvBJrxMARzcEAaQLGGZQT7qPBuGK5U?e=01sA91</t>
  </si>
  <si>
    <t>https://secretariadistritald-my.sharepoint.com/:f:/g/personal/kforero_sdmujer_gov_co/IgD1ab2oLSd4TpbRPT39x6v2Ad6X1sjyMpoU6SAq46RI5Rk?e=rGnJjh</t>
  </si>
  <si>
    <t>https://secretariadistritald-my.sharepoint.com/:f:/g/personal/kforero_sdmujer_gov_co/IgCqQrGawDU5Ro6gHnuk6BMRAR25NCMHWXRmoi1S1hTEiRw?e=yPccXO</t>
  </si>
  <si>
    <t>ACUMULADO</t>
  </si>
  <si>
    <t>x</t>
  </si>
  <si>
    <t>Realizar el 100% de atenciones jurídicas (orientación, asesoría y representación jurídica) a mujeres que realizan actividades sexuales pagadas</t>
  </si>
  <si>
    <t>Porcentaje de atenciones jurídicas (valoraciones iniciales, asesoría, seguimientos y cierres) realizadas a mujeres que ejercen actividades sexuales pagadas</t>
  </si>
  <si>
    <r>
      <t xml:space="preserve">En el mes de enero  con el objetivo de realizar las atenciones jurídicas (valoraciones iniciales, asesoría, seguimientos y cierres) a mujeres que realizan actividades sexuales pagadas a través de la Estrategia Casa de Todas, se realizan un total de </t>
    </r>
    <r>
      <rPr>
        <b/>
        <sz val="11"/>
        <color theme="1"/>
        <rFont val="Arial"/>
        <family val="2"/>
      </rPr>
      <t>195 atenciones</t>
    </r>
    <r>
      <rPr>
        <sz val="11"/>
        <color theme="1"/>
        <rFont val="Arial"/>
        <family val="2"/>
      </rPr>
      <t>, desagregadas así: 43 asesorías y 05 valoraciones iniciales, 90 seguimientos, y 57 cierres en cumplimiento de los lineamientos establecidos por la Secretaría Distrital de la Mujer y en concordancia con la Resolución 0269 del 8 de junio de 2021. 
Adicionalmente, se gestionaron las siguientes actuaciones:
- Impulso procesal: 04 
- Derechos de petición 09
- Procesos en representación vigentes: 4</t>
    </r>
  </si>
  <si>
    <t>Realizar atenciones jurídicas incluyendo valoraciones iniciales, asesorías u orientaciones, seguimiento y cierres a mujeres que realizan actividades sexuales pagadas a través de las diferentes modalidades de atención de la Estrategia Casa de Todas: sede física, móvil y telefónica, para lo que se cumple de forma oportuna y efectiva, con la agenda programada para atención a las mujeres y en este orden con la realización de: hojas de vida, actualización de datos, atenciones en materia jurídica  y demás acciones requeridas.  La atención que se brinda incluye  información precisa sobre los temas consultados y se desarrollan las acciones legales pertinentes, en lo que se relaciona con la elaboración de documentos y memoriales, para la garantía y la protección de los derechos fundamentales de las mujeres en ASP</t>
  </si>
  <si>
    <r>
      <t xml:space="preserve">En el mes de febrero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t>
    </r>
    <r>
      <rPr>
        <b/>
        <sz val="11"/>
        <color theme="1"/>
        <rFont val="Arial"/>
        <family val="2"/>
      </rPr>
      <t xml:space="preserve">un total de 344 atenciones </t>
    </r>
    <r>
      <rPr>
        <sz val="11"/>
        <color theme="1"/>
        <rFont val="Arial"/>
        <family val="2"/>
      </rPr>
      <t>así: 
1.En el área jurídica se realizan 04 atenciones en la unidad móvil que se ubicó en las localidades de Los Mártires, Barrios Unidos y Kennedy, desagregadas así: 02 asesorías, 02 seguimientos. Adicionalmente, se realizan  340 atenciones en la sede física desagregadas así: 60 asesorías y 08 valoraciones iniciales, 137 seguimientos, y 135 cierres en cumplimiento de los lineamientos establecidos por la Secretaría Distrital de la Mujer y en concordancia con la Resolución 0269 del 8 de junio de 2021. Adicionalmente, se gestionaron las siguientes actuaciones:
- Impulso procesal: 03
- Derechos de petición 06
- Procesos en representación vigentes: 05
2.</t>
    </r>
    <r>
      <rPr>
        <b/>
        <sz val="11"/>
        <color theme="1"/>
        <rFont val="Arial"/>
        <family val="2"/>
      </rPr>
      <t xml:space="preserve">Cualificación y fortalecimiento de conocimiento del equipo profesional que presta sus servicios para la atención en la estrategia Casa de Todas: se realizaron 02 espacios de capacitación </t>
    </r>
    <r>
      <rPr>
        <sz val="11"/>
        <color theme="1"/>
        <rFont val="Arial"/>
        <family val="2"/>
      </rPr>
      <t xml:space="preserve">(19 contratistas en cada espacio): (i) Socialización Rutas Dignidad una herramienta para la atención a población migrante LGBTIQ+ (ii) Seguimiento mensual de la unidad móvil, aprendizajes y acciones de mejora, y cualificación sobre atención a la ciudadanía. 
3. </t>
    </r>
    <r>
      <rPr>
        <b/>
        <sz val="11"/>
        <color theme="1"/>
        <rFont val="Arial"/>
        <family val="2"/>
      </rPr>
      <t>Bridar herramientas a equipos técnicos y de profesionales de sectores público y privado que hacen atenciones a mujeres que realizan ASP: Se realizaron 6 Jornadas de capacitación</t>
    </r>
    <r>
      <rPr>
        <sz val="11"/>
        <color theme="1"/>
        <rFont val="Arial"/>
        <family val="2"/>
      </rPr>
      <t xml:space="preserve"> y sensibilización en el marco de la Sentencia T-594 de 2016, la Política Pública de Actividades Sexuales Pagadas (PPASP), DDHH y la Ley 1801 de 2016 – Código Nacional de Seguridad y Convivencia Ciudadana y  socialización de los servicios ofrecidos por la Estrategia Casa de Todas, reforzando lineamientos orientados a la garantía del trato digno, respetuoso y libre de discriminación hacia las personas que realizan Actividades Sexuales Pagadas (ASP). dirigida a: (i) 3 jornadas a 82 uniformados miembros de la Policía Metropolitana de Bogotá.(ii) Dos (2) jornadas a 20 docentes y 12 estudiantes del Colegio Panamericano. (iii) Una jornada con una profesional del Centro Intégrate.</t>
    </r>
  </si>
  <si>
    <r>
      <t xml:space="preserve">En el periodo acumulado de Enero a febrero  de 2026,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t>
    </r>
    <r>
      <rPr>
        <b/>
        <sz val="11"/>
        <color theme="1"/>
        <rFont val="Arial"/>
        <family val="2"/>
      </rPr>
      <t xml:space="preserve">se realizan un total de 539 atenciones jurídicas, </t>
    </r>
    <r>
      <rPr>
        <sz val="11"/>
        <color theme="1"/>
        <rFont val="Arial"/>
        <family val="2"/>
      </rPr>
      <t>así: 4 atenciones en la unidad móvil de forma presencial, desagregados en 2 asesorías y 2 seguimientos. Adicionalmente, se realizaron 535 atenciones en la sede física y de forma telefónica, desagregados así: 103 asesorías, 13 valoraciones iniciales, 227 seguimientos, 192 cierres.
2</t>
    </r>
    <r>
      <rPr>
        <b/>
        <sz val="11"/>
        <color theme="1"/>
        <rFont val="Arial"/>
        <family val="2"/>
      </rPr>
      <t>.Cualificación y fortalecimiento de conocimiento del equipo profesional que presta sus servicios para la atención en la estrategia Casa de Todas: se realizaron 02 espacios de capacitación</t>
    </r>
    <r>
      <rPr>
        <sz val="11"/>
        <color theme="1"/>
        <rFont val="Arial"/>
        <family val="2"/>
      </rPr>
      <t xml:space="preserve"> (19 contratistas en cada espacio). 
3. </t>
    </r>
    <r>
      <rPr>
        <b/>
        <sz val="11"/>
        <color theme="1"/>
        <rFont val="Arial"/>
        <family val="2"/>
      </rPr>
      <t xml:space="preserve">Bridar herramientas a equipos técnicos y de profesionales de sectores público y privado que hacen atenciones a mujeres que realizan ASP: Se realizaron 6 Jornadas de capacitación </t>
    </r>
    <r>
      <rPr>
        <sz val="11"/>
        <color theme="1"/>
        <rFont val="Arial"/>
        <family val="2"/>
      </rPr>
      <t>y sensibilización en el marco de la Sentencia T-594 de 2016, la Política Pública de Actividades Sexuales Pagadas (PPASP), DDHH y la Ley 1801 de 2016 – Código Nacional de Seguridad y Convivencia Ciudadana y  socialización de los servicios ofrecidos por la Estrategia Casa de Todas, reforzando lineamientos orientados a la garantía del trato digno, respetuoso y libre de discriminación hacia las personas que realizan Actividades Sexuales Pagadas (ASP). dirigida a: (i) 3 jornadas a 82 uniformados miembros de la Policía Metropolitana de Bogotá.(ii) Dos (2) jornadas a 20 docentes y 12 estudiantes del Colegio Panamericano. (iii) Una jornada con una profesional del Centro Intégrate.</t>
    </r>
  </si>
  <si>
    <r>
      <t>En el mes de marzo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t>
    </r>
    <r>
      <rPr>
        <b/>
        <sz val="11"/>
        <color theme="1"/>
        <rFont val="Arial"/>
        <family val="2"/>
      </rPr>
      <t xml:space="preserve"> 270 atenciones jurídicas </t>
    </r>
    <r>
      <rPr>
        <sz val="11"/>
        <color theme="1"/>
        <rFont val="Arial"/>
        <family val="2"/>
      </rPr>
      <t xml:space="preserve">así: 
1.En el área jurídica se realizan </t>
    </r>
    <r>
      <rPr>
        <b/>
        <sz val="11"/>
        <color theme="1"/>
        <rFont val="Arial"/>
        <family val="2"/>
      </rPr>
      <t xml:space="preserve">8 atenciones en la unidad móvil </t>
    </r>
    <r>
      <rPr>
        <sz val="11"/>
        <color theme="1"/>
        <rFont val="Arial"/>
        <family val="2"/>
      </rPr>
      <t xml:space="preserve">de manera presencial en la unidad móvil que se ubicó en las localidades de Los Mártires, Barrios Unidos, Bosa, Puente Aranda, Rafael Uribe, desagregadas así: 07 asesorías, 01 seguimientos. Adicionalmente, se realizan </t>
    </r>
    <r>
      <rPr>
        <b/>
        <sz val="11"/>
        <color theme="1"/>
        <rFont val="Arial"/>
        <family val="2"/>
      </rPr>
      <t>262 atenciones en la sede física</t>
    </r>
    <r>
      <rPr>
        <sz val="11"/>
        <color theme="1"/>
        <rFont val="Arial"/>
        <family val="2"/>
      </rPr>
      <t xml:space="preserve"> 
2.Cualificación y fortalecimiento de conocimiento del equipo profesional que presta sus servicios para la atención en la estrategia Casa de Todas:  se realizaron</t>
    </r>
    <r>
      <rPr>
        <b/>
        <sz val="11"/>
        <color theme="1"/>
        <rFont val="Arial"/>
        <family val="2"/>
      </rPr>
      <t xml:space="preserve"> dos 2 espacios de capacitación para  22 contratistas registrando 38 participaciones</t>
    </r>
    <r>
      <rPr>
        <sz val="11"/>
        <color theme="1"/>
        <rFont val="Arial"/>
        <family val="2"/>
      </rPr>
      <t>, así: (i) Socializar las rutas de atención dirigidas a población habitante de calle y en riesgo de habitarla, incluyendo los componentes de autocuidado, atención psicosocial, inclusión social, cuidado menstrual y acceso a derechos, con la participación de 18 contratistas. (ii) Seguimiento mensual de la unidad móvil, aprendizajes y acciones de mejora, y cualificación sobre Interrupción voluntaria del Embarazo 20 contratistas.
3. Bridar herramientas a equipos técnicos y de profesionales de sectores público y privado que hacen atenciones a mujeres que realizan ASP: Se realizaron</t>
    </r>
    <r>
      <rPr>
        <b/>
        <sz val="11"/>
        <color theme="1"/>
        <rFont val="Arial"/>
        <family val="2"/>
      </rPr>
      <t xml:space="preserve"> 5 espacios de capacitación, con 201 participantes</t>
    </r>
    <r>
      <rPr>
        <sz val="11"/>
        <color theme="1"/>
        <rFont val="Arial"/>
        <family val="2"/>
      </rPr>
      <t xml:space="preserve">, así: (i) Transversalización del enfoque diferencial y PPASP a 27 participantes del Centro día Chapinero. (ii – iii – iv) Tres (3) Jornadas de capacitación y sensibilización dirigida a 140 miembros de la Policía Metropolitana de Bogotá.(v) Transversalización del enfoque diferencial para la atención a mujeres en ASP, la Política Pública de Actividades Sexuales Pagadas (PPASP) y la Estrategia Casa de Todas, a 34 funcionarias del personal de servicios generales, con el fin de brindar herramientas para el trabajo con mujeres que realizan actividades sexuales pagadas, comprendiendo sus dinámicas y ofreciendo lineamientos para su atención. 
4. Se realizó </t>
    </r>
    <r>
      <rPr>
        <b/>
        <sz val="11"/>
        <color theme="1"/>
        <rFont val="Arial"/>
        <family val="2"/>
      </rPr>
      <t>un encuentro virtual con  cinco 5 mujeres que realizan Actividades Sexuales Pagadas</t>
    </r>
    <r>
      <rPr>
        <sz val="11"/>
        <color theme="1"/>
        <rFont val="Arial"/>
        <family val="2"/>
      </rPr>
      <t>, en donde se abordó el tema "Tú Autonomía no se negocia", prevención de las violencias Vicaria, Económica y Patrimonial; enmarcado en el Derecho a una vida libre de violencias.</t>
    </r>
  </si>
  <si>
    <r>
      <t xml:space="preserve">En el periodo acumulado de enero a marzo de 2026,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t>
    </r>
    <r>
      <rPr>
        <b/>
        <sz val="11"/>
        <color theme="1"/>
        <rFont val="Arial"/>
        <family val="2"/>
      </rPr>
      <t>809 atenciones jurídicas,</t>
    </r>
    <r>
      <rPr>
        <sz val="11"/>
        <color theme="1"/>
        <rFont val="Arial"/>
        <family val="2"/>
      </rPr>
      <t xml:space="preserve"> así: </t>
    </r>
    <r>
      <rPr>
        <b/>
        <sz val="11"/>
        <color theme="1"/>
        <rFont val="Arial"/>
        <family val="2"/>
      </rPr>
      <t>12 atenciones en la unidad móvil</t>
    </r>
    <r>
      <rPr>
        <sz val="11"/>
        <color theme="1"/>
        <rFont val="Arial"/>
        <family val="2"/>
      </rPr>
      <t xml:space="preserve"> de forma presencial. Adicionalmente, se realizaron </t>
    </r>
    <r>
      <rPr>
        <b/>
        <sz val="11"/>
        <color theme="1"/>
        <rFont val="Arial"/>
        <family val="2"/>
      </rPr>
      <t>797 atenciones en la sede física y de forma telefónica.</t>
    </r>
    <r>
      <rPr>
        <sz val="11"/>
        <color theme="1"/>
        <rFont val="Arial"/>
        <family val="2"/>
      </rPr>
      <t xml:space="preserve">
2.Cualificación y fortalecimiento de conocimiento del equipo profesional que presta sus servicios para la atención en la estrategia Casa de Todas: se realizaron cuatro </t>
    </r>
    <r>
      <rPr>
        <b/>
        <sz val="11"/>
        <color theme="1"/>
        <rFont val="Arial"/>
        <family val="2"/>
      </rPr>
      <t xml:space="preserve">4 espacios de capacitación para  22 contratistas registrando 76 participaciones. </t>
    </r>
    <r>
      <rPr>
        <sz val="11"/>
        <color theme="1"/>
        <rFont val="Arial"/>
        <family val="2"/>
      </rPr>
      <t xml:space="preserve">
3. Bridar herramientas a equipos técnicos y de profesionales de sectores público y privado que hacen atenciones a mujeres que realizan ASP: Se realizaron </t>
    </r>
    <r>
      <rPr>
        <b/>
        <sz val="11"/>
        <color theme="1"/>
        <rFont val="Arial"/>
        <family val="2"/>
      </rPr>
      <t xml:space="preserve">11 Jornadas de capacitación </t>
    </r>
    <r>
      <rPr>
        <sz val="11"/>
        <color theme="1"/>
        <rFont val="Arial"/>
        <family val="2"/>
      </rPr>
      <t xml:space="preserve">y sensibilización en el marco de la Sentencia T-594 de 2016, la Política Pública de Actividades Sexuales Pagadas (PPASP), DDHH y la Ley 1801 de 2016 – Código Nacional de Seguridad y Convivencia Ciudadana y  socialización de los servicios ofrecidos por la Estrategia Casa de Todas, reforzando lineamientos orientados a la garantía del trato digno, respetuoso y libre de discriminación hacia las personas que realizan Actividades Sexuales Pagadas (ASP). </t>
    </r>
    <r>
      <rPr>
        <b/>
        <sz val="11"/>
        <color theme="1"/>
        <rFont val="Arial"/>
        <family val="2"/>
      </rPr>
      <t>dirigidas a: 122 uniformados miembros de la policía nacional estaciones de los mártires y ciudad bolívar – 10 docentes y 12 estudiantes colegio panamericano 34 personas de servicios generales y 27 profesionales psicosociales de centro día chapinero</t>
    </r>
  </si>
  <si>
    <r>
      <t xml:space="preserve">En el mes de abril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t>
    </r>
    <r>
      <rPr>
        <b/>
        <sz val="11"/>
        <color theme="1"/>
        <rFont val="Arial"/>
        <family val="2"/>
      </rPr>
      <t>279 atenciones jurídicas</t>
    </r>
    <r>
      <rPr>
        <sz val="11"/>
        <color theme="1"/>
        <rFont val="Arial"/>
        <family val="2"/>
      </rPr>
      <t xml:space="preserve"> así: 
1.En el área jurídica se realizan </t>
    </r>
    <r>
      <rPr>
        <b/>
        <sz val="11"/>
        <color theme="1"/>
        <rFont val="Arial"/>
        <family val="2"/>
      </rPr>
      <t>14 atenciones en la unidad móvil</t>
    </r>
    <r>
      <rPr>
        <sz val="11"/>
        <color theme="1"/>
        <rFont val="Arial"/>
        <family val="2"/>
      </rPr>
      <t xml:space="preserve"> que se ubicó en las localidades de Los Mártires, Barrios Unidos, Bosa, Kennedy. Adicionalmente, se realizan </t>
    </r>
    <r>
      <rPr>
        <b/>
        <sz val="11"/>
        <color theme="1"/>
        <rFont val="Arial"/>
        <family val="2"/>
      </rPr>
      <t>265 atenciones jurídicas en la sede física</t>
    </r>
    <r>
      <rPr>
        <sz val="11"/>
        <color theme="1"/>
        <rFont val="Arial"/>
        <family val="2"/>
      </rPr>
      <t xml:space="preserve"> de Tunjuelito. 
2.Cualificación y fortalecimiento de conocimiento del equipo profesional que presta sus servicios para la atención en la estrategia Casa de Todas:  se realizó un </t>
    </r>
    <r>
      <rPr>
        <b/>
        <sz val="11"/>
        <color theme="1"/>
        <rFont val="Arial"/>
        <family val="2"/>
      </rPr>
      <t xml:space="preserve">1 espacio de capacitación 20 participaciones </t>
    </r>
    <r>
      <rPr>
        <sz val="11"/>
        <color theme="1"/>
        <rFont val="Arial"/>
        <family val="2"/>
      </rPr>
      <t xml:space="preserve">del equipo, así: (i) Seguimiento mensual de la unidad móvil con el Equipo de contratistas de Casa de Todas, aprendizajes y acciones de mejora, y socialización guía de unidad móvil.
3. Herramietnas para profesionales: Se realizaron con </t>
    </r>
    <r>
      <rPr>
        <b/>
        <sz val="11"/>
        <color theme="1"/>
        <rFont val="Arial"/>
        <family val="2"/>
      </rPr>
      <t>82 participantes, seis 6  espacios</t>
    </r>
    <r>
      <rPr>
        <sz val="11"/>
        <color theme="1"/>
        <rFont val="Arial"/>
        <family val="2"/>
      </rPr>
      <t xml:space="preserve"> de capacitación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y ii) Dos (2) Asistencias técnicas virtuales con Mesa ZESAI y Personería Local de Usme 10 participantes (iii, iv y v) Tres (3) Jornadas de capacitación y sensibilización dirigida a miembros de la Policía Metropolitana de Bogotá con la participación de 72 uniformados de la Estación de Policía de la Localidad de Tunjuelito. 
4. Se dio inicio a la estructuración y actualización de la base de datos de escenarios Web Cam, con el objetivo de generar acompañamiento y acciones afirmativas desde la Estrategia Casa de Todas, dirigidas a mujeres que realizan actividades sexuales pagadas (ASP) a través de estas plataformas. Asimismo, se realizó visita a el un estudio webcam, donde se logró articulación para el desarrollo de actividades en los diferentes componentes de la DED</t>
    </r>
  </si>
  <si>
    <r>
      <t xml:space="preserve">En el periodo acumulado de enero a abril de 2026,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t>
    </r>
    <r>
      <rPr>
        <b/>
        <sz val="11"/>
        <color theme="1"/>
        <rFont val="Arial"/>
        <family val="2"/>
      </rPr>
      <t>se realizan un total de 1088 atenciones jurídicas, así: 26 atenciones en la unidad móvil de forma presencial. Adicionalmente, se realizaron 1062 atenciones en la sede física y de forma telefónica.</t>
    </r>
    <r>
      <rPr>
        <sz val="11"/>
        <color theme="1"/>
        <rFont val="Arial"/>
        <family val="2"/>
      </rPr>
      <t xml:space="preserve">
2. Cualificación y fortalecimiento de conocimientos y habilidades del equipo de 22 profesionales que prestan sus servicios para la atención en la estrategia Casa de Todas:  se realizaron </t>
    </r>
    <r>
      <rPr>
        <b/>
        <sz val="11"/>
        <color theme="1"/>
        <rFont val="Arial"/>
        <family val="2"/>
      </rPr>
      <t>5 espacios de capacitación registrando 96 participaciones del equipo.</t>
    </r>
    <r>
      <rPr>
        <sz val="11"/>
        <color theme="1"/>
        <rFont val="Arial"/>
        <family val="2"/>
      </rPr>
      <t xml:space="preserve"> 
3. Herramientas a equipos técnicos y de profesionales de sectores público y privado que realizan atenciones o servicios a mujeres que realizan ASP: Se realizaron con </t>
    </r>
    <r>
      <rPr>
        <b/>
        <sz val="11"/>
        <color theme="1"/>
        <rFont val="Arial"/>
        <family val="2"/>
      </rPr>
      <t xml:space="preserve">387 participantes, diez y siete espacios de capacitación </t>
    </r>
    <r>
      <rPr>
        <sz val="11"/>
        <color theme="1"/>
        <rFont val="Arial"/>
        <family val="2"/>
      </rPr>
      <t xml:space="preserve">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así: 294 Uniformados Policía Nacional – 76 funcionarios y funcionarias del Distrito y 17 profesionales Universidades. </t>
    </r>
  </si>
  <si>
    <t>En mayo  con el objetivo de realizar las atenciones jurídicas (valoraciones iniciales, asesoría, seguimientos y cierres) a mujeres que realizan actividades sexuales pagadas a través de las diferentes modalidades de atención de la Estrategia Casa de Todas:
•	Se realizan un total de 308 atenciones jurídicas desagregadas en  9 atenciones en la Unidad Móvil  que se ubicó en las localidades de Los Mártires, Barrios Unidos, Bosa y Kennedy y 299 atenciones jurídicas en la sede física de Tunjuelito. 
•	Cualificación y fortalecimiento de conocimiento del equipo de 22 profesionales que prestan sus servicios para la atención en la estrategia Casa de Todas:  se realizó un 1 espacio de capacitación, registrando 20 participaciones
•	herramientas a equipos técnicos y de profesionales de sectores público y privado que realizan atenciones o servicios a mujeres que realizan ASP: Se realizaron siete 7 espacios de capacitación con 169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Equipo de inspección, vigilancia y control de la Alcaldía Local de Bosa, 4 personas (ii) Casa LGTBI Diana Navarro, 36 personas (iii) UTA LGBTI Bosa. 20 personas (iv) UTA LGBTI Teusaquillo, 8 personas (v-vi-vii) Policía Metropolitana de Bogotá (MEBOG) – Estación de Policía de la Localidad de Usme, 101 uniformados
•	se realizan aproximaciones de contacto con 17 estudios Web Cam, y se logró concertación con dos estudios webcam para la presentación del trabajo por parte de la Dirección de Enfoque Diferencial, con uno de estos establecimiento se llevó a cabo reunión. 
•	se realizó un Espacio de Conexión Emocional con 16 Mujeres en ASP Web Cam MMG Sede 1.</t>
  </si>
  <si>
    <t>En el periodo acumulado de enero a mayo, con el objetivo de realizar las atenciones jurídicas (valoraciones iniciales, asesoría, seguimientos y cierres) a mujeres que realizan actividades sexuales pagadas a través de las diferentes modalidades de atención de la Estrategia Casa de Todas: se realizan un total de 1396 atenciones jurídicas, así: 35 atenciones en la unidad móvil de forma presencial. Adicionalmente, se realizaron 1361 atenciones en la sede física y de forma telefónica.
2. Cualificación y fortalecimiento de conocimientos y habilidades del equipo de 22 profesionales que prestan sus servicios para la atención en la estrategia Casa de Todas:  se realizaron 6 espacios de capacitación registrando 116 participaciones del equipo. 
3. Herramientas a equipos técnicos y de profesionales de sectores público y privado que realizan atenciones o servicios a mujeres que realizan ASP: Se realizaron 24 espacios de capacitación con la participación de 556 funcionarios en el marco de la Sentencia T-594 de 2016, la Política Pública de Actividades Sexuales Pagadas (PPASP), DDHH y la Ley 1801 de 2016 – Código Nacional de Seguridad y Convivencia Ciudadana. Asimismo, donde se socializaron los servicios ofrecidos por la Estrategia Casa de Todas y se reforzaron lineamientos orientados a la garantía del trato digno, respetuoso y libre de discriminación hacia las personas que ejercen Actividades Sexuales Pagadas (ASP), así: 395 Uniformados Policía Nacional –144  funcionarios y funcionarias del Distrito y 17 profesionales Universidades.</t>
  </si>
  <si>
    <t>En junio con el objetivo de realizar las atenciones jurídicas (valoraciones iniciales, asesoría, seguimientos y cierres) a mujeres que realizan actividades sexuales pagadas a través de las diferentes modalidades de atención de la Estrategia Casa de Todas:
•	Se realizan un total de 301 atenciones jurídicas desagregadas en  9 atenciones en la Unidad Móvil  que se ubicó en las localidades de Los Mártires, Barrios Unidos, Bosa, Ciudad Bolívar, Santa Fe y 292 atenciones en la sede física Tunjuelito. 
•	Cualificación y fortalecimiento de conocimiento del equipo de 22 profesionales que prestan sus servicios para la atención en la estrategia Casa de Todas:  se realizó un 1 espacio de capacitación, registrando 20 participaciones. 
•	herramientas a equipos técnicos y de profesionales de sectores público y privado que realizan atenciones o servicios a mujeres que realizan ASP: Se realizaron tres 3 espacios de capacitación con 44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7 profesionales de la Alcaldía local de Suba (ii) 9 profesionales Coordinación Casa de Justicia Fontibón (iii) 28 profesionales de SDGobierno Equipo de coordinación de las Manzanas del Cuidado de la Secretaría de la mujer
•	WEB-CAM: (i) Se realizan Aproximaciones de contacto con 10 estudios Web Cam registrados en la base de datos. (ii) Acercamiento por WhatsApp a un estudio nuevo, con fecha de visita en julio. (iii) Se incluyeron dos estudios nuevos en la base de datos.  (iv) En dos de los estudios Webcam donde ya se tenía articulación, se realizan tres espacios, dos Espacios de Conexión Emocional ASP y un Espacio de Autoconocimiento y Autocuidado EMAA-ASP.</t>
  </si>
  <si>
    <t>En el periodo acumulado de enero a junio con el objetivo de realizar las atenciones jurídicas (valoraciones iniciales, asesoría, seguimientos y cierres) a mujeres que realizan actividades sexuales pagadas a través de las diferentes modalidades de atención de la Estrategia Casa de Todas: se realizan un total de 1697 atenciones jurídicas, así: 44 atenciones en la unidad móvil de forma presencial. Adicionalmente, se realizaron 1653 atenciones en la sede física y de forma telefónica.
2. Cualificación y fortalecimiento de conocimientos y habilidades del equipo de 22 profesionales que prestan sus servicios para la atención en la estrategia Casa de Todas:  se realizaron 7 espacios de capacitación registrando 136 participaciones del equipo. 
3. Herramientas a equipos técnicos y de profesionales de sectores público y privado que realizan atenciones o servicios a mujeres que realizan ASP: Se realizaron 27 espacios de capacitación con la participación de 600 funcionarios en el marco de la Sentencia T-594 de 2016, la Política Pública de Actividades Sexuales Pagadas (PPASP), DDHH y la Ley 1801 de 2016 – Código Nacional de Seguridad y Convivencia Ciudadana. Asimismo, donde se socializaron los servicios ofrecidos por la Estrategia Casa de Todas y se reforzaron lineamientos orientados a la garantía del trato digno, respetuoso y libre de discriminación hacia las personas que ejercen Actividades Sexuales Pagadas (ASP), así: 395 Uniformados Policía Nacional –188  funcionarios y funcionarias del Distrito y 17 profesionales Universidades.</t>
  </si>
  <si>
    <t>En julio con el objetivo de realizar las atenciones jurídicas (valoraciones iniciales, asesoría, seguimientos y cierres) a mujeres que realizan actividades sexuales pagadas a través de las diferentes modalidades de atención de la Estrategia Casa de Todas:
•	Se realizan un total de 350 atenciones jurídicas desagregadas en 14 atenciones en la Unidad Móvil  que se ubicó en las localidades de Los Mártires, Barrios Unidos, Bosa, Ciudad Bolívar, Santa Fe, Fontibón y 336  atenciones en la sede física Tunjuelito. 
•	Cualificación y fortalecimiento de conocimiento del equipo de 22 profesionales que prestan sus servicios para la atención en la estrategia Casa de Todas:  se realizó un 1 espacio de capacitación, registrando 16 participaciones. 
•	herramientas a equipos técnicos y de profesionales de sectores público y privado que realizan atenciones o servicios a mujeres que realizan ASP: Se realizaron  6 espacios de capacitación con 279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3 directivos de MALOKA (ii) 4 funcionarios Estudio WEB-CAM (iii) 17 funcionarios equipo CRI de Secretaría de Seguridad (iv – v y vi) ) 255 Uniformados de la policía Metropolitana de Bogotá (MEBOG) – Localidd de Kennedy.
•	WEB-CAM: (i) Aproximaciones de contacto con 04 estudios Web Cam registrados en la base de datos.(ii) Articulación con un estudio WebCam mediante visita inicial de articulación (6 de julio de 2026) y un espacio de introducción ( 17 de julio de 2026) (iii) Se realizó un espacio de articulación con la colectiva digital de mujeres que realizan Actividades Sexuales Pagadas "El Parche de las Locas", en el que se acordó el desarrollo del primer taller para el 5 de agosto de 2026, ampliando las alianzas estratégicas para el fortalecimiento de la oferta institucional dirigida a esta población.</t>
  </si>
  <si>
    <t xml:space="preserve">En el periodo acumulado de enero a julio con el objetivo de realizar las atenciones jurídicas (valoraciones iniciales, asesoría, seguimientos y cierres) a mujeres que realizan actividades sexuales pagadas a través de las diferentes modalidades de atención de la Estrategia Casa de Todas: se realizan un total de 2047 atenciones jurídicas, así:58 atenciones en la unidad móvil de forma presencial. Adicionalmente, se realizaron 1989 atenciones en la sede física y de forma telefónica.
2. Cualificación y fortalecimiento de conocimientos y habilidades del equipo de 22 profesionales que prestan sus servicios para la atención en la estrategia Casa de Todas:  se realizaron 8 espacios de capacitación registrando 152 participaciones del equipo. 
3. Herramientas a equipos técnicos y de profesionales de sectores público y privado que realizan atenciones o servicios a mujeres que realizan ASP: Se realizaron 35 espacios de capacitación con la participación de 950 funcionarios en el marco de la Sentencia T-594 de 2016, la Política Pública de Actividades Sexuales Pagadas (PPASP), DDHH y la Ley 1801 de 2016 – Código Nacional de Seguridad y Convivencia Ciudadana. Asimismo, donde se socializaron los servicios ofrecidos por la Estrategia Casa de Todas y se reforzaron lineamientos orientados a la garantía del trato digno, respetuoso y libre de discriminación hacia las personas que ejercen Actividades Sexuales Pagadas (ASP), así: 650 Uniformados Policía Nacional –263  funcionarios y funcionarias del Distrito y 5 profesionales del sector privado y público nacional y 32 personas de la academia. </t>
  </si>
  <si>
    <t>En Agosto con el objetivo de realizar las atenciones jurídicas (valoraciones iniciales, asesoría, seguimientos y cierres) a mujeres que realizan actividades sexuales pagadas a través de las diferentes modalidades de atención de la Estrategia Casa de Todas:
•	Se realizan un total de 344 atenciones jurídicas desagregadas en 17 atenciones en la Unidad Móvil  que se ubicó en las localidades de Los Mártires, Barrios Unidos, Bosa, Ciudad Bolívar, Fontibón, Santa Fe y 327  atenciones en la sede física Tunjuelito.
•	Cualificación y fortalecimiento de conocimiento del equipo de 22 profesionales que prestan sus servicios para la atención en la estrategia Casa de Todas:  se realizó un 1 espacio de capacitación, registrando 16 participaciones. 
•	Cualificación en Herramientas a equipos técnicos y de profesionales de sectores público y privado que realizan atenciones o servicios a mujeres que realizan ASP, se realizaron 8 con la participación de 147 profesionales,  así: (i) 17 facilitadores de MALOKA (ii y iii) 33 funcionarios equipo CRI de Secretaría de Seguridad (iv) 32 funcionarios y funcionarias subsecretaria de fortalecimiento de capacidades SdeMujer (v) 29 Docentes y estudiantes educación flexible de manzana de cuidado manitas (vi) UTA Tunjuelito (vii) 8 profesionales casa justicia los Mártires (viii) 16 profesionales equipo receptoras de denuncias Casas de Justicia. 
•	WEB-CAM: (i) Se realizó la visita a dos (2) estudios webcam, con el propósito de presentar la oferta institucional de Casa de Todas y articular acciones dirigidas a mujeres que realizan ASP. (ii) Se actualizó la base de datos de estudio con la información correspondiente.</t>
  </si>
  <si>
    <t xml:space="preserve">En el periodo acumulado de enero a agosto con el objetivo de realizar las atenciones jurídicas (valoraciones iniciales, asesoría, seguimientos y cierres) a mujeres que realizan actividades sexuales pagadas a través de las diferentes modalidades de atención de la Estrategia Casa de Todas: se realizan un total de 2391 atenciones jurídicas, así: 75 atenciones en la unidad móvil de forma presencial. Adicionalmente, se realizaron 2316 atenciones en la sede física y de forma telefónica.
•	Cualificación y fortalecimiento de conocimientos y habilidades del equipo de 22 profesionales que prestan sus servicios para la atención en la estrategia Casa de Todas:  se realizaron 9 espacios de capacitación registrando 168 participaciones del equipo. 
•	Cualificación en Herramientas a equipos técnicos y de profesionales de sectores público y privado que realizan atenciones o servicios a mujeres que realizan ASP: Se realizaron 43 espacios de capacitación con la participación de 1097 funcionarios públicos y profesionales de entidades privadas, en el marco de la Sentencia T-594 de 2016, la Política Pública de Actividades Sexuales Pagadas (PPASP), DDHH y la Ley 1801 de 2016 – Código Nacional de Seguridad y Convivencia Ciudadana. Asimismo, donde se socializaron los servicios ofrecidos por la Estrategia Casa de Todas y se reforzaron lineamientos orientados a la garantía del trato digno, respetuoso y libre de discriminación hacia las personas que ejercen Actividades Sexuales Pagadas (ASP), así: 650 Uniformados Policía Nacional - 83 personas de la academia – 321 funcionarios y funcionarias del Distrito – 38 personas de entidades privadas  y ciudadanía y 5 funcionarios del orden nacional. </t>
  </si>
  <si>
    <t>Tarea 1. Realizar las atenciones jurídicas (valoraciones iniciales, asesoría, seguimientos y cierres) a mujeres que realizan actividades sexuales pagadas a través de la atención de la Estrategia Casa de Todas: sede física, móvil y telefónica</t>
  </si>
  <si>
    <t>Tarea 2. Implementar el Plan de formación y cualificación de equipos técnicos que realizan atenciones a mujeres que realizan actividades sexuales pagadas a través de las diferentes modalidades de atención de la Estrategia Casa de Todas: sede física, móvil y telefónica</t>
  </si>
  <si>
    <t xml:space="preserve">Tarea 3. Implementar plan de trabajo para la formulación de lineamientos para el acompañamiento y orientación jurídica en servicios Web Cam, así como para la prestación de servicios y realización de acciones afrmativas.  </t>
  </si>
  <si>
    <t xml:space="preserve">Para el mes de enero no se tenian programadas acciones de plna de formación y cualificación de fncionarios </t>
  </si>
  <si>
    <t xml:space="preserve">Para la implementación del plan de trabajo de intervención con servicios Web - Cam, para el mes de enero se realizó reunión de planeación y articulación con lideres de estrategia para definir cronogramas e indicadores de acciones afirmativas a adelantar durante el año 2026. </t>
  </si>
  <si>
    <t>https://secretariadistritald-my.sharepoint.com/:f:/g/personal/kforero_sdmujer_gov_co/IgDDFYflQ2S5TpPsMAsvXQgoAUS4xZU0bv7C46drpvXVhLc?e=X6sVvt</t>
  </si>
  <si>
    <t>https://secretariadistritald-my.sharepoint.com/:f:/g/personal/kforero_sdmujer_gov_co/IgCEqxSAL_hfSarRL99gvUWbAYqTIiDDNwoUU3X_HakZMtg?e=iBH7Pd</t>
  </si>
  <si>
    <r>
      <t xml:space="preserve">En el mes de febrero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t>
    </r>
    <r>
      <rPr>
        <b/>
        <sz val="11"/>
        <color theme="1"/>
        <rFont val="Arial"/>
        <family val="2"/>
      </rPr>
      <t>344 atenciones jurídicas</t>
    </r>
    <r>
      <rPr>
        <sz val="11"/>
        <color theme="1"/>
        <rFont val="Arial"/>
        <family val="2"/>
      </rPr>
      <t xml:space="preserve"> así:  
•	Se realizan 4 atenciones en la unidad móvil de manera presencial en las localidades de Los Mártires, Barrios Unidos y Kennedy, desagregadas así: 02 asesorías, 02 seguimientos. 
•	Adicionalmente, se realizan 340 atenciones en la sede física desagregadas así: 60 asesorías y 08 valoraciones iniciales, 137 seguimientos, y 135 cierres en cumplimiento de los lineamientos establecidos por la Secretaría Distrital de la Mujer y en concordancia con la Resolución 0269 del 8 de junio de 2021. Adicionalmente, se gestionaron las siguientes actuaciones:
- Impulso procesal: 03
- Derechos de petición 06
- Procesos en representación vigentes: 05</t>
    </r>
  </si>
  <si>
    <r>
      <t xml:space="preserve">Con el objetivo de Implementar el Plan de formación y cualificación de equipos técnicos que realizan atenciones a mujeres que realizan actividades sexuales pagadas, en el mes de febrero, se avanzo con: 
1.	</t>
    </r>
    <r>
      <rPr>
        <b/>
        <sz val="11"/>
        <color theme="1"/>
        <rFont val="Arial"/>
        <family val="2"/>
      </rPr>
      <t>Cualificación y fortalecimiento de conocimiento del equipo profesional que prestan sus servicios para la atención en la estrategia Casa de Todas: se realizaron 02 espacios de capacitación (19 contratistas en cada espacio):</t>
    </r>
    <r>
      <rPr>
        <sz val="11"/>
        <color theme="1"/>
        <rFont val="Arial"/>
        <family val="2"/>
      </rPr>
      <t xml:space="preserve"> (i) Socialización Rutas Dignidad una herramienta para la atención a población migrante LGBTIQ+ con 19 contratistas. (ii) Seguimiento mensual de la unidad móvil con el Equipo de contratistas de Casa de Todas, aprendizajes y acciones de mejora, y cualificación sobre atención a la ciudadanía.19 contratistas. 
2.	</t>
    </r>
    <r>
      <rPr>
        <b/>
        <sz val="11"/>
        <color theme="1"/>
        <rFont val="Arial"/>
        <family val="2"/>
      </rPr>
      <t>Bridar herramientas a equipos técnicos y de profesionales de sectores público y privado que hacen atenciones a mujeres que realizan ASP: Se realizaron 6 espacios de capacitación con:</t>
    </r>
    <r>
      <rPr>
        <sz val="11"/>
        <color theme="1"/>
        <rFont val="Arial"/>
        <family val="2"/>
      </rPr>
      <t xml:space="preserve"> 
•	Tres (03) Jornadas de capacitación y sensibilización dirigida a 82 uniformados miembros de la Policía Metropolitana de Bogotá.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realizan Actividades Sexuales Pagadas (ASP).
•	Dos (2) jornadas de Transversalización de enfoque diferencial y actividades sexuales pagadas ASP a 20 docentes y 12 estudiantes del Colegio Panamericano.
•	Una (1) Transversalización frente a la Estrategia Casa de Todas, las actividades sexuales pagadas y las mujeres que las realizan, para comprender las dinámicas de la población, socializar la PPASP y ofrecer lineamientos para su atención integral y diferenciada con una profesional del Centro Intégrate.</t>
    </r>
  </si>
  <si>
    <t xml:space="preserve">Con el objetivo de Implementar plan de trabajo para el acompañamiento a mujeres en ASP en Web Cam, durante el mes de febrero, se realizó visita a dos estudios Web Cam, Referenciados en la base de datos en construcción, con el objetivo de gestionar la programación de espacios de acciones afirmativas. </t>
  </si>
  <si>
    <t>https://secretariadistritald-my.sharepoint.com/:f:/g/personal/kforero_sdmujer_gov_co/IgC5VOZ10fZgSJ3UYfiMac16AZdziU7mp2bdeJj0kOVR1p4?e=NTWepb</t>
  </si>
  <si>
    <t>https://secretariadistritald-my.sharepoint.com/:f:/g/personal/kforero_sdmujer_gov_co/IgAeZnYOvn9bSbMFj8gYwFHWAbu7PQLAhhtTxwRteZc_rL8?e=GUAW1c</t>
  </si>
  <si>
    <t>https://secretariadistritald-my.sharepoint.com/:f:/g/personal/kforero_sdmujer_gov_co/IgDAtA20lhPdSZrvb25U0k5xAYe55suY8Vr4vsMcTAi29BA?e=Dcqy7Z</t>
  </si>
  <si>
    <r>
      <t xml:space="preserve">En el mes de marzo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t>
    </r>
    <r>
      <rPr>
        <b/>
        <sz val="11"/>
        <color theme="1"/>
        <rFont val="Arial"/>
        <family val="2"/>
      </rPr>
      <t xml:space="preserve">un total de 270 atenciones jurídicas </t>
    </r>
    <r>
      <rPr>
        <sz val="11"/>
        <color theme="1"/>
        <rFont val="Arial"/>
        <family val="2"/>
      </rPr>
      <t xml:space="preserve">así:  
•	Se realizan </t>
    </r>
    <r>
      <rPr>
        <b/>
        <sz val="11"/>
        <color theme="1"/>
        <rFont val="Arial"/>
        <family val="2"/>
      </rPr>
      <t>8 atenciones en la unidad móvil</t>
    </r>
    <r>
      <rPr>
        <sz val="11"/>
        <color theme="1"/>
        <rFont val="Arial"/>
        <family val="2"/>
      </rPr>
      <t xml:space="preserve"> de manera presencial en la unidad móvil que se ubicó en las localidades de Los Mártires, Barrios Unidos, Bosa, Puente Aranda, Rafael Uribe, desagregadas así: 07 asesorías, 01 seguimientos.. 
•	Adicionalmente, se realizan </t>
    </r>
    <r>
      <rPr>
        <b/>
        <sz val="11"/>
        <color theme="1"/>
        <rFont val="Arial"/>
        <family val="2"/>
      </rPr>
      <t>262 atenciones en la sede física</t>
    </r>
    <r>
      <rPr>
        <sz val="11"/>
        <color theme="1"/>
        <rFont val="Arial"/>
        <family val="2"/>
      </rPr>
      <t xml:space="preserve"> desagregadas así: 74 asesorías y 15 valoraciones iniciales, 131 seguimientos, y 42 cierres en cumplimiento de los lineamientos establecidos por la Secretaría Distrital de la Mujer y en concordancia con la Resolución 0269 del 8 de junio de 2021. Adicionalmente, se gestionaron las siguientes actuaciones:
- Impulso procesal: 08
- Derechos de petición: 10
- Procesos en representación vigentes:  04</t>
    </r>
  </si>
  <si>
    <r>
      <t xml:space="preserve">Con el objetivo de Implementar el Plan de formación y cualificación de equipos técnicos que realizan atenciones a mujeres que realizan actividades sexuales pagadas, en el mes de marzo, se avanzó con: 
1.	Cualificación y fortalecimiento de conocimiento del equipo profesional que prestan sus servicios para la atención en la estrategia Casa de Todas:  se realizaron dos </t>
    </r>
    <r>
      <rPr>
        <b/>
        <sz val="11"/>
        <color theme="1"/>
        <rFont val="Arial"/>
        <family val="2"/>
      </rPr>
      <t>2 espacios de capacitación para 22 contratistas registrando 38 participaciones</t>
    </r>
    <r>
      <rPr>
        <sz val="11"/>
        <color theme="1"/>
        <rFont val="Arial"/>
        <family val="2"/>
      </rPr>
      <t xml:space="preserve">, así: (i) Socializar las rutas de atención dirigidas a población habitante de calle y en riesgo de habitarla, incluyendo los componentes de autocuidado, atención psicosocial, inclusión social, cuidado menstrual y acceso a derechos, así como resolver inquietudes operativas de las y los asistentes con la participación de18 contratistas. (ii) Seguimiento mensual de la unidad móvil con el Equipo de contratistas de Casa de Todas, aprendizajes y acciones de mejora, y cualificación sobre Interrupción voluntaria del Embarazo.20 contratistas. 
2.	Bridar herramientas a equipos técnicos y de profesionales de sectores público y privado que hacen atenciones a mujeres que realizan ASP: Se realizaron </t>
    </r>
    <r>
      <rPr>
        <b/>
        <sz val="11"/>
        <color theme="1"/>
        <rFont val="Arial"/>
        <family val="2"/>
      </rPr>
      <t>5 espacios de capacitación, con 201 participantes</t>
    </r>
    <r>
      <rPr>
        <sz val="11"/>
        <color theme="1"/>
        <rFont val="Arial"/>
        <family val="2"/>
      </rPr>
      <t>, así: (i) Transversalización del enfoque diferencial y PPASP a 27 participantes del Centro día Chapinero. (ii – iii – iv) Tres (3) Jornadas de capacitación y sensibilización dirigida a 140 miembros de la Policía Metropolitana de Bogotá. El espacio formativo se desarrolló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(ASP).(v) Transversalización del enfoque diferencial para la atención a mujeres en ASP, la Política Pública de Actividades Sexuales Pagadas (PPASP) y la Estrategia Casa de Todas, a 34 funcionarias del personal de servicios generales, con el fin de brindar herramientas para el trabajo con mujeres que realizan actividades sexuales pagadas, comprendiendo sus dinámicas y ofreciendo lineamientos para su atención</t>
    </r>
  </si>
  <si>
    <r>
      <t xml:space="preserve">Con el objetivo de Implementar plan de trabajo para el acompañamiento a mujeres en ASP en Web Cam, durante el mes de marzo, se realizó </t>
    </r>
    <r>
      <rPr>
        <b/>
        <sz val="11"/>
        <rFont val="Arial"/>
        <family val="2"/>
      </rPr>
      <t>un encuentro virtual</t>
    </r>
    <r>
      <rPr>
        <sz val="11"/>
        <rFont val="Arial"/>
        <family val="2"/>
      </rPr>
      <t xml:space="preserve"> con las mujeres que realizan Actividades Sexuales Pagadas, en donde se abordó el tema "Tú Autonomía no se negocia", prevención de las violencias Vicaria, Económica y Patrimonial; enmarcado en el Derecho a una vida libre de violencias. A la actividad asistieron</t>
    </r>
    <r>
      <rPr>
        <b/>
        <sz val="11"/>
        <rFont val="Arial"/>
        <family val="2"/>
      </rPr>
      <t xml:space="preserve"> (5) cinco mujeres</t>
    </r>
    <r>
      <rPr>
        <sz val="11"/>
        <rFont val="Arial"/>
        <family val="2"/>
      </rPr>
      <t>.</t>
    </r>
  </si>
  <si>
    <t>https://secretariadistritald-my.sharepoint.com/:f:/g/personal/kforero_sdmujer_gov_co/IgCDt0VI8BDcQ5uOZRaa2g0QAY2WZWM1QhRm7Ejr4YMB6BA?e=SKaCLg</t>
  </si>
  <si>
    <t>https://secretariadistritald-my.sharepoint.com/:f:/g/personal/kforero_sdmujer_gov_co/IgAeZnYOvn9bSbMFj8gYwFHWAbu7PQLAhhtTxwRteZc_rL8?e=fjhAXr</t>
  </si>
  <si>
    <t>https://secretariadistritald-my.sharepoint.com/:b:/g/personal/kforero_sdmujer_gov_co/IQAakZweD1h5TJz9OaDEqi51Ab9JEqpltbziFDPRzq490iQ?e=Q3DZTN</t>
  </si>
  <si>
    <r>
      <t xml:space="preserve">En el mes de abril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t>
    </r>
    <r>
      <rPr>
        <b/>
        <sz val="11"/>
        <color theme="1"/>
        <rFont val="Arial"/>
        <family val="2"/>
      </rPr>
      <t>279 atenciones jurídicas</t>
    </r>
    <r>
      <rPr>
        <sz val="11"/>
        <color theme="1"/>
        <rFont val="Arial"/>
        <family val="2"/>
      </rPr>
      <t xml:space="preserve"> así:  
•	Se realizan </t>
    </r>
    <r>
      <rPr>
        <b/>
        <sz val="11"/>
        <color theme="1"/>
        <rFont val="Arial"/>
        <family val="2"/>
      </rPr>
      <t xml:space="preserve">14 atenciones en la unidad móvil </t>
    </r>
    <r>
      <rPr>
        <sz val="11"/>
        <color theme="1"/>
        <rFont val="Arial"/>
        <family val="2"/>
      </rPr>
      <t>l que se ubicó en las localidades de Los Mártires, Barrios Unidos, Bosa, Kennedy, desagregadas así: 12 asesorías, 02 seguimientos. *(</t>
    </r>
    <r>
      <rPr>
        <i/>
        <sz val="11"/>
        <color theme="1"/>
        <rFont val="Arial"/>
        <family val="2"/>
      </rPr>
      <t>El sistema no permite indicar el punto de atención de los cierres, por lo que estos quedan vinculados al lugar donde se brindó la asesoría inicial. Por tal razón, en el mes de abril se realizaron cierres de atenciones realizadas en la unidad móvil, que no corresponden a acciones de la móvil por lo que se contabilizan en las atenciones de la sede)</t>
    </r>
    <r>
      <rPr>
        <sz val="11"/>
        <color theme="1"/>
        <rFont val="Arial"/>
        <family val="2"/>
      </rPr>
      <t xml:space="preserve">
•	Adicionalmente, se realizan </t>
    </r>
    <r>
      <rPr>
        <b/>
        <sz val="11"/>
        <color theme="1"/>
        <rFont val="Arial"/>
        <family val="2"/>
      </rPr>
      <t xml:space="preserve">265 atenciones en la sede física </t>
    </r>
    <r>
      <rPr>
        <sz val="11"/>
        <color theme="1"/>
        <rFont val="Arial"/>
        <family val="2"/>
      </rPr>
      <t>desagregadas así: 58 asesorías y 13 valoraciones iniciales, 156 seguimientos, y 38 cierres en cumplimiento de los lineamientos establecidos por la Secretaría Distrital de la Mujer y en concordancia con la Resolución 0269 del 8 de junio de 2021. 
También, se gestionaron las siguientes actuaciones:
Denuncia: 2
Impulsos procesales: 6
Derechos de petición: 9
Procesos en representación judicial: 5</t>
    </r>
  </si>
  <si>
    <r>
      <t xml:space="preserve">Con el objetivo de Implementar el Plan de formación y cualificación de equipos técnicos que realizan atenciones a mujeres que realizan actividades sexuales pagadas, en el mes de abril, se avanzó con: 
1.	</t>
    </r>
    <r>
      <rPr>
        <b/>
        <sz val="11"/>
        <color theme="1"/>
        <rFont val="Arial"/>
        <family val="2"/>
      </rPr>
      <t>Cualificación y fortalecimiento de conocimiento del equipo de 22 profesionales que prestan sus servicios para la atención en la estrategia Casa de Todas:  se realizó un 1 espacio de capacitación, registrando 20 participaciones</t>
    </r>
    <r>
      <rPr>
        <sz val="11"/>
        <color theme="1"/>
        <rFont val="Arial"/>
        <family val="2"/>
      </rPr>
      <t xml:space="preserve">, así: (i) Seguimiento mensual de la unidad móvil con el Equipo de contratistas de Casa de Todas, aprendizajes y acciones de mejora, y socialización guía de unidad móvil.
2.	</t>
    </r>
    <r>
      <rPr>
        <b/>
        <sz val="11"/>
        <color theme="1"/>
        <rFont val="Arial"/>
        <family val="2"/>
      </rPr>
      <t>Herramientas a equipos técnicos y de profesionales de sectores público y privado que realizan atenciones o servicios a mujeres que realizan ASP: Se realizaron con 82 participantes, seis 6 espacios de capacitación</t>
    </r>
    <r>
      <rPr>
        <sz val="11"/>
        <color theme="1"/>
        <rFont val="Arial"/>
        <family val="2"/>
      </rPr>
      <t xml:space="preserve">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y ii) Dos (2) Asistencias técnicas virtuales con Mesa ZESAI y Personería Local de Usme 10 participantes (iii, iv y v) Tres (3) Jornadas de capacitación y sensibilización dirigida a miembros de la Policía Metropolitana de Bogotá con la participación de 72 uniformados de la Estación de Policía de la Localidad de Tunjuelito</t>
    </r>
  </si>
  <si>
    <t xml:space="preserve">Con el objetivo de Implementar plan de trabajo para el acompañamiento a mujeres en ASP en Web Cam, durante el mes de abril, se dio inicio a la estructuración y actualización de la base de datos de escenarios Web Cam, con el objetivo de generar acompañamiento y acciones afirmativas desde la Estrategia Casa de Todas, dirigidas a mujeres que realizan actividades sexuales pagadas (ASP) a través de estas plataformas. Asimismo, se realizó visita a el un estudio webcam, donde se logró articulación para el desarrollo de actividades en los diferentes componentes de la DED. </t>
  </si>
  <si>
    <t>https://secretariadistritald-my.sharepoint.com/:f:/g/personal/kforero_sdmujer_gov_co/IgAPpRrdzk7gSpa34rgp0V7NAQkheJJUgeRm5BPa0Ic62r8?e=fcpoXR</t>
  </si>
  <si>
    <t>https://secretariadistritald-my.sharepoint.com/:f:/g/personal/kforero_sdmujer_gov_co/IgDP4EyPdJbURIkt5ZHP866RAQZHewI73522_8LNyG651-w?e=WIAoGx</t>
  </si>
  <si>
    <t>https://secretariadistritald-my.sharepoint.com/:f:/g/personal/kforero_sdmujer_gov_co/IgB61MjD-czDTKP8EQX915E-Ac5S3XZhhHTnSZt293vbpas?e=qEDHs1</t>
  </si>
  <si>
    <t>En mayo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308  atenciones jurídicas así:  
•	Se realizan 9 atenciones en la unidad móvil l que se ubicó en las localidades de Los Mártires, Barrios Unidos, Bosa, Kennedy, desagregadas así: que se ubicó en las localidades de Los Mártires, Barrios Unidos, Bosa, desagregadas así: 09asesorías
•	Adicionalmente, se realizan 299 atenciones en la sede física desagregadas así: desagregadas así: 80 asesorías y 09 valoraciones iniciales, 181 seguimientos, y 29 cierres en cumplimiento de los lineamientos establecidos por la Secretaría Distrital de la Mujer y en concordancia con la Resolución 0269 del 8 de junio de 2021. Adicionalmente, se gestionaron las siguientes actuaciones:
Impulsos procesales: 8.
Derechos de petición: 11.
Procesos en representación judicial (vigentes): 5.</t>
  </si>
  <si>
    <t>Con el objetivo de Implementar el Plan de formación y cualificación de equipos técnicos que realizan atenciones a mujeres que realizan actividades sexuales pagadas, en el mes de mayo, se avanzó con: 
1.	Cualificación y fortalecimiento de conocimiento del equipo de 22 profesionales que prestan sus servicios para la atención en la estrategia Casa de Todas:  se realizó un 1 espacio de capacitación, registrando 20 participaciones, así: (i) Seguimiento mensual de la unidad móvil con el Equipo de contratistas de Casa de Todas, aprendizajes y acciones de mejora, y socialización guía de unidad móvil.
2.	Herramientas a equipos técnicos y de profesionales de sectores público y privado que realizan atenciones o servicios a mujeres que realizan ASP: Se realizaron siete 7 espacios de capacitación con 169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Equipo de inspección, vigilancia y control de la Alcaldía Local de Bosa, 4 personas (ii) Casa LGTBI Diana Navarro, 36 personas (iii) UTA LGBTI Bosa. 20 personas (iv) UTA LGBTI Teusaquillo, 8 personas (v-vi-vii) Policía Metropolitana de Bogotá (MEBOG) – Estación de Policía de la Localidad de Usme, 101 uniformados.</t>
  </si>
  <si>
    <t xml:space="preserve">Con el objetivo de Implementar plan de trabajo para el acompañamiento a mujeres en ASP en Web Cam, durante el mes de mayo, se realizan aproximaciones de contacto con 17 estudios Web Cam, y se logró concertación con dos estudios webcam para la presentación del trabajo por parte de la Dirección de Enfoque Diferencial, con uno de estos establecimiento se llevó a cabo reunión. Adicionalmente, durante el mes de mayo se realizó un Espacio de Conexión Emocional con 16 Mujeres en ASP Web Cam MMG Sede 1. orientado al reconocimiento y exploración de las emociones asociadas a la culpa, su resignificación crítica y el fortalecimiento de recursos psicoemocionales individuales y colectivos, en un ambiente de confianza, horizontalidad y no juicio. </t>
  </si>
  <si>
    <t>https://secretariadistritald-my.sharepoint.com/:f:/g/personal/kforero_sdmujer_gov_co/IgC20edxQ7eZRJPhPiNCNTiCAXOSsx7ruZaDoiCf93jUshs?e=N3UUP9</t>
  </si>
  <si>
    <t>https://secretariadistritald-my.sharepoint.com/:f:/g/personal/kforero_sdmujer_gov_co/IgCILFgOi8_sQ5-hFtNJAmJ2AYYzMGNJKZkCtsJZyPxvxGg?e=D2Z2ZG</t>
  </si>
  <si>
    <t>https://secretariadistritald-my.sharepoint.com/:f:/g/personal/kforero_sdmujer_gov_co/IgCB2oZhdi0XS7b-4DLSqLErAYed_sEEaDsXe4qtbyfmjJ0?e=Eeymwn</t>
  </si>
  <si>
    <t>En junio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301  atenciones jurídicas así:  
•	Se realizan 9 atenciones en la unidad móvil l que se ubicó en las localidades de Los Mártires, Barrios Unidos, Bosa, Ciudad Bolívar, Santa Fe, desagregadas así: 9 asesorías
•	Adicionalmente, se realizan 292 atenciones en la sede física desagregadas así: 65 asesorías y 14 valoraciones iniciales, 180 seguimientos, y 33 cierres en cumplimiento de los lineamientos establecidos por la Secretaría Distrital de la Mujer y en concordancia con la Resolución 0269 del 8 de junio de 2021. Adicionalmente, se gestionaron las siguientes actuaciones:
Impulsos procesales: 8
Apelación 1
Derechos de petición: 13
Tutelas:  3
Procesos en representación judicial (vigentes): 5</t>
  </si>
  <si>
    <t>Con el objetivo de Implementar el Plan de formación y cualificación de equipos profesionales y en el mes de junio, se avanzó con: 
1.	Cualificación y fortalecimiento de conocimiento del equipo de 22 profesionales que prestan sus servicios para la atención en la estrategia Casa de Todas:  se realizó un 1 espacio de capacitación, registrando 20 participaciones, así: (i) Seguimiento mensual de la unidad móvil con el Equipo de contratistas de Casa de Todas, aprendizajes y acciones de mejora, y socialización guía de unidad móvil y realización de taller de cuidado emocional para las contratistas en articulación con Articola.
2.	Herramientas a equipos técnicos y de profesionales de sectores público y privado que realizan atenciones o servicios a mujeres que realizan ASP: Se realizaron tres 3 espacios de capacitación con 44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7 profesionales de la Alcaldía local de Suba (ii) 9 profesionales Coordinación Casa de Justicia Fontibón (iii) 28 profesionales de SDGobierno Equipo de coordinación de las Manzanas del Cuidado de la Secretaría de la mujer</t>
  </si>
  <si>
    <t>En junio con el objetivo de Implementar plan de trabajo para el acompañamiento a mujeres en ASP en Web Cam, se realizan: 
•	Aproximaciones de contacto con 10 estudios Web Cam registrados en la base de datos.
•	Se realiza acercamiento por WhatsApp a un estudio nuevo, con fecha de visita en julio.
•	Se incluyeron dos estudios nuevos en la base de datos.  
•	En dos de los estudios Webcam donde ya se tenía articulación, se realizan tres espacios, dos Espacios de Conexión Emocional ASP y un Espacio de Autoconocimiento y Autocuidado EMAA-ASP.</t>
  </si>
  <si>
    <t>https://secretariadistritald-my.sharepoint.com/:f:/g/personal/kforero_sdmujer_gov_co/IgBOF0PmDs-CRLokMMplOsk_AdfKicU2n_rcjPH5ffpQDJY?e=0GBKZx</t>
  </si>
  <si>
    <t>https://secretariadistritald-my.sharepoint.com/:f:/g/personal/kforero_sdmujer_gov_co/IgCNI-1MXdlaTb6S7HMAc-NRAYht2RUEmMT_f4ldUUlCS9I?e=zqVeeJ</t>
  </si>
  <si>
    <t>https://secretariadistritald-my.sharepoint.com/:f:/g/personal/kforero_sdmujer_gov_co/IgDZPM8qASy6SocTC4u8VOtNARpT9hk047VLaX7hukwaqr0?e=o5f9Bi</t>
  </si>
  <si>
    <t>En julio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350  atenciones jurídicas así:  
•	Se realizan 14 atenciones en la unidad móvil que se ubicó en las localidades de Los Mártires, Barrios Unidos, Bosa, Ciudad Boliívar, Santa Fe, Fontibón, desagregadas así: 11 asesorías y 03 seguimientos
•	Adicionalmente, se realizan 336 atenciones en la sede física desagregadas así: 73 asesorías y 21 valoraciones iniciales, 207 seguimientos, y 35 cierres en cumplimiento de los lineamientos establecidos por la Secretaría Distrital de la Mujer y en concordancia con la Resolución 0269 del 8 de junio de 2021. Adicionalmente, se gestionaron las siguientes actuaciones:
Impulsos procesales: 8
Apelación 1
Derechos de petición: 13
Tutelas:  3
Procesos en representación judicial (vigentes): 5</t>
  </si>
  <si>
    <t xml:space="preserve">Con el objetivo de Implementar el Plan de formación y cualificación de equipos profesionales y en el mes de julio, se avanzó con: 
1.	Cualificación y fortalecimiento de conocimiento del equipo de 22 profesionales que prestan sus servicios para la atención en la estrategia Casa de Todas:  se realizó un espacio de capacitación, registrando 16 participaciones, así: (i) Seguimiento mensual de la unidad móvil con el Equipo de contratistas de Casa de Todas, aprendizajes y acciones de mejora, y socialización guía de unidad móvil, y se recibió socialización sobre las manzanas de Mártires. 
2.	Herramientas a equipos técnicos y de profesionales de sectores público y privado que realizan atenciones o servicios a mujeres que realizan ASP: Se realizaron tres 6 espacios de capacitación con 279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3 directivos de MALOKA (ii) 4 funcionarios Estudio WEB-CAM (iii) 17 funcionarios equipo CRI de Secretaría de Seguridad (iv – v y vi) ) 255 Uniformados de la policía Metropolitana de Bogotá (MEBOG) – Localidd de Kennedy. </t>
  </si>
  <si>
    <t>En julio con el objetivo de Implementar plan de trabajo para el acompañamiento a mujeres en ASP en Web Cam, se realizan:
•	Aproximaciones de contacto con 04 estudios Web Cam registrados en la base de datos.
•	Articulación con un estudio WebCam mediante visita inicial de articulación (6 de julio de 2026) y un espacio de introducción ( 17 de julio de 2026).
•	Se realizó un espacio de articulación con la colectiva digital de mujeres que realizan Actividades Sexuales Pagadas "El Parche de las Locas", en el que se acordó el desarrollo del primer taller para el 5 de agosto de 2026, ampliando las alianzas estratégicas para el fortalecimiento de la oferta institucional dirigida a esta población.</t>
  </si>
  <si>
    <t>https://secretariadistritald-my.sharepoint.com/:f:/g/personal/kforero_sdmujer_gov_co/IgAaiomS0lB8RbWl4toRSYExAY2XeOJIFznAyNjLEhVjZwE?e=oXj1RB</t>
  </si>
  <si>
    <t>https://secretariadistritald-my.sharepoint.com/:f:/g/personal/kforero_sdmujer_gov_co/IgDMbsi-mVAMQbHB6zaVKczqAce7Txb7u57vYqrCAVgr_zI?e=S6O2Y4</t>
  </si>
  <si>
    <t>https://secretariadistritald-my.sharepoint.com/:f:/g/personal/kforero_sdmujer_gov_co/IgD1xWxuUR6FRJZsr6hd3NyWAUznMDcsuwWAR2jr4lWNgV8?e=6g0qtx</t>
  </si>
  <si>
    <t>En agosto con el objetivo de realizar las atenciones jurídicas (valoraciones iniciales, asesoría, seguimientos y cierres) a mujeres que realizan actividades sexuales pagadas a través de las diferentes modalidades de atención de la Estrategia Casa de Todas: sede física, móvil y telefónica, se realizan un total de 344  atenciones jurídicas así:  
•	Se realizan 17 atenciones en la unidad móvil que se ubicó en las localidades de Los Mártires, Barrios Unidos, Bosa, Ciudad Bolivar, Fontibón, Santa Fe, desagregadas así: 15 asesorías, 02 seguimientos.
•	Adicionalmente, se realizan 327 atenciones en la sede física desagregadas así: 59 asesorías y 15 valoraciones iniciales, 207 seguimientos, y 46 cierres en cumplimiento de los lineamientos establecidos por la Secretaría Distrital de la Mujer y en concordancia con la Resolución 0269 del 8 de junio de 2021. Adicionalmente, se gestionaron las siguientes actuaciones:
Impulsos procesales: 12
Derechos de petición: 08
Tutelas:  02
Procesos en representación judicial (vigentes): 06</t>
  </si>
  <si>
    <t xml:space="preserve">Con el objetivo de Implementar el Plan de formación y cualificación de equipos profesionales y en el mes de agosto, se avanzó con: 
1.	Cualificación y fortalecimiento de conocimiento del equipo de 22 profesionales que prestan sus servicios para la atención en la estrategia Casa de Todas:  se realizó un espacio de capacitación, registrando 16 participaciones, así: (i) Seguimiento mensual de la unidad móvil con el Equipo de contratistas de Casa de Todas, aprendizajes y acciones de mejora, y socialización de la Estrategia de Trata de Personas y Ataques con Agentes Químicos.
2.	Herramientas a equipos técnicos y de profesionales de sectores público y privado que realizan atenciones o servicios a mujeres que realizan ASP: Se realizaron tres 8 espacios de capacitación con 147 participantes, en el marco de la Sentencia T-594 de 2016, la Política Pública de Actividades Sexuales Pagadas (PPASP), DDHH y la Ley 1801 de 2016 – Código Nacional de Seguridad y Convivencia Ciudadana. Asimismo, se socializaron los servicios ofrecidos por la Estrategia Casa de Todas y se reforzaron lineamientos orientados a la garantía del trato digno, respetuoso y libre de discriminación hacia las personas que ejercen Actividades Sexuales Pagadas (ASP), realizados así: (i) 17 facilitadores de MALOKA (ii y iii) 33 funcionarios equipo CRI de Secretaría de Seguridad (iv) 32 funcionarios y funcionarias subsecretaria de fortalecimiento de capacidades SdeMujer (v) 29 Docentes y estudiantes educación flexible de manzana de cuidado manitas (vi) UTA Tunjuelito (vii) 8 profesionales casa justicia los Mártires (viii) 16 profesionales equipo receptoras de denuncias Casas de Justicia  </t>
  </si>
  <si>
    <t>En agosto con el objetivo de Implementar plan de trabajo para el acompañamiento a mujeres en ASP en Web Cam, se realizan:
•	Se realizó la visita a dos (2) estudios webcam, con el propósito de presentar la oferta institucional de Casa de Todas y articular acciones dirigidas a mujeres que realizan ASP. 
•	Se actualizó la base de datos de estudio con la información correspondiente.</t>
  </si>
  <si>
    <t>https://secretariadistritald-my.sharepoint.com/:f:/g/personal/kforero_sdmujer_gov_co/IgD7TSxGtYdKQ7ZCk-xgOzcYAZpI1Z5iJ_QaBN-u168XaVk?e=F2l5So</t>
  </si>
  <si>
    <t>https://secretariadistritald-my.sharepoint.com/:f:/g/personal/kforero_sdmujer_gov_co/IgDWkyvXpgecQKKkbcrWtSiiAU9mRV0bauJgBC2wB4tI-fQ?e=g81SBH</t>
  </si>
  <si>
    <t>https://secretariadistritald-my.sharepoint.com/:f:/g/personal/kforero_sdmujer_gov_co/IgBvih6McSDtRaTPDJ1UoYwPAQNmG4XcfsXJ-JVhRx6DLfY?e=1pG9xm</t>
  </si>
  <si>
    <t>Realizar el 100% de atenciones en intervención de trabajo social a mujeres que realizan actividades sexuales pagadas.</t>
  </si>
  <si>
    <r>
      <t xml:space="preserve">Con el objetivo de Realizar el 100% de atenciones en intervención de trabajo social a mujeres que realizan actividades sexuales pagadas, durante el mes de enero, en el área de Trabajo Social se realizaron </t>
    </r>
    <r>
      <rPr>
        <b/>
        <sz val="11"/>
        <color theme="1"/>
        <rFont val="Arial"/>
        <family val="2"/>
      </rPr>
      <t>237 atenciones</t>
    </r>
    <r>
      <rPr>
        <sz val="11"/>
        <color theme="1"/>
        <rFont val="Arial"/>
        <family val="2"/>
      </rPr>
      <t xml:space="preserve"> en la sede física y de forma telefónica desagregadas así: 73 asesorías y 15 valoraciones iniciales, 100 seguimientos, y 49 cierres. y Con el objetivo de tener un Portafolio mensual de servicios de apoyo a las mujeres en actividades sexuales pagadas ofertados en el punto físico de atención  durante enero se realizaron cuatro articulaciones  con: 
* Hogar Nuevo Porvenir, para realización de escuelas Amarte 2026; 
* FUGA para definir acciones conjuntas 2026; 
* El equipo de actividades sexuales pagadas de las Subredes Integrales de Salud, para paticipacion en ferias de servicios;
* Con el componente Social y Cultural de la Mesa ZESAI, para la propuesta del plan de trabajo intersectorial, dirigido a mujeres que realizan ASP. Durante el mes de enero se mantuvo activa la entrega de prendas del ropero solidario de Casa de Todas. Adicionalmente Durante el mes de enero se mantuvo activa la entrega de prendas del ropero solidario de Casa de Todas.</t>
    </r>
  </si>
  <si>
    <r>
      <t xml:space="preserve">Con el objetivo de Realizar el 100% de atenciones en intervención de trabajo social a mujeres que realizan actividades sexuales pagadas, durante el mes de enero, en el área de Trabajo Social se realizaron </t>
    </r>
    <r>
      <rPr>
        <b/>
        <sz val="11"/>
        <color theme="1"/>
        <rFont val="Arial"/>
        <family val="2"/>
      </rPr>
      <t>237 atenciones</t>
    </r>
    <r>
      <rPr>
        <sz val="11"/>
        <color theme="1"/>
        <rFont val="Arial"/>
        <family val="2"/>
      </rPr>
      <t xml:space="preserve"> en la sede física y de forma telefónica desagregadas así: 73 asesorías y 15 valoraciones iniciales, 100 seguimientos, y 49 cierres. y Con el objetivo de tener un Portafolio mensual de servicios de apoyo a las mujeres en actividades sexuales pagadas ofertados en el punto físico de atención  durante enero se realizaron cuatro articulaciones  con: 
* Hogar Nuevo Porvenir, para realización de escuelas Amarte 2026; 
* FUGA para definir acciones conjuntas 2026; 
* El equipo de actividades sexuales pagadas de las Subredes Integrales de Salud, para paticipacion en ferias de servicios;
* Con el componente Social y Cultural de la Mesa ZESAI, para la propuesta del plan de trabajo intersectorial, dirigido a mujeres que realizan ASP.Adicionalmente Durante el mes de enero se mantuvo activa la entrega de prendas del ropero solidario de Casa de Todas.</t>
    </r>
  </si>
  <si>
    <t xml:space="preserve">Realizacion de  intervenciones en trabajo social (valoraciones iniciales, asesorías u orientaciones, seguimiento y cierres) a mujeres que realizan actividades sexuales pagadas a través de las diferentes modalidades de atención de la Estrategia Casa de Todas: sede física, móvil y telefónica. esta atención busca identificar, a través de una valoración inicial, las necesidades en salud, educación, vivienda, derechos sexuales y reproductivos, procesos de educación, formación para el trabajo, capacidades y realidades en diferentes contextos de las mujeres que realizan ASP, a partir de lo cual se elabora un mapa de problemas y redes de soporte personal e institucional. </t>
  </si>
  <si>
    <r>
      <t>En febrero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t>
    </r>
    <r>
      <rPr>
        <b/>
        <sz val="11"/>
        <color theme="1"/>
        <rFont val="Arial"/>
        <family val="2"/>
      </rPr>
      <t xml:space="preserve">otal de 407 atenciones en trabajo social, realizadas así: </t>
    </r>
    <r>
      <rPr>
        <sz val="11"/>
        <color theme="1"/>
        <rFont val="Arial"/>
        <family val="2"/>
      </rPr>
      <t xml:space="preserve">•Se realizaron 05 atenciones en la unidad móvil que se ubicó en las localidades de Los Mártires, Barrios Unidos y Kennedy, desagregadas así: 02 asesorías, 01 valoración, 02 seguimientos. A través de la atención se logra dar respuesta en las siguientes áreas. * 1 Proceso educación flexible y * 1 Fondo Nacional del Ahorro.  . 
•Se realizaron 402 atenciones en la sede física y de forma telefónica desagregadas así: 106 asesorías y 39 valoraciones iniciales, 178 seguimientos, y 79 cierres
Adicionalmente se realizó el taller: Redes de apoyo social - Tipologías de redes primaria: Familia, Secundarias: Grupos, Terciarias: Instituciones. Se desarrollo en instalaciones de Casa de Todas con la participación de 10 mujeres. 
Y como parte del Portafolio mensual de servicios de apoyo a las mujeres en actividades sexuales pagadas, se ofertaron y desarrollaron las siguientes actividades:
ARTICULACIONES </t>
    </r>
    <r>
      <rPr>
        <b/>
        <sz val="11"/>
        <color theme="1"/>
        <rFont val="Arial"/>
        <family val="2"/>
      </rPr>
      <t xml:space="preserve">Dos espacios de articulación </t>
    </r>
    <r>
      <rPr>
        <sz val="11"/>
        <color theme="1"/>
        <rFont val="Arial"/>
        <family val="2"/>
      </rPr>
      <t xml:space="preserve">para dar continuidad el plan de trabajo de la estrategia: (i) Casa LGBTI Diana Navarro para socializar la oferta de servicios de Casa de Todas y coordinar acciones conjuntas orientadas a la atención integral de mujeres en su diversidad que realizan ASP. (ii) Centro día Chapinero de SDIS, con el fin de coordinar el desarrollo de transversalización de enfoque diferencial y PPASP.
TALLERES </t>
    </r>
    <r>
      <rPr>
        <b/>
        <sz val="11"/>
        <color theme="1"/>
        <rFont val="Arial"/>
        <family val="2"/>
      </rPr>
      <t>Dos talleres</t>
    </r>
    <r>
      <rPr>
        <sz val="11"/>
        <color theme="1"/>
        <rFont val="Arial"/>
        <family val="2"/>
      </rPr>
      <t xml:space="preserve"> con mujeres en ASP:  (i) Un encuentro virtual 25/02/2026 con las mujeres que realizan ASP, sobre "Mi Proyecto de Vida", enmarcado en el Derecho al trabajo en condiciones de Igualdad y Dignidad, por el área psicosocial con (5) participantes. (ii) una jornada formativa en derecho de familia por el área jurídica, con énfasis en derechos de alimentos, obligaciones parentales y mecanismos de exigibilidad, con (10) mujeres. 
ACTIVIDADES Adicionalmente se realizaron </t>
    </r>
    <r>
      <rPr>
        <b/>
        <sz val="11"/>
        <color theme="1"/>
        <rFont val="Arial"/>
        <family val="2"/>
      </rPr>
      <t>dos  jornadas de actividad física</t>
    </r>
    <r>
      <rPr>
        <sz val="11"/>
        <color theme="1"/>
        <rFont val="Arial"/>
        <family val="2"/>
      </rPr>
      <t xml:space="preserve"> en la Sede de Casa de Todas (i)  11/02 con 8 mujeres  (ii)  26/02  con 5 mujeres y </t>
    </r>
    <r>
      <rPr>
        <b/>
        <sz val="11"/>
        <color theme="1"/>
        <rFont val="Arial"/>
        <family val="2"/>
      </rPr>
      <t>una  Sesión de Yoga</t>
    </r>
    <r>
      <rPr>
        <sz val="11"/>
        <color theme="1"/>
        <rFont val="Arial"/>
        <family val="2"/>
      </rPr>
      <t xml:space="preserve"> (25/02) con 8 mujeres.</t>
    </r>
  </si>
  <si>
    <r>
      <t xml:space="preserve">En el periodo acumulado de enero a febrero, con el objetivo de realizar atenciones en intervención de trabajo social a mujeres que realizan actividades sexuales pagadas a través de las diferentes modalidades de atención de la Estrategia Casa de Todas: sede física, móvil y telefónica, se avanzó con la realización de </t>
    </r>
    <r>
      <rPr>
        <b/>
        <sz val="11"/>
        <color theme="1"/>
        <rFont val="Arial"/>
        <family val="2"/>
      </rPr>
      <t xml:space="preserve">un total de 644 atenciones en trabajo social, </t>
    </r>
    <r>
      <rPr>
        <sz val="11"/>
        <color theme="1"/>
        <rFont val="Arial"/>
        <family val="2"/>
      </rPr>
      <t>así: 5 atenciones en la unidad móvil de forma presencial, desagregados en 2 asesorías, 1 valoración inicial y 2 seguimientos. Adicionalmente, se realizaron 639 atenciones en la sede física y de forma telefónica, desagregados así: 179 asesorías, 54 valoraciones iniciales, 278 seguimientos, 128 cierres</t>
    </r>
    <r>
      <rPr>
        <b/>
        <sz val="11"/>
        <color theme="1"/>
        <rFont val="Arial"/>
        <family val="2"/>
      </rPr>
      <t>.</t>
    </r>
    <r>
      <rPr>
        <sz val="11"/>
        <color theme="1"/>
        <rFont val="Arial"/>
        <family val="2"/>
      </rPr>
      <t xml:space="preserve">
Adicionalmente se realizó el taller: Redes de apoyo social - Tipologías de redes primaria: Familia, Secundarias: Grupos, Terciarias: Instituciones. Se desarrollo en instalaciones de Casa de Todas con la participación de 10 mujeres. 
Y como parte del Portafolio mensual de servicios de apoyo a las mujeres en actividades sexuales pagadas, se ofertaron y desarrollaron las siguientes actividades:
ARTICULACIONES </t>
    </r>
    <r>
      <rPr>
        <b/>
        <sz val="11"/>
        <color theme="1"/>
        <rFont val="Arial"/>
        <family val="2"/>
      </rPr>
      <t>Seis espacios de articulación</t>
    </r>
    <r>
      <rPr>
        <sz val="11"/>
        <color theme="1"/>
        <rFont val="Arial"/>
        <family val="2"/>
      </rPr>
      <t xml:space="preserve"> con entidades que fortalecerán, acompañarán y darán continuidad el plan de trabajo de la estrategia.  
TALLERES </t>
    </r>
    <r>
      <rPr>
        <b/>
        <sz val="11"/>
        <color theme="1"/>
        <rFont val="Arial"/>
        <family val="2"/>
      </rPr>
      <t xml:space="preserve">Dos talleres </t>
    </r>
    <r>
      <rPr>
        <sz val="11"/>
        <color theme="1"/>
        <rFont val="Arial"/>
        <family val="2"/>
      </rPr>
      <t xml:space="preserve">con mujeres en ASP:  (i) Un encuentro virtual 25/02/2026 con las mujeres que realizan ASP, sobre "Mi Proyecto de Vida", enmarcado en el Derecho al trabajo en condiciones de Igualdad y Dignidad, por el área psicosocial con (5) participantes. (ii) una jornada formativa en derecho de familia por el área jurídica, con énfasis en derechos de alimentos, obligaciones parentales y mecanismos de exigibilidad, con (10) mujeres. 
ACTIVIDADES Adicionalmente se realizaron </t>
    </r>
    <r>
      <rPr>
        <b/>
        <sz val="11"/>
        <color theme="1"/>
        <rFont val="Arial"/>
        <family val="2"/>
      </rPr>
      <t xml:space="preserve">dos  jornadas de actividad física </t>
    </r>
    <r>
      <rPr>
        <sz val="11"/>
        <color theme="1"/>
        <rFont val="Arial"/>
        <family val="2"/>
      </rPr>
      <t xml:space="preserve">en la Sede de Casa de Todas (i)  11/02 con 8 mujeres  (ii)  26/02  con 5 mujeres y </t>
    </r>
    <r>
      <rPr>
        <b/>
        <sz val="11"/>
        <color theme="1"/>
        <rFont val="Arial"/>
        <family val="2"/>
      </rPr>
      <t>una  Sesión de Yoga</t>
    </r>
    <r>
      <rPr>
        <sz val="11"/>
        <color theme="1"/>
        <rFont val="Arial"/>
        <family val="2"/>
      </rPr>
      <t xml:space="preserve"> (25/02) con 8 mujeres.
Finalmente, se mantuvo activa la entrega de prendas del ropero solidario de Casa de Todas.</t>
    </r>
  </si>
  <si>
    <r>
      <t xml:space="preserve">En marzo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t>
    </r>
    <r>
      <rPr>
        <b/>
        <sz val="11"/>
        <color theme="1"/>
        <rFont val="Arial"/>
        <family val="2"/>
      </rPr>
      <t>390 atenciones en trabajo socia</t>
    </r>
    <r>
      <rPr>
        <sz val="11"/>
        <color theme="1"/>
        <rFont val="Arial"/>
        <family val="2"/>
      </rPr>
      <t xml:space="preserve">l, realizadas así: •Se realizaron </t>
    </r>
    <r>
      <rPr>
        <b/>
        <sz val="11"/>
        <color theme="1"/>
        <rFont val="Arial"/>
        <family val="2"/>
      </rPr>
      <t>21 atenciones en la unidad móvil</t>
    </r>
    <r>
      <rPr>
        <sz val="11"/>
        <color theme="1"/>
        <rFont val="Arial"/>
        <family val="2"/>
      </rPr>
      <t xml:space="preserve"> que se ubicó en las localidades de Los Mártires, Barrios Unidos, Bosa, Puente Aranda, Rafael Uribe, y Se realizaron </t>
    </r>
    <r>
      <rPr>
        <b/>
        <sz val="11"/>
        <color theme="1"/>
        <rFont val="Arial"/>
        <family val="2"/>
      </rPr>
      <t>369  atenciones en la sede física</t>
    </r>
    <r>
      <rPr>
        <sz val="11"/>
        <color theme="1"/>
        <rFont val="Arial"/>
        <family val="2"/>
      </rPr>
      <t xml:space="preserve"> y de forma telefónica.
Adicionalmente se realizó: 
•	REDES: Un</t>
    </r>
    <r>
      <rPr>
        <b/>
        <sz val="11"/>
        <color theme="1"/>
        <rFont val="Arial"/>
        <family val="2"/>
      </rPr>
      <t xml:space="preserve"> (1) encuentro presencial </t>
    </r>
    <r>
      <rPr>
        <sz val="11"/>
        <color theme="1"/>
        <rFont val="Arial"/>
        <family val="2"/>
      </rPr>
      <t>con las mujeres que realizan Actividades Sexuales Pagadas en la localidad de Barrios Unidos, en donde se abordó el tema "Resolución pacífica de Conflictos" y fortalecimiento de habilidades para resolver conflictos de manera asertiva; enmarcado en el Derecho a una vida libre de violencias. A la actividad asistieron</t>
    </r>
    <r>
      <rPr>
        <b/>
        <sz val="11"/>
        <color theme="1"/>
        <rFont val="Arial"/>
        <family val="2"/>
      </rPr>
      <t xml:space="preserve"> (15) quince mujeres.</t>
    </r>
    <r>
      <rPr>
        <sz val="11"/>
        <color theme="1"/>
        <rFont val="Arial"/>
        <family val="2"/>
      </rPr>
      <t xml:space="preserve">
•	TALLERES </t>
    </r>
    <r>
      <rPr>
        <b/>
        <sz val="11"/>
        <color theme="1"/>
        <rFont val="Arial"/>
        <family val="2"/>
      </rPr>
      <t>Dos talleres con mujeres 41 mujeres en ASP:</t>
    </r>
    <r>
      <rPr>
        <sz val="11"/>
        <color theme="1"/>
        <rFont val="Arial"/>
        <family val="2"/>
      </rPr>
      <t xml:space="preserve"> (i) Un Taller virtual sobre derechos de las mujeres desarrollado por el área de Trabajo Social, donde se abordó la historia de los derechos de las mujeres, se socializaron los derechos contemplados en la Política Publica de Mujeres y Equidad de Género, y se realizó reflexión de la canción sin miedo, conto con la asistencia de 11 mujeres. (ii) Un Taller “Vivamos una vida libre de violencia” en el marco de la estrategia Casa de Todas se ejecutó el taller “Vivamos una vida libre de violencia”, fundamentado en la Ley 1257 de 2008, que establece la obligación estatal de prevenir, atender, sancionar y erradicar las violencias contra las mujeres con 30 mujeres.
•	ACTIVIDADES Adicionalmente se realizaron </t>
    </r>
    <r>
      <rPr>
        <b/>
        <sz val="11"/>
        <color theme="1"/>
        <rFont val="Arial"/>
        <family val="2"/>
      </rPr>
      <t xml:space="preserve">una jornada de actividad física </t>
    </r>
    <r>
      <rPr>
        <sz val="11"/>
        <color theme="1"/>
        <rFont val="Arial"/>
        <family val="2"/>
      </rPr>
      <t>( 18/03 Sede de Casa de Todas con</t>
    </r>
    <r>
      <rPr>
        <b/>
        <sz val="11"/>
        <color theme="1"/>
        <rFont val="Arial"/>
        <family val="2"/>
      </rPr>
      <t xml:space="preserve"> 20 mujeres</t>
    </r>
    <r>
      <rPr>
        <sz val="11"/>
        <color theme="1"/>
        <rFont val="Arial"/>
        <family val="2"/>
      </rPr>
      <t>) y</t>
    </r>
    <r>
      <rPr>
        <b/>
        <sz val="11"/>
        <color theme="1"/>
        <rFont val="Arial"/>
        <family val="2"/>
      </rPr>
      <t xml:space="preserve"> dos sesiones de Yoga </t>
    </r>
    <r>
      <rPr>
        <sz val="11"/>
        <color theme="1"/>
        <rFont val="Arial"/>
        <family val="2"/>
      </rPr>
      <t xml:space="preserve">(04 de marzo con 15 mujeres y 25 de marzo con </t>
    </r>
    <r>
      <rPr>
        <b/>
        <sz val="11"/>
        <color theme="1"/>
        <rFont val="Arial"/>
        <family val="2"/>
      </rPr>
      <t>20 mujeres</t>
    </r>
    <r>
      <rPr>
        <sz val="11"/>
        <color theme="1"/>
        <rFont val="Arial"/>
        <family val="2"/>
      </rPr>
      <t>) 
•	CINE CLUB:  En el marco del Cine Club de Todas, se desarrolló</t>
    </r>
    <r>
      <rPr>
        <b/>
        <sz val="11"/>
        <color theme="1"/>
        <rFont val="Arial"/>
        <family val="2"/>
      </rPr>
      <t xml:space="preserve"> un espacio</t>
    </r>
    <r>
      <rPr>
        <sz val="11"/>
        <color theme="1"/>
        <rFont val="Arial"/>
        <family val="2"/>
      </rPr>
      <t xml:space="preserve"> de reflexión colectiva a partir de la proyección del documental Putas o Peluqueras, obra que visibiliza las realidades de mujeres trans en Colombia y las violencias estructurales que enfrentan. Tras la proyección, se propició un diálogo grupal en el que las 30 participantes reflexionaron sobre las violencias que atraviesan a las mujeres trans y establecieron paralelos con las vulneraciones presentes en el contexto de las ASP. El espacio contó con la asistencia de </t>
    </r>
    <r>
      <rPr>
        <b/>
        <sz val="11"/>
        <color theme="1"/>
        <rFont val="Arial"/>
        <family val="2"/>
      </rPr>
      <t>30 mujeres.</t>
    </r>
    <r>
      <rPr>
        <sz val="11"/>
        <color theme="1"/>
        <rFont val="Arial"/>
        <family val="2"/>
      </rPr>
      <t xml:space="preserve">
•	ROPERO: Se mantuvo activa la entrega de prendas del ropero solidario de Casa de Todas.</t>
    </r>
  </si>
  <si>
    <r>
      <t xml:space="preserve">En el periodo acumulado de enero a marzo, con el objetivo de realizar atenciones en intervención de trabajo social a mujeres que realizan actividades sexuales pagadas a través de las diferentes modalidades de atención de la Estrategia Casa de Todas: sede física, móvil y telefónica, se avanzó con la realización de un total de </t>
    </r>
    <r>
      <rPr>
        <b/>
        <sz val="11"/>
        <color theme="1"/>
        <rFont val="Arial"/>
        <family val="2"/>
      </rPr>
      <t xml:space="preserve">1034 atenciones en trabajo social, </t>
    </r>
    <r>
      <rPr>
        <sz val="11"/>
        <color theme="1"/>
        <rFont val="Arial"/>
        <family val="2"/>
      </rPr>
      <t xml:space="preserve">realizadas así: •Se realizaron </t>
    </r>
    <r>
      <rPr>
        <b/>
        <sz val="11"/>
        <color theme="1"/>
        <rFont val="Arial"/>
        <family val="2"/>
      </rPr>
      <t>26 atenciones en la unidad móvi</t>
    </r>
    <r>
      <rPr>
        <sz val="11"/>
        <color theme="1"/>
        <rFont val="Arial"/>
        <family val="2"/>
      </rPr>
      <t xml:space="preserve">l y Se realizaron </t>
    </r>
    <r>
      <rPr>
        <b/>
        <sz val="11"/>
        <color theme="1"/>
        <rFont val="Arial"/>
        <family val="2"/>
      </rPr>
      <t xml:space="preserve">1008  atenciones en la sede física </t>
    </r>
    <r>
      <rPr>
        <sz val="11"/>
        <color theme="1"/>
        <rFont val="Arial"/>
        <family val="2"/>
      </rPr>
      <t xml:space="preserve">y de forma telefónica.
Adicionalmente se realizó: 
•	CINE CLUB:  En el marco del Cine Club de Todas, se desarrolló </t>
    </r>
    <r>
      <rPr>
        <b/>
        <sz val="11"/>
        <color theme="1"/>
        <rFont val="Arial"/>
        <family val="2"/>
      </rPr>
      <t>un espacio</t>
    </r>
    <r>
      <rPr>
        <sz val="11"/>
        <color theme="1"/>
        <rFont val="Arial"/>
        <family val="2"/>
      </rPr>
      <t xml:space="preserve"> de reflexión colectiva a partir de la proyección del documental Putas o Peluqueras, obra que visibiliza las realidades de mujeres trans en Colombia y las violencias estructurales que enfrentan. Tras la proyección, se propició un diálogo grupal en el que las </t>
    </r>
    <r>
      <rPr>
        <b/>
        <sz val="11"/>
        <color theme="1"/>
        <rFont val="Arial"/>
        <family val="2"/>
      </rPr>
      <t>30 participantes</t>
    </r>
    <r>
      <rPr>
        <sz val="11"/>
        <color theme="1"/>
        <rFont val="Arial"/>
        <family val="2"/>
      </rPr>
      <t xml:space="preserve"> reflexionaron sobre las violencias que atraviesan a las mujeres trans y establecieron paralelos con las vulneraciones presentes en el contexto de las ASP. El espacio contó con la asistencia de 30 mujeres.
•	ROPERO: Se mantuvo activa la entrega de prendas del ropero solidario de Casa de Todas.
•	REDES DE APOYO: </t>
    </r>
    <r>
      <rPr>
        <b/>
        <sz val="11"/>
        <color theme="1"/>
        <rFont val="Arial"/>
        <family val="2"/>
      </rPr>
      <t>Dos talleres con la participación de 25 mujeres</t>
    </r>
    <r>
      <rPr>
        <sz val="11"/>
        <color theme="1"/>
        <rFont val="Arial"/>
        <family val="2"/>
      </rPr>
      <t xml:space="preserve">, así: (i) taller: Redes de apoyo social - Tipologías de redes primaria: Familia, Secundarias: Grupos, Terciarias: Instituciones  con la participación de 10 mujeres. (ii) un (1) encuentro presencial con las mujeres que realizan Actividades Sexuales Pagadas en la localidad de Barrios Unidos, en donde se abordó el tema "Resolución pacífica de Conflictos" y fortalecimiento de habilidades para resolver conflictos de manera asertiva; enmarcado en el Derecho a una vida libre de violencias. A la actividad asistieron (15) quince mujeres.
•	TALLERES </t>
    </r>
    <r>
      <rPr>
        <b/>
        <sz val="11"/>
        <color theme="1"/>
        <rFont val="Arial"/>
        <family val="2"/>
      </rPr>
      <t>Cuatro (4) talleres con la participación de 56 mujeres en ASP,</t>
    </r>
    <r>
      <rPr>
        <sz val="11"/>
        <color theme="1"/>
        <rFont val="Arial"/>
        <family val="2"/>
      </rPr>
      <t xml:space="preserve"> así: (i) Un encuentro virtual con las mujeres que realizan ASP, sobre "Mi Proyecto de Vida", enmarcado en el Derecho al trabajo en condiciones de Igualdad y Dignidad, con (5) participantes. (ii) una jornada formativa en derecho de familia por el área jurídica, con énfasis en derechos de alimentos, obligaciones parentales y mecanismos de exigibilidad, con (10) mujeres. (iii)  Un Taller virtual sobre derechos de las mujeres desarrollado por el área de Trabajo Social y se realizó reflexión de la canción sin miedo, conto con la asistencia de 11 mujeres. (iv) Un Taller “Vivamos una vida libre de violencia” en el marco de la estrategia Casa de Todas se ejecutó el taller “Vivamos una vida libre de violencia”, fundamentado en la Ley 1257 de 2008, con 30 mujeres.
•	ACTIVIDADES</t>
    </r>
    <r>
      <rPr>
        <b/>
        <sz val="11"/>
        <color theme="1"/>
        <rFont val="Arial"/>
        <family val="2"/>
      </rPr>
      <t xml:space="preserve"> Se realizaron tres jornadas de actividad física en la Sede de Casa de Todas con la participación de 33 mujeres en ASP y tres jornadas de YOGA con la participación de 43 mujeres en ASP </t>
    </r>
  </si>
  <si>
    <t>En abril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376 atenciones en trabajo social, realizadas así: 
•Se realizaron 19 atenciones en la unidad móvil que se ubicó en las localidades de Los Mártires, Barrios Unidos, Bosa, Kennedy y Se realizaron 357  atenciones en la sede física y de forma telefónica.
Adicionalmente se realizó: 
•	FORTALECIMIENTO DE REDES: Se realizó un (1) taller sobre derechos de las mujeres, en el cual se profundizó sobre el derecho a la autonomía económica, con la participación de 5 mujeres en ASP. 
•	TALLERES: Un (1) Espacio Psicosocial dirigido a las mujeres vinculadas a la estrategia, abordando el tema de la IVE de manera virtual el 16 de abril, contó con la asistencia de 8 mujeres.
•	ACTIVIDADES: Adicionalmente se realizaron una jornada de actividad física Sede de Casa de Todas con la participación de 8 mujeres  y una sesión de Yoga con la participación de 4 mujeres. 
•	CINE CLUB:  En el marco del Cine Club de Todas, se desarrolló un espacio para generar un espacio pedagógico y de reflexión colectiva mediante la  estrategia de cine foro, a partir de la proyección de la película Carol (2015), que contribuya a la sensibilización, el fortalecimiento del enfoque  de derechos, género y diversidad sexual, así como al reconocimiento de la autonomía y dignidad de las mujeres participantes de la Estrategia Casa de Todas. El espacio contó con la asistencia de 23 mujeres.
•	CONMEMORACIÓN: Con el objetivo de avanzar en la preparación de un evento conmemorativo, se realizó articulación con el CREA La Pepita de IDARTES mediante reunión virtual a través de la plataforma Teams, con el objetivo de coordinar el desarrollo del proceso artístico que hará parte de la conmemoración. 
•	ROPERO: Se mantuvo activa la entrega de prendas del ropero solidario de Casa de Todas.</t>
  </si>
  <si>
    <t>En el periodo acumulado de enero a abril, con el objetivo de realizar atenciones en intervención de trabajo social a mujeres que realizan actividades sexuales pagadas a través de las diferentes modalidades de atención de la Estrategia Casa de Todas: sede física, móvil y telefónica, se avanzó con la realización de un total de 1410 atenciones en trabajo social, realizadas así: •Se realizaron 45 atenciones en la unidad móvil y Se realizaron 1365 atenciones en la sede física y de forma telefónica.
Adicionalmente se realizó: 
•	CINE CLUB:  En el marco del Cine Club de Todas, se desarrollaron dos espacios con 53 mujeres con el objetivo que a través de la proyección de películas se genere una reflexión colectiva. 
•	ROPERO: Se mantuvo activa la entrega de prendas del ropero solidario de Casa de Todas.
•	FORTALECIMIENTO DE REDES DE APOYO: tres talleres con la participación de 30 mujeres, así: (i) un taller: Redes de apoyo social - Tipologías de redes primaria: Familia, Secundarias: Grupos, Terciarias: Instituciones 10 mujeres. (ii) un (1) encuentro con las mujeres en ASP en Barrios Unidos tema: "Resolución pacífica de Conflictos" y fortalecimiento de habilidades para resolver conflictos de manera asertiva; enmarcado en el Derecho a una vida libre de violencias 15 mujeres (iii) un (1) taller sobre derechos de las mujeres, en el cual se profundizó sobre el derecho a la autonomía económica. 5 mujeres en ASP. 
•	TALLERES cinco (5) talleres con la participación de 64 mujeres en ASP, así: (i) Un encuentro virtual con las mujeres que realizan ASP, sobre "Mi Proyecto de Vida", enmarcado en el Derecho al trabajo en condiciones de Igualdad y Dignidad, con (5) participantes. (ii) una jornada formativa en derecho de familia por el área jurídica, con énfasis en derechos de alimentos, obligaciones parentales y mecanismos de exigibilidad, con (10) mujeres. (iii)  Un Taller virtual sobre derechos de las mujeres desarrollado por el área de Trabajo Social y se realizó reflexión de la canción sin miedo, conto con la asistencia de 11 mujeres. (iv) Un Taller “Vivamos una vida libre de violencia” en el marco de la estrategia Casa de Todas se ejecutó el taller “Vivamos una vida libre de violencia”, fundamentado en la Ley 1257 de 2008, con 30 mujeres.(iv) Un (1) Espacio Psicosocial, abordando el tema de la IVE de manera virtual con 8 mujeres.
•	ACTIVIDADES Se realizaron cuatro jornadas de actividad física en la Sede de Casa de Todas con la participación de 41 mujeres en ASP y cuatro jornadas de YOGA con la participación de 47 mujeres en ASP.</t>
  </si>
  <si>
    <t xml:space="preserve">No s+H45:I45e presentan retrasos </t>
  </si>
  <si>
    <t>En mayo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385 atenciones en trabajo social, realizadas así: 
•Se realizaron 13 atenciones en la unidad móvil que se ubicó en las localidades de Los Mártires, Barrios Unidos y Bosa, y Se realizaron 372  atenciones en la sede física y de forma telefónica.
Adicionalmente se realizó:
•	FORTALECIMIENTO DE REDES DE APOYO: un (1) taller sobre habilidades para la vida, el cual se realizó de manera virtual y contó con la asistencia de 14 mujeres.
•	TALLERES: Un (1) encuentro virtual con las mujeres que realizan Actividades Sexuales Pagadas, en donde se abordó el tema: "Violencia Sexual y Violencia Digital" en el marco del Derecho a una vida libre de violencias, a la actividad asistieron (11) once mujeres.
•	ACTIVIDADES: Adicionalmente se realizaron una jornadas de actividad física Sede de Casa de Todas con la participación de 5 mujeres  y 2 sesiónes de Yoga con la participación de 11 mujeres. 
•	CINE CLUB:  se desarrolló un espacio pedagógico y de reflexión colectiva mediante la estrategia de cine foro, a partir de la proyección del cortometraje "El orden de las cosas". La actividad se realizó en la sede de la Casa de Todas, contando con la participación de 14 mujeres
•	ROPERO: Se mantuvo activa la entrega de prendas del ropero solidario de Casa de Todas.</t>
  </si>
  <si>
    <t>En el periodo acumulado de enero a mayo, con el objetivo de realizar atenciones en intervención de trabajo social a mujeres que realizan actividades sexuales pagadas a través de las diferentes modalidades de atención de la Estrategia Casa de Todas, se avanzó con la realización de un total de 1795 atenciones en trabajo social, realizadas así: •Se realizaron 58 atenciones en la unidad móvil y Se realizaron 1737 atenciones en la sede física de Teusaquillo. Adicionalmente se realizó: 
•	CINE CLUB:  En el marco del Cine Club de Todas, se desarrollaron tres espacios con 67 mujeres con el objetivo que a través de la proyección de películas se genere una reflexión colectiva. 
•	ROPERO: Se mantuvo activa la entrega de prendas del ropero solidario de Casa de Todas.
•	FORTALECIMIENTO DE REDES DE APOYO: cuatro talleres con la participación de 44 mujeres, así: (i) un taller: Redes de apoyo social - Tipologías de redes primaria: Familia, Secundarias: Grupos, Terciarias: Instituciones 10 mujeres. (ii) un (1) encuentro con las mujeres en ASP en Barrios Unidos tema: "Resolución pacífica de Conflictos" y fortalecimiento de habilidades para resolver conflictos de manera asertiva; enmarcado en el Derecho a una vida libre de violencias 15 mujeres (iii) un (1) taller sobre derechos de las mujeres, en el cual se profundizó sobre el derecho a la autonomía económica. 5 mujeres en ASP. (iv) (1) taller sobre habilidades para la vida, el cual se realizó de manera virtual. 14 mujeres en ASP. 
•	TALLERES: SEIS (6) talleres con la participación de 75 mujeres en ASP, así: (i) Un encuentro virtual con las mujeres que realizan ASP, sobre "Mi Proyecto de Vida", enmarcado en el Derecho al trabajo en condiciones de Igualdad y Dignidad, con (5) participantes. (ii) una jornada formativa en derecho de familia por el área jurídica, con énfasis en derechos de alimentos, obligaciones parentales y mecanismos de exigibilidad, con (10) mujeres. (iii)  Un Taller virtual sobre derechos de las mujeres desarrollado por el área de Trabajo Social y se realizó reflexión de la canción sin miedo, conto con la asistencia de 11 mujeres. (iv) Un Taller “Vivamos una vida libre de violencia” en el marco de la estrategia Casa de Todas se ejecutó el taller “Vivamos una vida libre de violencia”, fundamentado en la Ley 1257 de 2008, con 30 mujeres.(v) Un (1) Espacio Psicosocial, abordando el tema de la IVE de manera virtual con 8 mujeres. (vi) encuentro virtual en donde se abordó el tema: "Violencia Sexual y Violencia Digital" en el marco del Derecho a una vida libre de violencias, asistieron (11) once mujeres
•	ACTIVIDADES Se realizaron cinco jornadas de actividad física en la Sede de Casa de Todas con la participación de 46 mujeres en ASP y seis jornadas de YOGA con la participación de 58 mujeres en ASP.</t>
  </si>
  <si>
    <t>En junio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372 atenciones en trabajo social, realizadas así: 
•Se realizaron 16 atenciones en la unidad móvil que se ubicó en las localidades de Los Mártires, Barrios Unidos, Bosa, Ciudad Bolívar y Santa Fe y Se realizaron 356  atenciones en la sede física y de forma telefónica.
Adicionalmente se realizó:
•	FORTALECIMIENTO DE REDES DE APOYO: un (1) taller sobre redes institucionales existentes en el entorno y territorio de las mujeres que realizan Actividades Sexuales Pagadas que contó con la asistencia de 10 mujeres.
•	TALLERES: Dos talleres  con la participación de 21 mujeres. (i) Taller donde se abordaron los temas de violencia física y psicológica “Cuando el amor no duele”, señales, límites y prevención; en el marco al derecho a una vida libre de violencias. De manera virtual,10 asistentes. (ii) Taller "Aflora desde la raíz" el cual se llevó a cabo con 11 ciudadanas.
•	ACTIVIDADES: Realización de una Caminata al Aula Ecología Soratama , donde participaron 16 ciudadanas, en articulación Secretaría de Ambiente.
•	CINE CLUB:  se desarrolló un espacio pedagógico y de reflexión colectiva mediante la estrategia de cine foro, a partir de la proyección del cortometraje "La libertad de ser mujer". La actividad se realizó en el Hogar Nuevo Porvenir Localidad Santa Fe, contando con la participación de 19 mujeres
•	ROPERO: Se mantuvo activa la entrega de prendas del ropero solidario de Casa de Todas.</t>
  </si>
  <si>
    <t>En el periodo acumulado de enero a junio con el objetivo de realizar atenciones en intervención de trabajo social a mujeres que realizan actividades sexuales pagadas a través de las diferentes modalidades de atención de la Estrategia Casa de Todas, se avanzó con la realización de un total de 2167 atenciones en trabajo social, realizadas así: •Se realizaron 74 atenciones en la unidad móvil y Se realizaron 2093 atenciones en la sede física de Teusaquillo. Adicionalmente se realizó: 
•	CINE CLUB:  En el marco del Cine Club de Todas, se desarrollaron cuatro espacios con 86 mujeres con el objetivo que a través de la proyección de películas se genere una reflexión colectiva. 
•	ROPERO: Se mantuvo activa la entrega de prendas del ropero solidario de Casa de Todas.
•	FORTALECIMIENTO DE REDES DE APOYO: Cinco talleres con la participación de 54 mujeres, así: (i) 1 taller Tipologías de redes primaria: Familia, Secundarias: Grupos, Terciarias: Instituciones 10 mujeres (ii) 1 encuentro con mujeres en ASP en Barrios Unidos tema: "Resolución pacífica de Conflictos" y fortalecimiento de habilidades para resolver conflictos de manera asertiva; enmarcado en el Derecho a una vida libre de violencias 15 mujeres (iii) 1 taller sobre derechos de las mujeres, en el cual se profundizó sobre el derecho a la autonomía económica. 5 mujeres en ASP. (iv) 1 taller sobre habilidades para la vida, el cual se realizó de manera virtual. 14 mujeres en ASP. (v) 1 taller sobre redes institucionales existentes en el entorno y territorio de las mujeres que realizan ASP que contó con la asistencia de 10 mujeres. 
•	TALLERES: 8 talleres con la participación de 96 mujeres en ASP, así: (i) Un encuentro virtual con las mujeres ASP, sobre "Mi Proyecto de Vida", enmarcado en el Derecho al trabajo en condiciones de Igualdad y Dignidad, con 5 participantes. (ii) una jornada formativa en derecho de familia por el área jurídica, con énfasis en derechos de alimentos, obligaciones parentales y mecanismos de exigibilidad, con 10 mujeres. (iii)  Un Taller virtual sobre derechos de las mujeres desarrollado por el área de Trabajo Social y se realizó reflexión de la canción sin miedo, conto con la asistencia de 11 mujeres. (iv) Un Taller “Vivamos una vida libre de violencia” en el marco de la estrategia Casa de Todas se ejecutó el taller “Vivamos una vida libre de violencia”, fundamentado en la Ley 1257 de 2008, con 30 mujeres.(v) Un Espacio Psicosocial, abordando el tema de la IVE de manera virtual con 8 mujeres. (vi) encuentro virtual en donde se abordó el tema: "Violencia Sexual y Violencia Digital" en el marco del Derecho a una vida libre de violencias, asistieron 11once mujeres (vii) Taller donde se abordaron los temas de violencia física y psicológica “Cuando el amor no duele”, señales, límites y prevención; en el marco al derecho a una vida libre de violencias. De manera virtual,10 asistentes. (viii) Taller "Aflora desde la raíz" el cual se llevó a cabo con 11 ciudadanas. 
•	ACTIVIDADES Se realizaron cinco jornadas de actividad física en la Sede de Casa de Todas con la participación de 46 mujeres en ASP y seis jornadas de YOGA con la participación de 58 mujeres en ASP. Realización de una Caminata al Aula Ecología Soratama , donde participaron 16 ciudadanas, en articulación Secretaría de Ambiente.</t>
  </si>
  <si>
    <t>En julio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399 atenciones en trabajo social, realizadas así: 
Se realizaron 21 atenciones en la unidad móvil que se ubicó en las localidades de Los Mártires, Barrios Unidos, Bosa, Ciudad Bolívar, Santa Fe, Fontibón y Se realizaron 378  atenciones en la sede física y de forma telefónica.
Adicionalmente se realizó:
•	FORTALECIMIENTO DE REDES DE APOYO: un taller sobre redes institucionales existentes en el entorno y territorio de las mujeres que realizan Actividades Sexuales Pagadas que contó con la asistencia de 6 mujeres.
•	TALLERES: un taller  con la participación de 15 mujeres que se denominó "confío en Mi"	
•	ACTIVIDADES: Dos (2) Sesiones de yoga con mujeres que hacen parte de los procesos de la Estrategia Casa de Todas con 10 participantes.
•	ROPERO: Se mantuvo activa la entrega de prendas del ropero solidario de Casa de Todas.</t>
  </si>
  <si>
    <t>En el periodo acumulado de enero a julio con el objetivo de realizar atenciones en intervención de trabajo social a mujeres que realizan actividades sexuales pagadas a través de las diferentes modalidades de atención de la Estrategia Casa de Todas, se avanzó con la realización de un total de 2566 atenciones en trabajo social, realizadas así: •Se realizaron 95 atenciones en la unidad móvil y se realizaron 2471 atenciones en la sede física de Teusaquillo. Adicionalmente se realizó: 
•	CINE CLUB:  En el marco del Cine Club de Todas, se desarrollaron cuatro espacios con 86 mujeres con el objetivo que a través de la proyección de películas se genere una reflexión colectiva. 
•	ROPERO: Se mantuvo activa la entrega de prendas del ropero solidario de Casa de Todas.
•	FORTALECIMIENTO DE REDES DE APOYO: Seis (6) talleres con la participación de 60 mujeres, así: (i) 1 taller Tipologías de redes primaria: Familia, Secundarias: Grupos, Terciarias: Instituciones 10 mujeres (ii) 1 encuentro con mujeres en ASP en Barrios Unidos tema: "Resolución pacífica de Conflictos" y fortalecimiento de habilidades para resolver conflictos de manera asertiva; enmarcado en el Derecho a una vida libre de violencias 15 mujeres (iii) 1 taller sobre derechos de las mujeres, en el cual se profundizó sobre el derecho a la autonomía económica. 5 mujeres en ASP. (iv) 1 taller sobre habilidades para la vida, el cual se realizó de manera virtual. 14 mujeres en ASP. (v) 1 taller sobre redes institucionales existentes en el entorno y territorio de las mujeres que realizan ASP que contó con la asistencia de 10 mujeres. (vi) un taller con 6 mujeres, ejercicio de tejido de una red donde se abordó el concepto de red y a su vez se trabajó en el diligenciamiento de mapa de red. 
•	TALLERES: 9 talleres con la participación de 111 mujeres en ASP, así: (i) Un encuentro virtual con las mujeres ASP, sobre "Mi Proyecto de Vida", enmarcado en el Derecho al trabajo en condiciones de Igualdad y Dignidad, con 5 participantes. (ii) una jornada formativa en derecho de familia por el área jurídica, con énfasis en derechos de alimentos, obligaciones parentales y mecanismos de exigibilidad, con 10 mujeres. (iii)  Un Taller virtual sobre derechos de las mujeres desarrollado por el área de Trabajo Social y se realizó reflexión de la canción sin miedo, conto con la asistencia de 11 mujeres. (iv) Un Taller “Vivamos una vida libre de violencia” en el marco de la estrategia Casa de Todas se ejecutó el taller “Vivamos una vida libre de violencia”, fundamentado en la Ley 1257 de 2008, con 30 mujeres.(v) Un Espacio Psicosocial, abordando el tema de la IVE de manera virtual con 8 mujeres. (vi) encuentro virtual en donde se abordó el tema: "Violencia Sexual y Violencia Digital" en el marco del Derecho a una vida libre de violencias, asistieron 11once mujeres (vii) Taller donde se abordaron los temas de violencia física y psicológica “Cuando el amor no duele”, señales, límites y prevención; en el marco al derecho a una vida libre de violencias. De manera virtual,10 asistentes. (viii) Taller "Aflora desde la raíz" el cual se llevó a cabo con 11 ciudadanas (ix) taller confío en mi con 6 mujeres. 
•	ACTIVIDADES Se realizaron cinco jornadas de actividad física en la Sede de Casa de Todas con la participación de 46 mujeres en ASP y 8 jornadas de YOGA con la participación de 68 mujeres en ASP. Realización de una Caminata al Aula Ecología Soratama , donde participaron 16 ciudadanas, en articulación Secretaría de Ambiente.</t>
  </si>
  <si>
    <t>En agosto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392 atenciones en trabajo social, realizadas así: 
Se realizaron 40 atenciones en la unidad móvil que se ubicó en las localidades de Los Mártires, Barrios Unidos, Bosa, Ciudad Bolívar, Fontibón, Santa Fe y Se realizaron 352  atenciones en la sede física y de forma telefónica.
Adicionalmente se realizó:
•	FORTALECIMIENTO DE REDES DE APOYO: un taller sobre sobre la resolución de conflictos, el cual, conto con la asistencia de 15 mujeres que realizan ASP 
•	TALLERES: Un (1) taller sobre "Gestión de crisis y manejo de la frustración"; en este espacio se facilitaron herramientas básicas y tips para manejo emocional en momentos de crisis. El espacio se enmarcó en el derecho a la Salud Plena. asistieron 23 participantes. 
•	ACTIVIDAD FÍSICA: Una jornada de actividad física (19 de agosto Sede de Casa de Todas con 06 mujeres)
•	YOGA: Dos (2) Sesiones de yoga con mujeres que hacen parte de los procesos de la Estrategia Casa de Todas (4 y 25 de agosto en la sede de la Casa de Todas con 10 participantes)
•	Jornada pedagógica en el Museo Interactivo Maloka (20 de agosto en el Museo Interactivo Maloka Localidad Tesaquillo con 15 participantes)
•	CINE CLUB DE TODAS: un cine foro basado en el documental María Cano, flor de la libertad, orientado al análisis del liderazgo la participación social y la defensa de derechos de las mujeres. La actividad se realizó en Casa de Todas, contando con la participación de 2 mujeres
•	ROPERO: Se mantuvo activa la entrega de prendas del ropero solidario de Casa de Todas.</t>
  </si>
  <si>
    <t>En el periodo acumulado de enero a Agosto, con el objetivo de realizar atenciones en intervención de trabajo social a mujeres que realizan actividades sexuales pagadas a través de las diferentes modalidades de atención de la Estrategia Casa de Todas, se avanzó con la realización de un total de 2958 atenciones en trabajo social, realizadas así: 
•	Se realizaron 135 atenciones en la unidad móvil y se realizaron 2823 atenciones en la sede física de Teusaquillo. Adicionalmente se realizó: 
•	CINE CLUB:  En el marco del Cine Club de Todas, se desarrollaron cinco espacios con 88 mujeres con el objetivo que a través de la proyección de películas se genere una reflexión colectiva. 
•	ROPERO: Se mantuvo activa la entrega de prendas del ropero solidario de Casa de Todas.
•	FORTALECIMIENTO DE REDES DE APOYO: siete talleres con la participación de 75 mujeres, así: (i) Tipologías de redes primaria: Familia, Secundarias: Grupos, Terciarias: Instituciones 10 mujeres (ii) con mujeres en ASP en Barrios Unidos tema: "Resolución pacífica de Conflictos" y fortalecimiento de habilidades para resolver conflictos de manera asertiva; enmarcado en el Derecho a una vida libre de violencias 15 mujeres (iii) derechos de las mujeres, en el cual se profundizó sobre el derecho a la autonomía económica. 5 mujeres en ASP. (iv) habilidades para la vida, el cual se realizó de manera virtual. 14 mujeres en ASP. (v) redes institucionales existentes en el entorno y territorio de las mujeres que realizan ASP que contó con la asistencia de 10 mujeres. (vi) 6 mujeres, ejercicio de tejido de una red donde se abordó el concepto de red y se trabajó en el diligenciamiento de mapa de red. (vii) un taller sobre sobre la resolución de conflictos, el cual, conto con la asistencia de 15 mujeres que realizan ASP
•	TALLERES: 10 talleres con la participación de 134 mujeres en ASP, así: (i) Un encuentro virtual con las mujeres ASP, sobre "Mi Proyecto de Vida", enmarcado en el Derecho al trabajo en condiciones de Igualdad y Dignidad 5 participantes. (ii) jornada formativa en derecho de familia por el área jurídica, con énfasis en derechos de alimentos, obligaciones parentales y mecanismos de exigibilidad, 10 mujeres. (iii)  Taller virtual sobre derechos de las mujeres, se realizó reflexión de la canción sin miedo con 11 mujeres. (iv) Taller “Vivamos una vida libre de violencia”, fundamentado en la Ley 1257 de 2008 con 30 mujeres. (v) Un Espacio Psicosocial, abordando el tema de la IVE de manera virtual con 8 mujeres. (vi) encuentro virtual tema: "Violencia Sexual y Violencia Digital" en el marco del Derecho a una vida libre de violencias, con 11 mujeres (vii) Taller de violencia física y psicológica “Cuando el amor no duele”, señales, límites y prevención; en el marco al derecho a una vida libre de violencias. De manera virtual,10 asistentes. (viii) Taller "Aflora desde la raíz" con 11 ciudadanas (ix) taller ¨confío en mi¨ con 15 mujeres. (x) taller sobre "Gestión de crisis y manejo de la frustración" con 23 mujeres. 
•	ACTIVIDADES Se realizaron 6 jornadas de actividad física en la Sede de Casa de Todas con la participación de 52 mujeres en ASP y 10  jornadas de YOGA con la participación de 78 mujeres en ASP. Realización de una Caminata al Aula Ecología Soratama, con 16 ciudadanas, en articulación Secretaría de Ambiente y una Jornada pedagógica en el Museo Interactivo Maloka con 15 participantes</t>
  </si>
  <si>
    <t>Tarea 1  Realizar atenciones en trabajo social  (valoraciones iniciales, asesoría, seguimientos y cierres) a mujeres que realizan actividades sexuales pagadas a través de las diferentes modalidades de atención de la Estrategia Casa de Todas: sede física, móvil y telefónica</t>
  </si>
  <si>
    <t>Tarea 2.	Implementar el plan de ¨Fortalecimiento de Redes ¨ para mujeres que realizan actividades sexuales pagadas ASP</t>
  </si>
  <si>
    <t xml:space="preserve">Tarea 3. Realizar el Portafolio mensual de servicios de apoyo a las mujeres en actividades sexuales pagadas ofertados en el punto físico de atención  programado por temporadas. </t>
  </si>
  <si>
    <r>
      <t xml:space="preserve">Con el objetivo de realizar atenciones en trabajo social  (valoraciones iniciales, asesoría, seguimientos y cierres) a mujeres que realizan actividades sexuales pagadas, en enero, en el área de Trabajo Social se realizaron </t>
    </r>
    <r>
      <rPr>
        <b/>
        <sz val="11"/>
        <color theme="1"/>
        <rFont val="Arial"/>
        <family val="2"/>
      </rPr>
      <t xml:space="preserve">237 atenciones </t>
    </r>
    <r>
      <rPr>
        <sz val="11"/>
        <color theme="1"/>
        <rFont val="Arial"/>
        <family val="2"/>
      </rPr>
      <t>en la sede física y de forma telefónica desagregadas así: 73 asesorías y 15 valoraciones iniciales, 100 seguimientos, y 49 cierres. Adiconalmente, a través de la atención se logra dar respuesta en las siguientes áreas:
*7 Portabilidad.                                                                                                                                                                     
* 9 Solicitud de encuesta socioeconómica SISBEN
* 2 Afiliaciones al sistema de salud
* 8 Activación servicios de SDIS, proyecto enlace emergencia social, bono de adulto mayor y jardines
* 11 Solicitud cupo Dirección Local de Educación.                                
* 14 Proceso educación flexible.
* 9 Formación para el trabajo (Miquelina y Scalabrini).
* 9 Salud sexual y reproductiva. 
* 5 Fondo Nacional del Ahorro. 
* 6 Empleabilidad. 
* 4  Anticoncepción * 1  Cedulación 12 Otros como barreras de acceso a salud, certificado de discapacidad, emprendimiento, albergue, citas medicas y especialidades, pqr acceso a servicios sociales.</t>
    </r>
  </si>
  <si>
    <t xml:space="preserve">Para el mes de nero no se tenían programadas acciones del plan de fortalecimiento de redes </t>
  </si>
  <si>
    <r>
      <t xml:space="preserve">Con el objetivo de tener un Portafolio mensual de servicios de apoyo a las mujeres en actividades sexuales pagadas ofertados en el punto físico de atención  Durante enero se realizaron </t>
    </r>
    <r>
      <rPr>
        <b/>
        <sz val="11"/>
        <color theme="1"/>
        <rFont val="Arial"/>
        <family val="2"/>
      </rPr>
      <t xml:space="preserve">cuatro articulaciones </t>
    </r>
    <r>
      <rPr>
        <sz val="11"/>
        <color theme="1"/>
        <rFont val="Arial"/>
        <family val="2"/>
      </rPr>
      <t xml:space="preserve"> con: 
* Hogar Nuevo Porvenir, para realización de escuelas Amarte 2026; 
* FUGA para definir acciones conjuntas 2026; 
* El equipo de actividades sexuales pagadas de las Subredes Integrales de Salud, para paticipacion en ferias de servicios;
* Con el componente Social y Cultural de la Mesa ZESAI, para la propuesta del plan de trabajo intersectorial, dirigido a mujeres que realizan ASP. Durante el mes de enero se mantuvo activa la entrega de prendas del ropero solidario de Casa de Todas. Adicionalmente Durante el mes de enero se mantuvo activa la entrega de prendas del ropero solidario de Casa de Todas.</t>
    </r>
  </si>
  <si>
    <t>https://secretariadistritald-my.sharepoint.com/:f:/g/personal/kforero_sdmujer_gov_co/IgA7I4gWnsFhQpSrMUhoecfOAU7QjQdm94BiTj_Ec3N9E8k?e=IkMeGJ</t>
  </si>
  <si>
    <t>https://secretariadistritald-my.sharepoint.com/:f:/g/personal/kforero_sdmujer_gov_co/IgBoJvuJuXjoSoy9J8V_dWIDAaj3FezpU81RrnKeRtBGj8w?e=hIcQVu</t>
  </si>
  <si>
    <r>
      <t xml:space="preserve">En el mes de febrero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
    </r>
    <r>
      <rPr>
        <b/>
        <sz val="11"/>
        <color theme="1"/>
        <rFont val="Arial"/>
        <family val="2"/>
      </rPr>
      <t>total de 407 atenciones en trabajo social</t>
    </r>
    <r>
      <rPr>
        <sz val="11"/>
        <color theme="1"/>
        <rFont val="Arial"/>
        <family val="2"/>
      </rPr>
      <t>, realizadas así: 
•Se realizaron 05 atenciones en la unidad móvil que se ubicó en las localidades de Los Mártires, Barrios Unidos y Kennedy, desagregadas así: 02 asesorías, 01 valoración, 02 seguimientos. A través de la atención se logra dar respuesta en las siguientes áreas. * 1 Proceso educación flexible y * 1 Fondo Nacional del Ahorro.  . 
•Se realizaron 402 atenciones en la sede física y de forma telefónica desagregadas así: 106 asesorías y 39 valoraciones iniciales, 178 seguimientos, y 79 cierres. Adicionalmente, a través de la atención se logra dar respuesta en las siguientes áreas:
* 5 Portabilidad.                                                                                       
* 3 Salud traslado municipio                                                                               
* 18 Solicitud de encuesta socioeconómica SISBEN
* 6 Afiliaciones al sistema de salud
* 9 Activación servicios de SDIS, proyecto enlace emergencia social, bono de adulto mayor y jardines
* 6 Solicitud cupo Dirección Local de Educación.                                
* 16 Proceso educación flexible.
* 23 Formación para el trabajo (Miquelina y Scalabrini).
* 9 Salud sexual y reproductiva. 
* 12 Fondo Nacional del Ahorro. 
* 4 Empleabilidad. 
* 7  Anticoncepción.
* 1 IVE 
* 1  Cedulación 
* 1 Ruta victimas  
* 19 Otros como barreras de acceso a salud, certificado de discapacidad, emprendimiento, albergue, citas médicas y especialidades, pqr acceso a servicios sociales.</t>
    </r>
  </si>
  <si>
    <r>
      <t xml:space="preserve">Con el objetivo de implementar el plan de ¨Fortalecimiento de Redes ¨ para mujeres que realizan actividades sexuales pagadas ASP, durante el mes de febrero se realizó </t>
    </r>
    <r>
      <rPr>
        <b/>
        <sz val="11"/>
        <color theme="1"/>
        <rFont val="Arial"/>
        <family val="2"/>
      </rPr>
      <t>un  taller: Redes de apoyo social -</t>
    </r>
    <r>
      <rPr>
        <sz val="11"/>
        <color theme="1"/>
        <rFont val="Arial"/>
        <family val="2"/>
      </rPr>
      <t xml:space="preserve"> Tipologías de redes primaria: Familia, Secundarias: Grupos, Terciarias: Instituciones. Se desarrollo en instalaciones de Casa de Todas con la participación de 10 mujeres.</t>
    </r>
  </si>
  <si>
    <r>
      <t xml:space="preserve">En el mes de febrero con el objetivo de Realizar el Portafolio mensual de servicios de apoyo a las mujeres en actividades sexuales pagadas, se ofertaron y desarrollaron las siguientes actividades:
</t>
    </r>
    <r>
      <rPr>
        <b/>
        <sz val="11"/>
        <color theme="1"/>
        <rFont val="Arial"/>
        <family val="2"/>
      </rPr>
      <t xml:space="preserve">ARTICULACIONES Dos espacios </t>
    </r>
    <r>
      <rPr>
        <sz val="11"/>
        <color theme="1"/>
        <rFont val="Arial"/>
        <family val="2"/>
      </rPr>
      <t xml:space="preserve">de articulación para dar continuidad el plan de trabajo de la estrategia: (i) Casa LGBTI Diana Navarro para socializar la oferta de servicios de Casa de Todas y coordinar acciones conjuntas orientadas a la atención integral de mujeres en su diversidad que realizan ASP. (ii) Centro día Chapinero de SDIS, con el fin de coordinar el desarrollo de transversalización de enfoque diferencial y PPASP.
</t>
    </r>
    <r>
      <rPr>
        <b/>
        <sz val="11"/>
        <color theme="1"/>
        <rFont val="Arial"/>
        <family val="2"/>
      </rPr>
      <t>TALLERES</t>
    </r>
    <r>
      <rPr>
        <sz val="11"/>
        <color theme="1"/>
        <rFont val="Arial"/>
        <family val="2"/>
      </rPr>
      <t xml:space="preserve"> </t>
    </r>
    <r>
      <rPr>
        <b/>
        <sz val="11"/>
        <color theme="1"/>
        <rFont val="Arial"/>
        <family val="2"/>
      </rPr>
      <t xml:space="preserve">Dos talleres </t>
    </r>
    <r>
      <rPr>
        <sz val="11"/>
        <color theme="1"/>
        <rFont val="Arial"/>
        <family val="2"/>
      </rPr>
      <t xml:space="preserve">con mujeres en ASP:  (i) Un encuentro virtual 25/02/2026 con las mujeres que realizan ASP, sobre "Mi Proyecto de Vida", enmarcado en el Derecho al trabajo en condiciones de Igualdad y Dignidad, por el área psicosocial con (5) participantes. (ii) una jornada formativa en derecho de familia por el área jurídica, con énfasis en derechos de alimentos, obligaciones parentales y mecanismos de exigibilidad, con (10) mujeres. 
</t>
    </r>
    <r>
      <rPr>
        <b/>
        <sz val="11"/>
        <color theme="1"/>
        <rFont val="Arial"/>
        <family val="2"/>
      </rPr>
      <t>ACTIVIDADES</t>
    </r>
    <r>
      <rPr>
        <sz val="11"/>
        <color theme="1"/>
        <rFont val="Arial"/>
        <family val="2"/>
      </rPr>
      <t xml:space="preserve"> Adicionalmente se realizaron </t>
    </r>
    <r>
      <rPr>
        <b/>
        <sz val="11"/>
        <color theme="1"/>
        <rFont val="Arial"/>
        <family val="2"/>
      </rPr>
      <t>dos  jornadas de actividad física</t>
    </r>
    <r>
      <rPr>
        <sz val="11"/>
        <color theme="1"/>
        <rFont val="Arial"/>
        <family val="2"/>
      </rPr>
      <t xml:space="preserve"> en la Sede de Casa de Todas (i)  11/02 con 8 mujeres  (ii)  26/02  con 5 mujeres y </t>
    </r>
    <r>
      <rPr>
        <b/>
        <sz val="11"/>
        <color theme="1"/>
        <rFont val="Arial"/>
        <family val="2"/>
      </rPr>
      <t>una  Sesión de Yoga</t>
    </r>
    <r>
      <rPr>
        <sz val="11"/>
        <color theme="1"/>
        <rFont val="Arial"/>
        <family val="2"/>
      </rPr>
      <t xml:space="preserve"> (25/02) con 8 mujeres. </t>
    </r>
  </si>
  <si>
    <t>https://secretariadistritald-my.sharepoint.com/:f:/g/personal/kforero_sdmujer_gov_co/IgBeezMbO6FhRoxZ4MXbAC5EAUNQwKMq8vCFxMo-e0J2eD8?e=zDEii6</t>
  </si>
  <si>
    <t>https://secretariadistritald-my.sharepoint.com/:f:/g/personal/kforero_sdmujer_gov_co/IgBkXuKPDAZIRpl_yXEUclcBAbVmVRKokQrP31cDFPK_D4g?e=OxTqfR</t>
  </si>
  <si>
    <t>https://secretariadistritald-my.sharepoint.com/:f:/g/personal/kforero_sdmujer_gov_co/IgAQZMAO48pERK1G321UziVXAa1U2lfng3Oc62i2pwKCs6s?e=6sgNWo</t>
  </si>
  <si>
    <r>
      <t xml:space="preserve">En el mes de marzo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t>
    </r>
    <r>
      <rPr>
        <b/>
        <sz val="11"/>
        <color theme="1"/>
        <rFont val="Arial"/>
        <family val="2"/>
      </rPr>
      <t>390 atenciones en trabajo social</t>
    </r>
    <r>
      <rPr>
        <sz val="11"/>
        <color theme="1"/>
        <rFont val="Arial"/>
        <family val="2"/>
      </rPr>
      <t xml:space="preserve">, realizadas así: •Se realizaron </t>
    </r>
    <r>
      <rPr>
        <b/>
        <sz val="11"/>
        <color theme="1"/>
        <rFont val="Arial"/>
        <family val="2"/>
      </rPr>
      <t xml:space="preserve">21 atenciones en la unidad móvil </t>
    </r>
    <r>
      <rPr>
        <sz val="11"/>
        <color theme="1"/>
        <rFont val="Arial"/>
        <family val="2"/>
      </rPr>
      <t>que se ubicó en las localidades de Los Mártires, Barrios Unidos, Bosa, Puente Aranda, Rafael Uribe, desagregadas así: 12 asesorías, 04 valoración inicial, 05 seguimientos. 
•Se realizaron</t>
    </r>
    <r>
      <rPr>
        <b/>
        <sz val="11"/>
        <color theme="1"/>
        <rFont val="Arial"/>
        <family val="2"/>
      </rPr>
      <t xml:space="preserve"> 369 atenciones en la sede física y de forma telefónica</t>
    </r>
    <r>
      <rPr>
        <sz val="11"/>
        <color theme="1"/>
        <rFont val="Arial"/>
        <family val="2"/>
      </rPr>
      <t xml:space="preserve"> desagregadas así: 104 asesorías y 29 valoraciones iniciales, 176 seguimientos, y 60 cierres. Adicionalmente, a través de la atención se logra dar respuesta en las siguientes áreas:
* 6 Portabilidad.                                                                                       
* 3 Salud traslado municipio                                                                               
* 21 Solicitud de encuesta socioeconómica SISBEN
* 7 Afiliaciones al sistema de salud
* 5 Activación servicios de SDIS, proyecto enlace emergencia social, bono de adulto mayor y jardines
* 4 Solicitud cupo Dirección Local de Educación.    
* 5 Proceso educación flexible.
* 14 Formación para el trabajo (Miquelena y Scalabrini).
* 16 Salud sexual y reproductiva. 
* 11 Fondo Nacional del Ahorro. 
* 4 Empleabilidad.  * 3 Educación superior 
* 7 Anticoncepción 
* 2 IVE  * 2 Cedulación 
*movilidad salud    
40 Otros como barreras de acceso a salud, certificado de discapacidad, emprendimiento, albergue, citas médicas y especialidades, pqr acceso a servicios sociales, pruebas saber.</t>
    </r>
  </si>
  <si>
    <r>
      <t>Con el objetivo de implementar el plan de ¨Fortalecimiento de Redes ¨ para mujeres que realizan actividades sexuales pagadas ASP, durante el mes de marzo se realizó un</t>
    </r>
    <r>
      <rPr>
        <b/>
        <sz val="11"/>
        <color theme="1"/>
        <rFont val="Arial"/>
        <family val="2"/>
      </rPr>
      <t xml:space="preserve"> (1) encuentro presencial con las mujeres que realizan Actividades Sexuales Pagadas en la localidad de Barrios Unido</t>
    </r>
    <r>
      <rPr>
        <sz val="11"/>
        <color theme="1"/>
        <rFont val="Arial"/>
        <family val="2"/>
      </rPr>
      <t>s, en donde se abordó el tema "Resolución pacífica de Conflictos" y fortalecimiento de habilidades para resolver conflictos de manera asertiva; enmarcado en el Derecho a una vida libre de violencias. A la actividad asistieron</t>
    </r>
    <r>
      <rPr>
        <b/>
        <sz val="11"/>
        <color theme="1"/>
        <rFont val="Arial"/>
        <family val="2"/>
      </rPr>
      <t xml:space="preserve"> (15) quince mujeres</t>
    </r>
    <r>
      <rPr>
        <sz val="11"/>
        <color theme="1"/>
        <rFont val="Arial"/>
        <family val="2"/>
      </rPr>
      <t>.</t>
    </r>
  </si>
  <si>
    <r>
      <t xml:space="preserve">En el mes de marzo con el objetivo de Realizar el Portafolio mensual de servicios en la sede física casa de todas como apoyo a las mujeres en actividades sexuales pagadas, se ofertaron y desarrollaron las siguientes actividades:
TALLERES </t>
    </r>
    <r>
      <rPr>
        <b/>
        <sz val="11"/>
        <color theme="1"/>
        <rFont val="Arial"/>
        <family val="2"/>
      </rPr>
      <t>Dos talleres con mujeres 41 mujeres en ASP:</t>
    </r>
    <r>
      <rPr>
        <sz val="11"/>
        <color theme="1"/>
        <rFont val="Arial"/>
        <family val="2"/>
      </rPr>
      <t xml:space="preserve"> (i) Un Taller virtual sobre derechos de las mujeres desarrollado por el área de Trabajo Social, donde se abordó la historia de los derechos de las mujeres, se socializaron los derechos contemplados en la Política Publica de Mujeres y Equidad de Género, y se realizó reflexión de la canción sin miedo, conto con la asistencia de 11 mujeres. (ii) Un Taller “Vivamos una vida libre de violencia” en el marco de la estrategia Casa de Todas se ejecutó el taller “Vivamos una vida libre de violencia”, fundamentado en la Ley 1257 de 2008, que establece la obligación estatal de prevenir, atender, sancionar y erradicar las violencias contra las mujeres con 30 mujeres.
ACTIVIDADES Adicionalmente se realizaron </t>
    </r>
    <r>
      <rPr>
        <b/>
        <sz val="11"/>
        <color theme="1"/>
        <rFont val="Arial"/>
        <family val="2"/>
      </rPr>
      <t xml:space="preserve">una jornadas de actividad física ( 18/03 Sede de Casa de Todas con 20 mujeres) y dos sesiones de Yoga (04 de marzo con 15 mujeres y 25 de marzo con 20 mujeres) </t>
    </r>
    <r>
      <rPr>
        <sz val="11"/>
        <color theme="1"/>
        <rFont val="Arial"/>
        <family val="2"/>
      </rPr>
      <t xml:space="preserve">
CINE CLUB:  En el marco del Cine Club de Todas, se desarrolló </t>
    </r>
    <r>
      <rPr>
        <b/>
        <sz val="11"/>
        <color theme="1"/>
        <rFont val="Arial"/>
        <family val="2"/>
      </rPr>
      <t xml:space="preserve">un espacio </t>
    </r>
    <r>
      <rPr>
        <sz val="11"/>
        <color theme="1"/>
        <rFont val="Arial"/>
        <family val="2"/>
      </rPr>
      <t xml:space="preserve">de reflexión colectiva a partir de la proyección del documental Putas o Peluqueras, obra que visibiliza las realidades de mujeres trans en Colombia y las violencias estructurales que enfrentan. Tras la proyección, se propició un diálogo grupal en el que las </t>
    </r>
    <r>
      <rPr>
        <b/>
        <sz val="11"/>
        <color theme="1"/>
        <rFont val="Arial"/>
        <family val="2"/>
      </rPr>
      <t>30 participantes</t>
    </r>
    <r>
      <rPr>
        <sz val="11"/>
        <color theme="1"/>
        <rFont val="Arial"/>
        <family val="2"/>
      </rPr>
      <t xml:space="preserve"> reflexionaron sobre las violencias que atraviesan a las mujeres trans y establecieron paralelos con las vulneraciones presentes en el contexto de las ASP. El espacio contó con la asistencia de 30 mujeres.
ROPERO: Se mantuvo activa la entrega de prendas del ropero solidario de Casa de Todas.</t>
    </r>
  </si>
  <si>
    <t>https://secretariadistritald-my.sharepoint.com/:f:/g/personal/kforero_sdmujer_gov_co/IgD8zJbAvM1VT6il26qBle7ZAUe0tPxYPLznKAi35psfudY?e=gGSI06</t>
  </si>
  <si>
    <t>https://secretariadistritald-my.sharepoint.com/:b:/g/personal/kforero_sdmujer_gov_co/IQDvYzz9QQLIQ5CFW4tHZ4-0AfdO35_XB5e-_B6VDWOcobw?e=KZmXgy</t>
  </si>
  <si>
    <t>https://secretariadistritald-my.sharepoint.com/:f:/g/personal/kforero_sdmujer_gov_co/IgB7CIZyVoTwTKAw7vieJ8JIAU4XlOuKZwNtcVDVWgrslkQ?e=oQ8ysy</t>
  </si>
  <si>
    <r>
      <t xml:space="preserve">En el mes de abril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376 atenciones en trabajo social, realizadas así: 
•Se realizaron 19 atenciones en la unidad móvil que se ubicó en las localidades de Los Mártires, Barrios Unidos, Bosa, Kennedy, desagregadas así: 14 asesorías, 02 valoraciones, 03 seguimientos. Adicionalmente se realizaron las siguientes articulaciones: * 2 Solicitud de encuesta socioeconómica SISBEN * 2 Activación servicios de SDIS, proyecto enlace emergencia social, bono de adulto mayor y jardines * 2 Proceso educación flexible. * 5 Fondo Nacional del Ahorro.  *2 Empleabilidad.  * 3 Otros como barreras de acceso a salud, certificado de discapacidad, emprendimiento, albergue, citas médicas y especialidades, pqr acceso a servicios sociales.
•Se realizaron 357 atenciones en la sede física y de forma telefónica desagregadas así: 91 asesorías y 22 valoraciones iniciales, 174 seguimientos, y 70 cierres. Adicionalmente, a través de la atención se logra dar respuesta en las siguientes áreas:
* 5 Portabilidad.       * 3 Salud traslado municipio         * 14 Solicitud de encuesta socioeconómica SISBEN    * 4 Afiliaciones al sistema de salud   * 9 Activación servicios de SDIS, proyecto enlace emergencia social, bono de adulto mayor y jardines * 2 Solicitud cupo Dirección Local de Educación.    * 6 Proceso educación flexible. * 8 Formación para el trabajo (Miquelina y Scalabrini). * 17 Salud sexual y reproductiva.  * 19 Fondo Nacional del Ahorro.  * 5 Empleabilidad.  * 2 Educación superior  * 2 Anticoncepción  * 2 IVE  * 1 Cedulación    * 24 Otros como barreras de acceso a salud, certificado de discapacidad, emprendimiento, albergue, citas médicas y especialidades, pqr salud, pruebas saber).
</t>
    </r>
    <r>
      <rPr>
        <i/>
        <sz val="11"/>
        <color theme="1"/>
        <rFont val="Arial"/>
        <family val="2"/>
      </rPr>
      <t>El sistema no permite indicar el punto de atención de los cierres, por lo que estos quedan vinculados al lugar donde se brindó la asesoría inicial. Por tal razón, en el mes de abril se realizaron cierres de atenciones realizadas en la unidad móvil, que no corresponden a acciones de la móvil por lo que se contabilizan en las atenciones de la sede.</t>
    </r>
  </si>
  <si>
    <t xml:space="preserve">Con el objetivo de implementar el plan de ¨Fortalecimiento de Redes ¨ para mujeres que realizan actividades sexuales pagadas ASP, durante el mes de abril se realizó un (1) taller sobre derechos de las mujeres, en el cual se profundizó sobre el derecho a la autonomía económica, con la participación de 5 mujeres en ASP. </t>
  </si>
  <si>
    <t>En el mes de abril con el objetivo de Realizar el Portafolio mensual de servicios en la sede física casa de todas como apoyo a las mujeres en actividades sexuales pagadas, se ofertaron y desarrollaron las siguientes actividades:
TALLERES: Un (1) Espacio Psicosocial dirigido a las mujeres vinculadas a la estrategia, abordando el tema de la IVE de manera virtual el 16 de abril, contó con la asistencia de 8 mujeres.
ACTIVIDADES: Adicionalmente se realizaron una jornadas de actividad física Sede de Casa de Todas con la participación de 8 mujeres  y una sesión de Yoga con la participación de 4 mujeres. 
CINE CLUB:  En el marco del Cine Club de Todas, se desarrolló un espacio para generar un espacio pedagógico y de reflexión colectiva mediante la  estrategia de cine foro, a partir de la proyección de la película Carol (2015), que contribuya a la sensibilización, el fortalecimiento del enfoque  de derechos, género y diversidad sexual, así como al reconocimiento de la autonomía y dignidad de las mujeres participantes de la Estrategia Casa de Todas. El espacio contó con la asistencia de 23 mujeres.
CONMEMORACIÓN: Con el objetivo de avanzar en la preparación de un evento conmemorativo, se realizó articulación con el CREA La Pepita de IDARTES mediante reunión virtual a través de la plataforma Teams, con el objetivo de coordinar el desarrollo del proceso artístico que hará parte de la conmemoración. 
ROPERO: Se mantuvo activa la entrega de prendas del ropero solidario de Casa de Todas.</t>
  </si>
  <si>
    <t>https://secretariadistritald-my.sharepoint.com/:f:/g/personal/kforero_sdmujer_gov_co/IgAkxs63mejJSJmSWmfnaMKsATP_4H56r27AXA-HyhLZ1Ss?e=uIGbz6</t>
  </si>
  <si>
    <t>https://secretariadistritald-my.sharepoint.com/:f:/g/personal/kforero_sdmujer_gov_co/IgCpNEd2zPp3TIrsquKCpfffAeTtTvtny2gut1iMv-xyK9w?e=UPPtTj</t>
  </si>
  <si>
    <t>https://secretariadistritald-my.sharepoint.com/:f:/g/personal/kforero_sdmujer_gov_co/IgClA52pj0FXSbbx34qs3M9eAXNYYnPfgUhtNVPP4feRNwk?e=myfGe6</t>
  </si>
  <si>
    <t xml:space="preserve">En mayo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385 atenciones en trabajo social, realizadas así: 
•Se realizaron 13 atenciones en la unidad móvil que se ubicó en las localidades de Los Mártires, Barrios Unidos y Bosa, desagregadas así: 08 asesorías, 02 valoraciones, 03 seguimientos. Adicionalmente, a través de la atención se logra dar respuesta en las siguientes áreas:* 2 Solicitud de encuesta socioeconómica SISBEN * 1 Afiliaciones al sistema de salud *1 Activación servicios de SDIS, proyecto enlace emergencia social, bono de adulto mayor y jardines *1 Proceso educación flexible. *1 Formación para el trabajo (Miquelina y Scalabrini). *1 Salud sexual y reproductiva.  *1 Fondo Nacional del Ahorro. * 1 Empleabilidad.  *1 Educación superior *1 Otros como barreras de acceso a salud, certificado de discapacidad, emprendimiento, albergue, citas médicas y especialidades, pqr acceso a servicios sociales."		
•Se realizaron 372 atenciones en la sede física y de forma telefónica desagregadas así: 102 asesorías y 36 valoraciones iniciales, 168 seguimientos, y 66 cierres. Adicionalmente, a través de la atención se logra dar respuesta en las siguientes áreas: * 4 Portabilidad. * 2 Salud traslado municipio   * 21 Solicitud de encuesta socioeconómica SISBEN * 5 Afiliaciones al sistema de salud * 7 Activación servicios de SDIS, proyecto enlace emergencia social, bono de adulto mayor y jardines * 1 Solicitud cupo Dirección Local de Educación. * 1 Educación movilidad. * 10 Proceso educación flexible. * 7 Formación para el trabajo (Miquelina y Scalabrini). * 18 Salud sexual y reproductiva.  * 21 Fondo Nacional del Ahorro.  * 5 Empleabilidad.  * 2 Educación superior  * 2 Anticoncepción  * 1 IVE  * 1 Ruta victimas  * 2 movilidad salud  * 18 Otros como barreras de acceso a salud, certificado de discapacidad, emprendimiento, albergue, citas médicas y especialidades, pqr acceso a servicios sociales, pruebas saber."		</t>
  </si>
  <si>
    <t xml:space="preserve"> Con el objetivo de implementar el plan de ¨Fortalecimiento de Redes ¨ para mujeres que realizan actividades sexuales pagadas ASP, durante el mes de mayo se realizó  un (1) taller sobre habilidades para la vida, el cual se realizó de manera virtual y contó con la asistencia de 14 mujeres.</t>
  </si>
  <si>
    <t>En el mes de mayo con el objetivo de Realizar el Portafolio mensual de servicios en la sede física casa de todas como apoyo a las mujeres en ASP, se ofertaron y desarrollaron las siguientes actividades:
TALLERES: Un (1) encuentro virtual con las mujeres que realizan Actividades Sexuales Pagadas, en donde se abordó el tema: "Violencia Sexual y Violencia Digital" en el marco del Derecho a una vida libre de violencias, a la actividad asistieron (11) once mujeres.
ACTIVIDADES: Adicionalmente se realizaron una jornada de actividad física Sede de Casa de Todas con la participación de 5 mujeres  y 2 sesiónes de Yoga con la participación de 11 mujeres. 
CINE CLUB:  e desarrolló un espacio pedagógico y de reflexión colectiva mediante la estrategia de cine foro, a partir de la proyección del cortometraje "El orden de las cosas". La actividad se realizó en la sede de la Casa de Todas, contando con la participación de 14 mujeres
ROPERO: Se mantuvo activa la entrega de prendas del ropero solidario de Casa de Todas.</t>
  </si>
  <si>
    <t>https://secretariadistritald-my.sharepoint.com/:f:/g/personal/kforero_sdmujer_gov_co/IgBWmE2Qx2QbSanv_uN-ABp9AUZ44H2TwKJliS7ntOG1diM?e=kDKMQ2</t>
  </si>
  <si>
    <t>https://secretariadistritald-my.sharepoint.com/:b:/g/personal/kforero_sdmujer_gov_co/IQBZEf5fCrKwQLOtLuoy1MMJAaHKqT2hgaeqOsv6gvR9OpI?e=wqAqvd</t>
  </si>
  <si>
    <t>https://secretariadistritald-my.sharepoint.com/:f:/g/personal/kforero_sdmujer_gov_co/IgA-JeAC2NVfSqI5RGrHy9bPAarHOCPLyu0KB-3Go6KHnlI?e=a9ISP2</t>
  </si>
  <si>
    <t>En junio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372 atenciones en trabajo social, realizadas así: 
•Se realizaron 16 atenciones en la unidad móvil que se ubicó en las localidades de Los Mártires, Barrios Unidos, Bosa, Ciudad Bolívar, Santa Fe, desagregadas así: 07 asesorías y 09 seguimientos. Acompañando solicitudes de: * 2 Portabilidad * 1 Salud traslado municipio  * 2 Solicitud de encuesta socioeconómica SISBE * 1 Proceso educación flexible. * 1 Formación para el trabajo (Miquelina y Scalabrini). * 1 Salud sexual y reproductiva. * 1 Fondo Nacional del Ahorro.  * 1 Empleabilidad. * 1 Anticoncepción * 1 Cedulación * 1 Ruta victimas  * 2 Otros como barreras de acceso a salud, certificado de discapacidad, emprendimiento, albergue, citas médicas y especialidades, pqr acceso a servicios sociales.		
•Se realizaron 356 atenciones en la sede física y de forma telefónica desagregadas así: 99 asesorías y 31 valoraciones iniciales, 151 seguimientos, y 75 cierres. Adicionalmente, a través de la atención se logra dar respuesta en las siguientes áreas:* 6 Portabilidad. * 5 Salud traslado municipio  * 17 Solicitud de encuesta socioeconómica SISBEN * 10 Afiliaciones al sistema de salud * 14 Activación servicios de SDIS, proyecto enlace emergencia social, bono de adulto mayor y jardines * 4 Solicitud cupo Dirección Local de Educación. * 12 Proceso educación flexible. * 12 Formación para el trabajo (Miquelina y Scalabrini). * 17 Salud sexual y reproductiva. * 14 Fondo Nacional del Ahorro. * 10 Empleabilidad. * 2 Educación superior * 5 Anticoncepción * 2 IVE  * 1 Cedulación * 3 Movilidad salud  * 21 Otros como barreras de acceso a salud, certificado de discapacidad, emprendimiento, albergue, citas médicas y especialidades, pqr acceso a servicios sociales, pruebas saber.</t>
  </si>
  <si>
    <t>Con el objetivo de implementar el plan de ¨Fortalecimiento de Redes ¨ para mujeres que realizan actividades sexuales pagadas ASP, durante junio se realizó  un (1) taller sobre redes institucionales existentes en el entorno y territorio de las mujeres que realizan Actividades Sexuales Pagadas que contó con la asistencia de 10 mujeres.</t>
  </si>
  <si>
    <t>En Junio con el objetivo de Realizar el Portafolio mensual de servicios en la sede física casa de todas como apoyo a las mujeres en ASP, se ofertaron y desarrollaron las siguientes actividades:
TALLERES: Dos talleres  con la participación de 21 mujeres. (i) Taller donde se abordaron los temas de violencia física y psicológica “Cuando el amor no duele”, señales, límites y prevención; en el marco al derecho a una vida libre de violencias. De manera virtual,10 asistentes. (ii) Taller "Aflora desde la raíz" el cual se llevó a cabo con 11 ciudadanas.
ACTIVIDADES: Realización de una Caminata al Aula Ecología Soratama , donde participaron 16 ciudadanas, en articulación Secretaría de Ambiente.
CINE CLUB:  se desarrolló un espacio pedagógico y de reflexión colectiva mediante la estrategia de cine foro, a partir de la proyección del cortometraje "La libertad de ser mujer". La actividad se realizó en el Hogar Nuevo Porvenir Localidad Santa Fe, contando con la participación de 19 mujeres
ROPERO: Se mantuvo activa la entrega de prendas del ropero solidario de Casa de Todas.</t>
  </si>
  <si>
    <t>https://secretariadistritald-my.sharepoint.com/:f:/g/personal/kforero_sdmujer_gov_co/IgDvUoNvK5y1QLMMK8z0f6ZbAcVRc59ogVH-79MvuD-Y8Qc?e=AdFViT</t>
  </si>
  <si>
    <t>https://secretariadistritald-my.sharepoint.com/:f:/g/personal/kforero_sdmujer_gov_co/IgDrIQu-jsxMSY39Eu_idmpkATY0bFC0BtJ7oW_MzlOislQ?e=HJceZc</t>
  </si>
  <si>
    <t>https://secretariadistritald-my.sharepoint.com/:f:/g/personal/kforero_sdmujer_gov_co/IgCrDBGbyH7CR7Hk0IPSxY0EAedNKWRiRoRaCVMnCwaqrbo?e=g2YkZw</t>
  </si>
  <si>
    <t>En julio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399 atenciones en trabajo social, realizadas así: 
•Se realizaron 21 atenciones en la unidad móvil que se ubicó en las localidades de Los Mártires, Barrios Unidos, Bosa, Ciudad Bolívar, Santa Fe, Fontibón, desagregadas así: 16 asesorías y 05 seguimientos.  A través de la atención se logra dar respuesta en las siguientes áreas: * 1 Portabilidad.     * 2 Solicitud de encuesta socioeconómica SISBEN * 3 Activación servicios de SDIS, proyecto enlace emergencia social, bono de adulto mayor y jardines * 1 Solicitud cupo Dirección Local de Educación.        * 1 Proceso educación flexible. * 2 Formación para el trabajo (Miquelina y Scalabrini).* 2  Fondo Nacional del Ahorro.  * 2 Empleabilidad. * 2 Educación superior    * 5 Otros como barreras de acceso a salud, certificado de discapacidad, emprendimiento, albergue, citas médicas y especialidades, pqr acceso a servicios sociales.
•Se realizaron 378 atenciones en la sede física y de forma telefónica desagregadas así: 108 asesorías y 39 valoraciones iniciales, 155 seguimientos, y 76 cierres. Adicionalmente, a través de la atención se logra dar respuesta en las siguientes áreas: * 6 Portabilidad.    * 21 Solicitud de encuesta socioeconómica SISBEN * 6 Afiliaciones al sistema de salud * 9 Activación servicios de SDIS, proyecto enlace emergencia social, bono de adulto mayor y jardines * 3 Solicitud cupo Dirección Local de Educación.      * 9 Proceso educación flexible. * 5 Formación para el trabajo (Miquelina y Scalabrini).* 12 Salud sexual y reproductiva.  * 12 Fondo Nacional del Ahorro. * 6  Empleabilidad. * 12 Educación superior  * 5 IVE * 2 Cedulación 
* 14  Otros como barreras de acceso a salud, certificado de discapacidad, emprendimiento, albergue, citas médicas y especialidades, pqr acceso a servicios sociales, pruebas saber, personalización tarjeta, gestión prótesis.</t>
  </si>
  <si>
    <t>Con el objetivo de implementar el plan de ¨Fortalecimiento de Redes ¨ para mujeres que realizan actividades sexuales pagadas ASP, durante julio se realizó  un (1) taller sobre redes institucionales existentes en el entorno y territorio de las mujeres que realizan Actividades Sexuales Pagadas que contó con la asistencia de  6 mujeres. Durante el espacio se realizó ejercicio de tejido de una red, posteriormente se abordó el concepto de red y a su vez se trabajó en el diligenciamiento de mapa de red a través de preguntas orientadoras que buscaban reconocer como están construidas, las redes familiares, comunitarias e institucionales.</t>
  </si>
  <si>
    <t>En Julio con el objetivo de Realizar el Portafolio mensual de servicios en la sede física casa de todas como apoyo a las mujeres en ASP, se ofertaron y desarrollaron las siguientes actividades:
TALLERES: un taller  con la participación de 15 mujeres. (i) que se denominó "confío en Mi"; en este espacio se abordó lo relacionado al manejo de la ansiedad ante la presentación de la prueba. El espacio se enmarcó en el derecho a una Educación con Equidad y como parte de la conexión emocional
ACTIVIDADES: Dos (2) Sesiones de yoga con mujeres que hacen parte de los procesos de la Estrategia Casa de Todas con 10 participantes 
ROPERO: Se mantuvo activa la entrega de prendas del ropero solidario de Casa de Todas.</t>
  </si>
  <si>
    <t>https://secretariadistritald-my.sharepoint.com/:f:/g/personal/kforero_sdmujer_gov_co/IgCIe4gzah0GQKX6el0jYSJ0Abg7nr-XfDWtSbJ2ze_zZXI?e=fjc2rq</t>
  </si>
  <si>
    <t>https://secretariadistritald-my.sharepoint.com/:f:/g/personal/kforero_sdmujer_gov_co/IgC_r3VbUGvzR4toQfd2MdfwAb2Ygihh41jghTEdOPCp9dg?e=6Z2WS6</t>
  </si>
  <si>
    <t>https://secretariadistritald-my.sharepoint.com/:f:/g/personal/kforero_sdmujer_gov_co/IgAX_BbtFPmDR6AfT0wS7OyMAR_a14qLBtuAkQZaHfMTWPU?e=VlxbQv</t>
  </si>
  <si>
    <t>En agosto con el objetivo de realizar atenciones en Trabajo Social (valoraciones iniciales, asesoría, seguimientos y cierres) a mujeres que realizan actividades sexuales pagadas a través de las diferentes modalidades de atención de la Estrategia Casa de Todas: se avanzó con la realización de un total de 392 atenciones en trabajo social, realizadas así: 
•	Se realizaron 40 atenciones en la unidad móvil que se ubicó en las localidades de Los Mártires, Barrios Unidos, Bosa, Ciudad Bolívar, Fontibón, Santa Fe, desagregadas así: 24 asesorías, 16 seguimiento. A través de la atención se logra dar respuesta en las siguientes áreas:  * 1 Salud traslado municipio  * 3 Solicitud de encuesta socioeconómica SISBEN * 2 Afiliaciones al sistema de salud * 5 Activación servicios de SDIS, proyecto enlace emergencia social, bono de adulto mayor y jardines * 2 Proceso educación flexible. * 2 Formación para el trabajo (Miquelina y Scalabrini). * 5 Salud sexual y reproductiva. * 1  Fondo Nacional del Ahorro.  * 1 Anticoncepción * 1 Ruta víctimas  * 10  Otros como barreras de acceso a salud, certificado de discapacidad, emprendimiento, albergue, citas médicas y especialidades, pqr acceso a servicios sociales, herramientas de Office, citas médicas y especialidades, pqr acceso a servicios sociales.
•	Se realizaron 352 atenciones en la sede física y de forma telefónica desagregadas así: 82 asesorías y 16 valoraciones iniciales, 190 seguimientos, y 64 cierres. Adicionalmente, a través de la atención se logra dar respuesta en las siguientes áreas:  * 2 Salud traslado municipio * 3 Solicitud de encuesta socioeconómica SISBEN * 6 Afiliaciones al sistema de salud * 9 Activación servicios de SDIS, proyecto enlace emergencia social, bono de adulto mayor y jardines * 2 Solicitud cupo Dirección Local de Educación. * 7 Proceso educación flexible. * 10 Formación para el trabajo (Miquelina y Scalabrini). * 16 Salud sexual y reproductiva.  * 7 Fondo Nacional del Ahorro. * 4 Empleabilidad. * 3 Educación superior * 3  Anticoncepción*2Cedulación * 31  Otros como barreras de acceso a salud,0 certificado de discapacidad, emprendimiento, albergue, citas médicas y especialidades, pqr acceso a servicios sociales, pruebas saber, personalización tarjeta, gestión prótesis.</t>
  </si>
  <si>
    <t>Con el objetivo de implementar el plan de ¨Fortalecimiento de Redes ¨ para mujeres que realizan actividades sexuales pagadas ASP, durante agosto, se realizó  Un (1) taller el 28/08 sobre la resolución de conflictos, el cual, conto con la asistencia de 15 mujeres que realizan ASP en sus diferencias y diversidades, con el objetivo de brindar herramientas que favorezcan, la comunicación asertiva, el respeto como gestionar un conflicto y la importancia del dialogo para evitar el escalonamiento del conflicto y mejorar las relaciones interpersonales.</t>
  </si>
  <si>
    <t xml:space="preserve">
En agosto con el objetivo de Realizar el Portafolio mensual de servicios en la sede física casa de todas como apoyo a las mujeres en ASP, se ofertaron y desarrollaron las siguientes actividades:
TALLERES: Un (1) taller denominado "Gestión de crisis y manejo de la frustración"; en este espacio se facilitaron herramientas básicas y tips para manejo emocional en momentos de crisis. El espacio se enmarcó en el derecho a la Salud Plena. asistieron 23 participantes. 
ACTIVIDADES: 
•	ACTIVIDAD FÍSICA: Una jornada de actividad física (19 de agosto Sede de Casa de Todas con 06 mujeres)
•	YOGA: Dos (2) Sesiones de yoga con mujeres que hacen parte de los procesos de la Estrategia Casa de Todas (4 y 25 de agosto en la sede de la Casa de Todas con 10 participantes)
•	Jornada pedagógica en el Museo Interactivo Maloka (20 de agosto en el Museo Interactivo Maloka Localidad Tesaquillo con 15 participantes)
•	CINE CLUB DE TODAS: un cine foro basado en el documental María Cano, flor de la libertad, orientado al análisis del liderazgo la participación social y la defensa de derechos de las mujeres. La actividad se realizó en Casa de Todas, contando con la participación de 2 mujeres
ROPERO: Se mantuvo activa la entrega de prendas del ropero solidario de Casa de Todas.</t>
  </si>
  <si>
    <t>https://secretariadistritald-my.sharepoint.com/:f:/g/personal/kforero_sdmujer_gov_co/IgBk3ho6mBsoRqI7OyxEMEEMAWvAnQsu0lV0_EI4NzGAqHY?e=bFOeKX</t>
  </si>
  <si>
    <t>https://secretariadistritald-my.sharepoint.com/:f:/g/personal/kforero_sdmujer_gov_co/IgDG5RnobBaBSbdmmAJgBafUAb-5WViLXjf0WvO_FwQctY8?e=OwY6YX</t>
  </si>
  <si>
    <t>https://secretariadistritald-my.sharepoint.com/:f:/g/personal/kforero_sdmujer_gov_co/IgAqnmu801VOTLzVK9frpastAakdG7CKf_G3HSGwUD3n10w?e=OPMWf7</t>
  </si>
  <si>
    <t>Código</t>
  </si>
  <si>
    <t>Versión</t>
  </si>
  <si>
    <t>Fecha de Emisión</t>
  </si>
  <si>
    <t>META PLAN DE DESARROLLO</t>
  </si>
  <si>
    <t>Página</t>
  </si>
  <si>
    <t>Página 3 de 7</t>
  </si>
  <si>
    <t>NOMBRE DEL PROYECTO</t>
  </si>
  <si>
    <t xml:space="preserve">                                                 REPORTE INDICADOR META PDD</t>
  </si>
  <si>
    <t>1940 - Aumentar a 2 unidades de operación la estrategia Casa de Todas, una sede física y una móvil.</t>
  </si>
  <si>
    <t>OBJETIVO ODS</t>
  </si>
  <si>
    <t>Igualdad de Género</t>
  </si>
  <si>
    <t>META ODS</t>
  </si>
  <si>
    <t xml:space="preserve"> Eliminar todas las formas de violencia contra todas las mujeres y las niñas en los ámbitos público y privado, incluidas la trata y la explotación sexual y otros tipos de explotación</t>
  </si>
  <si>
    <t>INDICADOR META PDD</t>
  </si>
  <si>
    <t>3862 - Incremento en el número de Casa de todas.</t>
  </si>
  <si>
    <t>PROGRAMACIÓN CUATRIENAL INDICADOR PDD</t>
  </si>
  <si>
    <t>TOTAL</t>
  </si>
  <si>
    <t>AVANCE ACUMULADO CUATRIENIO</t>
  </si>
  <si>
    <t>TIPO DE ANUALIZACIÓN  (Según aplique)</t>
  </si>
  <si>
    <t xml:space="preserve">Creciente </t>
  </si>
  <si>
    <t xml:space="preserve">EJECUCIÓN MENSUAL INDICADOR PDD </t>
  </si>
  <si>
    <t>EVIDENCIAS DEL AVANCE</t>
  </si>
  <si>
    <t>En el mes de enero con el objetivo de ampliar los servicios con enfoque diferencial para la atención a mujeres que ejercen actividades sexuales pagadas (ASP) en Bogotá, se avanzó así: 
1. Con el objetivo de realizar las atenciones psicosociales (valoraciones iniciales, asesoría, seguimientos y cierres) a mujeres que realizan actividades sexuales pagadas ASP, se realizaron un total de 119 atenciones psicosociales.
2.	Con el objetivo de realizar las atenciones jurídicas (valoraciones iniciales, asesoría, seguimientos y cierres) a mujeres que realizan actividades sexuales pagadas, se realizan un total de 195 atenciones jurídicas. 
3.	con el objetivo de realizar atenciones en Trabajo Social (valoraciones iniciales, asesoría, seguimientos y cierres) a mujeres que realizan actividades sexuales pagadas a través de la Estrategia Casa de Todas, se avanzó con la realización de un total de 237 atenciones.
4.	se realizaron 16 recorridos en dupla en las localidades de Kennedy, La Candelaria, Santa fe, Los Mártires, Barrios Unidos, Usaquén, Engativá, Suba, Ciudad Bolívar, Fontibón, Rafael Uribe, Usme, Antonio Nariño, Tunjuelito, Bosa, Chapinero y Teusaquillo, y en estos recorridos se continuó con la verificación e identificación de nuevos puntos y establecimientos ASP en los que se brindó la información de la SDMujer, sistematizando la información recopilada por las gestoras territoriales sobre cada un de los establecimientos, así como de los reportes cualitativos que dan cuenta de las dinámicas zonas y localidades visitadas.
5.	se realizó una (1) feria de servicios interinstitucional en la sede de Casa de Todas con la participación de 29 mujeres
6. Con el objetivo de tener un Portafolio mensual de servicios de apoyo a las mujeres en actividades sexuales pagadas ofertados en el punto físico de atención se realizaron cuatro articulaciones  con (i) Hogar Nuevo Porvenir, para realización de escuelas Amarte 2026; (ii) FUGA para definir acciones conjuntas 2026; (iii) El equipo de actividades sexuales pagadas de las Subredes Integrales de Salud, para participación en ferias de servicios; (iv) Con el componente Social y Cultural de la Mesa ZESAI, para la propuesta del plan de trabajo intersectorial, dirigido a mujeres que realizan ASP. Durante el mes de enero se mantuvo activa la entrega de prendas del ropero solidario de Casa de Todas. 
7. Adicionalmente Durante el mes de enero se mantuvo activa la entrega de prendas del ropero solidario de Casa de Todas.</t>
  </si>
  <si>
    <t xml:space="preserve">Se realizan atenciones psicosociales  correspondientes a valoraciones iniciales, asesoría, seguimientos y cierres a mujeres que realizan actividades sexuales pagadas a través de las diferentes modalidades de atención de la Estrategia Casa de Todas: sede física, móvil y telefónica desde donde se realiza la valoración inicial o de ser requerido orientación psicosocial, lo anterior teniendo en cuenta las necesidades manifiestas por las ciudadanas. Se acompañan a las ferias de servicios, donde se genera atención y orientación psicosocial a las mujeres que lo soliciten. Según los requerimientos de cada mujer se agenda con las áreas de jurídica y trabajo social para brindar atención integral. Se da orientación e información acerca de las actividades de prevención, promoción y atención generadas desde la Estrategia Casa de Todas. </t>
  </si>
  <si>
    <t>https://secretariadistritald-my.sharepoint.com/:f:/g/personal/kforero_sdmujer_gov_co/IgB0_xnU4RfAQZ-1tGZqTuopAfgawwHQnJwZtmFn251mJ14?e=kWcKSf</t>
  </si>
  <si>
    <t>En febrero con el objetivo de Aumentar a 2 unidades de operación la estrategia Casa de Todas, una sede física y una móvil, se ha establecido la operación permanente de atenciones de la Unidad Móvil en territorio  y un portafolio de actividades, servicios y atenciones en la casa de Teusaquillo, con los siguientes logros: 
1.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un total de 203 atenciones psicosociales discriminadas así: 7 atenciones en la unidad móvil de forma presencial en las localidades focalizadas y adicionalmente se realizaron 196 atenciones psicosociales en la sede física y de forma telefónica. 
2.	Con el objetivo de realizar las atenciones jurídicas (valoraciones iniciales, asesoría, seguimientos y cierres) a mujeres que realizan actividades sexuales pagadas, se realizan un total de 344 atenciones jurídicas discriminadas así: En el área jurídica se realizan 4 atenciones en la Unidad Móvil de manera presencial en las diferentes localidades focalizadas y adicionalmente, se realizan 340 atenciones en la sede física y de forma telefónica.
3.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407 atenciones, realizadas así: Se realizaron 5 atenciones en la unidad móvil de manera presencial en las localidades focalizadas y se realizaron 402 atenciones en la sede física y de forma telefónica. 
4.	Con el objetivo de Implementar y posicionar la Unidad Móvil ¨Casa de Todas¨(i) Se realizaron 23 recorridos en dupla en las 18 localidades donde se han identificado que se realizan ASP. (ii) 2 ferias de servicios interinstitucionales dirigidas a 33 mujeres que realizan actividades sexuales pagadas. (iii) 9 jornadas de atención itinerante en las áreas psicosocial, socio jurídica y de trabajo social, dirigidas a mujeres que realizan ASP.
5.	Se realizó el taller: Redes de apoyo social - Tipologías de redes primaria: Familia, Secundarias: Grupos, Terciarias: Instituciones. Se desarrollo en instalaciones de Casa de Todas con la participación de 10 mujeres. 
6.	Como parte del Portafolio mensual de servicios de apoyo a las mujeres en actividades sexuales pagadas, se ofertaron y desarrollaron las siguientes actividades: (i) ARTICULACIONES dos espacios de articulación con entidades que fortalecerán, acompañarán y darán continuidad el plan de trabajo de la estrategia. (ii) TALLERES Dos talleres con 15 mujeres en ASP: Un encuentro virtual sobre "Mi Proyecto de Vida", enmarcado en el Derecho al trabajo en condiciones de Igualdad y Dignidad, por el área psicosocial y una jornada formativa en derecho de familia por el área jurídica, con énfasis en derechos de alimentos, obligaciones parentales y mecanismos de exigibilidad. (iii) ACTIVIDADES se realizaron dos  jornadas de actividad física en la Sede de Casa de Todas con 13 mujeres y una  Sesión de Yoga con 8 mujeres.</t>
  </si>
  <si>
    <r>
      <t xml:space="preserve">En el periodo acumulado de enero a febrero, con el objetivo de Aumentar a 2 unidades de operación la estrategia Casa de Todas, una sede física y una móvil, se ha establecido la operación permanente de atenciones de la Unidad Móvil en territorio  y un portafolio de actividades, servicios y atenciones en la casa de Teusaquillo, con los siguientes logros: 
1.	Con el objetivo de realizar las </t>
    </r>
    <r>
      <rPr>
        <b/>
        <sz val="11"/>
        <color theme="1"/>
        <rFont val="Arial"/>
        <family val="2"/>
      </rPr>
      <t>atenciones psicosociales</t>
    </r>
    <r>
      <rPr>
        <sz val="11"/>
        <color theme="1"/>
        <rFont val="Arial"/>
        <family val="2"/>
      </rPr>
      <t xml:space="preserve"> (valoraciones iniciales, asesoría, seguimientos y cierres) a mujeres que realizan actividades sexuales pagadas ASP a través de las diferentes modalidades de atención de la Estrategia Casa de Todas: sede física, móvil y telefónica, se realizaron un total de</t>
    </r>
    <r>
      <rPr>
        <b/>
        <sz val="11"/>
        <color theme="1"/>
        <rFont val="Arial"/>
        <family val="2"/>
      </rPr>
      <t xml:space="preserve"> 322</t>
    </r>
    <r>
      <rPr>
        <sz val="11"/>
        <color theme="1"/>
        <rFont val="Arial"/>
        <family val="2"/>
      </rPr>
      <t xml:space="preserve"> atenciones psicosociales discriminadas así: 7 atenciones en la unidad móvil de forma presencial en las localidades focalizadas y adicionalmente se realizaron 315 atenciones psicosociales en la sede física y de forma telefónica. 
2.	Con el objetivo de realizar las </t>
    </r>
    <r>
      <rPr>
        <b/>
        <sz val="11"/>
        <color theme="1"/>
        <rFont val="Arial"/>
        <family val="2"/>
      </rPr>
      <t>atenciones jurídicas</t>
    </r>
    <r>
      <rPr>
        <sz val="11"/>
        <color theme="1"/>
        <rFont val="Arial"/>
        <family val="2"/>
      </rPr>
      <t xml:space="preserve"> (valoraciones iniciales, asesoría, seguimientos y cierres) a mujeres que realizan actividades sexuales pagadas, se realizan un total de </t>
    </r>
    <r>
      <rPr>
        <b/>
        <sz val="11"/>
        <color theme="1"/>
        <rFont val="Arial"/>
        <family val="2"/>
      </rPr>
      <t>539</t>
    </r>
    <r>
      <rPr>
        <sz val="11"/>
        <color theme="1"/>
        <rFont val="Arial"/>
        <family val="2"/>
      </rPr>
      <t xml:space="preserve"> atenciones jurídicas discriminadas así: En el área jurídica se realizan 4 atenciones en la Unidad Móvil de manera presencial en las diferentes localidades focalizadas y adicionalmente, se realizan 535 atenciones en la sede física y de forma telefónica.
3.	con el objetivo de realizar atenciones en </t>
    </r>
    <r>
      <rPr>
        <b/>
        <sz val="11"/>
        <color theme="1"/>
        <rFont val="Arial"/>
        <family val="2"/>
      </rPr>
      <t xml:space="preserve">Trabajo Social </t>
    </r>
    <r>
      <rPr>
        <sz val="11"/>
        <color theme="1"/>
        <rFont val="Arial"/>
        <family val="2"/>
      </rPr>
      <t xml:space="preserve">(valoraciones iniciales, asesoría, seguimientos y cierres) a mujeres que realizan actividades sexuales pagadas a través de las diferentes modalidades de atención de la Estrategia Casa de Todas: sede física, móvil y telefónica, se avanzó con la realización de un total de </t>
    </r>
    <r>
      <rPr>
        <b/>
        <sz val="11"/>
        <color theme="1"/>
        <rFont val="Arial"/>
        <family val="2"/>
      </rPr>
      <t>644</t>
    </r>
    <r>
      <rPr>
        <sz val="11"/>
        <color theme="1"/>
        <rFont val="Arial"/>
        <family val="2"/>
      </rPr>
      <t xml:space="preserve"> atenciones, realizadas así: Se realizaron 5 atenciones en la unidad móvil de manera presencial en las localidades focalizadas y se realizaron 639 atenciones en la sede física y de forma telefónica. 
4.	Con el objetivo de Implementar y posicionar la Unidad Móvil ¨Casa de Todas¨(i) Se realizaron 39 recorridos en dupla en las 18 localidades donde se han identificado que se realizan ASP. (ii) 3 ferias de servicios interinstitucionales dirigidas a 33 mujeres que realizan actividades sexuales pagadas. (iii) 9 jornadas de atención itinerante en las áreas psicosocial, socio jurídica y de trabajo social, dirigidas a mujeres que realizan ASP.
5.	Se realizó el taller: Redes de apoyo social - Tipologías de redes primaria: Familia, Secundarias: Grupos, Terciarias: Instituciones. Se desarrollo en instalaciones de Casa de Todas con la participación de 10 mujeres. 
6.	Como parte del Portafolio mensual de servicios de apoyo a las mujeres en actividades sexuales pagadas, se ofertaron y desarrollaron las siguientes actividades: (i) ARTICULACIONES seis espacios de articulación con entidades que fortalecerán, acompañarán y darán continuidad el plan de trabajo de la estrategia. (ii) TALLERES Dos talleres con 15 mujeres en ASP: Un encuentro virtual sobre "Mi Proyecto de Vida", enmarcado en el Derecho al trabajo en condiciones de Igualdad y Dignidad, por el área psicosocial y una jornada formativa en derecho de familia por el área jurídica, con énfasis en derechos de alimentos, obligaciones parentales y mecanismos de exigibilidad. (iii) ACTIVIDADES se realizaron dos  jornadas de actividad física en la Sede de Casa de Todas con 13 mujeres y una  Sesión de Yoga con 8 mujeres. Finalmente, se mantuvo activa la entrega de prendas del ropero solidario de Casa de Todas.</t>
    </r>
  </si>
  <si>
    <t>https://secretariadistritald-my.sharepoint.com/:f:/g/personal/kforero_sdmujer_gov_co/IgAhUaCtKfqpRrO1kaByFUNFARUC246aggaMHtPs3e7X9nE?e=PXATBW</t>
  </si>
  <si>
    <r>
      <t xml:space="preserve">En marzo con el objetivo de aumentar a 2 unidades de operación la estrategia Casa de Todas, una sede física y una móvil, se ha establecido la operación permanente de atenciones de la Unidad Móvil en territorio y un portafolio de actividades, servicios y atenciones en la casa de Teusaquillo, con los siguientes logros: 
1.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un total de </t>
    </r>
    <r>
      <rPr>
        <b/>
        <sz val="11"/>
        <color theme="1"/>
        <rFont val="Arial"/>
        <family val="2"/>
      </rPr>
      <t>194 atenciones psicosociales</t>
    </r>
    <r>
      <rPr>
        <sz val="11"/>
        <color theme="1"/>
        <rFont val="Arial"/>
        <family val="2"/>
      </rPr>
      <t xml:space="preserve"> discriminadas así: </t>
    </r>
    <r>
      <rPr>
        <b/>
        <sz val="11"/>
        <color theme="1"/>
        <rFont val="Arial"/>
        <family val="2"/>
      </rPr>
      <t xml:space="preserve">14 atenciones en la unidad móvil </t>
    </r>
    <r>
      <rPr>
        <sz val="11"/>
        <color theme="1"/>
        <rFont val="Arial"/>
        <family val="2"/>
      </rPr>
      <t xml:space="preserve">de forma presencial en las localidades focalizadas y adicionalmente se realizaron </t>
    </r>
    <r>
      <rPr>
        <b/>
        <sz val="11"/>
        <color theme="1"/>
        <rFont val="Arial"/>
        <family val="2"/>
      </rPr>
      <t xml:space="preserve">180 atenciones psicosociales en la sede física </t>
    </r>
    <r>
      <rPr>
        <sz val="11"/>
        <color theme="1"/>
        <rFont val="Arial"/>
        <family val="2"/>
      </rPr>
      <t xml:space="preserve">y de forma telefónica. 
2.	Con el objetivo de realizar las atenciones jurídicas (valoraciones iniciales, asesoría, seguimientos y cierres) a mujeres que realizan actividades sexuales pagadas, se realizan un total de </t>
    </r>
    <r>
      <rPr>
        <b/>
        <sz val="11"/>
        <color theme="1"/>
        <rFont val="Arial"/>
        <family val="2"/>
      </rPr>
      <t xml:space="preserve">270 atenciones jurídicas </t>
    </r>
    <r>
      <rPr>
        <sz val="11"/>
        <color theme="1"/>
        <rFont val="Arial"/>
        <family val="2"/>
      </rPr>
      <t xml:space="preserve">discriminadas así: En el área jurídica se realizan </t>
    </r>
    <r>
      <rPr>
        <b/>
        <sz val="11"/>
        <color theme="1"/>
        <rFont val="Arial"/>
        <family val="2"/>
      </rPr>
      <t xml:space="preserve">8 atenciones en la Unidad Móvil </t>
    </r>
    <r>
      <rPr>
        <sz val="11"/>
        <color theme="1"/>
        <rFont val="Arial"/>
        <family val="2"/>
      </rPr>
      <t xml:space="preserve">de manera presencial en las diferentes localidades focalizadas y adicionalmente, se realizan </t>
    </r>
    <r>
      <rPr>
        <b/>
        <sz val="11"/>
        <color theme="1"/>
        <rFont val="Arial"/>
        <family val="2"/>
      </rPr>
      <t>262 atenciones en la sede física</t>
    </r>
    <r>
      <rPr>
        <sz val="11"/>
        <color theme="1"/>
        <rFont val="Arial"/>
        <family val="2"/>
      </rPr>
      <t xml:space="preserve"> y de forma telefónica.
3.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t>
    </r>
    <r>
      <rPr>
        <b/>
        <sz val="11"/>
        <color theme="1"/>
        <rFont val="Arial"/>
        <family val="2"/>
      </rPr>
      <t>390 atenciones en trabajo socia</t>
    </r>
    <r>
      <rPr>
        <sz val="11"/>
        <color theme="1"/>
        <rFont val="Arial"/>
        <family val="2"/>
      </rPr>
      <t>l , realizadas así: Se realizaron</t>
    </r>
    <r>
      <rPr>
        <b/>
        <sz val="11"/>
        <color theme="1"/>
        <rFont val="Arial"/>
        <family val="2"/>
      </rPr>
      <t xml:space="preserve"> 21 atenciones en la unidad móvil </t>
    </r>
    <r>
      <rPr>
        <sz val="11"/>
        <color theme="1"/>
        <rFont val="Arial"/>
        <family val="2"/>
      </rPr>
      <t>de manera presencial en las localidades focalizadas y se realizaron</t>
    </r>
    <r>
      <rPr>
        <b/>
        <sz val="11"/>
        <color theme="1"/>
        <rFont val="Arial"/>
        <family val="2"/>
      </rPr>
      <t xml:space="preserve"> 369 atenciones en la sede física </t>
    </r>
    <r>
      <rPr>
        <sz val="11"/>
        <color theme="1"/>
        <rFont val="Arial"/>
        <family val="2"/>
      </rPr>
      <t xml:space="preserve">y de forma telefónica. 
4.	Con el objetivo de Implementar y posicionar la Unidad Móvil ¨Casa de Todas¨se realizaron: 
(i) </t>
    </r>
    <r>
      <rPr>
        <b/>
        <sz val="11"/>
        <color theme="1"/>
        <rFont val="Arial"/>
        <family val="2"/>
      </rPr>
      <t xml:space="preserve">19 recorridos en dupla en las 16 de las localidades </t>
    </r>
    <r>
      <rPr>
        <sz val="11"/>
        <color theme="1"/>
        <rFont val="Arial"/>
        <family val="2"/>
      </rPr>
      <t>donde se han identificado que se realizan ASP, no se realizó recorrido en las localidades de Fontibón y Los Mártires, por temas de seguridad y disponibilidad de transportes en el horario requerido. (ii)</t>
    </r>
    <r>
      <rPr>
        <b/>
        <sz val="11"/>
        <color theme="1"/>
        <rFont val="Arial"/>
        <family val="2"/>
      </rPr>
      <t xml:space="preserve"> tres 3 ferias de servicios interinstitucionales dirigidas a 46 mujeres que realizan actividades sexuales pagadas</t>
    </r>
    <r>
      <rPr>
        <sz val="11"/>
        <color theme="1"/>
        <rFont val="Arial"/>
        <family val="2"/>
      </rPr>
      <t>, con el acompañamiento de Secretarias Distritales de Seguridad Convivencia y Justicia, Salud, Integración Social, Cultura, Desarrollo Económico, Centro Intégrate, Subredes Centro Oriente, Sur Occidente y Norte de Salud y Fondo de solidaridad pensional.  (iii) 1</t>
    </r>
    <r>
      <rPr>
        <b/>
        <sz val="11"/>
        <color theme="1"/>
        <rFont val="Arial"/>
        <family val="2"/>
      </rPr>
      <t>2 jornadas de atención itinerante en las áreas psicosocial, socio jurídica y de trabajo social, dirigidas a 44 mujeres que realizan ASP.</t>
    </r>
    <r>
      <rPr>
        <sz val="11"/>
        <color theme="1"/>
        <rFont val="Arial"/>
        <family val="2"/>
      </rPr>
      <t xml:space="preserve">
5.	Con el objetivo de implementar el plan de ¨Fortalecimiento de Redes ¨ para mujeres que realizan actividades sexuales pagadas ASP, durante el mes de marzo se realizó</t>
    </r>
    <r>
      <rPr>
        <b/>
        <sz val="11"/>
        <color theme="1"/>
        <rFont val="Arial"/>
        <family val="2"/>
      </rPr>
      <t xml:space="preserve"> un (1) encuentro </t>
    </r>
    <r>
      <rPr>
        <sz val="11"/>
        <color theme="1"/>
        <rFont val="Arial"/>
        <family val="2"/>
      </rPr>
      <t>presencial con las mujeres que realizan Actividades Sexuales Pagadas en la localidad de Barrios Unidos, en donde se abordó el tema "Resolución pacífica de Conflictos" y fortalecimiento de habilidades para resolver conflictos de manera asertiva; enmarcado en el Derecho a una vida libre de violencias. A la actividad asistiero</t>
    </r>
    <r>
      <rPr>
        <b/>
        <sz val="11"/>
        <color theme="1"/>
        <rFont val="Arial"/>
        <family val="2"/>
      </rPr>
      <t>n (15) quince mujeres.</t>
    </r>
    <r>
      <rPr>
        <sz val="11"/>
        <color theme="1"/>
        <rFont val="Arial"/>
        <family val="2"/>
      </rPr>
      <t xml:space="preserve">
6.	Como parte del Portafolio mensual de servicios de apoyo a las mujeres en actividades sexuales pagadas, se ofertaron y desarrollaron las siguientes actividades: TALLERES </t>
    </r>
    <r>
      <rPr>
        <b/>
        <sz val="11"/>
        <color theme="1"/>
        <rFont val="Arial"/>
        <family val="2"/>
      </rPr>
      <t>Dos talleres con mujeres 41 mujeres en ASP:</t>
    </r>
    <r>
      <rPr>
        <sz val="11"/>
        <color theme="1"/>
        <rFont val="Arial"/>
        <family val="2"/>
      </rPr>
      <t xml:space="preserve"> (i) Un Taller virtual sobre derechos de las mujeres desarrollado por el área de Trabajo Social, donde se abordó la historia de los derechos de las mujeres, se socializaron los derechos contemplados en la Política Publica de Mujeres y Equidad de Género, y se realizó reflexión de la canción sin miedo, conto con la asistencia de 11 mujeres. (ii) Un Taller “Vivamos una vida libre de violencia” en el marco de la estrategia Casa de Todas se ejecutó el taller “Vivamos una vida libre de violencia”, fundamentado en la Ley 1257 de 2008, que establece la obligación estatal de prevenir, atender, sancionar y erradicar las violencias contra las mujeres con 30 mujeres. ACTIVIDADES Adicionalmente se realizaron </t>
    </r>
    <r>
      <rPr>
        <b/>
        <sz val="11"/>
        <color theme="1"/>
        <rFont val="Arial"/>
        <family val="2"/>
      </rPr>
      <t>una jornada de actividad física</t>
    </r>
    <r>
      <rPr>
        <sz val="11"/>
        <color theme="1"/>
        <rFont val="Arial"/>
        <family val="2"/>
      </rPr>
      <t xml:space="preserve"> ( 18/03 Sede de Casa de Todas con </t>
    </r>
    <r>
      <rPr>
        <b/>
        <sz val="11"/>
        <color theme="1"/>
        <rFont val="Arial"/>
        <family val="2"/>
      </rPr>
      <t>20 mujeres</t>
    </r>
    <r>
      <rPr>
        <sz val="11"/>
        <color theme="1"/>
        <rFont val="Arial"/>
        <family val="2"/>
      </rPr>
      <t xml:space="preserve">) y </t>
    </r>
    <r>
      <rPr>
        <b/>
        <sz val="11"/>
        <color theme="1"/>
        <rFont val="Arial"/>
        <family val="2"/>
      </rPr>
      <t xml:space="preserve">dos sesiones de Yoga </t>
    </r>
    <r>
      <rPr>
        <sz val="11"/>
        <color theme="1"/>
        <rFont val="Arial"/>
        <family val="2"/>
      </rPr>
      <t xml:space="preserve">(04 de marzo con </t>
    </r>
    <r>
      <rPr>
        <b/>
        <sz val="11"/>
        <color theme="1"/>
        <rFont val="Arial"/>
        <family val="2"/>
      </rPr>
      <t>15 mujeres</t>
    </r>
    <r>
      <rPr>
        <sz val="11"/>
        <color theme="1"/>
        <rFont val="Arial"/>
        <family val="2"/>
      </rPr>
      <t xml:space="preserve"> y 25 de marzo con </t>
    </r>
    <r>
      <rPr>
        <b/>
        <sz val="11"/>
        <color theme="1"/>
        <rFont val="Arial"/>
        <family val="2"/>
      </rPr>
      <t>20 mujeres</t>
    </r>
    <r>
      <rPr>
        <sz val="11"/>
        <color theme="1"/>
        <rFont val="Arial"/>
        <family val="2"/>
      </rPr>
      <t xml:space="preserve">)  CINE CLUB:  En el marco del Cine Club de Todas, se desarrolló </t>
    </r>
    <r>
      <rPr>
        <b/>
        <sz val="11"/>
        <color theme="1"/>
        <rFont val="Arial"/>
        <family val="2"/>
      </rPr>
      <t>un espacio de reflexión colectiva</t>
    </r>
    <r>
      <rPr>
        <sz val="11"/>
        <color theme="1"/>
        <rFont val="Arial"/>
        <family val="2"/>
      </rPr>
      <t xml:space="preserve"> a partir de la proyección del documental Putas o Peluqueras, obra que visibiliza las realidades de mujeres trans en Colombia y las violencias estructurales que enfrentan. Tras la proyección, se propició un diálogo grupal en el que las </t>
    </r>
    <r>
      <rPr>
        <b/>
        <sz val="11"/>
        <color theme="1"/>
        <rFont val="Arial"/>
        <family val="2"/>
      </rPr>
      <t>30 participantes</t>
    </r>
    <r>
      <rPr>
        <sz val="11"/>
        <color theme="1"/>
        <rFont val="Arial"/>
        <family val="2"/>
      </rPr>
      <t xml:space="preserve"> reflexionaron sobre las violencias que atraviesan a las mujeres trans y establecieron paralelos con las vulneraciones presentes en el contexto de las ASP. El espacio contó con la asistencia de 30 mujeres. ROPERO: Se mantuvo activa la entrega de prendas del ropero solidario de Casa de Todas. WEBCAM: se realizó </t>
    </r>
    <r>
      <rPr>
        <b/>
        <sz val="11"/>
        <color theme="1"/>
        <rFont val="Arial"/>
        <family val="2"/>
      </rPr>
      <t xml:space="preserve">un encuentro virtual </t>
    </r>
    <r>
      <rPr>
        <sz val="11"/>
        <color theme="1"/>
        <rFont val="Arial"/>
        <family val="2"/>
      </rPr>
      <t>con las mujeres que realizan Actividades Sexuales Pagadas, en donde se abordó el tema "Tú Autonomía no se negocia", prevención de las violencias Vicaria, Económica y Patrimonial; enmarcado en el Derecho a una vida libre de violencias. A la actividad asistieron</t>
    </r>
    <r>
      <rPr>
        <b/>
        <sz val="11"/>
        <color theme="1"/>
        <rFont val="Arial"/>
        <family val="2"/>
      </rPr>
      <t xml:space="preserve"> (5) cinco mujeres.</t>
    </r>
  </si>
  <si>
    <r>
      <t xml:space="preserve">En el periodo acumulado de enero a marzo, con el objetivo de Aumentar a 2 unidades de operación la estrategia Casa de Todas, una sede física y una móvil, se ha establecido la operación permanente de atenciones de la Unidad Móvil en territorio  y un portafolio de actividades, servicios y atenciones en la casa de Teusaquillo, con los siguientes logros: 
1.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un total de </t>
    </r>
    <r>
      <rPr>
        <b/>
        <sz val="11"/>
        <rFont val="Arial"/>
        <family val="2"/>
      </rPr>
      <t xml:space="preserve">516 atenciones psicosociales </t>
    </r>
    <r>
      <rPr>
        <sz val="11"/>
        <rFont val="Arial"/>
        <family val="2"/>
      </rPr>
      <t xml:space="preserve">discriminadas así: </t>
    </r>
    <r>
      <rPr>
        <b/>
        <sz val="11"/>
        <rFont val="Arial"/>
        <family val="2"/>
      </rPr>
      <t xml:space="preserve">21 atenciones en la unidad móvil </t>
    </r>
    <r>
      <rPr>
        <sz val="11"/>
        <rFont val="Arial"/>
        <family val="2"/>
      </rPr>
      <t xml:space="preserve">de forma presencial en las localidades focalizadas y adicionalmente se realizaron </t>
    </r>
    <r>
      <rPr>
        <b/>
        <sz val="11"/>
        <rFont val="Arial"/>
        <family val="2"/>
      </rPr>
      <t>495 atenciones psicosociales en la sede física</t>
    </r>
    <r>
      <rPr>
        <sz val="11"/>
        <rFont val="Arial"/>
        <family val="2"/>
      </rPr>
      <t xml:space="preserve"> y de forma telefónica. 
2.	Con el objetivo de realizar las atenciones jurídicas (valoraciones iniciales, asesoría, seguimientos y cierres) a mujeres que realizan actividades sexuales pagadas, se realizan un total de </t>
    </r>
    <r>
      <rPr>
        <b/>
        <sz val="11"/>
        <rFont val="Arial"/>
        <family val="2"/>
      </rPr>
      <t>809 atenciones jurídicas</t>
    </r>
    <r>
      <rPr>
        <sz val="11"/>
        <rFont val="Arial"/>
        <family val="2"/>
      </rPr>
      <t xml:space="preserve"> discriminadas así: En el área jurídica se realizan </t>
    </r>
    <r>
      <rPr>
        <b/>
        <sz val="11"/>
        <rFont val="Arial"/>
        <family val="2"/>
      </rPr>
      <t xml:space="preserve">12 atenciones en la Unidad Móvil </t>
    </r>
    <r>
      <rPr>
        <sz val="11"/>
        <rFont val="Arial"/>
        <family val="2"/>
      </rPr>
      <t>de manera presencial en las diferentes localidades focalizadas y adicionalmente, se realizan</t>
    </r>
    <r>
      <rPr>
        <b/>
        <sz val="11"/>
        <rFont val="Arial"/>
        <family val="2"/>
      </rPr>
      <t xml:space="preserve"> 797 atenciones en la sede física</t>
    </r>
    <r>
      <rPr>
        <sz val="11"/>
        <rFont val="Arial"/>
        <family val="2"/>
      </rPr>
      <t xml:space="preserve"> y de forma telefónica.
3.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t>
    </r>
    <r>
      <rPr>
        <b/>
        <sz val="11"/>
        <rFont val="Arial"/>
        <family val="2"/>
      </rPr>
      <t>1034 atenciones de trabajo social</t>
    </r>
    <r>
      <rPr>
        <sz val="11"/>
        <rFont val="Arial"/>
        <family val="2"/>
      </rPr>
      <t>, realizadas así: Se realizaron</t>
    </r>
    <r>
      <rPr>
        <b/>
        <sz val="11"/>
        <rFont val="Arial"/>
        <family val="2"/>
      </rPr>
      <t xml:space="preserve"> 26 atenciones en la unidad móvil </t>
    </r>
    <r>
      <rPr>
        <sz val="11"/>
        <rFont val="Arial"/>
        <family val="2"/>
      </rPr>
      <t xml:space="preserve">de manera presencial en las localidades focalizadas y se realizaron </t>
    </r>
    <r>
      <rPr>
        <b/>
        <sz val="11"/>
        <rFont val="Arial"/>
        <family val="2"/>
      </rPr>
      <t>1008 atenciones en la sede física</t>
    </r>
    <r>
      <rPr>
        <sz val="11"/>
        <rFont val="Arial"/>
        <family val="2"/>
      </rPr>
      <t xml:space="preserve"> y de forma telefónica. 
4.	Con el objetivo de Implementar y posicionar la Unidad Móvil ¨Casa de Todas¨se realizaron:  (i) </t>
    </r>
    <r>
      <rPr>
        <b/>
        <sz val="11"/>
        <rFont val="Arial"/>
        <family val="2"/>
      </rPr>
      <t>58 recorridos en dupla en las 18 localidades</t>
    </r>
    <r>
      <rPr>
        <sz val="11"/>
        <rFont val="Arial"/>
        <family val="2"/>
      </rPr>
      <t xml:space="preserve"> donde se han identificado que se realizan ASP, Barrios Unidos, Puente Aranda, Kennedy, Chapinero, Usaquén, Los Mártires, Suba, Antonio Nariño, Rafael Uribe Uribe, Ciudad Bolívar, Engativá, Bosa, La Candelaria, Santa Fe, Tunjuelito, Usme, Fontibón y Teusaquillo. 
(ii) Seis </t>
    </r>
    <r>
      <rPr>
        <b/>
        <sz val="11"/>
        <rFont val="Arial"/>
        <family val="2"/>
      </rPr>
      <t xml:space="preserve">6 ferias de servicios interinstitucionales dirigidas a 108 mujeres que realizan actividades sexuales pagadas, </t>
    </r>
    <r>
      <rPr>
        <sz val="11"/>
        <rFont val="Arial"/>
        <family val="2"/>
      </rPr>
      <t xml:space="preserve">con el acompañamiento de Secretarias Distritales de Seguridad Convivencia y Justicia, Salud, Integración Social, Cultura, Desarrollo Económico, mujer, salud, Centro Intégrate, Subredes de salud: Sur, Centro Oriente, Sur Occidente y Norte de Salud, Fondo de solidaridad pensional, liga Colombiana contra el SIDA, IPS Colsubsidio, FNA.  (iii) </t>
    </r>
    <r>
      <rPr>
        <b/>
        <sz val="11"/>
        <rFont val="Arial"/>
        <family val="2"/>
      </rPr>
      <t>21 jornadas de atención itinerante en las áreas psicosocial, socio jurídica y de trabajo social, dirigidas a 71 mujeres que realizan ASP.</t>
    </r>
    <r>
      <rPr>
        <sz val="11"/>
        <rFont val="Arial"/>
        <family val="2"/>
      </rPr>
      <t xml:space="preserve">
5.	Como parte del Portafolio mensual de servicios de apoyo a las mujeres en actividades sexuales pagadas, se ofertaron y desarrollaron las siguientes actividades: 
TALLERES </t>
    </r>
    <r>
      <rPr>
        <b/>
        <sz val="11"/>
        <rFont val="Arial"/>
        <family val="2"/>
      </rPr>
      <t>cuatro talleres con mujeres 56 mujeres en ASP:</t>
    </r>
    <r>
      <rPr>
        <sz val="11"/>
        <rFont val="Arial"/>
        <family val="2"/>
      </rPr>
      <t xml:space="preserve"> (i) Un Taller virtual sobre derechos de las mujeres desarrollado por el área de Trabajo Social, con la asistencia de 11 mujeres. (ii) Un Taller “Vivamos una vida libre de violencia” en el marco de la estrategia Casa de Todas se ejecutó el taller “Vivamos una vida libre de violencia”, con 30 mujeres. (iii) Un encuentro virtual con las mujeres que realizan ASP, sobre "Mi Proyecto de Vida", enmarcado en el Derecho al trabajo en condiciones de Igualdad y Dignidad con (5) participantes. (iv) una jornada formativa en derecho de familia por el área jurídica, con énfasis en derechos de alimentos, obligaciones parentales y mecanismos de exigibilidad, con (10) mujeres. ACTIVIDADES Adicionalmente se realizaron t</t>
    </r>
    <r>
      <rPr>
        <b/>
        <sz val="11"/>
        <rFont val="Arial"/>
        <family val="2"/>
      </rPr>
      <t xml:space="preserve">res jornadas de actividad física con 33 mujeres </t>
    </r>
    <r>
      <rPr>
        <sz val="11"/>
        <rFont val="Arial"/>
        <family val="2"/>
      </rPr>
      <t xml:space="preserve">y </t>
    </r>
    <r>
      <rPr>
        <b/>
        <sz val="11"/>
        <rFont val="Arial"/>
        <family val="2"/>
      </rPr>
      <t>tres sesiones de Yoga con 43 mujeres</t>
    </r>
    <r>
      <rPr>
        <sz val="11"/>
        <rFont val="Arial"/>
        <family val="2"/>
      </rPr>
      <t xml:space="preserve">.  CINE CLUB:  En el marco del Cine Club de Todas, se desarrolló </t>
    </r>
    <r>
      <rPr>
        <b/>
        <sz val="11"/>
        <rFont val="Arial"/>
        <family val="2"/>
      </rPr>
      <t>un espacio de reflexión c</t>
    </r>
    <r>
      <rPr>
        <sz val="11"/>
        <rFont val="Arial"/>
        <family val="2"/>
      </rPr>
      <t xml:space="preserve">olectiva a partir de la proyección del documental Putas o Peluqueras, obra que visibiliza las realidades de mujeres trans en Colombia y las violencias estructurales que enfrentan. Tras la proyección, se propició un diálogo grupal en el que las 30 participantes reflexionaron sobre las violencias que atraviesan a las mujeres trans y establecieron paralelos con las vulneraciones presentes en el contexto de las ASP. El espacio contó con la asistencia de </t>
    </r>
    <r>
      <rPr>
        <b/>
        <sz val="11"/>
        <rFont val="Arial"/>
        <family val="2"/>
      </rPr>
      <t xml:space="preserve">30 mujeres. </t>
    </r>
    <r>
      <rPr>
        <sz val="11"/>
        <rFont val="Arial"/>
        <family val="2"/>
      </rPr>
      <t xml:space="preserve">ROPERO: Se mantuvo activa la entrega de prendas del ropero solidario de Casa de Todas. WEBCAM: se realizó visita a dos estudios Web Cam, Referenciados en la base de datos en construcción, con el objetivo de gestionar la programación de espacios de acciones afirmativas y se realizó </t>
    </r>
    <r>
      <rPr>
        <b/>
        <sz val="11"/>
        <rFont val="Arial"/>
        <family val="2"/>
      </rPr>
      <t>un encuentro virtual</t>
    </r>
    <r>
      <rPr>
        <sz val="11"/>
        <rFont val="Arial"/>
        <family val="2"/>
      </rPr>
      <t xml:space="preserve"> con las mujeres que realizan Actividades Sexuales Pagadas, en donde se abordó el tema "Tú Autonomía no se negocia", prevención de las violencias Vicaria, Económica y Patrimonial; enmarcado en el Derecho a una vida libre de violencias. A la actividad asistieron </t>
    </r>
    <r>
      <rPr>
        <b/>
        <sz val="11"/>
        <rFont val="Arial"/>
        <family val="2"/>
      </rPr>
      <t>(5) cinco mujeres.</t>
    </r>
    <r>
      <rPr>
        <sz val="11"/>
        <rFont val="Arial"/>
        <family val="2"/>
      </rPr>
      <t xml:space="preserve">
FORTALECIMIENTO DE REDES: Con el objetivo de implementar el plan de ¨Fortalecimiento de Redes ¨ para mujeres que realizan actividades sexuales pagadas ASP, se realizaron </t>
    </r>
    <r>
      <rPr>
        <b/>
        <sz val="11"/>
        <rFont val="Arial"/>
        <family val="2"/>
      </rPr>
      <t>dos talleres con 25 mujeres</t>
    </r>
    <r>
      <rPr>
        <sz val="11"/>
        <rFont val="Arial"/>
        <family val="2"/>
      </rPr>
      <t xml:space="preserve"> que realizan Actividades Sexuales (i) Tipologías de redes primaria: Familia, Secundarias: Grupos, Terciarias: Instituciones (ii) "Resolución pacífica de Conflictos" y fortalecimiento de habilidades para resolver conflictos de manera asertiva; enmarcado en el Derecho a una vida libre de violencias.  
</t>
    </r>
  </si>
  <si>
    <r>
      <t>En abril con el objetivo de aumentar a 2 unidades de operación la estrategia Casa de Todas, una sede física y una móvil, se ha establecido la operación permanente de atenciones de la Unidad Móvil de forma presencial en territorio y un portafolio de actividades, servicios y atenciones en la casa de Teusaquillo, con los siguientes logros: 
1.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un total de</t>
    </r>
    <r>
      <rPr>
        <b/>
        <sz val="11"/>
        <color theme="1"/>
        <rFont val="Arial"/>
        <family val="2"/>
      </rPr>
      <t xml:space="preserve"> 222 atenciones psicosociales</t>
    </r>
    <r>
      <rPr>
        <sz val="11"/>
        <color theme="1"/>
        <rFont val="Arial"/>
        <family val="2"/>
      </rPr>
      <t xml:space="preserve"> discriminadas así: 8 atenciones en la unidad móvil de forma presencial en las localidades focalizadas y adicionalmente se realizaron 214 atenciones psicosociales en la sede física y de forma telefónica. 
2.	Con el objetivo de realizar las atenciones jurídicas (valoraciones iniciales, asesoría, seguimientos y cierres) a mujeres que realizan actividades sexuales pagadas, se realizan un total de </t>
    </r>
    <r>
      <rPr>
        <b/>
        <sz val="11"/>
        <color theme="1"/>
        <rFont val="Arial"/>
        <family val="2"/>
      </rPr>
      <t xml:space="preserve">279 atenciones jurídicas </t>
    </r>
    <r>
      <rPr>
        <sz val="11"/>
        <color theme="1"/>
        <rFont val="Arial"/>
        <family val="2"/>
      </rPr>
      <t xml:space="preserve">discriminadas así: En el área jurídica se realizan 14 atenciones en la Unidad Móvil de manera presencial en las diferentes localidades focalizadas y adicionalmente, se realizan 265 atenciones en la sede física y de forma telefónica.
3.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t>
    </r>
    <r>
      <rPr>
        <b/>
        <sz val="11"/>
        <color theme="1"/>
        <rFont val="Arial"/>
        <family val="2"/>
      </rPr>
      <t xml:space="preserve">376 atenciones en trabajo social </t>
    </r>
    <r>
      <rPr>
        <sz val="11"/>
        <color theme="1"/>
        <rFont val="Arial"/>
        <family val="2"/>
      </rPr>
      <t xml:space="preserve">, realizadas así: Se realizaron 19 atenciones en la unidad móvil de manera presencial en las localidades focalizadas y se realizaron 357 atenciones en la sede física y de forma telefónica. 
4.	Con el objetivo de Implementar y posicionar la Unidad Móvil ¨Casa de Todas¨ se realizaron: 
(i) </t>
    </r>
    <r>
      <rPr>
        <b/>
        <sz val="11"/>
        <color theme="1"/>
        <rFont val="Arial"/>
        <family val="2"/>
      </rPr>
      <t>21 recorridos en dupla en las 18 localidades</t>
    </r>
    <r>
      <rPr>
        <sz val="11"/>
        <color theme="1"/>
        <rFont val="Arial"/>
        <family val="2"/>
      </rPr>
      <t xml:space="preserve"> donde se han identificado que se realizan ASP: Barrios Unidos, Puente Aranda, Kennedy, Chapinero, Usaquén, Los Mártires, Suba, Antonio Nariño, Rafael Uribe Uribe, Ciudad Bolívar, Engativá, Bosa, La Candelaria, Santa Fe, Tunjuelito, Usme, Fontibón y Teusaquillo. (ii) C</t>
    </r>
    <r>
      <rPr>
        <b/>
        <sz val="11"/>
        <color theme="1"/>
        <rFont val="Arial"/>
        <family val="2"/>
      </rPr>
      <t>uatro 4 ferias de servicios interinstitucionales</t>
    </r>
    <r>
      <rPr>
        <sz val="11"/>
        <color theme="1"/>
        <rFont val="Arial"/>
        <family val="2"/>
      </rPr>
      <t xml:space="preserve"> donde s</t>
    </r>
    <r>
      <rPr>
        <b/>
        <sz val="11"/>
        <color theme="1"/>
        <rFont val="Arial"/>
        <family val="2"/>
      </rPr>
      <t xml:space="preserve">e atendieron a 85 mujeres </t>
    </r>
    <r>
      <rPr>
        <sz val="11"/>
        <color theme="1"/>
        <rFont val="Arial"/>
        <family val="2"/>
      </rPr>
      <t>que realizan actividades sexuales pagadas por las diferentes direcciones de la SdMujer y por las Secretarias Distritales de Seguridad Convivencia y Justicia, Salud, Integración Social, Desarrollo Económico, Centro Intégrate, Subredes Centro Oriente, Sur Occidente, sur y Norte de Salud, IPS Colsubsidio, Empresa METRO y RED SOMOS (iii) 1</t>
    </r>
    <r>
      <rPr>
        <b/>
        <sz val="11"/>
        <color theme="1"/>
        <rFont val="Arial"/>
        <family val="2"/>
      </rPr>
      <t xml:space="preserve">0 jornadas de atención itinerante </t>
    </r>
    <r>
      <rPr>
        <sz val="11"/>
        <color theme="1"/>
        <rFont val="Arial"/>
        <family val="2"/>
      </rPr>
      <t xml:space="preserve">en las áreas psicosocial, socio jurídica y de trabajo social, dirigidas a </t>
    </r>
    <r>
      <rPr>
        <b/>
        <sz val="11"/>
        <color theme="1"/>
        <rFont val="Arial"/>
        <family val="2"/>
      </rPr>
      <t>8 mujeres que realizan ASP</t>
    </r>
    <r>
      <rPr>
        <sz val="11"/>
        <color theme="1"/>
        <rFont val="Arial"/>
        <family val="2"/>
      </rPr>
      <t xml:space="preserve">
5.	Con el objetivo de implementar el plan de ¨Fortalecimiento de Redes ¨ para mujeres que realizan actividades sexuales pagadas ASP, Se realizó </t>
    </r>
    <r>
      <rPr>
        <b/>
        <sz val="11"/>
        <color theme="1"/>
        <rFont val="Arial"/>
        <family val="2"/>
      </rPr>
      <t>un (1) taller sobre derechos de las mujeres,</t>
    </r>
    <r>
      <rPr>
        <sz val="11"/>
        <color theme="1"/>
        <rFont val="Arial"/>
        <family val="2"/>
      </rPr>
      <t xml:space="preserve"> en el cual se profundizó sobre el derecho a la autonomía económica, con la participación de </t>
    </r>
    <r>
      <rPr>
        <b/>
        <sz val="11"/>
        <color theme="1"/>
        <rFont val="Arial"/>
        <family val="2"/>
      </rPr>
      <t>5 mujeres en ASP</t>
    </r>
    <r>
      <rPr>
        <sz val="11"/>
        <color theme="1"/>
        <rFont val="Arial"/>
        <family val="2"/>
      </rPr>
      <t xml:space="preserve">. 
6.	Como parte del Portafolio mensual de servicios de apoyo a las mujeres en actividades sexuales pagadas, se ofertaron y desarrollaron las siguientes actividades: (i) TALLERES: </t>
    </r>
    <r>
      <rPr>
        <b/>
        <sz val="11"/>
        <color theme="1"/>
        <rFont val="Arial"/>
        <family val="2"/>
      </rPr>
      <t xml:space="preserve">Un (1) Espacio Psicosocial </t>
    </r>
    <r>
      <rPr>
        <sz val="11"/>
        <color theme="1"/>
        <rFont val="Arial"/>
        <family val="2"/>
      </rPr>
      <t xml:space="preserve"> abordando el tema de la IVE de manera virtual, contó con la </t>
    </r>
    <r>
      <rPr>
        <b/>
        <sz val="11"/>
        <color theme="1"/>
        <rFont val="Arial"/>
        <family val="2"/>
      </rPr>
      <t>asistencia de 8 mujeres</t>
    </r>
    <r>
      <rPr>
        <sz val="11"/>
        <color theme="1"/>
        <rFont val="Arial"/>
        <family val="2"/>
      </rPr>
      <t xml:space="preserve">. (ii) ACTIVIDADES: Adicionalmente se realizaron </t>
    </r>
    <r>
      <rPr>
        <b/>
        <sz val="11"/>
        <color theme="1"/>
        <rFont val="Arial"/>
        <family val="2"/>
      </rPr>
      <t xml:space="preserve">una jornada de actividad física </t>
    </r>
    <r>
      <rPr>
        <sz val="11"/>
        <color theme="1"/>
        <rFont val="Arial"/>
        <family val="2"/>
      </rPr>
      <t xml:space="preserve">Sede de Casa de Todas con la </t>
    </r>
    <r>
      <rPr>
        <b/>
        <sz val="11"/>
        <color theme="1"/>
        <rFont val="Arial"/>
        <family val="2"/>
      </rPr>
      <t xml:space="preserve">participación de 8 mujeres  </t>
    </r>
    <r>
      <rPr>
        <sz val="11"/>
        <color theme="1"/>
        <rFont val="Arial"/>
        <family val="2"/>
      </rPr>
      <t xml:space="preserve">y </t>
    </r>
    <r>
      <rPr>
        <b/>
        <sz val="11"/>
        <color theme="1"/>
        <rFont val="Arial"/>
        <family val="2"/>
      </rPr>
      <t xml:space="preserve">una sesión de Yoga </t>
    </r>
    <r>
      <rPr>
        <sz val="11"/>
        <color theme="1"/>
        <rFont val="Arial"/>
        <family val="2"/>
      </rPr>
      <t xml:space="preserve">con la </t>
    </r>
    <r>
      <rPr>
        <b/>
        <sz val="11"/>
        <color theme="1"/>
        <rFont val="Arial"/>
        <family val="2"/>
      </rPr>
      <t>participación de 4 mujeres</t>
    </r>
    <r>
      <rPr>
        <sz val="11"/>
        <color theme="1"/>
        <rFont val="Arial"/>
        <family val="2"/>
      </rPr>
      <t xml:space="preserve">. (iii) CINE CLUB:  En el marco del </t>
    </r>
    <r>
      <rPr>
        <b/>
        <sz val="11"/>
        <color theme="1"/>
        <rFont val="Arial"/>
        <family val="2"/>
      </rPr>
      <t>Cine Club de Todas, se desarrolló un espacio</t>
    </r>
    <r>
      <rPr>
        <sz val="11"/>
        <color theme="1"/>
        <rFont val="Arial"/>
        <family val="2"/>
      </rPr>
      <t xml:space="preserve"> a partir de la proyección de la película Carol (2015), contribuyendo al reconocimiento de la autonomía y dignidad de las mujeres participantes de la Estrategia Casa de Todas. El espacio contó con la asistencia de </t>
    </r>
    <r>
      <rPr>
        <b/>
        <sz val="11"/>
        <color theme="1"/>
        <rFont val="Arial"/>
        <family val="2"/>
      </rPr>
      <t>23 mujeres.</t>
    </r>
    <r>
      <rPr>
        <sz val="11"/>
        <color theme="1"/>
        <rFont val="Arial"/>
        <family val="2"/>
      </rPr>
      <t xml:space="preserve"> (iii) ROPERO: Se mantuvo activa la entrega de prendas del ropero solidario de Casa de Todas.</t>
    </r>
  </si>
  <si>
    <r>
      <t xml:space="preserve">En el periodo acumulado de enero a abril, con el objetivo de Aumentar a 2 unidades de operación la estrategia Casa de Todas, una sede física y una móvil, se ha establecido la operación permanente de atenciones de la Unidad Móvil en territorio  y un portafolio de actividades, servicios y atenciones en la casa de Teusaquillo, con los siguientes logros: 
1.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un total de </t>
    </r>
    <r>
      <rPr>
        <b/>
        <sz val="11"/>
        <color theme="1"/>
        <rFont val="Arial"/>
        <family val="2"/>
      </rPr>
      <t>738 atenciones psicosociales</t>
    </r>
    <r>
      <rPr>
        <sz val="11"/>
        <color theme="1"/>
        <rFont val="Arial"/>
        <family val="2"/>
      </rPr>
      <t xml:space="preserve"> discriminadas así: 29 atenciones en la unidad móvil de forma presencial en las localidades focalizadas y adicionalmente se realizaron 709 atenciones psicosociales en la sede física y de forma telefónica. 
2.	Con el objetivo de realizar las atenciones jurídicas (valoraciones iniciales, asesoría, seguimientos y cierres) a mujeres que realizan actividades sexuales pagadas, se realizan un total de </t>
    </r>
    <r>
      <rPr>
        <b/>
        <sz val="11"/>
        <color theme="1"/>
        <rFont val="Arial"/>
        <family val="2"/>
      </rPr>
      <t>1088 atenciones jurídicas</t>
    </r>
    <r>
      <rPr>
        <sz val="11"/>
        <color theme="1"/>
        <rFont val="Arial"/>
        <family val="2"/>
      </rPr>
      <t xml:space="preserve"> discriminadas así: En el área jurídica se realizan 26 atenciones en la Unidad Móvil de manera presencial en las diferentes localidades focalizadas y adicionalmente, se realizan 1062 atenciones en la sede física y de forma telefónica.
3.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t>
    </r>
    <r>
      <rPr>
        <b/>
        <sz val="11"/>
        <color theme="1"/>
        <rFont val="Arial"/>
        <family val="2"/>
      </rPr>
      <t xml:space="preserve"> 1410 atenciones de trabajo social,</t>
    </r>
    <r>
      <rPr>
        <sz val="11"/>
        <color theme="1"/>
        <rFont val="Arial"/>
        <family val="2"/>
      </rPr>
      <t xml:space="preserve"> realizadas así: Se realizaron 45 atenciones en la unidad móvil de manera presencial en las localidades focalizadas y se realizaron 1365 atenciones en la sede física y de forma telefónica. 
4.	Con el objetivo de Implementar y posicionar la Unidad Móvil ¨Casa de Todas¨se realizaron:  (i) 79 recorridos en dupla en las 18 localidades donde se han identificado que se realizan ASP, Barrios Unidos, Puente Aranda, Kennedy, Chapinero, Usaquén, Los Mártires, Suba, Antonio Nariño, Rafael Uribe Uribe, Ciudad Bolívar, Engativá, Bosa, La Candelaria, Santa Fe, Tunjuelito, Usme, Fontibón y Teusaquillo. (ii) Diez 10 ferias de servicios interinstitucionales dirigidas a 193 mujeres que realizan actividades sexuales pagadas, con el acompañamiento de la SdMujer y por las Secretarias Distritales de Seguridad Convivencia y Justicia, Salud, cultura, Integración Social, Desarrollo Económico, Centro Intégrate, Subredes Centro Oriente, Sur Occidente, sur y Norte de Salud, IPS Colsubsidio, Empresa METRO, RED SOMOS, Fondo de solidaridad Pensional, FNA y liga Colombiana contra el SIDA (iii) 31 jornadas de atención itinerante en las áreas psicosocial, socio jurídica y de trabajo social, dirigidas a 79 mujeres que realizan ASP.
5.	Como parte del Portafolio mensual de servicios de apoyo a las mujeres en actividades sexuales pagadas, se ofertaron y desarrollaron las siguientes actividades: 
(i) TALLERES cinco (5) talleres con la participación de 64 mujeres en ASP (ii) ACTIVIDADES cuatro jornadas de actividad física en la Sede de Casa de Todas con la participación de 41 mujeres en ASP y cuatro jornadas de YOGA con la participación de 47 mujeres en ASP (iii) CINE CLUB:  En el marco del Cine Club de Todas, se desarrollaron dos espacios con 53 mujeres con el objetivo que a través de la proyección de películas se genere una reflexión colectiva. (iv) ROPERO: Se mantuvo activa la entrega de prendas del ropero solidario de Casa de Todas.  (v) WEBCAM: se realizaron tres visitas a estudios Web Cam, con el objetivo de programar y realizar espacios de acciones afirmativas, se realizó un encuentro virtual con las mujeres que realizan Actividades Sexuales Pagadas, en donde se abordó el tema "Tú Autonomía no se negocia", prevención de las violencias Vicaria, Económica y Patrimonial; enmarcado en el Derecho a una vida libre de violencias. A la actividad asistieron (5) cinco mujeres y se dio inicio a la estructuración y actualización de la base de datos de escenarios Web Cam, con el objetivo de generar acompañamiento y acciones afirmativas desde la Estrategia Casa de Todas, dirigidas a mujeres que realizan actividades sexuales pagadas (ASP) a través de estas plataformas. (vi) FORTALECIMIENTO DE REDES: Con el objetivo de implementar el plan de ¨Fortalecimiento de Redes ¨ para mujeres que realizan actividades sexuales pagadas ASP, se realizaron tres talleres con 30 mujeres que realizan Actividades Sexuales. </t>
    </r>
  </si>
  <si>
    <t>https://secretariadistritald-my.sharepoint.com/:f:/g/personal/kforero_sdmujer_gov_co/IgCm3ibQk6VdQpi6ZST2Hf6dAQvoZoP-rdVDooBJhObKtAA?e=Iu8bP9</t>
  </si>
  <si>
    <t>En mayo con el objetivo de aumentar a 2 unidades de operación la estrategia Casa de Todas, una sede física y una móvil, se ha establecido la operación permanente de atenciones de la Unidad Móvil de forma presencial en territorio y un portafolio de actividades, servicios y atenciones en la casa de Teusaquillo, con los siguientes logros: 
1.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un total de 209 atenciones psicosociales discriminadas así: 7 atenciones en la unidad móvil de forma presencial en las localidades focalizadas y adicionalmente se realizaron 202 atenciones psicosociales en la sede física y de forma telefónica. 
2.	Con el objetivo de realizar las atenciones jurídicas (valoraciones iniciales, asesoría, seguimientos y cierres) a mujeres que realizan actividades sexuales pagadas, se realizan un total de 308 atenciones jurídicas discriminadas así: En el área jurídica se realizan 9 atenciones en la Unidad Móvil de manera presencial en las diferentes localidades focalizadas y adicionalmente, se realizan 299 atenciones en la sede física y de forma telefónica.
3.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avanzó con la realización de un total de 385 atenciones en trabajo social , realizadas así: Se realizaron 13 atenciones en la unidad móvil de manera presencial en las localidades focalizadas y se realizaron 372 atenciones en la sede física y de forma telefónica. 
4.	Con el objetivo de Implementar y posicionar la Unidad Móvil ¨Casa de Todas¨ se realizaron: 
•	RECORRIDOS EN DUPLA: Se realizaron 21 recorridos en dupla en las 18 localidades donde se han identificado que se realizan ASP
•	FERIAS DE SERVICIOS INTERINSTITUCIONALES: Se realizaron 3 ferias de servicios interinstitucionales donde se atendieron a 61 mujeres que realizan actividades sexuales pagadas
•	JORNADAS DE ATENCIÓN ITINERANTE: Se realizaron 11 jornadas con las áreas psicosocial, socio jurídica y de trabajo social, dirigidas a 15 mujeres que realizan ASP
5. Con el objetivo de mantener y posicionar la atención de la sede física en Teusaquillo: 
•	FORTALECIMIENTO DE REDES DE APOYO: un (1) taller sobre habilidades para la vida, el cual se realizó de manera virtual y contó con la asistencia de 14 mujeres.
•	TALLERES: Un (1) encuentro virtual con las mujeres que realizan Actividades Sexuales Pagadas, en donde se abordó el tema: "Violencia Sexual y Violencia Digital" en el marco del Derecho a una vida libre de violencias, a la actividad asistieron (10) diez mujeres.
•	ACTIVIDADES: Adicionalmente se realizaron una jornadas de actividad física Sede de Casa de Todas con la participación de 5 mujeres  y 2 sesiónes de Yoga con la participación de 11 mujeres. 
•	CINE CLUB:  e desarrolló un espacio pedagógico y de reflexión colectiva mediante la estrategia de cine foro, a partir de la proyección del cortometraje "El orden de las cosas". La actividad se realizó en la sede de la Casa de Todas, contando con la participación de 14 mujeres</t>
  </si>
  <si>
    <t xml:space="preserve">En el periodo acumulado de enero a mayo, con el objetivo de Aumentar a 2 unidades de operación la estrategia Casa de Todas, se ha establecido la operación permanente de atenciones de la Unidad Móvil en territorio  y un portafolio de actividades, servicios y atenciones en la casa de Teusaquillo, logrando: 
1.	Con el objetivo de realizar las atenciones psicosociales a mujeres que realizan actividades sexuales pagadas ASP a través de las modalidades de atención de la Estrategia Casa de Todas, se realizaron un total de 947 atenciones psicosociales discriminadas en 36 atenciones en la unidad móvil en las localidades focalizadas y adicionalmente se realizaron 911 atenciones psicosociales en la sede física. 
2.	Con el objetivo de realizar las atenciones jurídicas a mujeres que realizan ASP. se realizan un total de 1.396 atenciones jurídicas discriminadas en 35 en la Unidad Móvil en las diferentes localidades focalizadas y adicionalmente, se realizan 1.361 atenciones en la sede física. 
3. Con el objetivo de realizar atenciones en Trabajo Social a mujeres que realizan actividades sexuales pagadas a través de las diferentes modalidades de atención de la Estrategia Casa de Todas:, se avanzó con la realización de un total de1.795 atenciones en trabajo social: Se realizaron 58 atenciones en la unidad móvil de manera presencial en las localidades focalizadas y se realizaron 1.737 atenciones en la sede física. 
4.	Con el objetivo de Implementar y posicionar la Unidad Móvil ¨Casa de Todas¨ se realizaron: 
•	Se realizaron 100 recorridos en dupla en las 18 localidades donde se han identificado que se realizan ASP
•	Se realizaron 13 ferias de servicios interinstitucionales donde se atendieron a 254 mujeres que realizan actividades sexuales pagadas
•	Se realizaron 42 jornadas de atención itinerante  con las áreas psicosocial, socio jurídica y de trabajo social, dirigidas a 94 mujeres que realizan ASP
5. Con el objetivo de mantener y posicionar la atención de la sede física en Teusaquillo: 
•	Cuatro 4 talleres para el fortalecimiento de redes de apoyo con la participación de 44 mujeres, así: (i) Un taller de tipologías de redes primaria: Familia, Secundarias: Grupos, Terciarias: Instituciones 10 mujeres (ii) un encuentro con las mujeres en ASP en Barrios Unidos tema: "Resolución pacífica de Conflictos" y fortalecimiento de habilidades para resolver conflictos de manera asertiva; enmarcado en el Derecho a una vida libre de violencias 15 mujeres (iii) un taller sobre derechos de las mujeres, en el cual se profundizó sobre el derecho a la autonomía económica 5 mujeres (iv) Un taller sobre habilidades para la vida, virtual con 14 mujeres en ASP. 
•	Seis (6) talleres con la participación de 75 mujeres en ASP, así: (i) Un encuentro virtual de "Mi Proyecto de Vida", enmarcado en el Derecho al trabajo en condiciones de Igualdad y Dignidad, con 5 mujeres en ASP (ii) Una jornada formativa en derecho de familia por el área jurídica, con énfasis en derechos de alimentos, obligaciones parentales y mecanismos de exigibilidad, con 10 mujeres en ASP (iii)  Un Taller virtual sobre derechos de las mujeres desarrollado por el área de Trabajo Social, reflexión de la canción sin miedo, con 11 mujeres en ASP. (iv) Un Taller “Vivamos una vida libre de violencia”, fundamentado en la Ley 1257 de 2008, con 30 mujeres en ASP. (v) Un Espacio Psicosocial, abordando el tema de la IVE de manera virtual con 8 mujeres en ASP. (vi) Un encuentro virtual: "Violencia Sexual y Violencia Digital" en el marco del Derecho a una vida libre de violencias, con 11 once mujeres en ASP.
•	ACTIVIDADES: Se realizaron 5 cinco jornadas de actividad física en la Sede de Casa de Todas con la participación de 46 mujeres y seis jornadas de YOGA con la participación de 58 mujeres en ASP.
•	CINE CLUB:  En el marco del Cine Club de Todas, se desarrollaron tres espacios con 67 mujeres con el objetivo que a través de la proyección de películas se genere una reflexión colectiva en la sede de la Casa de Todas, con 14 mujeres en ASP. </t>
  </si>
  <si>
    <t>https://secretariadistritald-my.sharepoint.com/:f:/g/personal/kforero_sdmujer_gov_co/IgC8PJaNnqBXRZOWOibfAyjjAf7lU4V6n1l2d_gUqVAquqU?e=OQBTQA</t>
  </si>
  <si>
    <t>Finalizado por cumplimiento</t>
  </si>
  <si>
    <t>N/A</t>
  </si>
  <si>
    <t>Formula indicador:</t>
  </si>
  <si>
    <t>Avance mensual</t>
  </si>
  <si>
    <t>Elaboró</t>
  </si>
  <si>
    <t>Firma</t>
  </si>
  <si>
    <t>Aprobó (Según aplique Gerenta de proyecto, Líder técnica y responsable de proceso)</t>
  </si>
  <si>
    <t>Revisó (Oficina Asesora de Planeación)</t>
  </si>
  <si>
    <t>VoBo:</t>
  </si>
  <si>
    <t>Nombre</t>
  </si>
  <si>
    <t xml:space="preserve">KARIN LILIANA FORERO </t>
  </si>
  <si>
    <t xml:space="preserve">LINA TATIANA LOZANO </t>
  </si>
  <si>
    <t>Nombre:</t>
  </si>
  <si>
    <t xml:space="preserve">PAOLA ROJAS MAYORGA </t>
  </si>
  <si>
    <t>Cargo</t>
  </si>
  <si>
    <t xml:space="preserve">PROFESIONAL DED </t>
  </si>
  <si>
    <t xml:space="preserve">DIRECTORA DE ENFOQUE DIFERENCIAL </t>
  </si>
  <si>
    <t>Cargo:</t>
  </si>
  <si>
    <t xml:space="preserve">JEFE OFICINA ASESORA DE PLANEACIÓN </t>
  </si>
  <si>
    <t xml:space="preserve">JULIANA MARTINEZ LONDOÑO </t>
  </si>
  <si>
    <t xml:space="preserve">SUBSECRETARIA DE CUIDADO Y POLÍTICAS DE IGUALDAD </t>
  </si>
  <si>
    <t>7796 - Número de unidades de operación de la estrategia Casa de Todas en funcionamiento</t>
  </si>
  <si>
    <r>
      <t>Con el fin de garantizar el mantenimiento y operación de las dos Unidades de operación de la Estrategia Casa de Todas, una sede física y una móvil, en el mes de junio se desarrolló la operación permanente de atenciones de la Unidad Móvil de forma presencial en territorio y un portafolio de actividades, servicios y atenciones en la casa de Teusaquillo, con los siguientes logros: 
1.	217 atenciones psicosociales a mujeres que realizan actividades sexuales pagadas a través de las diferentes modalidades de atención de la Estrategia Casa de Todas: sede física, móvil y telefónica, discriminadas así: 7 atenciones en la unidad móvil de forma presencial y 210 atenciones psicosociales en la sede física y de forma telefónica. 
2.	301 atenciones jurídicas a mujeres que realizan actividades sexuales pagadas, las cuales corresponden discriminadas así: En el área jurídica se realizan 9 atenciones en la Unidad Móvil de manera presencial y adicionalmente, se realizan 292 atenciones en la sede física y de forma telefónica.
3.	372 atenciones en Trabajo Social a mujeres que realizan actividades sexuales pagadas a través de las diferentes modalidades de atención de la Estrategia Casa de Todas: Se realizaron 16 atenciones en la unidad móvil de manera presencial y 356 atenciones en la sede física y de forma telefónica. 
4.	Con el objetivo de Implementar y posicionar la Unidad Móvil ¨Casa de Todas¨ se realizaron: 
•	RECORRIDOS EN DUPLA: Se realizaron 24 recorridos en dupla en las 18 localidades donde se han identificado que se realizan ASP
•	FERIAS DE SERVICIOS INTERINSTITUCIONALES: 2 ferias donde se atendieron a 37 mujeres que realizan actividades sexuales pagadas
•	JORNADAS DE ATENCIÓN ITINERANTE: Se realizaron 9 jornadas con las áreas psicosocial, socio jurídica y de trabajo social, dirigidas a 6 mujeres que realizan ASP
5. Con el objetivo de mantener y posicionar la atención de la sede física en</t>
    </r>
    <r>
      <rPr>
        <sz val="11"/>
        <rFont val="Arial"/>
        <family val="2"/>
      </rPr>
      <t xml:space="preserve"> Teusaquillo:</t>
    </r>
    <r>
      <rPr>
        <sz val="11"/>
        <color theme="1"/>
        <rFont val="Arial"/>
        <family val="2"/>
      </rPr>
      <t xml:space="preserve">
•	FORTALECIMIENTO DE REDES DE APOYO: taller sobre redes institucionales existentes en el entorno y territorio de las mujeres que realizan Actividades Sexuales Pagadas que contó con la asistencia de 11 mujeres.
•	TALLERES:  Dos talleres con la participación de 21 mujeres. (i) Taller donde se abordaron los temas de violencia física y psicológica “Cuando el amor no duele”, señales, límites y prevención; en el marco al derecho a una vida libre de violencias. De manera virtual,10 asistentes. (ii) Taller "Aflora desde la raíz" el cual se llevó a cabo con 11 ciudadanas.
•	ACTIVIDADES: Realización de una Caminata al Aula Ecología Soratama, donde participaron 16 ciudadanas, en articulación Secretaría de Ambiente.
•	CINE CLUB:  se desarrolló un espacio pedagógico y de reflexión colectiva mediante la estrategia de cine foro, a partir de la proyección del cortometraje "La libertad de ser mujer". La actividad se realizó en el Hogar Nuevo Porvenir Localidad Santa Fe, contando con la participación de 19 mujeres. 
•	ROPERO: Se mantuvo activa la entrega de prendas del ropero solidario de Casa de Todas</t>
    </r>
  </si>
  <si>
    <t>En el marco del Indicador “7796 - Número de unidades de operación de la estrategia Casa de Todas en funcionamiento”, se brindaron 217 atenciones psicosociales (7 en la unidad móvil y 210 en la sede física), 301 atenciones jurídicas (9 en la Unidad Móvil y 292 en la sede física) y 372 atenciones en trabajo social (16 en la unidad móvil y 356 en la sede física). 
Igualmente, para garantizar la operación de la Unidad Móvil, se realizaron 24 recorridos en dupla en las 18 localidades donde se han identificado que se realizan ASP, 2 ferias de servicios interinstitucionales como 37 mujeres atendidas, 9 jornadas de atención itinerante dirigida a 6 mujeres.  En la sede física de Teusaquillo, se realizaron: 1 taller sobre redes institucionales existentes en el entorno y territorio de las mujeres que realizan Actividades Sexuales Pagadas que contó con la asistencia de 11 mujeres, 2 talleres con 21 participantes, donde se abordaron temas de violencia física y psicológica y 1 caminata al Aula Ambiental Soratama, donde participaron 16 ciudadanas, en articulación Secretaría de Ambiente. Igualmente se desarrolló un espacio pedagógico y de reflexión colectiva mediante la estrategia de cine foro, a partir de la proyección del cortometraje "La libertad de ser mujer" en el Hogar Nuevo Porvenir Localidad Santa Fe, contando con la participación de 19 mujeres y se mantuvo activa la entrega de prendas del ropero solidario.
Ahora bien, en cumplimiento de la Meta PDD “1940 - Aumentar a 2 unidades de operación la estrategia Casa de Todas, una sede física y una móvil” a 30 de junio se presentan los siguientes logros en el marco de los indicadores “3862 - Incremento en el número de Casa de todas” y “7796 - Número de unidades de operación de la estrategia Casa de Todas en funcionamiento”: 
•	1164 atenciones psicosociales (43 en la unidad móvil y 1121 en la sede física), 1697 (44 en la unidad móvil y 1653 en la sede física) atenciones jurídicas y 2167 atenciones en trabajo social (74 en la unidad móvil y 2093 en la sede física).
•	Posicionamiento Unidad Móvil: 124 recorridos en dupla en las 18 localidades donde se han identificado que se realizan ASP, 15 ferias de servicios interinstitucionales donde se atendieron a 291 mujeres y 51 jornadas de atención itinerante con la participación de 100. 
•	Posicionamiento Sede física:  5 talleres para el fortalecimiento de redes de apoyo con la participación de 54 mujeres, 8 talleres con la participación de 96 mujeres en ASP en diversos temas como, "Mi Proyecto de Vida", derecho de familia, derechos de las mujeres, reflexión de la canción sin miedo, “Vivamos una vida libre de violencia”, fundamentado en la Ley 1257 de 2008, un espacio psicosocial, abordando el tema de la Interrupción Voluntaria de Embarazo -IVE y un encuentro virtual: "Violencia Sexual y Violencia Digital". Se realizaron 6 jornadas de actividad física en la Sede de Casa de Todas con la participación de 51 mujeres y 8 jornadas de YOGA con la participación de 69 mujeres en ASP y 4 espacios del Cine Club de Todas con 86 mujeres participante y se mantiene activa la entrega de ropa del Ropero Solidario.</t>
  </si>
  <si>
    <t>https://secretariadistritald-my.sharepoint.com/:f:/g/personal/kforero_sdmujer_gov_co/IgAP5wtiq939R4Hk6kFEPMb1AUHKjRPfagSmyxdAJmH94_A?e=9ENqHg</t>
  </si>
  <si>
    <t>En julio en el marco del Indicador “7796 - Número de unidades de operación de la estrategia Casa de Todas en funcionamiento” y con el fin de garantizar el mantenimiento y operación de las dos Unidades de operación de la Estrategia Casa de Todas, una sede física y una móvil, se desarrolló la operación permanente de atenciones de la Unidad Móvil de forma presencial en territorio y un portafolio de actividades, servicios y atenciones en la casa de Teusaquillo, con los siguientes logros: 
1.	209 atenciones psicosociales a mujeres que realizan actividades sexuales pagadas a través de las diferentes modalidades de atención de la Estrategia Casa de Todas: sede física, móvil y telefónica, discriminadas así: 9 atenciones en la unidad móvil de forma presencial y 200 atenciones psicosociales en la sede física y de forma telefónica. 
2.	350  atenciones jurídicas a mujeres que realizan actividades sexuales pagadas, las cuales corresponden discriminadas así: En el área jurídica se realizan 14 atenciones en la Unidad Móvil de manera presencial y adicionalmente, se realizan 336 atenciones en la sede física y de forma telefónica.
3.	399 atenciones en Trabajo Social a mujeres que realizan actividades sexuales pagadas a través de las diferentes modalidades de atención de la Estrategia Casa de Todas: Se realizaron 21 atenciones en la unidad móvil de manera presencial y 378 atenciones en la sede física y de forma telefónica. 
4.	Con el objetivo de Implementar y posicionar la Unidad Móvil ¨Casa de Todas¨ se realizaron: 
•	RECORRIDOS EN DUPLA: Se realizaron 25 recorridos en dupla en las 18 localidades donde se han identificado que se realizan ASP
•	FERIAS DE SERVICIOS INTERINSTITUCIONALES: 5 ferias donde se atendieron a 90 mujeres que realizan actividades sexuales pagadas
•	JORNADAS DE ATENCIÓN ITINERANTE: Se realizaron 10 jornadas con las áreas psicosocial, socio jurídica y de trabajo social, dirigidas a 11 mujeres que realizan ASP
5. Con el objetivo de mantener y posicionar la atención de la sede física en Teusaquillo:
•	FORTALECIMIENTO DE REDES DE APOYO: taller sobre redes institucionales existentes en el entorno y territorio de las mujeres que realizan Actividades Sexuales Pagadas que contó con la asistencia de 6 mujeres.
•	TALLERES:  un taller con la participación de 15 mujeres, denominado ¨confío en mi¨
•	ACTIVIDADES: Dos (2) Sesiones de yoga con mujeres que hacen parte de los procesos de la Estrategia Casa de Todas con 10 participantes
•	ROPERO: Se mantuvo activa la entrega de prendas del ropero solidario de Casa de Todas</t>
  </si>
  <si>
    <t>En el periodo acumulado de junio y julio en el marco del Indicador “7796 - Número de unidades de operación de la estrategia Casa de Todas en funcionamiento” se avanza con: 
1.	426 atenciones psicosociales a mujeres que realizan ASP, así: 16 atenciones en la unidad móvil de forma presencial y 10 atenciones psicosociales en la sede física y de forma telefónica. 
2.	651 atenciones jurídicas a mujeres que realizan ASP, así: 23 atenciones en la Unidad Móvil de manera presencial y  628 atenciones en la sede física y de forma telefónica.
3.	771 atenciones en Trabajo Social a mujeres que realizan ASP, ASÍ: 37 atenciones en la unidad móvil de manera presencial y 734 atenciones en la sede física y de forma telefónica. 
4.	Con el objetivo de Implementar y posicionar la Unidad Móvil ¨Casa de Todas¨ se realizaron: •	RECORRIDOS EN DUPLA: Se realizaron 49 recorridos en las 18 localidades donde se han identificado que se realizan ASP. •	FERIAS DE SERVICIOS INTERINSTITUCIONALES: 7 ferias donde se atendieron a 127 mujeres que realizan ASP •	JORNADAS DE ATENCIÓN ITINERANTE: 19 jornadas con las áreas psicosocial, socio jurídica y de trabajo social, dirigidas a 17 mujeres que realizan ASP
5. Con el objetivo de mantener y posicionar la atención de la sede física en Teusaquillo:•	FORTALECIMIENTO DE REDES DE APOYO: 2 talleres sobre redes institucionales existentes en el entorno y territorio de las mujeres que realizan ASP que contaron con la asistencia de 17 mujeres. •	TALLERES:  tres talleres con la participación de 27 mujeres en ASP. (i) Taller “Cuando el amor no duele”, señales, límites y prevención; en el marco al derecho a una vida libre de violencias. De manera virtual,10 asistentes. (ii) Taller "Aflora desde la raíz" el cual se llevó a cabo con 11 ciudadanas. (iii) "Confío en mi" con la participación de 6 mujeres en ASP. •	ACTIVIDADES: Realización de una Caminata al Aula Ecología Soratama, donde participaron 16 ciudadanas, en articulación Secretaría de Ambiente. Dos (2) Sesiones de yoga con mujeres que hacen parte de los procesos de la Estrategia Casa de Todas con 10 participantes. •	CINE CLUB:  se desarrolló un espacio pedagógico y de reflexión colectiva mediante la estrategia de cine foro, a partir de la proyección del cortometraje "La libertad de ser mujer". La actividad se realizó en el Hogar Nuevo Porvenir Localidad Santa Fe, contando con la participación de 19 mujeres. •	ROPERO: Se mantuvo activa la entrega de prendas del ropero solidario de Casa de Todas
En el marco del cumplimiento de la Meta PDD “1940 - Aumentar a 2 unidades de operación la estrategia Casa de Todas, una sede física y una móvil” se realiza sumatoria de los logros obtenidos de enero a mayo en el indicador “3862 - Incremento en el número de Casa de todas” y de junio a julio del indicador  “7796 - Número de unidades de operación de la estrategia Casa de Todas en funcionamiento” obteniendo los siguientes logros acumulados: 
•	1373 atenciones psicosociales, así: 52 en la unidad móvil y 1321 en la sede física. 
•	2047 atenciones jurídicas, así: 14 en la unidad móvil y 336 en la la sede física. 
•	2566 atenciones en trabajo social, así: 95 en la unidad móvil y 2471 en la sede física.
•	Posicionamiento Unidad Móvil: 149 recorridos en dupla en las 18 localidades donde se han identificado que se realizan ASP, 20 ferias de servicios interinstitucionales donde se atendieron a 381 mujeres y 61 jornadas de atención itinerante con la participación de 111 mujeres en ASP
•	Posicionamiento Sede física:  
(i)	se desarrollaron cuatro espacios de cine club con 86 mujeres con el objetivo que a través de la proyección de películas se genere una reflexión colectiva. 
(ii)	Se mantuvo activa la entrega de prendas del ropero solidario de Casa de Todas. 
(iii)	Seis (6) talleres de fortalecimiento de redes de apoyo con la participación de 60 mujeres 
(iv)	9 talleres con la participación de 111 mujeres en ASP 
(v)	Se realizaron cinco jornadas de actividad física en la Sede de Casa de Todas con la participación de 46 mujeres en ASP  
(vi)	se realizaron ocho  jornadas de YOGA con la participación de 68 mujeres en ASP. 
(vii)	Realización de una Caminata al Aula Ecología Soratama, donde participaron 16 ciudadanas, en articulación Secretaría de Ambiente.</t>
  </si>
  <si>
    <t>https://secretariadistritald-my.sharepoint.com/:f:/g/personal/kforero_sdmujer_gov_co/IgAS7tcK5reeQ5GhOztrFSYVAR0R9sAPsMBwZUE2ZUKjlCE?e=6P7VDc</t>
  </si>
  <si>
    <t>En Agosto en el marco del Indicador “7796 - Número de unidades de operación de la estrategia Casa de Todas en funcionamiento” y con el fin de garantizar el mantenimiento y operación de las dos Unidades de operación de la Estrategia Casa de Todas, una sede física y una móvil, se desarrolló la operación permanente de atenciones de la Unidad Móvil de forma presencial en territorio y un portafolio de actividades, servicios y atenciones en la casa de Teusaquillo, con los siguientes logros: 
•	196 atenciones psicosociales a mujeres que realizan actividades sexuales pagadas a través de las diferentes modalidades de atención de la Estrategia Casa de Todas: sede física, móvil y telefónica, discriminadas así: 13 atenciones en la unidad móvil de forma presencial y 183 atenciones psicosociales en la sede física y de forma telefónica. 
•	344  atenciones jurídicas a mujeres que realizan actividades sexuales pagadas, las cuales corresponden discriminadas así: En el área jurídica se realizan 17 atenciones en la Unidad Móvil de manera presencial y adicionalmente, se realizan 327 atenciones en la sede física y de forma telefónica.
•	392 atenciones en Trabajo Social a mujeres que realizan actividades sexuales pagadas a través de las diferentes modalidades de atención de la Estrategia Casa de Todas: Se realizaron 40 atenciones en la unidad móvil de manera presencial y 352 atenciones en la sede física y de forma telefónica. 
Con el objetivo de Implementar y posicionar la Unidad Móvil ¨Casa de Todas¨ se realizaron: 
•	RECORRIDOS EN DUPLA: Se realizaron 21 recorridos en dupla en las 18 localidades donde se han identificado que se realizan ASP
•	FERIAS DE SERVICIOS INTERINSTITUCIONALES: 6 ferias donde se atendieron a 150 mujeres que realizan actividades sexuales pagadas
•	JORNADAS DE ATENCIÓN ITINERANTE: Se realizaron 5 jornadas con las áreas psicosocial, socio jurídica y de trabajo social, dirigidas a 5 mujeres que realizan ASP
Con el objetivo de mantener y posicionar la atención de la sede física en Teusaquillo:
•	FORTALECIMIENTO DE REDES DE APOYO: un taller sobre sobre la resolución de conflictos, el cual, conto con la asistencia de 15 mujeres que realizan ASP 
•	TALLERES: Un taller sobre "Gestión de crisis y manejo de la frustración"; herramientas básicas y tips para manejo emocional en momentos de crisis. El espacio se enmarcó en el derecho a la Salud Plena. asistieron 23 participantes. 
•	ACTIVIDAD FÍSICA: Una jornada de actividad física (19 de agosto Sede de Casa de Todas con 06 mujeres)
•	YOGA: Dos (2) Sesiones de yoga con mujeres que hacen parte de los procesos de la Estrategia Casa de Todas (4 y 25 de agosto en la sede de la Casa de Todas con 10 participantes)
•	Jornada pedagógica en el Museo Interactivo Maloka (20 de agosto en el Museo Interactivo Maloka Localidad Tesaquillo con 15 participantes)
•	CINE CLUB DE TODAS: un cine foro basado en el documental María Cano, flor de la libertad, orientado al análisis del liderazgo la participación social y la defensa de derechos de las mujeres. La actividad se realizó en Casa de Todas, contando con la participación de 2 mujeres
•	ROPERO: Se mantuvo activa la entrega de prendas del ropero solidario de Casa de Todas.</t>
  </si>
  <si>
    <t xml:space="preserve">En el periodo acumulado de junio a agosto en el marco del Indicador “7796 - Número de unidades de operación de la estrategia Casa de Todas en funcionamiento” se avanza con: 
•	622 atenciones psicosociales a mujeres que realizan ASP, así: 29 atenciones en la unidad móvil de forma presencial y 593 atenciones psicosociales en la sede física y de forma telefónica. 
•	995 atenciones jurídicas a mujeres que realizan ASP, así: 40 atenciones en la Unidad Móvil de manera presencial y  955 atenciones en la sede física y de forma telefónica.
•	1163 atenciones en Trabajo Social a mujeres que realizan ASP, ASÍ: 77 atenciones en la unidad móvil de manera presencial y 1086 atenciones en la sede física y de forma telefónica. 
•	Con el objetivo de Implementar y posicionar la Unidad Móvil ¨Casa de Todas¨ se realizaron: •	RECORRIDOS EN DUPLA: Se realizaron 70 recorridos en las 18 localidades donde se han identificado que se realizan ASP. •	FERIAS DE SERVICIOS INTERINSTITUCIONALES: 13 ferias donde se atendieron a 277 mujeres que realizan ASP •	JORNADAS DE ATENCIÓN ITINERANTE: 24 jornadas con las áreas psicosocial, socio jurídica y de trabajo social, dirigidas a 22 mujeres que realizan ASP
•	Con el objetivo de mantener y posicionar la atención de la sede física en Teusaquillo:•	FORTALECIMIENTO DE REDES DE APOYO: 3 talleres sobre redes institucionales existentes en el entorno y territorio de las mujeres que realizan ASP que contaron con la asistencia de 31 mujeres. •	TALLERES:  cuatro talleres con la participación de 59 mujeres en ASP. (i) Taller “Cuando el amor no duele”, señales, límites y prevención; en el marco al derecho a una vida libre de violencias. De manera virtual,10 asistentes. (ii) Taller "Aflora desde la raíz" el cual se llevó a cabo con 11 ciudadanas. (iii) "Confío en mi" con la participación de 15 mujeres en ASP.  (iv) gestión crisis manejo frustración con 23 mujeres • ACTIVIDADES: Realización de una Caminata al Aula Ecología Soratama, donde participaron 16 ciudadanas, en articulación Secretaría de Ambiente y una Jornada Museo MALOKA con 15 mujeres.   Cuatro Sesiones de yoga con 20 mujeres que hacen parte de los procesos de la Estrategia Casa de Todas. Una jornada de actividad física con 6 mujeres en ASP • CINE CLUB:  se desarrollaron dos espacios pedagógicos y de reflexión colectiva mediante la estrategia de cine foro, contando con la participación de 21 mujeres •	ROPERO: Se mantuvo activa la entrega de prendas del ropero solidario de Casa de Todas
En el marco del cumplimiento de la Meta PDD “1940 - Aumentar a 2 unidades de operación la estrategia Casa de Todas, una sede física y una móvil” se realiza sumatoria de los logros obtenidos de enero a mayo en el indicador “3862 - Incremento en el número de Casa de todas” y de junio a agosto del indicador  “7796 - Número de unidades de operación de la estrategia Casa de Todas en funcionamiento” obteniendo los siguientes logros acumulados: 
•	1569 atenciones psicosociales, así: 65 en la unidad móvil y 1504 en la sede física. 
•	2391 atenciones jurídicas, así: 75 en la unidad móvil y 2316 en la sede física. 
•	2958 atenciones en trabajo social, así: 135 en la unidad móvil y 2823 en la sede física.
Posicionamiento Unidad Móvil: 
(i)	170 recorridos en dupla en las 18 localidades donde se han identificado que se realizan ASP, (ii) 26 ferias de servicios interinstitucionales donde se atendieron a 531 mujeres y (iii)  66 jornadas de atención itinerante con la participación de 116 mujeres en ASP
Posicionamiento Sede física:  
(i)	Se desarrollaron cinco espacios de cine club con 88 mujeres con el objetivo que a través de la proyección de películas se genere una reflexión colectiva. (ii) Se mantuvo activa la entrega de prendas del ropero solidario de Casa de Todas. (iii)  Siete talleres de fortalecimiento de redes de apoyo con la participación de 75 mujeres (iv) 10 talleres con la participación de 134 mujeres en ASP (v) Se realizaron seis jornadas de actividad física en la Sede de Casa de Todas con la participación de 52 mujeres en ASP  (vi) Se realizaron diez  jornadas de YOGA con la participación de 78 mujeres en ASP. (vii) Realización de una Caminata al Aula Ecología Soratama, donde participaron 16 ciudadanas, en articulación Secretaría de Ambiente. (viii) Jornada Museo MALOKA con 15 mujeres. </t>
  </si>
  <si>
    <t>https://secretariadistritald-my.sharepoint.com/:f:/g/personal/kforero_sdmujer_gov_co/IgDyGHK_j_p-SLjgj5iXfQVrAdNctjOe7NpcRy-_URFww8w?e=yVQP6d</t>
  </si>
  <si>
    <t>PRODUCTO - MGA</t>
  </si>
  <si>
    <t>Página 4 de 7</t>
  </si>
  <si>
    <t>EJECUCIÓN PRESUPUESTAL DEL PRODUCTO I TRIMESTRE</t>
  </si>
  <si>
    <t>OBJETIVO ESPECIFICO</t>
  </si>
  <si>
    <t>ACTIVIDAD</t>
  </si>
  <si>
    <t>EJECUTADO MAGNITUD</t>
  </si>
  <si>
    <t>Mejorar la atención de mujeres que ejercen actividades sexuales pagadas (ASP) en Bogotá.</t>
  </si>
  <si>
    <t xml:space="preserve">1-Realizar el 100% de atenciones psicosociales (valoraciones iniciales, asesoría, seguimientos y cierres) a mujeres que realizan actividades sexuales pagadas. </t>
  </si>
  <si>
    <t>Servicio de promoción de la garantía de derechos</t>
  </si>
  <si>
    <t>2-Realizar el 100% de atenciones jurídicas (orientación, asesoría y representación jurídica) a mujeres que realizan actividades sexuales pagadas</t>
  </si>
  <si>
    <t xml:space="preserve">3-Realizar el 100% de atenciones en intervención de trabajo social a mujeres que realizan actividades sexuales pagadas. </t>
  </si>
  <si>
    <t>EJECUCIÓN PRESUPUESTAL DEL PRODUCTO II TRIMESTRE</t>
  </si>
  <si>
    <t>EJECUCIÓN PRESUPUESTAL DEL PRODUCTO III TRIMESTRE</t>
  </si>
  <si>
    <t>EJECUCIÓN PRESUPUESTAL DEL PRODUCTO IV TRIMESTRE</t>
  </si>
  <si>
    <t>NOVIEMBRE</t>
  </si>
  <si>
    <t>PRODUCTOS, METAS Y RESULTADOS -PMR</t>
  </si>
  <si>
    <t>Página 6 de 7</t>
  </si>
  <si>
    <t>Numero de objetivo</t>
  </si>
  <si>
    <t>Objetivo</t>
  </si>
  <si>
    <t>Producto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</si>
  <si>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</si>
  <si>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</si>
  <si>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</si>
  <si>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</si>
  <si>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</si>
  <si>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</si>
  <si>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</si>
  <si>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</si>
  <si>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</si>
  <si>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</si>
  <si>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 xml:space="preserve">Proyecto que reporta </t>
  </si>
  <si>
    <t>Prog.</t>
  </si>
  <si>
    <t>Ejec.</t>
  </si>
  <si>
    <t>Avance cualitativo</t>
  </si>
  <si>
    <t>7</t>
  </si>
  <si>
    <t>Promover el desarrollo y fortalecimiento de las capacidades y habilidades de las mujeres, con el fin de lograr el ejercicio real y efectivo de sus derechos y la igualdad de oportunidades</t>
  </si>
  <si>
    <t>Atenciones  jurídicas brindadas a través de la Estrategia Casa de Todas, a mujeres que realizan actividades sexuales pagadas</t>
  </si>
  <si>
    <t>Acumulado</t>
  </si>
  <si>
    <t>SI</t>
  </si>
  <si>
    <t xml:space="preserve">En el mes de enero  con el objetivo de realizar las atenciones jurídicas (valoraciones iniciales, asesoría, seguimientos y cierres) a mujeres en ASP a través de las diferentes modalidades de atención de la Estrategia Casa de Todas: sede física, móvil y telefónica, se realizan un total de 195  atenciones jurídicas </t>
  </si>
  <si>
    <t xml:space="preserve">En el mes de febrero con el objetivo de realizar las atenciones jurídicas (valoraciones iniciales, asesoría, seguimientos y cierres) a mujeres en ASP a través de las diferentes modalidades de atención de la Estrategia Casa de Todas: sede física, móvil y telefónica, se realizan un total de 344  atenciones jurídicas </t>
  </si>
  <si>
    <t xml:space="preserve">En el mes de marzo con el objetivo de realizar las atenciones jurídicas (valoraciones iniciales, asesoría, seguimientos y cierres) a mujeres en ASP a través de las diferentes modalidades de atención de la Estrategia Casa de Todas: sede física, móvil y telefónica, se realizan un total de 270  atenciones jurídicas </t>
  </si>
  <si>
    <t xml:space="preserve">En el mes de abril con el objetivo de realizar las atenciones jurídicas (valoraciones iniciales, asesoría, seguimientos y cierres) a mujeres en ASP a través de las diferentes modalidades de atención de la Estrategia Casa de Todas: sede física, móvil y telefónica, se realizan un total de 279  atenciones jurídicas </t>
  </si>
  <si>
    <t>Durante el mes de mayo, en el marco de la Estrategia Casa de Todas se realizaron 308 atenciones jurídicas (valoraciones iniciales, asesoría, seguimientos y cierres), de las cuales 299 corresponden atenciones en la sede física y 9 en la unidad móvil.</t>
  </si>
  <si>
    <t>Durante el mes de junio en el marco de la Estrategia Casa de Todas se realizaron 301 atenciones jurídicas (valoraciones iniciales, asesoría, seguimientos y cierres), de las cuales 292 corresponden atenciones en la sede física y 9 en la unidad móvil.</t>
  </si>
  <si>
    <t>Durante el mes de julio en el marco de la Estrategia Casa de Todas se realizaron 350 atenciones jurídicas (valoraciones iniciales, asesoría, seguimientos y cierres), de las cuales 336 corresponden atenciones en la sede física y 14 en la unidad móvil.</t>
  </si>
  <si>
    <t>Durante el mes de agosto  en el marco de la Estrategia Casa de Todas se realizaron 344 atenciones jurídicas (valoraciones iniciales, asesoría, seguimientos y cierres), de las cuales 327 corresponden atenciones en la sede física y 17 en la unidad móvil.</t>
  </si>
  <si>
    <t>Número de atenciones psicosociales brindadas a través de la Estrategia Casa de Todas, a mujeres que realizan actividades sexuales pagadas</t>
  </si>
  <si>
    <t>En el mes de enero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119 atenciones</t>
  </si>
  <si>
    <t>En el mes de febrero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203 atenciones</t>
  </si>
  <si>
    <t>En el mes de marzo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194 atenciones</t>
  </si>
  <si>
    <t>En el mes de abril con el objetivo de realizar las atenciones psicosociales (valoraciones iniciales, asesoría, seguimientos y cierres) a mujeres que realizan actividades sexuales pagadas ASP a través de las diferentes modalidades de atención de la Estrategia Casa de Todas: sede física, móvil y telefónica, se realizaron 222 atenciones</t>
  </si>
  <si>
    <t>Durante el mes de mayo, en el marco de la Estrategia Casa de Todas se realizaron 209 atenciones psicosociales (valoraciones iniciales, asesoría, seguimientos y cierres), de las cuales 202 corresponden atenciones en la sede física y 7 en la unidad móvil.</t>
  </si>
  <si>
    <t>Durante el mes de junio en el marco de la Estrategia Casa de Todas se realizaron 217 atenciones psicosociales (valoraciones iniciales, asesoría, seguimientos y cierres), de las cuales 210 corresponden atenciones en la sede física y 7 en la unidad móvil.</t>
  </si>
  <si>
    <t>Durante el mes de julio en el marco de la Estrategia Casa de Todas se realizaron 209 atenciones psicosociales (valoraciones iniciales, asesoría, seguimientos y cierres), de las cuales 200 corresponden atenciones en la sede física y 9 en la unidad móvil.</t>
  </si>
  <si>
    <t>Durante el mes de agosto en el marco de la Estrategia Casa de Todas se realizaron 196 atenciones psicosociales (valoraciones iniciales, asesoría, seguimientos y cierres), de las cuales 183 corresponden atenciones en la sede física y 13 en la unidad móvil.</t>
  </si>
  <si>
    <t>Número de atenciones en trabajo social brindadas a través de la Estrategia Casa de Todas, a mujeres que realizan actividades sexuales pagadas</t>
  </si>
  <si>
    <t>En enero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realizaron un total de 237 atenciones</t>
  </si>
  <si>
    <t>En febrero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realizaron un total de 407 atenciones</t>
  </si>
  <si>
    <t>En marzo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realizaron un total de 390 atenciones</t>
  </si>
  <si>
    <t>En abril con el objetivo de realizar atenciones en Trabajo Social  (valoraciones iniciales, asesoría, seguimientos y cierres) a mujeres que realizan actividades sexuales pagadas a través de las diferentes modalidades de atención de la Estrategia Casa de Todas: sede física, móvil y telefónica, se realizaron un total de 376 atenciones</t>
  </si>
  <si>
    <t>Durante el mes de mayo, en el marco de la Estrategia Casa de Todas se realizaron385 atenciones en trabajo social (valoraciones iniciales, asesoría, seguimientos y cierres), de las cuales 372  corresponden atenciones en la sede física y 13 en la unidad móvil.</t>
  </si>
  <si>
    <t>Durante el mes de junio en el marco de la Estrategia Casa de Todas se realizaron 372 atenciones en trabajo social (valoraciones iniciales, asesoría, seguimientos y cierres), de las cuales 356  corresponden atenciones en la sede física y 16 en la unidad móvil.</t>
  </si>
  <si>
    <t>Durante el mes de julio en el marco de la Estrategia Casa de Todas se realizaron 399 atenciones en trabajo social (valoraciones iniciales, asesoría, seguimientos y cierres), de las cuales 378  corresponden atenciones en la sede física y 21 en la unidad móvil.</t>
  </si>
  <si>
    <t>Durante el mes de agosto en el marco de la Estrategia Casa de Todas se realizaron 392 atenciones en trabajo social (valoraciones iniciales, asesoría, seguimientos y cierres), de las cuales 352 corresponden atenciones en la sede física y 40 en la unidad móvil.</t>
  </si>
  <si>
    <t>CONTROL DE CAMBIOS</t>
  </si>
  <si>
    <t>Página 7 de 7</t>
  </si>
  <si>
    <t>CONTROL DE CAMBIOS EN EL PLAN DE ACCIÓN</t>
  </si>
  <si>
    <t>Fecha de  solicitud del cambio</t>
  </si>
  <si>
    <t>Fecha de aprobación del cambio</t>
  </si>
  <si>
    <t>Cambio</t>
  </si>
  <si>
    <t>Justificación del cambio</t>
  </si>
  <si>
    <t>Reprogramación presupuestal actividades 1, 2 y 3.</t>
  </si>
  <si>
    <t>La Dirección de Enfoque Diferencial, solicita realizar re programación presupuestal en las actividades del proyecto de inversión "8221- Ampliación de los  servicios con enfoque diferencial para la atención a mujeres que ejercen actividades sexuales pagadas (ASP) en Bogotá D.C", teniendo en cuenta las variaciones  a nivel de cada una de las actividades con base en los traslados presupuestales solicitado por el proyecto de inversión 8221</t>
  </si>
  <si>
    <t>Ejecución Mensual Actividad 3</t>
  </si>
  <si>
    <t>Se realizó un ajuste de $100 en la ejecución del mes de febrero</t>
  </si>
  <si>
    <t>Se actualiza el techo presupuestal de las tres actividades del proyecto, dada la modificación al PAABS</t>
  </si>
  <si>
    <t>Se actualiza el techo presupuestal de las tres actividades del proyecto, dada la modificación de valor del proceso SCDP-BOL-00842-26 y la creación de una línea nueva con el fin de incluir los recursos disminuidos de la línea 842 y reorientarlos otras necesidades presupuestales del proyecto.</t>
  </si>
  <si>
    <t>Finalización Indicador PDD "3862 - Incremento en el número de Casa de todas"  y creación del Indicador "7796 - Número de unidades de operación de la estrategia Casa de Todas en funcionamiento"</t>
  </si>
  <si>
    <t>En atención a que el sistema de seguimiento al Plan de Desarrollo SEGPLAN no genera cálculo de avance en la vigencia 2026 del Indicador PDD "3862 - Incremento en el número de Casa de todas", se validó con la Secretaría Distrital de Planeación -SDP y se estableció que dicho comportamiento responde a la metodología  asociada al tipo de anualización "creciente con línea base". Por lo anterior y,  en vista a que a través del indicador se cumplió la meta cuatrienal en un 100% y que para las vigencias 2026 y 2027 la gestión del proyecto de inversión se orienta a garantizar la sostenibilidad y funcionamiento de las 2 unidades de operación de la Estrategia Casa de Todas, se elevó la solicitud a la Secretaría Distrital de Planeación mediante radicado No 1-2026-009424 del 10 de junio, para finalizar por cumplimiento el Indicador 3862 y crear un nuevo indicador asociado a la misma meta, denominado "Número de unidades de operación de la Estrategia Casa de Todas en funcionamiento" con tipo de anualización Constante.
En consecuencia, la Secretaría Distrital de Planeación emitió concepto favorable a la solicitud y mediante radicado No 2-2026-38428 aprobó la finalización del indicador 3862 y la cración del nuevo indicador con el código 7796, así mismo, la SSDP, solcitó que dichos ajustes quedaran registrados en el proceso de actualización y seguimiento en SEGPLAN a 30 de junio.  Por lo anterior, se anexó la hoja "META_PDD_194_Ind7796" para dar cuenta de las actualizaciones mencionadas y se realizá reporte del nuevo indicador a corte Junio/2026.</t>
  </si>
  <si>
    <t>Modificación de lineas de aseo y cafetería y vigilancia y eliminación de las posiciones 1, 2 y 3 de la línea SCDP-BOL-00852-26</t>
  </si>
  <si>
    <t>Solicitud de modificación PAABS donde se crean las líneas de la adición de aseo y cafetería y vigilancia de acuerdo con la solicitud de la Dirección Administrativa y Financiera. Así mismo, se solicita el traslado de recursos entre POSPRES para garantizar los recursos para la adición de vigilancia.Y finalmente se solicita la creación de una línea para,  conservar los recursos destinados a posibles adiciones del Proyecto 8221, así como a las compras necesarias para la operación de Casa de Todas. Por lo anterior, se presentaron modificaciones en el techo presupuestal de las actividades, sin afectación del valor total del proyecto de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</si>
</sst>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_-&quot;$&quot;* #,##0.00_-;\-&quot;$&quot;* #,##0.00_-;_-&quot;$&quot;* &quot;-&quot;??_-;_-@_-"/>
    <numFmt numFmtId="166" formatCode="_-* #,##0.00\ _€_-;\-* #,##0.00\ _€_-;_-* &quot;-&quot;??\ _€_-;_-@_-"/>
    <numFmt numFmtId="167" formatCode="_-* #,##0\ _€_-;\-* #,##0\ _€_-;_-* &quot;-&quot;??\ _€_-;_-@_-"/>
    <numFmt numFmtId="168" formatCode="_-* #,##0\ _€_-;\-* #,##0\ _€_-;_-* &quot;-&quot;\ _€_-;_-@_-"/>
    <numFmt numFmtId="169" formatCode="0.0%"/>
    <numFmt numFmtId="170" formatCode="###,000"/>
    <numFmt numFmtId="171" formatCode="0.0"/>
    <numFmt numFmtId="172" formatCode="_-&quot;$&quot;* #,##0_-;\-&quot;$&quot;* #,##0_-;_-&quot;$&quot;* &quot;-&quot;??_-;_-@_-"/>
    <numFmt numFmtId="173" formatCode="_-&quot;$&quot;\ * #,##0_-;\-&quot;$&quot;\ * #,##0_-;_-&quot;$&quot;\ * &quot;-&quot;??_-;_-@_-"/>
    <numFmt numFmtId="174" formatCode="_-* #,##0_-;\-* #,##0_-;_-* &quot;-&quot;??_-;_-@_-"/>
  </numFmts>
  <fonts count="48">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9"/>
      <name val="Arial"/>
      <family val="2"/>
    </font>
    <font>
      <sz val="9"/>
      <color theme="0"/>
      <name val="Arial"/>
      <family val="2"/>
    </font>
    <font>
      <b/>
      <sz val="9"/>
      <name val="Arial"/>
      <family val="2"/>
    </font>
    <font>
      <sz val="8"/>
      <color rgb="FF666666"/>
      <name val="Verdana"/>
      <family val="2"/>
    </font>
    <font>
      <sz val="16"/>
      <color theme="1"/>
      <name val="Arial"/>
      <family val="2"/>
    </font>
    <font>
      <sz val="18"/>
      <color theme="1"/>
      <name val="Arial"/>
      <family val="2"/>
    </font>
    <font>
      <b/>
      <sz val="18"/>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0"/>
      <color rgb="FF000000"/>
      <name val="Times New Roman"/>
      <family val="1"/>
    </font>
    <font>
      <sz val="11"/>
      <color theme="1"/>
      <name val="Calibri"/>
      <family val="2"/>
      <scheme val="minor"/>
    </font>
    <font>
      <sz val="11"/>
      <name val="Calibri"/>
      <family val="2"/>
      <scheme val="minor"/>
    </font>
    <font>
      <sz val="11"/>
      <color rgb="FF000000"/>
      <name val="Arial"/>
      <family val="2"/>
    </font>
    <font>
      <sz val="9"/>
      <color rgb="FF000000"/>
      <name val="Tahoma"/>
      <family val="2"/>
    </font>
    <font>
      <sz val="12"/>
      <color theme="1"/>
      <name val="Arial"/>
      <family val="2"/>
    </font>
    <font>
      <b/>
      <sz val="12"/>
      <color rgb="FF000000"/>
      <name val="Arial"/>
      <family val="2"/>
    </font>
    <font>
      <b/>
      <sz val="9"/>
      <color indexed="81"/>
      <name val="Tahoma"/>
      <family val="2"/>
    </font>
    <font>
      <b/>
      <sz val="11"/>
      <color rgb="FF000000"/>
      <name val="Arial"/>
      <family val="2"/>
    </font>
    <font>
      <sz val="11"/>
      <color theme="6" tint="-0.249977111117893"/>
      <name val="Arial"/>
      <family val="2"/>
    </font>
    <font>
      <sz val="11"/>
      <color rgb="FFC00000"/>
      <name val="Arial"/>
      <family val="2"/>
    </font>
    <font>
      <i/>
      <sz val="11"/>
      <color theme="1"/>
      <name val="Arial"/>
      <family val="2"/>
    </font>
  </fonts>
  <fills count="12">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s>
  <borders count="60">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s>
  <cellStyleXfs count="24">
    <xf numFmtId="0" fontId="0" fillId="0" borderId="0"/>
    <xf numFmtId="9" fontId="10" fillId="0" borderId="0" applyFont="0" applyFill="0" applyBorder="0" applyAlignment="0" applyProtection="0"/>
    <xf numFmtId="0" fontId="11" fillId="0" borderId="1"/>
    <xf numFmtId="0" fontId="6" fillId="0" borderId="1"/>
    <xf numFmtId="44" fontId="6" fillId="0" borderId="1" applyFont="0" applyFill="0" applyBorder="0" applyAlignment="0" applyProtection="0"/>
    <xf numFmtId="166" fontId="6" fillId="0" borderId="1" applyFont="0" applyFill="0" applyBorder="0" applyAlignment="0" applyProtection="0"/>
    <xf numFmtId="9" fontId="6" fillId="0" borderId="1" applyFont="0" applyFill="0" applyBorder="0" applyAlignment="0" applyProtection="0"/>
    <xf numFmtId="168" fontId="6" fillId="0" borderId="1" applyFont="0" applyFill="0" applyBorder="0" applyAlignment="0" applyProtection="0"/>
    <xf numFmtId="42" fontId="6" fillId="0" borderId="1" applyFont="0" applyFill="0" applyBorder="0" applyAlignment="0" applyProtection="0"/>
    <xf numFmtId="9" fontId="11" fillId="0" borderId="1" applyFont="0" applyFill="0" applyBorder="0" applyAlignment="0" applyProtection="0"/>
    <xf numFmtId="9" fontId="18" fillId="0" borderId="1" applyFont="0" applyFill="0" applyBorder="0" applyAlignment="0" applyProtection="0"/>
    <xf numFmtId="170" fontId="20" fillId="0" borderId="30" applyNumberFormat="0" applyAlignment="0" applyProtection="0">
      <alignment horizontal="right" vertical="center"/>
    </xf>
    <xf numFmtId="170" fontId="20" fillId="0" borderId="31" applyNumberFormat="0" applyAlignment="0" applyProtection="0">
      <alignment horizontal="left" vertical="center" indent="1"/>
    </xf>
    <xf numFmtId="0" fontId="21" fillId="0" borderId="31" applyAlignment="0" applyProtection="0">
      <alignment horizontal="left" vertical="center" indent="1"/>
    </xf>
    <xf numFmtId="0" fontId="22" fillId="8" borderId="1" applyNumberFormat="0" applyAlignment="0" applyProtection="0">
      <alignment horizontal="left" vertical="center" indent="1"/>
    </xf>
    <xf numFmtId="170" fontId="23" fillId="0" borderId="30" applyNumberFormat="0" applyFill="0" applyBorder="0" applyAlignment="0" applyProtection="0">
      <alignment horizontal="right" vertical="center"/>
    </xf>
    <xf numFmtId="0" fontId="19" fillId="0" borderId="1" applyNumberFormat="0" applyFill="0" applyBorder="0" applyAlignment="0" applyProtection="0"/>
    <xf numFmtId="0" fontId="5" fillId="0" borderId="1"/>
    <xf numFmtId="43" fontId="30" fillId="0" borderId="0" applyFont="0" applyFill="0" applyBorder="0" applyAlignment="0" applyProtection="0"/>
    <xf numFmtId="0" fontId="4" fillId="0" borderId="1"/>
    <xf numFmtId="0" fontId="36" fillId="0" borderId="1"/>
    <xf numFmtId="165" fontId="3" fillId="0" borderId="1" applyFont="0" applyFill="0" applyBorder="0" applyAlignment="0" applyProtection="0"/>
    <xf numFmtId="164" fontId="37" fillId="0" borderId="0" applyFont="0" applyFill="0" applyBorder="0" applyAlignment="0" applyProtection="0"/>
    <xf numFmtId="0" fontId="19" fillId="0" borderId="0" applyNumberFormat="0" applyFill="0" applyBorder="0" applyAlignment="0" applyProtection="0"/>
  </cellStyleXfs>
  <cellXfs count="514">
    <xf numFmtId="0" fontId="0" fillId="0" borderId="0" xfId="0"/>
    <xf numFmtId="0" fontId="14" fillId="0" borderId="1" xfId="3" applyFont="1" applyAlignment="1">
      <alignment vertical="center"/>
    </xf>
    <xf numFmtId="0" fontId="13" fillId="4" borderId="1" xfId="2" applyFont="1" applyFill="1" applyAlignment="1">
      <alignment vertical="center" wrapText="1"/>
    </xf>
    <xf numFmtId="0" fontId="13" fillId="4" borderId="8" xfId="2" applyFont="1" applyFill="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 xfId="2" applyFont="1" applyAlignment="1">
      <alignment horizontal="center" vertical="center" wrapText="1"/>
    </xf>
    <xf numFmtId="0" fontId="16" fillId="0" borderId="1" xfId="3" applyFont="1" applyAlignment="1">
      <alignment horizontal="center" vertical="center"/>
    </xf>
    <xf numFmtId="0" fontId="14" fillId="0" borderId="1" xfId="3" applyFont="1" applyAlignment="1">
      <alignment horizontal="center" vertical="center"/>
    </xf>
    <xf numFmtId="0" fontId="15" fillId="0" borderId="1" xfId="2" applyFont="1" applyAlignment="1">
      <alignment vertical="center" wrapText="1"/>
    </xf>
    <xf numFmtId="0" fontId="12" fillId="0" borderId="1" xfId="2" applyFont="1" applyAlignment="1">
      <alignment vertical="center" wrapText="1"/>
    </xf>
    <xf numFmtId="0" fontId="12" fillId="0" borderId="16" xfId="2" applyFont="1" applyBorder="1" applyAlignment="1">
      <alignment vertical="center" wrapText="1"/>
    </xf>
    <xf numFmtId="0" fontId="13" fillId="4" borderId="8" xfId="2" applyFont="1" applyFill="1" applyBorder="1" applyAlignment="1">
      <alignment horizontal="center" vertical="center" wrapText="1"/>
    </xf>
    <xf numFmtId="0" fontId="13" fillId="6" borderId="1" xfId="2" applyFont="1" applyFill="1" applyAlignment="1">
      <alignment vertical="center" wrapText="1"/>
    </xf>
    <xf numFmtId="0" fontId="13" fillId="5" borderId="3"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21" xfId="2" applyFont="1" applyFill="1" applyBorder="1" applyAlignment="1">
      <alignment vertical="center" wrapText="1"/>
    </xf>
    <xf numFmtId="0" fontId="13" fillId="5" borderId="12" xfId="2" applyFont="1" applyFill="1" applyBorder="1" applyAlignment="1">
      <alignment vertical="center" wrapText="1"/>
    </xf>
    <xf numFmtId="167" fontId="14" fillId="0" borderId="13" xfId="5" applyNumberFormat="1" applyFont="1" applyBorder="1" applyAlignment="1">
      <alignment vertical="center"/>
    </xf>
    <xf numFmtId="0" fontId="14" fillId="0" borderId="1" xfId="3" applyFont="1"/>
    <xf numFmtId="0" fontId="13" fillId="7" borderId="2" xfId="2" applyFont="1" applyFill="1" applyBorder="1" applyAlignment="1">
      <alignment vertical="center" wrapText="1"/>
    </xf>
    <xf numFmtId="167" fontId="14" fillId="0" borderId="14" xfId="5" applyNumberFormat="1" applyFont="1" applyBorder="1" applyAlignment="1">
      <alignment vertical="center"/>
    </xf>
    <xf numFmtId="0" fontId="8" fillId="0" borderId="1" xfId="3" applyFont="1" applyAlignment="1">
      <alignment vertical="center"/>
    </xf>
    <xf numFmtId="0" fontId="14" fillId="0" borderId="1" xfId="3" applyFont="1" applyAlignment="1">
      <alignment horizontal="center" vertical="center" wrapText="1"/>
    </xf>
    <xf numFmtId="0" fontId="24" fillId="0" borderId="1" xfId="3" applyFont="1" applyAlignment="1">
      <alignment vertical="center"/>
    </xf>
    <xf numFmtId="0" fontId="26" fillId="5" borderId="22" xfId="2" applyFont="1" applyFill="1" applyBorder="1" applyAlignment="1">
      <alignment horizontal="center" vertical="center" wrapText="1"/>
    </xf>
    <xf numFmtId="0" fontId="25" fillId="0" borderId="22" xfId="3" applyFont="1" applyBorder="1" applyAlignment="1">
      <alignment horizontal="center" vertical="center"/>
    </xf>
    <xf numFmtId="0" fontId="9" fillId="0" borderId="1" xfId="3" applyFont="1" applyAlignment="1">
      <alignment vertical="center"/>
    </xf>
    <xf numFmtId="0" fontId="13" fillId="5" borderId="26" xfId="2" applyFont="1" applyFill="1" applyBorder="1" applyAlignment="1">
      <alignment vertical="center" wrapText="1"/>
    </xf>
    <xf numFmtId="0" fontId="13" fillId="0" borderId="26" xfId="2" applyFont="1" applyBorder="1" applyAlignment="1">
      <alignment vertical="center" wrapText="1"/>
    </xf>
    <xf numFmtId="0" fontId="14" fillId="0" borderId="0" xfId="0" applyFont="1"/>
    <xf numFmtId="0" fontId="13" fillId="5" borderId="12" xfId="2" applyFont="1" applyFill="1" applyBorder="1" applyAlignment="1">
      <alignment horizontal="center" vertical="center" wrapText="1"/>
    </xf>
    <xf numFmtId="0" fontId="13" fillId="5" borderId="13" xfId="2" applyFont="1" applyFill="1" applyBorder="1" applyAlignment="1">
      <alignment horizontal="center" vertical="center" wrapText="1"/>
    </xf>
    <xf numFmtId="15" fontId="14" fillId="0" borderId="39" xfId="0" applyNumberFormat="1" applyFont="1" applyBorder="1" applyAlignment="1">
      <alignment horizontal="center" vertical="center" wrapText="1"/>
    </xf>
    <xf numFmtId="15" fontId="14" fillId="0" borderId="21" xfId="0" applyNumberFormat="1" applyFont="1" applyBorder="1" applyAlignment="1">
      <alignment horizontal="center" vertical="center" wrapText="1"/>
    </xf>
    <xf numFmtId="0" fontId="14" fillId="0" borderId="22"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1" xfId="0" applyFont="1" applyBorder="1" applyAlignment="1">
      <alignment horizontal="center"/>
    </xf>
    <xf numFmtId="0" fontId="14" fillId="0" borderId="22" xfId="0" applyFont="1" applyBorder="1" applyAlignment="1">
      <alignment horizontal="center"/>
    </xf>
    <xf numFmtId="0" fontId="14" fillId="0" borderId="21" xfId="0" applyFont="1" applyBorder="1"/>
    <xf numFmtId="0" fontId="14" fillId="0" borderId="22" xfId="0" applyFont="1" applyBorder="1"/>
    <xf numFmtId="0" fontId="14" fillId="0" borderId="12" xfId="0" applyFont="1" applyBorder="1"/>
    <xf numFmtId="0" fontId="14" fillId="0" borderId="13" xfId="0" applyFont="1" applyBorder="1"/>
    <xf numFmtId="0" fontId="14" fillId="0" borderId="9" xfId="0" applyFont="1" applyBorder="1" applyAlignment="1">
      <alignment vertical="center" wrapText="1"/>
    </xf>
    <xf numFmtId="0" fontId="14" fillId="0" borderId="22" xfId="0" applyFont="1" applyBorder="1" applyAlignment="1">
      <alignment vertical="center" wrapText="1"/>
    </xf>
    <xf numFmtId="0" fontId="14" fillId="0" borderId="22" xfId="0" applyFont="1" applyBorder="1" applyAlignment="1">
      <alignment vertical="top" wrapText="1"/>
    </xf>
    <xf numFmtId="0" fontId="14" fillId="0" borderId="22" xfId="0" applyFont="1" applyBorder="1" applyAlignment="1">
      <alignment vertical="center"/>
    </xf>
    <xf numFmtId="0" fontId="14" fillId="4" borderId="8" xfId="3" applyFont="1" applyFill="1" applyBorder="1" applyAlignment="1">
      <alignment vertical="center"/>
    </xf>
    <xf numFmtId="0" fontId="14" fillId="4" borderId="1" xfId="3" applyFont="1" applyFill="1" applyAlignment="1">
      <alignment vertical="center"/>
    </xf>
    <xf numFmtId="0" fontId="13" fillId="4" borderId="15" xfId="2" applyFont="1" applyFill="1" applyBorder="1" applyAlignment="1">
      <alignment horizontal="center" vertical="center" wrapText="1"/>
    </xf>
    <xf numFmtId="0" fontId="12" fillId="0" borderId="0" xfId="0" applyFont="1" applyAlignment="1">
      <alignment vertical="center"/>
    </xf>
    <xf numFmtId="0" fontId="12" fillId="0" borderId="8" xfId="2" applyFont="1" applyBorder="1" applyAlignment="1">
      <alignment horizontal="center" vertical="center" wrapText="1"/>
    </xf>
    <xf numFmtId="0" fontId="13" fillId="0" borderId="1" xfId="2" applyFont="1" applyAlignment="1">
      <alignment horizontal="center" vertical="center"/>
    </xf>
    <xf numFmtId="0" fontId="28" fillId="0" borderId="1" xfId="0" applyFont="1" applyBorder="1" applyAlignment="1">
      <alignment horizontal="left" vertical="center" wrapText="1"/>
    </xf>
    <xf numFmtId="0" fontId="13" fillId="0" borderId="26" xfId="0" applyFont="1" applyBorder="1" applyAlignment="1">
      <alignment horizontal="left" vertical="center" wrapText="1"/>
    </xf>
    <xf numFmtId="0" fontId="13" fillId="0" borderId="1" xfId="2" applyFont="1" applyAlignment="1">
      <alignment vertical="center"/>
    </xf>
    <xf numFmtId="0" fontId="13" fillId="0" borderId="26" xfId="2"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2" fillId="10" borderId="0" xfId="0" applyFont="1" applyFill="1" applyAlignment="1">
      <alignment vertical="center"/>
    </xf>
    <xf numFmtId="0" fontId="13" fillId="10" borderId="1" xfId="2" applyFont="1" applyFill="1" applyAlignment="1">
      <alignment horizontal="center" vertical="center"/>
    </xf>
    <xf numFmtId="0" fontId="4" fillId="0" borderId="1" xfId="19"/>
    <xf numFmtId="0" fontId="4" fillId="0" borderId="1" xfId="19" applyAlignment="1">
      <alignment horizontal="center"/>
    </xf>
    <xf numFmtId="0" fontId="4" fillId="10" borderId="1" xfId="19" applyFill="1" applyAlignment="1">
      <alignment horizontal="center"/>
    </xf>
    <xf numFmtId="0" fontId="4" fillId="10" borderId="1" xfId="19" applyFill="1"/>
    <xf numFmtId="0" fontId="12" fillId="10" borderId="8" xfId="2" applyFont="1" applyFill="1" applyBorder="1" applyAlignment="1">
      <alignment horizontal="center" vertical="center" wrapText="1"/>
    </xf>
    <xf numFmtId="0" fontId="28" fillId="10" borderId="1" xfId="0" applyFont="1" applyFill="1" applyBorder="1" applyAlignment="1">
      <alignment horizontal="left" vertical="center" wrapText="1"/>
    </xf>
    <xf numFmtId="167" fontId="14" fillId="0" borderId="45" xfId="5" applyNumberFormat="1" applyFont="1" applyBorder="1" applyAlignment="1">
      <alignment vertical="center"/>
    </xf>
    <xf numFmtId="167" fontId="14" fillId="0" borderId="46" xfId="5" applyNumberFormat="1" applyFont="1" applyBorder="1" applyAlignment="1">
      <alignment vertical="center"/>
    </xf>
    <xf numFmtId="43" fontId="34" fillId="5" borderId="49" xfId="18" applyFont="1" applyFill="1" applyBorder="1" applyAlignment="1">
      <alignment horizontal="center" vertical="center" wrapText="1"/>
    </xf>
    <xf numFmtId="43" fontId="34" fillId="5" borderId="50" xfId="18" applyFont="1" applyFill="1" applyBorder="1" applyAlignment="1">
      <alignment horizontal="center" vertical="center" wrapText="1"/>
    </xf>
    <xf numFmtId="43" fontId="34" fillId="5" borderId="51" xfId="18" applyFont="1" applyFill="1" applyBorder="1" applyAlignment="1">
      <alignment horizontal="center" vertical="center" wrapText="1"/>
    </xf>
    <xf numFmtId="167" fontId="14" fillId="0" borderId="39" xfId="5" applyNumberFormat="1" applyFont="1" applyBorder="1" applyAlignment="1">
      <alignment vertical="center"/>
    </xf>
    <xf numFmtId="167" fontId="14" fillId="0" borderId="12" xfId="5" applyNumberFormat="1" applyFont="1" applyBorder="1" applyAlignment="1">
      <alignment vertical="center"/>
    </xf>
    <xf numFmtId="0" fontId="13" fillId="5" borderId="11" xfId="3" applyFont="1" applyFill="1" applyBorder="1" applyAlignment="1">
      <alignment horizontal="center" vertical="center" wrapText="1"/>
    </xf>
    <xf numFmtId="0" fontId="32" fillId="0" borderId="26" xfId="0" applyFont="1" applyBorder="1" applyAlignment="1">
      <alignment horizontal="center" vertical="center"/>
    </xf>
    <xf numFmtId="0" fontId="32" fillId="0" borderId="26" xfId="2" applyFont="1" applyBorder="1" applyAlignment="1">
      <alignment horizontal="center" wrapText="1"/>
    </xf>
    <xf numFmtId="0" fontId="32" fillId="0" borderId="26" xfId="2" applyFont="1" applyBorder="1" applyAlignment="1">
      <alignment horizontal="center" vertical="center" wrapText="1"/>
    </xf>
    <xf numFmtId="0" fontId="32" fillId="0" borderId="26" xfId="2" applyFont="1" applyBorder="1" applyAlignment="1">
      <alignment vertical="center" wrapText="1"/>
    </xf>
    <xf numFmtId="0" fontId="12" fillId="10" borderId="1" xfId="0" applyFont="1" applyFill="1" applyBorder="1" applyAlignment="1">
      <alignment vertical="center"/>
    </xf>
    <xf numFmtId="0" fontId="12" fillId="0" borderId="26" xfId="0" applyFont="1" applyBorder="1" applyAlignment="1">
      <alignment vertical="center"/>
    </xf>
    <xf numFmtId="0" fontId="12" fillId="5" borderId="26" xfId="2" applyFont="1" applyFill="1" applyBorder="1" applyAlignment="1">
      <alignment vertical="center" wrapText="1"/>
    </xf>
    <xf numFmtId="0" fontId="12" fillId="0" borderId="26" xfId="2" applyFont="1" applyBorder="1" applyAlignment="1">
      <alignment horizontal="center" wrapText="1"/>
    </xf>
    <xf numFmtId="0" fontId="12" fillId="5" borderId="26" xfId="0" applyFont="1" applyFill="1" applyBorder="1" applyAlignment="1">
      <alignment vertical="center"/>
    </xf>
    <xf numFmtId="0" fontId="12" fillId="0" borderId="26" xfId="2" applyFont="1" applyBorder="1" applyAlignment="1">
      <alignment vertical="center" wrapText="1"/>
    </xf>
    <xf numFmtId="0" fontId="12" fillId="0" borderId="16" xfId="0" applyFont="1" applyBorder="1" applyAlignment="1">
      <alignment vertical="center"/>
    </xf>
    <xf numFmtId="0" fontId="13" fillId="5" borderId="28" xfId="3" applyFont="1" applyFill="1" applyBorder="1" applyAlignment="1">
      <alignment horizontal="center" vertical="center" wrapText="1"/>
    </xf>
    <xf numFmtId="0" fontId="8" fillId="0" borderId="33"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5" xfId="3" applyFont="1" applyBorder="1" applyAlignment="1">
      <alignment horizontal="center" vertical="center" wrapText="1"/>
    </xf>
    <xf numFmtId="0" fontId="8" fillId="5" borderId="28" xfId="3" applyFont="1" applyFill="1" applyBorder="1" applyAlignment="1">
      <alignment horizontal="center" vertical="center" wrapText="1"/>
    </xf>
    <xf numFmtId="0" fontId="14" fillId="0" borderId="7" xfId="3" applyFont="1" applyBorder="1" applyAlignment="1">
      <alignment horizontal="center" vertical="center"/>
    </xf>
    <xf numFmtId="0" fontId="12" fillId="0" borderId="26" xfId="0" applyFont="1" applyBorder="1" applyAlignment="1">
      <alignment horizontal="left" vertical="center" wrapText="1"/>
    </xf>
    <xf numFmtId="0" fontId="33" fillId="5" borderId="26" xfId="2" applyFont="1" applyFill="1" applyBorder="1" applyAlignment="1">
      <alignment vertical="center" wrapText="1"/>
    </xf>
    <xf numFmtId="0" fontId="33" fillId="5" borderId="26" xfId="0" applyFont="1" applyFill="1" applyBorder="1" applyAlignment="1">
      <alignment vertical="center"/>
    </xf>
    <xf numFmtId="0" fontId="13" fillId="0" borderId="26" xfId="0" applyFont="1" applyBorder="1" applyAlignment="1">
      <alignment horizontal="center" vertical="center"/>
    </xf>
    <xf numFmtId="0" fontId="13" fillId="0" borderId="26" xfId="2" applyFont="1" applyBorder="1" applyAlignment="1">
      <alignment horizontal="center" wrapText="1"/>
    </xf>
    <xf numFmtId="0" fontId="14" fillId="0" borderId="26" xfId="3" applyFont="1" applyBorder="1" applyAlignment="1">
      <alignment vertical="center"/>
    </xf>
    <xf numFmtId="0" fontId="12" fillId="5" borderId="26" xfId="2" applyFont="1" applyFill="1" applyBorder="1" applyAlignment="1">
      <alignment horizontal="center" vertical="center" wrapText="1"/>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10" borderId="0" xfId="0" applyFont="1" applyFill="1" applyAlignment="1">
      <alignment horizontal="center" vertical="center"/>
    </xf>
    <xf numFmtId="0" fontId="13" fillId="0" borderId="1" xfId="0" applyFont="1" applyBorder="1" applyAlignment="1">
      <alignment vertical="center" wrapText="1"/>
    </xf>
    <xf numFmtId="171" fontId="14" fillId="0" borderId="1" xfId="3" applyNumberFormat="1" applyFont="1" applyAlignment="1">
      <alignment vertical="center"/>
    </xf>
    <xf numFmtId="0" fontId="8" fillId="5" borderId="26" xfId="3" applyFont="1" applyFill="1" applyBorder="1" applyAlignment="1">
      <alignment vertical="center"/>
    </xf>
    <xf numFmtId="0" fontId="20" fillId="0" borderId="21" xfId="12" quotePrefix="1" applyNumberFormat="1" applyBorder="1" applyAlignment="1">
      <alignment horizontal="center" vertical="center" wrapText="1"/>
    </xf>
    <xf numFmtId="0" fontId="20" fillId="0" borderId="22" xfId="12" quotePrefix="1" applyNumberFormat="1" applyBorder="1" applyAlignment="1">
      <alignment horizontal="left" vertical="center" wrapText="1"/>
    </xf>
    <xf numFmtId="0" fontId="20" fillId="0" borderId="22" xfId="12" quotePrefix="1" applyNumberFormat="1" applyBorder="1" applyAlignment="1">
      <alignment horizontal="center" vertical="center" wrapText="1"/>
    </xf>
    <xf numFmtId="37" fontId="20" fillId="0" borderId="22" xfId="11" applyNumberFormat="1" applyBorder="1" applyAlignment="1">
      <alignment horizontal="center" vertical="center"/>
    </xf>
    <xf numFmtId="0" fontId="0" fillId="0" borderId="22" xfId="0" applyBorder="1" applyAlignment="1">
      <alignment vertical="center"/>
    </xf>
    <xf numFmtId="0" fontId="4" fillId="0" borderId="22" xfId="19" applyBorder="1" applyAlignment="1">
      <alignment vertical="center"/>
    </xf>
    <xf numFmtId="173" fontId="14" fillId="0" borderId="1" xfId="22" applyNumberFormat="1" applyFont="1" applyBorder="1" applyAlignment="1">
      <alignment vertical="center"/>
    </xf>
    <xf numFmtId="173" fontId="14" fillId="0" borderId="1" xfId="22" applyNumberFormat="1" applyFont="1" applyBorder="1" applyAlignment="1">
      <alignment horizontal="center" vertical="center" wrapText="1"/>
    </xf>
    <xf numFmtId="0" fontId="32" fillId="5" borderId="26" xfId="2" applyFont="1" applyFill="1" applyBorder="1" applyAlignment="1">
      <alignment horizontal="center" vertical="center" wrapText="1"/>
    </xf>
    <xf numFmtId="0" fontId="14" fillId="0" borderId="5" xfId="3" applyFont="1" applyBorder="1" applyAlignment="1">
      <alignment horizontal="center" vertical="center"/>
    </xf>
    <xf numFmtId="0" fontId="8" fillId="5" borderId="29" xfId="3" applyFont="1" applyFill="1" applyBorder="1" applyAlignment="1">
      <alignment horizontal="left" vertical="center"/>
    </xf>
    <xf numFmtId="0" fontId="8" fillId="5" borderId="29" xfId="3" applyFont="1" applyFill="1" applyBorder="1" applyAlignment="1">
      <alignment horizontal="left" vertical="center" wrapText="1"/>
    </xf>
    <xf numFmtId="0" fontId="8" fillId="5" borderId="27" xfId="3" applyFont="1" applyFill="1" applyBorder="1" applyAlignment="1">
      <alignment horizontal="left" vertical="center"/>
    </xf>
    <xf numFmtId="0" fontId="8" fillId="5" borderId="27" xfId="3" applyFont="1" applyFill="1" applyBorder="1" applyAlignment="1">
      <alignment horizontal="left" vertical="center" wrapText="1"/>
    </xf>
    <xf numFmtId="0" fontId="8" fillId="5" borderId="28" xfId="3" applyFont="1" applyFill="1" applyBorder="1" applyAlignment="1">
      <alignment horizontal="left" vertical="center"/>
    </xf>
    <xf numFmtId="0" fontId="8" fillId="5" borderId="28" xfId="3" applyFont="1" applyFill="1" applyBorder="1" applyAlignment="1">
      <alignment horizontal="left" vertical="center" wrapText="1"/>
    </xf>
    <xf numFmtId="173" fontId="0" fillId="0" borderId="22" xfId="22" applyNumberFormat="1" applyFont="1" applyBorder="1" applyAlignment="1">
      <alignment horizontal="center" vertical="center"/>
    </xf>
    <xf numFmtId="173" fontId="14" fillId="0" borderId="22" xfId="22" applyNumberFormat="1" applyFont="1" applyBorder="1" applyAlignment="1">
      <alignment vertical="center"/>
    </xf>
    <xf numFmtId="0" fontId="8" fillId="0" borderId="1" xfId="3" applyFont="1" applyAlignment="1">
      <alignment horizontal="center" vertical="center" wrapText="1"/>
    </xf>
    <xf numFmtId="173" fontId="38" fillId="0" borderId="22" xfId="22" applyNumberFormat="1" applyFont="1" applyFill="1" applyBorder="1" applyAlignment="1">
      <alignment horizontal="center" vertical="center"/>
    </xf>
    <xf numFmtId="173" fontId="12" fillId="0" borderId="22" xfId="22" applyNumberFormat="1" applyFont="1" applyFill="1" applyBorder="1" applyAlignment="1">
      <alignment vertical="center"/>
    </xf>
    <xf numFmtId="0" fontId="12" fillId="0" borderId="1" xfId="2" applyFont="1" applyAlignment="1">
      <alignment horizontal="center" vertical="center" wrapText="1"/>
    </xf>
    <xf numFmtId="173" fontId="0" fillId="0" borderId="22" xfId="22" applyNumberFormat="1" applyFont="1" applyFill="1" applyBorder="1" applyAlignment="1">
      <alignment horizontal="center" vertical="center"/>
    </xf>
    <xf numFmtId="173" fontId="14" fillId="0" borderId="22" xfId="22" applyNumberFormat="1" applyFont="1" applyFill="1" applyBorder="1" applyAlignment="1">
      <alignment vertical="center"/>
    </xf>
    <xf numFmtId="173" fontId="14" fillId="0" borderId="13" xfId="22" applyNumberFormat="1" applyFont="1" applyFill="1" applyBorder="1" applyAlignment="1">
      <alignment vertical="center"/>
    </xf>
    <xf numFmtId="0" fontId="14" fillId="0" borderId="1" xfId="0" applyFont="1" applyBorder="1"/>
    <xf numFmtId="0" fontId="0" fillId="0" borderId="1" xfId="0" applyBorder="1"/>
    <xf numFmtId="0" fontId="13" fillId="4" borderId="15" xfId="2" applyFont="1" applyFill="1" applyBorder="1" applyAlignment="1">
      <alignment vertical="center" wrapText="1"/>
    </xf>
    <xf numFmtId="0" fontId="17" fillId="4" borderId="1" xfId="2" applyFont="1" applyFill="1" applyAlignment="1">
      <alignment vertical="center" wrapText="1"/>
    </xf>
    <xf numFmtId="0" fontId="17" fillId="0" borderId="1" xfId="2" applyFont="1" applyAlignment="1">
      <alignment vertical="center" wrapText="1"/>
    </xf>
    <xf numFmtId="0" fontId="7" fillId="5" borderId="28" xfId="3" applyFont="1" applyFill="1" applyBorder="1" applyAlignment="1">
      <alignment vertical="center" wrapText="1"/>
    </xf>
    <xf numFmtId="0" fontId="41" fillId="0" borderId="7" xfId="3" applyFont="1" applyBorder="1" applyAlignment="1">
      <alignment vertical="center" wrapText="1"/>
    </xf>
    <xf numFmtId="0" fontId="7" fillId="0" borderId="26" xfId="3" applyFont="1" applyBorder="1" applyAlignment="1">
      <alignment vertical="center"/>
    </xf>
    <xf numFmtId="0" fontId="42" fillId="0" borderId="26" xfId="0" applyFont="1" applyBorder="1" applyAlignment="1">
      <alignment vertical="center"/>
    </xf>
    <xf numFmtId="0" fontId="42" fillId="0" borderId="28" xfId="0" applyFont="1" applyBorder="1" applyAlignment="1">
      <alignment vertical="center"/>
    </xf>
    <xf numFmtId="0" fontId="42" fillId="0" borderId="28" xfId="0" applyFont="1" applyBorder="1" applyAlignment="1">
      <alignment vertical="center" wrapText="1"/>
    </xf>
    <xf numFmtId="0" fontId="7" fillId="0" borderId="5" xfId="3" applyFont="1" applyBorder="1" applyAlignment="1">
      <alignment horizontal="left" vertical="center"/>
    </xf>
    <xf numFmtId="0" fontId="0" fillId="0" borderId="22" xfId="0" applyBorder="1" applyAlignment="1">
      <alignment horizontal="center" vertical="center"/>
    </xf>
    <xf numFmtId="9" fontId="14" fillId="0" borderId="10" xfId="1" applyFont="1" applyFill="1" applyBorder="1" applyAlignment="1">
      <alignment horizontal="center" vertical="center"/>
    </xf>
    <xf numFmtId="9" fontId="14" fillId="0" borderId="24" xfId="1" applyFont="1" applyFill="1" applyBorder="1" applyAlignment="1">
      <alignment horizontal="center" vertical="center"/>
    </xf>
    <xf numFmtId="9" fontId="14" fillId="0" borderId="14" xfId="1" applyFont="1" applyFill="1" applyBorder="1" applyAlignment="1">
      <alignment horizontal="center" vertical="center"/>
    </xf>
    <xf numFmtId="1" fontId="14" fillId="0" borderId="52" xfId="3" applyNumberFormat="1" applyFont="1" applyBorder="1" applyAlignment="1">
      <alignment horizontal="center" vertical="center" wrapText="1"/>
    </xf>
    <xf numFmtId="1" fontId="14" fillId="0" borderId="5" xfId="3" applyNumberFormat="1" applyFont="1" applyBorder="1" applyAlignment="1">
      <alignment horizontal="center" vertical="center" wrapText="1"/>
    </xf>
    <xf numFmtId="1" fontId="8" fillId="0" borderId="26" xfId="3" applyNumberFormat="1" applyFont="1" applyBorder="1" applyAlignment="1">
      <alignment horizontal="center" vertical="center" wrapText="1"/>
    </xf>
    <xf numFmtId="0" fontId="14" fillId="0" borderId="29" xfId="3" applyFont="1" applyBorder="1" applyAlignment="1">
      <alignment horizontal="center" vertical="center" wrapText="1"/>
    </xf>
    <xf numFmtId="0" fontId="13" fillId="5" borderId="9" xfId="3" applyFont="1" applyFill="1" applyBorder="1" applyAlignment="1">
      <alignment horizontal="center" vertical="center" wrapText="1"/>
    </xf>
    <xf numFmtId="0" fontId="13" fillId="5" borderId="10" xfId="3" applyFont="1" applyFill="1" applyBorder="1" applyAlignment="1">
      <alignment horizontal="center" vertical="center" wrapText="1"/>
    </xf>
    <xf numFmtId="0" fontId="14" fillId="0" borderId="22" xfId="3" applyFont="1" applyBorder="1" applyAlignment="1">
      <alignment horizontal="center" vertical="center"/>
    </xf>
    <xf numFmtId="0" fontId="13" fillId="5" borderId="22" xfId="3" applyFont="1" applyFill="1" applyBorder="1" applyAlignment="1">
      <alignment horizontal="center" vertical="center" wrapText="1"/>
    </xf>
    <xf numFmtId="0" fontId="13" fillId="5" borderId="24" xfId="3" applyFont="1" applyFill="1" applyBorder="1" applyAlignment="1">
      <alignment horizontal="center" vertical="center" wrapText="1"/>
    </xf>
    <xf numFmtId="0" fontId="14" fillId="0" borderId="24" xfId="3" applyFont="1" applyBorder="1" applyAlignment="1">
      <alignment horizontal="center" vertical="center"/>
    </xf>
    <xf numFmtId="0" fontId="14" fillId="0" borderId="13" xfId="3" applyFont="1" applyBorder="1" applyAlignment="1">
      <alignment horizontal="center" vertical="center"/>
    </xf>
    <xf numFmtId="0" fontId="14" fillId="0" borderId="14" xfId="3" applyFont="1" applyBorder="1" applyAlignment="1">
      <alignment horizontal="center" vertical="center"/>
    </xf>
    <xf numFmtId="43" fontId="34" fillId="5" borderId="22" xfId="18" applyFont="1" applyFill="1" applyBorder="1" applyAlignment="1">
      <alignment horizontal="center" vertical="center" wrapText="1"/>
    </xf>
    <xf numFmtId="43" fontId="34" fillId="5" borderId="24" xfId="18" applyFont="1" applyFill="1" applyBorder="1" applyAlignment="1">
      <alignment horizontal="center" vertical="center" wrapText="1"/>
    </xf>
    <xf numFmtId="0" fontId="39" fillId="0" borderId="22" xfId="0" applyFont="1" applyBorder="1" applyAlignment="1">
      <alignment vertical="top" wrapText="1"/>
    </xf>
    <xf numFmtId="0" fontId="39" fillId="0" borderId="13" xfId="0" applyFont="1" applyBorder="1" applyAlignment="1">
      <alignment vertical="top" wrapText="1"/>
    </xf>
    <xf numFmtId="37" fontId="20" fillId="0" borderId="22" xfId="11" applyNumberFormat="1" applyBorder="1" applyAlignment="1">
      <alignment horizontal="right" vertical="center"/>
    </xf>
    <xf numFmtId="0" fontId="35" fillId="3" borderId="22" xfId="19" applyFont="1" applyFill="1" applyBorder="1" applyAlignment="1">
      <alignment horizontal="center" vertical="center" wrapText="1"/>
    </xf>
    <xf numFmtId="0" fontId="35" fillId="5" borderId="22" xfId="19" applyFont="1" applyFill="1" applyBorder="1" applyAlignment="1">
      <alignment horizontal="center" vertical="center" wrapText="1"/>
    </xf>
    <xf numFmtId="0" fontId="4" fillId="0" borderId="24" xfId="19" applyBorder="1" applyAlignment="1">
      <alignment horizontal="right" vertical="center"/>
    </xf>
    <xf numFmtId="0" fontId="20" fillId="0" borderId="12" xfId="12" quotePrefix="1" applyNumberFormat="1" applyBorder="1" applyAlignment="1">
      <alignment horizontal="center" vertical="center" wrapText="1"/>
    </xf>
    <xf numFmtId="0" fontId="20" fillId="0" borderId="13" xfId="12" quotePrefix="1" applyNumberFormat="1" applyBorder="1" applyAlignment="1">
      <alignment horizontal="left" vertical="center" wrapText="1"/>
    </xf>
    <xf numFmtId="0" fontId="20" fillId="0" borderId="13" xfId="12" quotePrefix="1" applyNumberFormat="1" applyBorder="1" applyAlignment="1">
      <alignment horizontal="center" vertical="center" wrapText="1"/>
    </xf>
    <xf numFmtId="37" fontId="20" fillId="0" borderId="13" xfId="11" applyNumberFormat="1" applyBorder="1" applyAlignment="1">
      <alignment horizontal="center" vertical="center"/>
    </xf>
    <xf numFmtId="0" fontId="4" fillId="0" borderId="13" xfId="19" applyBorder="1" applyAlignment="1">
      <alignment horizontal="center" vertical="center"/>
    </xf>
    <xf numFmtId="37" fontId="20" fillId="0" borderId="13" xfId="11" applyNumberFormat="1" applyBorder="1" applyAlignment="1">
      <alignment horizontal="right" vertical="center"/>
    </xf>
    <xf numFmtId="173" fontId="14" fillId="0" borderId="1" xfId="3" applyNumberFormat="1" applyFont="1"/>
    <xf numFmtId="15" fontId="32" fillId="0" borderId="26" xfId="0" applyNumberFormat="1" applyFont="1" applyBorder="1" applyAlignment="1">
      <alignment horizontal="center" vertical="center"/>
    </xf>
    <xf numFmtId="0" fontId="14" fillId="0" borderId="26" xfId="3" applyFont="1" applyBorder="1" applyAlignment="1">
      <alignment horizontal="left" vertical="top"/>
    </xf>
    <xf numFmtId="0" fontId="14" fillId="0" borderId="19" xfId="3" applyFont="1" applyBorder="1" applyAlignment="1">
      <alignment horizontal="left" vertical="top" wrapText="1"/>
    </xf>
    <xf numFmtId="0" fontId="14" fillId="0" borderId="1" xfId="3" applyFont="1" applyAlignment="1">
      <alignment vertical="center" wrapText="1"/>
    </xf>
    <xf numFmtId="0" fontId="19" fillId="0" borderId="24" xfId="23" applyBorder="1" applyAlignment="1">
      <alignment horizontal="center" vertical="center" wrapText="1"/>
    </xf>
    <xf numFmtId="174" fontId="14" fillId="0" borderId="1" xfId="18" applyNumberFormat="1" applyFont="1" applyBorder="1" applyAlignment="1">
      <alignment vertical="center"/>
    </xf>
    <xf numFmtId="0" fontId="4" fillId="0" borderId="13" xfId="19" applyBorder="1" applyAlignment="1">
      <alignment vertical="center"/>
    </xf>
    <xf numFmtId="0" fontId="4" fillId="0" borderId="14" xfId="19" applyBorder="1" applyAlignment="1">
      <alignment vertical="center"/>
    </xf>
    <xf numFmtId="0" fontId="4" fillId="10" borderId="1" xfId="19" applyFill="1" applyAlignment="1">
      <alignment vertical="center"/>
    </xf>
    <xf numFmtId="0" fontId="4" fillId="0" borderId="1" xfId="19" applyAlignment="1">
      <alignment vertical="center"/>
    </xf>
    <xf numFmtId="15" fontId="13" fillId="0" borderId="26" xfId="0" applyNumberFormat="1" applyFont="1" applyBorder="1" applyAlignment="1">
      <alignment horizontal="center" vertical="center"/>
    </xf>
    <xf numFmtId="172" fontId="14" fillId="0" borderId="1" xfId="3" applyNumberFormat="1" applyFont="1" applyAlignment="1">
      <alignment vertical="center"/>
    </xf>
    <xf numFmtId="172" fontId="14" fillId="4" borderId="1" xfId="3" applyNumberFormat="1" applyFont="1" applyFill="1" applyAlignment="1">
      <alignment vertical="center"/>
    </xf>
    <xf numFmtId="173" fontId="14" fillId="4" borderId="1" xfId="3" applyNumberFormat="1" applyFont="1" applyFill="1" applyAlignment="1">
      <alignment vertical="center"/>
    </xf>
    <xf numFmtId="173" fontId="13" fillId="4" borderId="1" xfId="2" applyNumberFormat="1" applyFont="1" applyFill="1" applyAlignment="1">
      <alignment vertical="center" wrapText="1"/>
    </xf>
    <xf numFmtId="173" fontId="14" fillId="0" borderId="22" xfId="22" applyNumberFormat="1" applyFont="1" applyFill="1" applyBorder="1" applyAlignment="1">
      <alignment horizontal="center" vertical="center"/>
    </xf>
    <xf numFmtId="173" fontId="12" fillId="0" borderId="22" xfId="22" applyNumberFormat="1" applyFont="1" applyFill="1" applyBorder="1" applyAlignment="1">
      <alignment horizontal="center" vertical="center"/>
    </xf>
    <xf numFmtId="167" fontId="14" fillId="0" borderId="39" xfId="5" applyNumberFormat="1" applyFont="1" applyFill="1" applyBorder="1" applyAlignment="1">
      <alignment vertical="center"/>
    </xf>
    <xf numFmtId="167" fontId="14" fillId="0" borderId="45" xfId="5" applyNumberFormat="1" applyFont="1" applyFill="1" applyBorder="1" applyAlignment="1">
      <alignment vertical="center"/>
    </xf>
    <xf numFmtId="167" fontId="14" fillId="0" borderId="33" xfId="5" applyNumberFormat="1" applyFont="1" applyFill="1" applyBorder="1" applyAlignment="1">
      <alignment vertical="center"/>
    </xf>
    <xf numFmtId="167" fontId="14" fillId="0" borderId="34" xfId="5" applyNumberFormat="1" applyFont="1" applyFill="1" applyBorder="1" applyAlignment="1">
      <alignment vertical="center"/>
    </xf>
    <xf numFmtId="167" fontId="14" fillId="0" borderId="12" xfId="5" applyNumberFormat="1" applyFont="1" applyFill="1" applyBorder="1" applyAlignment="1">
      <alignment vertical="center"/>
    </xf>
    <xf numFmtId="167" fontId="14" fillId="0" borderId="13" xfId="5" applyNumberFormat="1" applyFont="1" applyFill="1" applyBorder="1" applyAlignment="1">
      <alignment vertical="center"/>
    </xf>
    <xf numFmtId="164" fontId="14" fillId="0" borderId="1" xfId="22" applyFont="1" applyBorder="1" applyAlignment="1">
      <alignment vertical="center"/>
    </xf>
    <xf numFmtId="164" fontId="14" fillId="0" borderId="1" xfId="3" applyNumberFormat="1" applyFont="1" applyAlignment="1">
      <alignment vertical="center"/>
    </xf>
    <xf numFmtId="173" fontId="38" fillId="0" borderId="13" xfId="22" applyNumberFormat="1" applyFont="1" applyFill="1" applyBorder="1" applyAlignment="1">
      <alignment horizontal="center" vertical="center"/>
    </xf>
    <xf numFmtId="0" fontId="13" fillId="5" borderId="22" xfId="2" applyFont="1" applyFill="1" applyBorder="1" applyAlignment="1">
      <alignment horizontal="center" vertical="center" wrapText="1"/>
    </xf>
    <xf numFmtId="0" fontId="8" fillId="0" borderId="26" xfId="3" applyFont="1" applyBorder="1" applyAlignment="1">
      <alignment horizontal="center" vertical="center"/>
    </xf>
    <xf numFmtId="9" fontId="14" fillId="0" borderId="26" xfId="1" applyFont="1" applyFill="1" applyBorder="1" applyAlignment="1">
      <alignment horizontal="center" vertical="center"/>
    </xf>
    <xf numFmtId="9" fontId="8" fillId="0" borderId="26" xfId="1" applyFont="1" applyFill="1" applyBorder="1" applyAlignment="1">
      <alignment horizontal="center" vertical="center"/>
    </xf>
    <xf numFmtId="9" fontId="14" fillId="0" borderId="22" xfId="1" applyFont="1" applyBorder="1" applyAlignment="1">
      <alignment horizontal="center" vertical="center"/>
    </xf>
    <xf numFmtId="9" fontId="14" fillId="0" borderId="22" xfId="3" applyNumberFormat="1" applyFont="1" applyBorder="1" applyAlignment="1">
      <alignment horizontal="center" vertical="center"/>
    </xf>
    <xf numFmtId="9" fontId="14" fillId="4" borderId="22" xfId="1" applyFont="1" applyFill="1" applyBorder="1" applyAlignment="1">
      <alignment horizontal="center" vertical="center"/>
    </xf>
    <xf numFmtId="9" fontId="14" fillId="0" borderId="13" xfId="1" applyFont="1" applyBorder="1" applyAlignment="1">
      <alignment horizontal="center" vertical="center"/>
    </xf>
    <xf numFmtId="0" fontId="13" fillId="3" borderId="22" xfId="3" applyFont="1" applyFill="1" applyBorder="1" applyAlignment="1">
      <alignment horizontal="center" vertical="center"/>
    </xf>
    <xf numFmtId="10" fontId="13" fillId="5" borderId="22" xfId="3" applyNumberFormat="1" applyFont="1" applyFill="1" applyBorder="1" applyAlignment="1">
      <alignment horizontal="center" vertical="center"/>
    </xf>
    <xf numFmtId="9" fontId="13" fillId="5" borderId="22" xfId="3" applyNumberFormat="1" applyFont="1" applyFill="1" applyBorder="1" applyAlignment="1">
      <alignment horizontal="center" vertical="center"/>
    </xf>
    <xf numFmtId="9" fontId="13" fillId="5" borderId="22" xfId="0" applyNumberFormat="1" applyFont="1" applyFill="1" applyBorder="1" applyAlignment="1">
      <alignment horizontal="center" vertical="center"/>
    </xf>
    <xf numFmtId="9" fontId="13" fillId="9" borderId="22" xfId="0" applyNumberFormat="1" applyFont="1" applyFill="1" applyBorder="1" applyAlignment="1">
      <alignment horizontal="center" vertical="center"/>
    </xf>
    <xf numFmtId="169" fontId="13" fillId="5" borderId="22" xfId="0" applyNumberFormat="1" applyFont="1" applyFill="1" applyBorder="1" applyAlignment="1">
      <alignment horizontal="center" vertical="center"/>
    </xf>
    <xf numFmtId="10" fontId="13" fillId="5" borderId="22" xfId="0" applyNumberFormat="1" applyFont="1" applyFill="1" applyBorder="1" applyAlignment="1">
      <alignment horizontal="center"/>
    </xf>
    <xf numFmtId="9" fontId="13" fillId="5" borderId="22" xfId="0" applyNumberFormat="1" applyFont="1" applyFill="1" applyBorder="1" applyAlignment="1">
      <alignment horizontal="center"/>
    </xf>
    <xf numFmtId="43" fontId="13" fillId="5" borderId="22" xfId="18" applyFont="1" applyFill="1" applyBorder="1" applyAlignment="1">
      <alignment horizontal="center"/>
    </xf>
    <xf numFmtId="43" fontId="13" fillId="9" borderId="22" xfId="18" applyFont="1" applyFill="1" applyBorder="1" applyAlignment="1">
      <alignment horizontal="center" vertical="center"/>
    </xf>
    <xf numFmtId="0" fontId="13" fillId="5" borderId="22" xfId="0" applyFont="1" applyFill="1" applyBorder="1" applyAlignment="1">
      <alignment horizontal="center" vertical="center"/>
    </xf>
    <xf numFmtId="9" fontId="8" fillId="4" borderId="22" xfId="0" applyNumberFormat="1" applyFont="1" applyFill="1" applyBorder="1" applyAlignment="1">
      <alignment horizontal="center"/>
    </xf>
    <xf numFmtId="0" fontId="2" fillId="0" borderId="0" xfId="0" applyFont="1"/>
    <xf numFmtId="0" fontId="12" fillId="0" borderId="26" xfId="0" applyFont="1" applyBorder="1" applyAlignment="1">
      <alignment horizontal="left" vertical="top"/>
    </xf>
    <xf numFmtId="0" fontId="14" fillId="0" borderId="26" xfId="3" applyFont="1" applyBorder="1" applyAlignment="1">
      <alignment horizontal="left" vertical="top" wrapText="1"/>
    </xf>
    <xf numFmtId="10" fontId="14" fillId="5" borderId="22" xfId="1" applyNumberFormat="1" applyFont="1" applyFill="1" applyBorder="1" applyAlignment="1">
      <alignment horizontal="center" vertical="center" wrapText="1"/>
    </xf>
    <xf numFmtId="10" fontId="13" fillId="5" borderId="22" xfId="0" applyNumberFormat="1" applyFont="1" applyFill="1" applyBorder="1" applyAlignment="1">
      <alignment horizontal="center" vertical="center"/>
    </xf>
    <xf numFmtId="0" fontId="2" fillId="0" borderId="0" xfId="0" applyFont="1" applyAlignment="1">
      <alignment wrapText="1"/>
    </xf>
    <xf numFmtId="169" fontId="13" fillId="5" borderId="22" xfId="3" applyNumberFormat="1" applyFont="1" applyFill="1" applyBorder="1" applyAlignment="1">
      <alignment horizontal="center" vertical="center"/>
    </xf>
    <xf numFmtId="9" fontId="13" fillId="5" borderId="22" xfId="1" applyFont="1" applyFill="1" applyBorder="1" applyAlignment="1">
      <alignment horizontal="center"/>
    </xf>
    <xf numFmtId="9" fontId="8" fillId="4" borderId="22" xfId="1" applyFont="1" applyFill="1" applyBorder="1" applyAlignment="1">
      <alignment horizontal="center"/>
    </xf>
    <xf numFmtId="10" fontId="8" fillId="4" borderId="22" xfId="1" applyNumberFormat="1" applyFont="1" applyFill="1" applyBorder="1" applyAlignment="1">
      <alignment horizontal="center"/>
    </xf>
    <xf numFmtId="10" fontId="14" fillId="5" borderId="23" xfId="1" applyNumberFormat="1" applyFont="1" applyFill="1" applyBorder="1" applyAlignment="1">
      <alignment horizontal="center" vertical="center" wrapText="1"/>
    </xf>
    <xf numFmtId="10" fontId="14" fillId="5" borderId="25" xfId="3" applyNumberFormat="1" applyFont="1" applyFill="1" applyBorder="1" applyAlignment="1">
      <alignment horizontal="center" vertical="center" wrapText="1"/>
    </xf>
    <xf numFmtId="0" fontId="28" fillId="0" borderId="26" xfId="2" applyFont="1" applyBorder="1" applyAlignment="1">
      <alignment horizontal="center" wrapText="1"/>
    </xf>
    <xf numFmtId="0" fontId="28" fillId="0" borderId="26" xfId="2" applyFont="1" applyBorder="1" applyAlignment="1">
      <alignment horizontal="center" vertical="center" wrapText="1"/>
    </xf>
    <xf numFmtId="0" fontId="13" fillId="5" borderId="21" xfId="3" applyFont="1" applyFill="1" applyBorder="1" applyAlignment="1">
      <alignment horizontal="center" vertical="center" wrapText="1"/>
    </xf>
    <xf numFmtId="0" fontId="13" fillId="5" borderId="48" xfId="3" applyFont="1" applyFill="1" applyBorder="1" applyAlignment="1">
      <alignment horizontal="center" vertical="center" wrapText="1"/>
    </xf>
    <xf numFmtId="14" fontId="14" fillId="0" borderId="23" xfId="0" applyNumberFormat="1" applyFont="1" applyBorder="1" applyAlignment="1">
      <alignment horizontal="center" vertical="center" wrapText="1"/>
    </xf>
    <xf numFmtId="0" fontId="12" fillId="0" borderId="26" xfId="2" applyFont="1" applyBorder="1" applyAlignment="1">
      <alignment horizontal="center" vertical="center" wrapText="1"/>
    </xf>
    <xf numFmtId="0" fontId="4" fillId="0" borderId="22" xfId="19" applyBorder="1" applyAlignment="1">
      <alignment horizontal="center" vertical="center"/>
    </xf>
    <xf numFmtId="37" fontId="4" fillId="0" borderId="22" xfId="19" applyNumberFormat="1" applyBorder="1" applyAlignment="1">
      <alignment horizontal="right" vertical="center"/>
    </xf>
    <xf numFmtId="0" fontId="1" fillId="0" borderId="22" xfId="19" applyFont="1" applyBorder="1" applyAlignment="1">
      <alignment horizontal="left" vertical="top" wrapText="1"/>
    </xf>
    <xf numFmtId="0" fontId="1" fillId="0" borderId="13" xfId="19" applyFont="1" applyBorder="1" applyAlignment="1">
      <alignment horizontal="left" vertical="top" wrapText="1"/>
    </xf>
    <xf numFmtId="4" fontId="14" fillId="0" borderId="1" xfId="3" applyNumberFormat="1" applyFont="1" applyAlignment="1">
      <alignment vertical="center"/>
    </xf>
    <xf numFmtId="14" fontId="14" fillId="0" borderId="22" xfId="0" applyNumberFormat="1" applyFont="1" applyBorder="1" applyAlignment="1">
      <alignment horizontal="center" vertical="center" wrapText="1"/>
    </xf>
    <xf numFmtId="15" fontId="14" fillId="0" borderId="25" xfId="0" applyNumberFormat="1" applyFont="1" applyBorder="1" applyAlignment="1">
      <alignment horizontal="center" vertical="center" wrapText="1"/>
    </xf>
    <xf numFmtId="0" fontId="12" fillId="0" borderId="8" xfId="2" applyFont="1" applyBorder="1" applyAlignment="1">
      <alignment horizontal="center" vertical="center" wrapText="1"/>
    </xf>
    <xf numFmtId="0" fontId="12" fillId="0" borderId="1" xfId="2" applyFont="1" applyAlignment="1">
      <alignment horizontal="center" vertical="center" wrapText="1"/>
    </xf>
    <xf numFmtId="0" fontId="12" fillId="0" borderId="11" xfId="2" applyFont="1" applyBorder="1" applyAlignment="1">
      <alignment horizontal="center" vertical="center" wrapText="1"/>
    </xf>
    <xf numFmtId="0" fontId="12" fillId="0" borderId="20" xfId="2" applyFont="1" applyBorder="1" applyAlignment="1">
      <alignment horizontal="center" vertical="center" wrapText="1"/>
    </xf>
    <xf numFmtId="0" fontId="13" fillId="10" borderId="11" xfId="2" applyFont="1" applyFill="1" applyBorder="1" applyAlignment="1">
      <alignment horizontal="center" vertical="center"/>
    </xf>
    <xf numFmtId="0" fontId="13" fillId="10" borderId="20" xfId="2" applyFont="1" applyFill="1" applyBorder="1" applyAlignment="1">
      <alignment horizontal="center" vertical="center"/>
    </xf>
    <xf numFmtId="0" fontId="13" fillId="10" borderId="19" xfId="2" applyFont="1" applyFill="1" applyBorder="1" applyAlignment="1">
      <alignment horizontal="center" vertical="center"/>
    </xf>
    <xf numFmtId="0" fontId="13" fillId="3" borderId="26" xfId="2" applyFont="1" applyFill="1" applyBorder="1" applyAlignment="1">
      <alignment horizontal="left"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3" fillId="10" borderId="29" xfId="2" applyFont="1" applyFill="1" applyBorder="1" applyAlignment="1">
      <alignment horizontal="center" vertical="center"/>
    </xf>
    <xf numFmtId="0" fontId="13" fillId="10" borderId="27" xfId="2" applyFont="1" applyFill="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3" borderId="2"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19" xfId="0" applyFont="1" applyFill="1" applyBorder="1" applyAlignment="1">
      <alignment horizontal="center" vertical="center"/>
    </xf>
    <xf numFmtId="0" fontId="12" fillId="0" borderId="26" xfId="0" applyFont="1" applyBorder="1" applyAlignment="1">
      <alignment horizontal="left" vertical="center" wrapText="1"/>
    </xf>
    <xf numFmtId="0" fontId="35" fillId="5" borderId="9" xfId="19" applyFont="1" applyFill="1" applyBorder="1" applyAlignment="1">
      <alignment horizontal="center" vertical="center"/>
    </xf>
    <xf numFmtId="0" fontId="22" fillId="11" borderId="9" xfId="14" quotePrefix="1" applyNumberFormat="1" applyFill="1" applyBorder="1" applyAlignment="1">
      <alignment horizontal="center" vertical="center" wrapText="1"/>
    </xf>
    <xf numFmtId="0" fontId="22" fillId="11" borderId="22" xfId="14" quotePrefix="1" applyNumberFormat="1" applyFill="1" applyBorder="1" applyAlignment="1">
      <alignment horizontal="center" vertical="center" wrapText="1"/>
    </xf>
    <xf numFmtId="0" fontId="31" fillId="3" borderId="9" xfId="19" applyFont="1" applyFill="1" applyBorder="1" applyAlignment="1">
      <alignment horizontal="center" vertical="center" wrapText="1"/>
    </xf>
    <xf numFmtId="0" fontId="31" fillId="3" borderId="22" xfId="19" applyFont="1" applyFill="1" applyBorder="1" applyAlignment="1">
      <alignment horizontal="center" vertical="center" wrapText="1"/>
    </xf>
    <xf numFmtId="0" fontId="4" fillId="10" borderId="1" xfId="19" applyFill="1" applyAlignment="1">
      <alignment horizontal="center"/>
    </xf>
    <xf numFmtId="0" fontId="35" fillId="5" borderId="10" xfId="19" applyFont="1" applyFill="1" applyBorder="1" applyAlignment="1">
      <alignment horizontal="center" vertical="center" wrapText="1"/>
    </xf>
    <xf numFmtId="0" fontId="35" fillId="5" borderId="24" xfId="19" applyFont="1" applyFill="1" applyBorder="1" applyAlignment="1">
      <alignment horizontal="center" vertical="center" wrapText="1"/>
    </xf>
    <xf numFmtId="0" fontId="35" fillId="5" borderId="9" xfId="19" applyFont="1" applyFill="1" applyBorder="1" applyAlignment="1">
      <alignment horizontal="center" vertical="center" wrapText="1"/>
    </xf>
    <xf numFmtId="0" fontId="35" fillId="5" borderId="22" xfId="19" applyFont="1" applyFill="1" applyBorder="1" applyAlignment="1">
      <alignment horizontal="center" vertical="center" wrapText="1"/>
    </xf>
    <xf numFmtId="0" fontId="13" fillId="5" borderId="5" xfId="2" applyFont="1" applyFill="1" applyBorder="1" applyAlignment="1">
      <alignment horizontal="center" vertical="center" wrapText="1"/>
    </xf>
    <xf numFmtId="0" fontId="13" fillId="5" borderId="7" xfId="2" applyFont="1" applyFill="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1" fontId="7" fillId="0" borderId="5" xfId="3" applyNumberFormat="1" applyFont="1" applyBorder="1" applyAlignment="1">
      <alignment horizontal="center" vertical="center"/>
    </xf>
    <xf numFmtId="1" fontId="7" fillId="0" borderId="6" xfId="3" applyNumberFormat="1" applyFont="1" applyBorder="1" applyAlignment="1">
      <alignment horizontal="center" vertical="center"/>
    </xf>
    <xf numFmtId="1" fontId="7" fillId="0" borderId="7" xfId="3" applyNumberFormat="1" applyFont="1" applyBorder="1" applyAlignment="1">
      <alignment horizontal="center" vertical="center"/>
    </xf>
    <xf numFmtId="0" fontId="22" fillId="11" borderId="48" xfId="14" quotePrefix="1" applyNumberFormat="1" applyFill="1" applyBorder="1" applyAlignment="1">
      <alignment horizontal="center" vertical="center" wrapText="1"/>
    </xf>
    <xf numFmtId="0" fontId="22" fillId="11" borderId="21" xfId="14" quotePrefix="1" applyNumberFormat="1" applyFill="1" applyBorder="1" applyAlignment="1">
      <alignment horizontal="center" vertical="center" wrapText="1"/>
    </xf>
    <xf numFmtId="0" fontId="22" fillId="11" borderId="9" xfId="14" applyNumberFormat="1" applyFill="1" applyBorder="1" applyAlignment="1">
      <alignment horizontal="center" vertical="center" wrapText="1"/>
    </xf>
    <xf numFmtId="0" fontId="22" fillId="11" borderId="22" xfId="14" applyNumberFormat="1" applyFill="1" applyBorder="1" applyAlignment="1">
      <alignment horizontal="center" vertical="center" wrapText="1"/>
    </xf>
    <xf numFmtId="0" fontId="22" fillId="3" borderId="9" xfId="12" quotePrefix="1" applyNumberFormat="1" applyFont="1" applyFill="1" applyBorder="1" applyAlignment="1">
      <alignment horizontal="center" vertical="center" wrapText="1"/>
    </xf>
    <xf numFmtId="0" fontId="22" fillId="3" borderId="22" xfId="12" quotePrefix="1" applyNumberFormat="1" applyFont="1" applyFill="1" applyBorder="1" applyAlignment="1">
      <alignment horizontal="center" vertical="center" wrapText="1"/>
    </xf>
    <xf numFmtId="0" fontId="8" fillId="0" borderId="2" xfId="3" applyFont="1" applyBorder="1" applyAlignment="1">
      <alignment horizontal="center" vertical="center" wrapText="1"/>
    </xf>
    <xf numFmtId="0" fontId="8" fillId="0" borderId="17"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19" xfId="3" applyFont="1" applyBorder="1" applyAlignment="1">
      <alignment horizontal="center" vertical="center" wrapText="1"/>
    </xf>
    <xf numFmtId="0" fontId="14" fillId="0" borderId="22" xfId="0" applyFont="1" applyBorder="1" applyAlignment="1">
      <alignment horizontal="left" vertical="top" wrapText="1"/>
    </xf>
    <xf numFmtId="0" fontId="14" fillId="0" borderId="23" xfId="3" applyFont="1" applyBorder="1" applyAlignment="1">
      <alignment horizontal="center" vertical="center"/>
    </xf>
    <xf numFmtId="0" fontId="14" fillId="0" borderId="25" xfId="3" applyFont="1" applyBorder="1" applyAlignment="1">
      <alignment horizontal="center" vertical="center"/>
    </xf>
    <xf numFmtId="0" fontId="14" fillId="0" borderId="22" xfId="0" applyFont="1" applyBorder="1" applyAlignment="1">
      <alignment horizontal="center"/>
    </xf>
    <xf numFmtId="43" fontId="14" fillId="0" borderId="22" xfId="18" applyFont="1" applyBorder="1" applyAlignment="1">
      <alignment horizontal="center"/>
    </xf>
    <xf numFmtId="0" fontId="14" fillId="0" borderId="22" xfId="0" applyFont="1" applyBorder="1" applyAlignment="1">
      <alignment horizontal="left" vertical="top"/>
    </xf>
    <xf numFmtId="0" fontId="14" fillId="0" borderId="23" xfId="0" applyFont="1" applyBorder="1" applyAlignment="1">
      <alignment horizontal="left" vertical="top" wrapText="1"/>
    </xf>
    <xf numFmtId="0" fontId="14" fillId="0" borderId="25" xfId="0" applyFont="1" applyBorder="1" applyAlignment="1">
      <alignment horizontal="left" vertical="top" wrapText="1"/>
    </xf>
    <xf numFmtId="0" fontId="19" fillId="0" borderId="23" xfId="23" applyBorder="1" applyAlignment="1">
      <alignment horizontal="center" vertical="center" wrapText="1"/>
    </xf>
    <xf numFmtId="0" fontId="45" fillId="0" borderId="25" xfId="3" applyFont="1" applyBorder="1" applyAlignment="1">
      <alignment horizontal="center" vertical="center" wrapText="1"/>
    </xf>
    <xf numFmtId="0" fontId="14" fillId="2" borderId="23" xfId="0" applyFont="1" applyFill="1" applyBorder="1" applyAlignment="1">
      <alignment horizontal="left" vertical="top" wrapText="1"/>
    </xf>
    <xf numFmtId="0" fontId="14" fillId="2" borderId="25" xfId="0" applyFont="1" applyFill="1" applyBorder="1" applyAlignment="1">
      <alignment horizontal="left" vertical="top" wrapText="1"/>
    </xf>
    <xf numFmtId="0" fontId="14" fillId="0" borderId="23" xfId="3" applyFont="1" applyBorder="1" applyAlignment="1">
      <alignment horizontal="left" vertical="top" wrapText="1"/>
    </xf>
    <xf numFmtId="0" fontId="46" fillId="0" borderId="25" xfId="3" applyFont="1" applyBorder="1" applyAlignment="1">
      <alignment horizontal="left" vertical="top" wrapText="1"/>
    </xf>
    <xf numFmtId="0" fontId="14" fillId="0" borderId="25" xfId="3" applyFont="1" applyBorder="1" applyAlignment="1">
      <alignment horizontal="left" vertical="top" wrapText="1"/>
    </xf>
    <xf numFmtId="0" fontId="14" fillId="0" borderId="25" xfId="3" applyFont="1" applyBorder="1" applyAlignment="1">
      <alignment horizontal="center" vertical="center" wrapText="1"/>
    </xf>
    <xf numFmtId="0" fontId="13" fillId="5" borderId="22" xfId="3" applyFont="1" applyFill="1" applyBorder="1" applyAlignment="1">
      <alignment horizontal="center" vertical="center" wrapText="1"/>
    </xf>
    <xf numFmtId="0" fontId="14" fillId="0" borderId="22" xfId="3" applyFont="1" applyBorder="1" applyAlignment="1">
      <alignment horizontal="left" vertical="top" wrapText="1"/>
    </xf>
    <xf numFmtId="0" fontId="14" fillId="0" borderId="22" xfId="3" applyFont="1" applyBorder="1" applyAlignment="1">
      <alignment horizontal="left" vertical="top"/>
    </xf>
    <xf numFmtId="0" fontId="14" fillId="0" borderId="22" xfId="3" applyFont="1" applyBorder="1" applyAlignment="1">
      <alignment horizontal="center" vertical="center"/>
    </xf>
    <xf numFmtId="0" fontId="14" fillId="0" borderId="13" xfId="3" applyFont="1" applyBorder="1" applyAlignment="1">
      <alignment horizontal="center" vertical="center"/>
    </xf>
    <xf numFmtId="169" fontId="13" fillId="5" borderId="23" xfId="3" applyNumberFormat="1" applyFont="1" applyFill="1" applyBorder="1" applyAlignment="1">
      <alignment horizontal="center" vertical="center" wrapText="1"/>
    </xf>
    <xf numFmtId="169" fontId="13" fillId="5" borderId="25" xfId="3" applyNumberFormat="1" applyFont="1" applyFill="1" applyBorder="1" applyAlignment="1">
      <alignment horizontal="center" vertical="center" wrapText="1"/>
    </xf>
    <xf numFmtId="0" fontId="13" fillId="5" borderId="21" xfId="3" applyFont="1" applyFill="1" applyBorder="1" applyAlignment="1">
      <alignment horizontal="center" vertical="center" wrapText="1"/>
    </xf>
    <xf numFmtId="0" fontId="13" fillId="5" borderId="12" xfId="3" applyFont="1" applyFill="1" applyBorder="1" applyAlignment="1">
      <alignment horizontal="center" vertical="center" wrapText="1"/>
    </xf>
    <xf numFmtId="0" fontId="13" fillId="5" borderId="48" xfId="3" applyFont="1" applyFill="1" applyBorder="1" applyAlignment="1">
      <alignment horizontal="center" vertical="center" wrapText="1"/>
    </xf>
    <xf numFmtId="0" fontId="8" fillId="5" borderId="5" xfId="3" applyFont="1" applyFill="1" applyBorder="1" applyAlignment="1">
      <alignment horizontal="center" vertical="center"/>
    </xf>
    <xf numFmtId="0" fontId="8" fillId="5" borderId="6" xfId="3" applyFont="1" applyFill="1" applyBorder="1" applyAlignment="1">
      <alignment horizontal="center" vertical="center"/>
    </xf>
    <xf numFmtId="0" fontId="8" fillId="5" borderId="7" xfId="3" applyFont="1" applyFill="1" applyBorder="1" applyAlignment="1">
      <alignment horizontal="center" vertical="center"/>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7" xfId="3" applyFont="1" applyBorder="1" applyAlignment="1">
      <alignment horizontal="center" vertical="center" wrapText="1"/>
    </xf>
    <xf numFmtId="9" fontId="8" fillId="0" borderId="11" xfId="3" applyNumberFormat="1" applyFont="1" applyBorder="1" applyAlignment="1">
      <alignment horizontal="center" vertical="center"/>
    </xf>
    <xf numFmtId="9" fontId="8" fillId="0" borderId="19" xfId="3" applyNumberFormat="1" applyFont="1" applyBorder="1" applyAlignment="1">
      <alignment horizontal="center" vertical="center"/>
    </xf>
    <xf numFmtId="0" fontId="13" fillId="5" borderId="9" xfId="3" applyFont="1" applyFill="1" applyBorder="1" applyAlignment="1">
      <alignment horizontal="center" vertical="center" wrapText="1"/>
    </xf>
    <xf numFmtId="0" fontId="8" fillId="0" borderId="5" xfId="3" applyFont="1" applyBorder="1" applyAlignment="1">
      <alignment horizontal="left" vertical="center"/>
    </xf>
    <xf numFmtId="0" fontId="8" fillId="0" borderId="6" xfId="3" applyFont="1" applyBorder="1" applyAlignment="1">
      <alignment horizontal="left" vertical="center"/>
    </xf>
    <xf numFmtId="0" fontId="8" fillId="0" borderId="7" xfId="3" applyFont="1" applyBorder="1" applyAlignment="1">
      <alignment horizontal="left" vertical="center"/>
    </xf>
    <xf numFmtId="0" fontId="14" fillId="0" borderId="22" xfId="3" applyFont="1" applyBorder="1" applyAlignment="1">
      <alignment vertical="top" wrapText="1"/>
    </xf>
    <xf numFmtId="0" fontId="13" fillId="5" borderId="29" xfId="3" applyFont="1" applyFill="1" applyBorder="1" applyAlignment="1">
      <alignment horizontal="center" vertical="center" wrapText="1"/>
    </xf>
    <xf numFmtId="0" fontId="13" fillId="5" borderId="28" xfId="3" applyFont="1" applyFill="1" applyBorder="1" applyAlignment="1">
      <alignment horizontal="center" vertical="center" wrapText="1"/>
    </xf>
    <xf numFmtId="0" fontId="8" fillId="0" borderId="26" xfId="3" applyFont="1" applyBorder="1" applyAlignment="1">
      <alignment horizontal="center" vertical="center"/>
    </xf>
    <xf numFmtId="0" fontId="14" fillId="0" borderId="23" xfId="3" applyFont="1" applyBorder="1" applyAlignment="1">
      <alignment horizontal="center" vertical="center" wrapText="1"/>
    </xf>
    <xf numFmtId="0" fontId="39" fillId="0" borderId="23" xfId="3" applyFont="1" applyBorder="1" applyAlignment="1">
      <alignment horizontal="left" vertical="top" wrapText="1"/>
    </xf>
    <xf numFmtId="0" fontId="12" fillId="2" borderId="23" xfId="0" applyFont="1" applyFill="1" applyBorder="1" applyAlignment="1">
      <alignment horizontal="left" vertical="top" wrapText="1"/>
    </xf>
    <xf numFmtId="0" fontId="12" fillId="2" borderId="25" xfId="0" applyFont="1" applyFill="1" applyBorder="1" applyAlignment="1">
      <alignment horizontal="left" vertical="top" wrapText="1"/>
    </xf>
    <xf numFmtId="0" fontId="45" fillId="0" borderId="23" xfId="3" applyFont="1" applyBorder="1" applyAlignment="1">
      <alignment horizontal="left" vertical="top" wrapText="1"/>
    </xf>
    <xf numFmtId="0" fontId="45" fillId="0" borderId="25" xfId="3" applyFont="1" applyBorder="1" applyAlignment="1">
      <alignment horizontal="left" vertical="top"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2" xfId="2" applyFont="1" applyBorder="1" applyAlignment="1">
      <alignment horizontal="center" vertical="center"/>
    </xf>
    <xf numFmtId="0" fontId="13" fillId="0" borderId="18" xfId="2" applyFont="1" applyBorder="1" applyAlignment="1">
      <alignment horizontal="center" vertical="center"/>
    </xf>
    <xf numFmtId="0" fontId="13" fillId="0" borderId="17" xfId="2" applyFont="1" applyBorder="1" applyAlignment="1">
      <alignment horizontal="center" vertical="center"/>
    </xf>
    <xf numFmtId="0" fontId="13" fillId="0" borderId="8" xfId="2" applyFont="1" applyBorder="1" applyAlignment="1">
      <alignment horizontal="center" vertical="center"/>
    </xf>
    <xf numFmtId="0" fontId="13" fillId="0" borderId="1" xfId="2" applyFont="1" applyAlignment="1">
      <alignment horizontal="center" vertical="center"/>
    </xf>
    <xf numFmtId="0" fontId="13" fillId="0" borderId="16" xfId="2" applyFont="1" applyBorder="1" applyAlignment="1">
      <alignment horizontal="center" vertical="center"/>
    </xf>
    <xf numFmtId="0" fontId="13" fillId="0" borderId="11" xfId="2" applyFont="1" applyBorder="1" applyAlignment="1">
      <alignment horizontal="center" vertical="center"/>
    </xf>
    <xf numFmtId="0" fontId="13" fillId="0" borderId="20" xfId="2" applyFont="1" applyBorder="1" applyAlignment="1">
      <alignment horizontal="center" vertical="center"/>
    </xf>
    <xf numFmtId="0" fontId="13" fillId="0" borderId="19" xfId="2" applyFont="1" applyBorder="1" applyAlignment="1">
      <alignment horizontal="center" vertical="center"/>
    </xf>
    <xf numFmtId="0" fontId="13" fillId="5" borderId="6" xfId="2" applyFont="1" applyFill="1" applyBorder="1" applyAlignment="1">
      <alignment horizontal="center" vertical="center" wrapText="1"/>
    </xf>
    <xf numFmtId="0" fontId="12" fillId="0" borderId="2" xfId="2" applyFont="1" applyBorder="1" applyAlignment="1">
      <alignment vertical="center" wrapText="1"/>
    </xf>
    <xf numFmtId="0" fontId="13" fillId="0" borderId="18" xfId="2" applyFont="1" applyBorder="1" applyAlignment="1">
      <alignment vertical="center" wrapText="1"/>
    </xf>
    <xf numFmtId="0" fontId="13" fillId="0" borderId="17" xfId="2" applyFont="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6" xfId="2" applyFont="1" applyBorder="1" applyAlignment="1">
      <alignment vertical="center" wrapText="1"/>
    </xf>
    <xf numFmtId="0" fontId="13" fillId="0" borderId="11" xfId="2" applyFont="1" applyBorder="1" applyAlignment="1">
      <alignment vertical="center" wrapText="1"/>
    </xf>
    <xf numFmtId="0" fontId="13" fillId="0" borderId="20" xfId="2" applyFont="1" applyBorder="1" applyAlignment="1">
      <alignment vertical="center" wrapText="1"/>
    </xf>
    <xf numFmtId="0" fontId="13" fillId="0" borderId="19" xfId="2" applyFont="1" applyBorder="1" applyAlignment="1">
      <alignment vertical="center" wrapText="1"/>
    </xf>
    <xf numFmtId="0" fontId="12" fillId="0" borderId="26" xfId="2" applyFont="1" applyBorder="1" applyAlignment="1">
      <alignment vertical="center" wrapText="1"/>
    </xf>
    <xf numFmtId="0" fontId="12" fillId="0" borderId="2" xfId="2" applyFont="1" applyBorder="1" applyAlignment="1">
      <alignment horizontal="center" vertical="center" wrapText="1"/>
    </xf>
    <xf numFmtId="0" fontId="13" fillId="5" borderId="26" xfId="2" applyFont="1" applyFill="1" applyBorder="1" applyAlignment="1">
      <alignment horizontal="center" vertical="center" wrapText="1"/>
    </xf>
    <xf numFmtId="0" fontId="13" fillId="5" borderId="26" xfId="2" applyFont="1" applyFill="1" applyBorder="1" applyAlignment="1">
      <alignment vertical="center" wrapText="1"/>
    </xf>
    <xf numFmtId="0" fontId="14" fillId="0" borderId="26" xfId="3" applyFont="1" applyBorder="1" applyAlignment="1">
      <alignment vertical="center" wrapText="1"/>
    </xf>
    <xf numFmtId="0" fontId="12" fillId="0" borderId="54" xfId="2" applyFont="1" applyBorder="1" applyAlignment="1">
      <alignment vertical="center" wrapText="1"/>
    </xf>
    <xf numFmtId="0" fontId="13" fillId="4" borderId="1" xfId="2" applyFont="1" applyFill="1" applyAlignment="1">
      <alignment horizontal="left" vertical="center" wrapText="1"/>
    </xf>
    <xf numFmtId="0" fontId="13" fillId="5" borderId="2" xfId="2" applyFont="1" applyFill="1" applyBorder="1" applyAlignment="1">
      <alignment horizontal="left" vertical="center" wrapText="1"/>
    </xf>
    <xf numFmtId="0" fontId="13" fillId="5" borderId="8" xfId="2" applyFont="1" applyFill="1" applyBorder="1" applyAlignment="1">
      <alignment horizontal="left" vertical="center" wrapText="1"/>
    </xf>
    <xf numFmtId="0" fontId="13" fillId="5" borderId="11" xfId="2" applyFont="1" applyFill="1" applyBorder="1" applyAlignment="1">
      <alignment horizontal="left" vertical="center" wrapText="1"/>
    </xf>
    <xf numFmtId="0" fontId="13" fillId="5" borderId="26"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6" xfId="2" applyFont="1" applyFill="1" applyBorder="1" applyAlignment="1">
      <alignment horizontal="center" vertical="center" wrapText="1"/>
    </xf>
    <xf numFmtId="0" fontId="13" fillId="4" borderId="7" xfId="2" applyFont="1" applyFill="1" applyBorder="1" applyAlignment="1">
      <alignment horizontal="center" vertical="center" wrapText="1"/>
    </xf>
    <xf numFmtId="1" fontId="8" fillId="4" borderId="5" xfId="3" applyNumberFormat="1" applyFont="1" applyFill="1" applyBorder="1" applyAlignment="1">
      <alignment horizontal="center" vertical="center"/>
    </xf>
    <xf numFmtId="1" fontId="8" fillId="4" borderId="6" xfId="3" applyNumberFormat="1" applyFont="1" applyFill="1" applyBorder="1" applyAlignment="1">
      <alignment horizontal="center" vertical="center"/>
    </xf>
    <xf numFmtId="1" fontId="8" fillId="4" borderId="7" xfId="3" applyNumberFormat="1" applyFont="1" applyFill="1" applyBorder="1" applyAlignment="1">
      <alignment horizontal="center" vertical="center"/>
    </xf>
    <xf numFmtId="0" fontId="13" fillId="3" borderId="47" xfId="2" applyFont="1" applyFill="1" applyBorder="1" applyAlignment="1">
      <alignment horizontal="center" vertical="center" wrapText="1"/>
    </xf>
    <xf numFmtId="0" fontId="13" fillId="3" borderId="45" xfId="2" applyFont="1" applyFill="1" applyBorder="1" applyAlignment="1">
      <alignment horizontal="center" vertical="center" wrapText="1"/>
    </xf>
    <xf numFmtId="0" fontId="13" fillId="0" borderId="26" xfId="0" applyFont="1" applyBorder="1" applyAlignment="1">
      <alignment horizontal="center" vertical="center" wrapText="1"/>
    </xf>
    <xf numFmtId="0" fontId="13" fillId="5" borderId="22" xfId="2" applyFont="1" applyFill="1" applyBorder="1" applyAlignment="1">
      <alignment horizontal="center" vertical="center" wrapText="1"/>
    </xf>
    <xf numFmtId="0" fontId="8" fillId="5" borderId="22" xfId="3" applyFont="1" applyFill="1" applyBorder="1" applyAlignment="1">
      <alignment horizontal="center" vertical="center" wrapText="1"/>
    </xf>
    <xf numFmtId="0" fontId="14" fillId="5" borderId="22" xfId="3" applyFont="1" applyFill="1" applyBorder="1" applyAlignment="1">
      <alignment horizontal="center" vertical="center" wrapText="1"/>
    </xf>
    <xf numFmtId="9" fontId="13" fillId="5" borderId="23" xfId="3" applyNumberFormat="1" applyFont="1" applyFill="1" applyBorder="1" applyAlignment="1">
      <alignment horizontal="center" vertical="center"/>
    </xf>
    <xf numFmtId="0" fontId="14" fillId="0" borderId="25" xfId="0" applyFont="1" applyBorder="1" applyAlignment="1">
      <alignment horizontal="center" vertical="center" wrapText="1"/>
    </xf>
    <xf numFmtId="0" fontId="14" fillId="0" borderId="22" xfId="3" applyFont="1" applyBorder="1" applyAlignment="1">
      <alignment horizontal="justify" vertical="top" wrapText="1"/>
    </xf>
    <xf numFmtId="9" fontId="13" fillId="5" borderId="23" xfId="3" applyNumberFormat="1" applyFont="1" applyFill="1" applyBorder="1" applyAlignment="1">
      <alignment horizontal="center" vertical="center" wrapText="1"/>
    </xf>
    <xf numFmtId="9" fontId="13" fillId="0" borderId="22" xfId="3" applyNumberFormat="1" applyFont="1" applyBorder="1" applyAlignment="1">
      <alignment horizontal="center" vertical="center" wrapText="1"/>
    </xf>
    <xf numFmtId="0" fontId="13" fillId="5" borderId="23" xfId="2" applyFont="1" applyFill="1" applyBorder="1" applyAlignment="1">
      <alignment horizontal="center" vertical="center" wrapText="1"/>
    </xf>
    <xf numFmtId="0" fontId="13" fillId="5" borderId="42" xfId="2" applyFont="1" applyFill="1" applyBorder="1" applyAlignment="1">
      <alignment horizontal="center" vertical="center" wrapText="1"/>
    </xf>
    <xf numFmtId="0" fontId="13" fillId="5" borderId="25" xfId="2" applyFont="1" applyFill="1" applyBorder="1" applyAlignment="1">
      <alignment horizontal="center" vertical="center" wrapText="1"/>
    </xf>
    <xf numFmtId="0" fontId="14" fillId="2" borderId="22" xfId="0" applyFont="1" applyFill="1" applyBorder="1" applyAlignment="1">
      <alignment vertical="top" wrapText="1"/>
    </xf>
    <xf numFmtId="0" fontId="12" fillId="2" borderId="22" xfId="0" applyFont="1" applyFill="1" applyBorder="1" applyAlignment="1">
      <alignment vertical="top" wrapText="1"/>
    </xf>
    <xf numFmtId="0" fontId="45" fillId="2" borderId="22" xfId="0" applyFont="1" applyFill="1" applyBorder="1" applyAlignment="1">
      <alignment vertical="top" wrapText="1"/>
    </xf>
    <xf numFmtId="0" fontId="19" fillId="0" borderId="22" xfId="23" applyBorder="1" applyAlignment="1">
      <alignment horizontal="center" vertical="center" wrapText="1"/>
    </xf>
    <xf numFmtId="0" fontId="14" fillId="0" borderId="22" xfId="3" applyFont="1" applyBorder="1" applyAlignment="1">
      <alignment horizontal="center" vertical="center" wrapText="1"/>
    </xf>
    <xf numFmtId="0" fontId="45" fillId="0" borderId="22" xfId="3" applyFont="1" applyBorder="1" applyAlignment="1">
      <alignment horizontal="center" vertical="center" wrapText="1"/>
    </xf>
    <xf numFmtId="0" fontId="39" fillId="0" borderId="22" xfId="3" applyFont="1" applyBorder="1" applyAlignment="1">
      <alignment horizontal="left" vertical="top" wrapText="1"/>
    </xf>
    <xf numFmtId="0" fontId="14" fillId="0" borderId="25" xfId="0" applyFont="1" applyBorder="1" applyAlignment="1">
      <alignment horizontal="left" vertical="top"/>
    </xf>
    <xf numFmtId="0" fontId="14" fillId="2" borderId="22" xfId="0" applyFont="1" applyFill="1" applyBorder="1" applyAlignment="1">
      <alignment horizontal="left" vertical="top" wrapText="1"/>
    </xf>
    <xf numFmtId="0" fontId="12" fillId="0" borderId="22" xfId="3" applyFont="1" applyBorder="1" applyAlignment="1">
      <alignment horizontal="left" vertical="top" wrapText="1"/>
    </xf>
    <xf numFmtId="0" fontId="14" fillId="0" borderId="25" xfId="3" applyFont="1" applyBorder="1" applyAlignment="1">
      <alignment horizontal="left" vertical="top"/>
    </xf>
    <xf numFmtId="0" fontId="19" fillId="0" borderId="23" xfId="23" applyFill="1" applyBorder="1" applyAlignment="1">
      <alignment horizontal="center" vertical="center" wrapText="1"/>
    </xf>
    <xf numFmtId="0" fontId="25" fillId="0" borderId="32" xfId="3" applyFont="1" applyBorder="1" applyAlignment="1">
      <alignment horizontal="center" vertical="center"/>
    </xf>
    <xf numFmtId="0" fontId="14" fillId="0" borderId="22" xfId="3" applyFont="1" applyBorder="1" applyAlignment="1">
      <alignment vertical="top"/>
    </xf>
    <xf numFmtId="0" fontId="14" fillId="0" borderId="29"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41" fillId="0" borderId="5" xfId="3" applyFont="1" applyBorder="1" applyAlignment="1">
      <alignment horizontal="center" vertical="center" wrapText="1"/>
    </xf>
    <xf numFmtId="0" fontId="41" fillId="0" borderId="6" xfId="3" applyFont="1" applyBorder="1" applyAlignment="1">
      <alignment horizontal="center" vertical="center" wrapText="1"/>
    </xf>
    <xf numFmtId="0" fontId="41" fillId="0" borderId="7" xfId="3" applyFont="1" applyBorder="1" applyAlignment="1">
      <alignment horizontal="center" vertical="center" wrapText="1"/>
    </xf>
    <xf numFmtId="0" fontId="13" fillId="5" borderId="2" xfId="2" applyFont="1" applyFill="1" applyBorder="1" applyAlignment="1">
      <alignment horizontal="center" vertical="center" wrapText="1"/>
    </xf>
    <xf numFmtId="0" fontId="13" fillId="5" borderId="8" xfId="2" applyFont="1" applyFill="1" applyBorder="1" applyAlignment="1">
      <alignment horizontal="center" vertical="center" wrapText="1"/>
    </xf>
    <xf numFmtId="0" fontId="13" fillId="5" borderId="11" xfId="2" applyFont="1" applyFill="1" applyBorder="1" applyAlignment="1">
      <alignment horizontal="center" vertical="center" wrapText="1"/>
    </xf>
    <xf numFmtId="1" fontId="13" fillId="0" borderId="29" xfId="2" applyNumberFormat="1" applyFont="1" applyBorder="1" applyAlignment="1">
      <alignment horizontal="center" vertical="center" wrapText="1"/>
    </xf>
    <xf numFmtId="1" fontId="13" fillId="0" borderId="27" xfId="2" applyNumberFormat="1" applyFont="1" applyBorder="1" applyAlignment="1">
      <alignment horizontal="center" vertical="center" wrapText="1"/>
    </xf>
    <xf numFmtId="1" fontId="13" fillId="0" borderId="28" xfId="2" applyNumberFormat="1" applyFont="1" applyBorder="1" applyAlignment="1">
      <alignment horizontal="center" vertical="center" wrapText="1"/>
    </xf>
    <xf numFmtId="0" fontId="8" fillId="5" borderId="26" xfId="3" applyFont="1" applyFill="1" applyBorder="1" applyAlignment="1">
      <alignment horizontal="center" vertical="center"/>
    </xf>
    <xf numFmtId="0" fontId="32" fillId="0" borderId="2" xfId="2" applyFont="1" applyBorder="1" applyAlignment="1">
      <alignment horizontal="center" vertical="center" wrapText="1"/>
    </xf>
    <xf numFmtId="0" fontId="32" fillId="0" borderId="18" xfId="2" applyFont="1" applyBorder="1" applyAlignment="1">
      <alignment horizontal="center" vertical="center" wrapText="1"/>
    </xf>
    <xf numFmtId="0" fontId="32" fillId="0" borderId="17" xfId="2" applyFont="1" applyBorder="1" applyAlignment="1">
      <alignment horizontal="center" vertical="center" wrapText="1"/>
    </xf>
    <xf numFmtId="0" fontId="32" fillId="0" borderId="8" xfId="2" applyFont="1" applyBorder="1" applyAlignment="1">
      <alignment horizontal="center" vertical="center" wrapText="1"/>
    </xf>
    <xf numFmtId="0" fontId="32" fillId="0" borderId="1" xfId="2" applyFont="1" applyAlignment="1">
      <alignment horizontal="center" vertical="center" wrapText="1"/>
    </xf>
    <xf numFmtId="0" fontId="32" fillId="0" borderId="16" xfId="2" applyFont="1" applyBorder="1" applyAlignment="1">
      <alignment horizontal="center" vertical="center" wrapText="1"/>
    </xf>
    <xf numFmtId="0" fontId="32" fillId="0" borderId="11" xfId="2" applyFont="1" applyBorder="1" applyAlignment="1">
      <alignment horizontal="center" vertical="center" wrapText="1"/>
    </xf>
    <xf numFmtId="0" fontId="32" fillId="0" borderId="20" xfId="2" applyFont="1" applyBorder="1" applyAlignment="1">
      <alignment horizontal="center" vertical="center" wrapText="1"/>
    </xf>
    <xf numFmtId="0" fontId="32" fillId="0" borderId="19" xfId="2" applyFont="1" applyBorder="1" applyAlignment="1">
      <alignment horizontal="center" vertical="center" wrapText="1"/>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8" fillId="5" borderId="5" xfId="3" applyFont="1" applyFill="1" applyBorder="1" applyAlignment="1">
      <alignment horizontal="center" vertical="center" wrapText="1"/>
    </xf>
    <xf numFmtId="0" fontId="8" fillId="5" borderId="6" xfId="3" applyFont="1" applyFill="1" applyBorder="1" applyAlignment="1">
      <alignment horizontal="center" vertical="center" wrapText="1"/>
    </xf>
    <xf numFmtId="0" fontId="8" fillId="5" borderId="7" xfId="3" applyFont="1" applyFill="1" applyBorder="1" applyAlignment="1">
      <alignment horizontal="center" vertical="center" wrapText="1"/>
    </xf>
    <xf numFmtId="0" fontId="14" fillId="0" borderId="22" xfId="3" applyFont="1" applyBorder="1" applyAlignment="1">
      <alignment horizontal="left" vertical="center" wrapText="1"/>
    </xf>
    <xf numFmtId="0" fontId="12" fillId="0" borderId="22" xfId="3" applyFont="1" applyBorder="1" applyAlignment="1">
      <alignment vertical="top" wrapText="1"/>
    </xf>
    <xf numFmtId="0" fontId="12" fillId="0" borderId="22" xfId="3" applyFont="1" applyBorder="1" applyAlignment="1">
      <alignment vertical="top"/>
    </xf>
    <xf numFmtId="0" fontId="13" fillId="0" borderId="21" xfId="0" applyFont="1" applyBorder="1" applyAlignment="1">
      <alignment vertical="center" wrapText="1"/>
    </xf>
    <xf numFmtId="0" fontId="13" fillId="0" borderId="12" xfId="0" applyFont="1" applyBorder="1" applyAlignment="1">
      <alignment vertical="center" wrapText="1"/>
    </xf>
    <xf numFmtId="0" fontId="13" fillId="0" borderId="22" xfId="0" applyFont="1" applyBorder="1" applyAlignment="1">
      <alignment vertical="center" wrapText="1"/>
    </xf>
    <xf numFmtId="0" fontId="13" fillId="0" borderId="13" xfId="0" applyFont="1" applyBorder="1" applyAlignment="1">
      <alignment vertical="center" wrapText="1"/>
    </xf>
    <xf numFmtId="0" fontId="13" fillId="3" borderId="48" xfId="2" applyFont="1" applyFill="1" applyBorder="1" applyAlignment="1">
      <alignment horizontal="center" vertical="center" wrapText="1"/>
    </xf>
    <xf numFmtId="0" fontId="13" fillId="3" borderId="9" xfId="2" applyFont="1" applyFill="1" applyBorder="1" applyAlignment="1">
      <alignment horizontal="center" vertical="center" wrapText="1"/>
    </xf>
    <xf numFmtId="0" fontId="13" fillId="3" borderId="10" xfId="2" applyFont="1" applyFill="1" applyBorder="1" applyAlignment="1">
      <alignment horizontal="center" vertical="center" wrapText="1"/>
    </xf>
    <xf numFmtId="0" fontId="13" fillId="3" borderId="5"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7" xfId="2" applyFont="1" applyFill="1" applyBorder="1" applyAlignment="1">
      <alignment horizontal="center" vertical="center"/>
    </xf>
    <xf numFmtId="0" fontId="13" fillId="3" borderId="26" xfId="2" applyFont="1" applyFill="1" applyBorder="1" applyAlignment="1">
      <alignment horizontal="center" vertical="center" wrapText="1"/>
    </xf>
    <xf numFmtId="0" fontId="13" fillId="5" borderId="21" xfId="2" applyFont="1" applyFill="1" applyBorder="1" applyAlignment="1">
      <alignment horizontal="center" vertical="center" wrapText="1"/>
    </xf>
    <xf numFmtId="0" fontId="13" fillId="5" borderId="36" xfId="2" applyFont="1" applyFill="1" applyBorder="1" applyAlignment="1">
      <alignment horizontal="center" vertical="center" wrapText="1"/>
    </xf>
    <xf numFmtId="0" fontId="13" fillId="5" borderId="37"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32" fillId="0" borderId="5" xfId="2" applyFont="1" applyBorder="1" applyAlignment="1">
      <alignment horizontal="center" vertical="center" wrapText="1"/>
    </xf>
    <xf numFmtId="167" fontId="14" fillId="0" borderId="47" xfId="5" applyNumberFormat="1" applyFont="1" applyBorder="1" applyAlignment="1">
      <alignment horizontal="center" vertical="center"/>
    </xf>
    <xf numFmtId="167" fontId="14" fillId="0" borderId="34" xfId="5" applyNumberFormat="1" applyFont="1" applyBorder="1" applyAlignment="1">
      <alignment horizontal="center" vertical="center"/>
    </xf>
    <xf numFmtId="167" fontId="14" fillId="0" borderId="49" xfId="5" applyNumberFormat="1" applyFont="1" applyBorder="1" applyAlignment="1">
      <alignment horizontal="center" vertical="center"/>
    </xf>
    <xf numFmtId="167" fontId="14" fillId="0" borderId="47" xfId="5" applyNumberFormat="1" applyFont="1" applyFill="1" applyBorder="1" applyAlignment="1">
      <alignment horizontal="center" vertical="center"/>
    </xf>
    <xf numFmtId="167" fontId="14" fillId="0" borderId="34" xfId="5" applyNumberFormat="1" applyFont="1" applyFill="1" applyBorder="1" applyAlignment="1">
      <alignment horizontal="center" vertical="center"/>
    </xf>
    <xf numFmtId="167" fontId="14" fillId="0" borderId="49" xfId="5" applyNumberFormat="1" applyFont="1" applyFill="1" applyBorder="1" applyAlignment="1">
      <alignment horizontal="center" vertical="center"/>
    </xf>
    <xf numFmtId="0" fontId="13" fillId="0" borderId="1" xfId="0" applyFont="1" applyBorder="1" applyAlignment="1">
      <alignment horizontal="center" vertical="center" wrapText="1"/>
    </xf>
    <xf numFmtId="0" fontId="13" fillId="5" borderId="24"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3" fillId="3" borderId="6" xfId="2" applyFont="1" applyFill="1" applyBorder="1" applyAlignment="1">
      <alignment horizontal="center" vertical="center" wrapText="1"/>
    </xf>
    <xf numFmtId="0" fontId="13" fillId="3" borderId="7" xfId="2" applyFont="1" applyFill="1" applyBorder="1" applyAlignment="1">
      <alignment horizontal="center" vertical="center" wrapText="1"/>
    </xf>
    <xf numFmtId="0" fontId="13" fillId="5" borderId="43" xfId="2" applyFont="1" applyFill="1" applyBorder="1" applyAlignment="1">
      <alignment horizontal="center" vertical="center" wrapText="1"/>
    </xf>
    <xf numFmtId="0" fontId="13" fillId="5" borderId="44" xfId="2" applyFont="1" applyFill="1" applyBorder="1" applyAlignment="1">
      <alignment horizontal="center" vertical="center" wrapText="1"/>
    </xf>
    <xf numFmtId="0" fontId="12" fillId="0" borderId="26" xfId="2" applyFont="1" applyBorder="1" applyAlignment="1">
      <alignment horizontal="center" vertical="center" wrapText="1"/>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5" borderId="40" xfId="2" applyFont="1" applyFill="1" applyBorder="1" applyAlignment="1">
      <alignment horizontal="center" vertical="center" wrapText="1"/>
    </xf>
    <xf numFmtId="0" fontId="13" fillId="5" borderId="41" xfId="2" applyFont="1" applyFill="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Alignment="1">
      <alignment horizontal="center" vertical="center" wrapText="1"/>
    </xf>
    <xf numFmtId="0" fontId="13" fillId="0" borderId="16"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3" fillId="0" borderId="55" xfId="2" applyFont="1" applyBorder="1" applyAlignment="1">
      <alignment horizontal="center" vertical="center" wrapText="1"/>
    </xf>
    <xf numFmtId="0" fontId="13" fillId="0" borderId="56" xfId="2" applyFont="1" applyBorder="1" applyAlignment="1">
      <alignment horizontal="center" vertical="center" wrapText="1"/>
    </xf>
    <xf numFmtId="0" fontId="13" fillId="0" borderId="57" xfId="2" applyFont="1" applyBorder="1" applyAlignment="1">
      <alignment horizontal="center" vertical="center" wrapText="1"/>
    </xf>
    <xf numFmtId="0" fontId="14" fillId="0" borderId="53" xfId="0" applyFont="1" applyBorder="1" applyAlignment="1">
      <alignment horizontal="left" vertical="center" wrapText="1"/>
    </xf>
    <xf numFmtId="0" fontId="14" fillId="0" borderId="17" xfId="0" applyFont="1" applyBorder="1" applyAlignment="1">
      <alignment horizontal="left" vertical="center" wrapText="1"/>
    </xf>
    <xf numFmtId="0" fontId="14" fillId="0" borderId="22" xfId="0" applyFont="1" applyBorder="1" applyAlignment="1">
      <alignment horizontal="left" vertical="center" wrapText="1"/>
    </xf>
    <xf numFmtId="0" fontId="14" fillId="0" borderId="24"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172" fontId="31" fillId="0" borderId="22" xfId="21" applyNumberFormat="1" applyFont="1" applyFill="1" applyBorder="1" applyAlignment="1">
      <alignment horizontal="center" vertical="center"/>
    </xf>
    <xf numFmtId="172" fontId="31" fillId="0" borderId="13" xfId="21" applyNumberFormat="1" applyFont="1" applyFill="1" applyBorder="1" applyAlignment="1">
      <alignment horizontal="center" vertical="center"/>
    </xf>
    <xf numFmtId="172" fontId="8" fillId="0" borderId="22" xfId="21" applyNumberFormat="1" applyFont="1" applyFill="1" applyBorder="1" applyAlignment="1">
      <alignment horizontal="center" vertical="center"/>
    </xf>
    <xf numFmtId="172" fontId="8" fillId="0" borderId="13" xfId="21" applyNumberFormat="1" applyFont="1" applyFill="1" applyBorder="1" applyAlignment="1">
      <alignment horizontal="center" vertical="center"/>
    </xf>
    <xf numFmtId="167" fontId="14" fillId="0" borderId="58" xfId="5" applyNumberFormat="1" applyFont="1" applyFill="1" applyBorder="1" applyAlignment="1">
      <alignment vertical="center"/>
    </xf>
    <xf numFmtId="167" fontId="14" fillId="0" borderId="59" xfId="5" applyNumberFormat="1" applyFont="1" applyFill="1" applyBorder="1" applyAlignment="1">
      <alignment vertical="center"/>
    </xf>
    <xf numFmtId="173" fontId="1" fillId="0" borderId="22" xfId="22" applyNumberFormat="1" applyFont="1" applyFill="1" applyBorder="1" applyAlignment="1">
      <alignment horizontal="center" vertical="center"/>
    </xf>
    <xf numFmtId="173" fontId="1" fillId="0" borderId="13" xfId="22" applyNumberFormat="1" applyFont="1" applyFill="1" applyBorder="1" applyAlignment="1">
      <alignment horizontal="center" vertical="center"/>
    </xf>
    <xf numFmtId="0" fontId="1" fillId="0" borderId="25" xfId="0" applyFont="1" applyBorder="1" applyAlignment="1">
      <alignment horizontal="center" vertical="center"/>
    </xf>
    <xf numFmtId="0" fontId="1" fillId="5" borderId="25" xfId="0" applyFont="1" applyFill="1" applyBorder="1" applyAlignment="1">
      <alignment horizontal="center" vertical="center"/>
    </xf>
    <xf numFmtId="0" fontId="1" fillId="0" borderId="25" xfId="0" applyFont="1" applyBorder="1" applyAlignment="1">
      <alignment horizontal="center" vertical="center" wrapText="1"/>
    </xf>
    <xf numFmtId="0" fontId="1" fillId="0" borderId="0" xfId="0" applyFont="1"/>
    <xf numFmtId="0" fontId="1" fillId="0" borderId="22" xfId="0" applyFont="1" applyBorder="1" applyAlignment="1">
      <alignment horizontal="center" vertical="center" wrapText="1"/>
    </xf>
    <xf numFmtId="0" fontId="1" fillId="0" borderId="0" xfId="0" applyFont="1" applyAlignment="1">
      <alignment wrapText="1"/>
    </xf>
    <xf numFmtId="173" fontId="1" fillId="0" borderId="22" xfId="22" applyNumberFormat="1" applyFont="1" applyFill="1" applyBorder="1" applyAlignment="1">
      <alignment vertical="center"/>
    </xf>
  </cellXfs>
  <cellStyles count="24">
    <cellStyle name="Hipervínculo" xfId="23"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31" Type="http://schemas.openxmlformats.org/officeDocument/2006/relationships/theme" Target="theme/theme1.xml"/><Relationship Id="rId4" Type="http://schemas.openxmlformats.org/officeDocument/2006/relationships/worksheet" Target="worksheets/sheet4.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387351</xdr:colOff>
      <xdr:row>0</xdr:row>
      <xdr:rowOff>98425</xdr:rowOff>
    </xdr:from>
    <xdr:to>
      <xdr:col>0</xdr:col>
      <xdr:colOff>1300335</xdr:colOff>
      <xdr:row>3</xdr:row>
      <xdr:rowOff>0</xdr:rowOff>
    </xdr:to>
    <xdr:pic>
      <xdr:nvPicPr>
        <xdr:cNvPr id="2" name="Picture 47">
          <a:extLst>
            <a:ext uri="{FF2B5EF4-FFF2-40B4-BE49-F238E27FC236}">
              <a16:creationId xmlns:a16="http://schemas.microsoft.com/office/drawing/2014/main" id="{31ED38D9-3349-584F-8E49-00A6ABEF6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351" y="98425"/>
          <a:ext cx="912984" cy="54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CA41E578-229D-C247-A428-82B9607CA4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962E1AC8-5FCD-4EC2-8D08-B30085E74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C:/:f:/g/personal/kforero_sdmujer_gov_co/IgCm3ibQk6VdQpi6ZST2Hf6dAQvoZoP-rdVDooBJhObKtAA" TargetMode="External"/><Relationship Id="rId18" Type="http://schemas.openxmlformats.org/officeDocument/2006/relationships/hyperlink" Target="https://secretariadistritald-my.sharepoint.com/:b:/g/personal/kforero_sdmujer_gov_co/IQCwu3BePyyiTYZBgpw31dtuAeRL9mOSxXe-5HXEQVJOONk?e=Y8xM3c" TargetMode="External"/><Relationship Id="rId26" Type="http://schemas.openxmlformats.org/officeDocument/2006/relationships/hyperlink" Target="file:///C:\:f:\g\personal\kforero_sdmujer_gov_co\IgCSODPDBcJpSpcp49_RTba9AXHtZQfL8QL6ls7C-x5jkr4%3fe=PszOPG" TargetMode="External"/><Relationship Id="rId3" Type="http://schemas.openxmlformats.org/officeDocument/2006/relationships/hyperlink" Target="file:///C:/:f:/g/personal/kforero_sdmujer_gov_co/IgCxPb4YHGEzRrpXAjbqPWsOAeG3icSEAi3q8faaCmqn3wI" TargetMode="External"/><Relationship Id="rId21" Type="http://schemas.openxmlformats.org/officeDocument/2006/relationships/hyperlink" Target="file:///C:/:f:/g/personal/kforero_sdmujer_gov_co/IgD6XMekMGgcR7fV82vOHmAUAay3KRZ0DeGCbTfUfW4CEfc" TargetMode="External"/><Relationship Id="rId34" Type="http://schemas.openxmlformats.org/officeDocument/2006/relationships/vmlDrawing" Target="../drawings/vmlDrawing1.vml"/><Relationship Id="rId7" Type="http://schemas.openxmlformats.org/officeDocument/2006/relationships/hyperlink" Target="file:///C:/:f:/g/personal/kforero_sdmujer_gov_co/IgC_mShhEAVZTri502oq0YZTAeNcg8iMtX421KLRC6otYio" TargetMode="External"/><Relationship Id="rId12" Type="http://schemas.openxmlformats.org/officeDocument/2006/relationships/hyperlink" Target="file:///C:/:f:/g/personal/kforero_sdmujer_gov_co/IgBAeAUaeL08T6UvMCFJM38DAfUOG-5DcFi6h6anHWhiZUA" TargetMode="External"/><Relationship Id="rId17" Type="http://schemas.openxmlformats.org/officeDocument/2006/relationships/hyperlink" Target="file:///C:/:f:/g/personal/kforero_sdmujer_gov_co/IgCLTw0-QazqRpG8MeptPYI4AdD-boe37oJW2nxFvBMqtXI" TargetMode="External"/><Relationship Id="rId25" Type="http://schemas.openxmlformats.org/officeDocument/2006/relationships/hyperlink" Target="file:///C:\:f:\g\personal\kforero_sdmujer_gov_co\IgASqBBe30McR5LRNI6RHbLiAaqH7Aio2lTsisEpB2wJmWI%3fe=7cUbaw" TargetMode="External"/><Relationship Id="rId33" Type="http://schemas.openxmlformats.org/officeDocument/2006/relationships/drawing" Target="../drawings/drawing1.xml"/><Relationship Id="rId2" Type="http://schemas.openxmlformats.org/officeDocument/2006/relationships/hyperlink" Target="file:///C:/:f:/g/personal/kforero_sdmujer_gov_co/IgB0_xnU4RfAQZ-1tGZqTuopAfgawwHQnJwZtmFn251mJ14" TargetMode="External"/><Relationship Id="rId16" Type="http://schemas.openxmlformats.org/officeDocument/2006/relationships/hyperlink" Target="file:///C:/:f:/g/personal/kforero_sdmujer_gov_co/IgCjdGQcOT9ZQoi-YrIGKaqJAX05afn14dWAjz34XVTBpjQ" TargetMode="External"/><Relationship Id="rId20" Type="http://schemas.openxmlformats.org/officeDocument/2006/relationships/hyperlink" Target="file:///C:/:f:/g/personal/kforero_sdmujer_gov_co/IgAzD9-y64-fRpLhuu0vBDcuAZtp_x5aioej2CcAKwB19S0" TargetMode="External"/><Relationship Id="rId29" Type="http://schemas.openxmlformats.org/officeDocument/2006/relationships/hyperlink" Target="file:///C:\:f:\g\personal\kforero_sdmujer_gov_co\IgBvnqqgV3mBS4WWhyvBJrxMARzcEAaQLGGZQT7qPBuGK5U%3fe=01sA91" TargetMode="External"/><Relationship Id="rId1" Type="http://schemas.openxmlformats.org/officeDocument/2006/relationships/hyperlink" Target="file:///C:/:f:/g/personal/kforero_sdmujer_gov_co/IgBFRacr3UaARbvDYhZ-mxx2AZ2cvKbc7KRQrtY49kjcEsU" TargetMode="External"/><Relationship Id="rId6" Type="http://schemas.openxmlformats.org/officeDocument/2006/relationships/hyperlink" Target="file:///C:/:f:/g/personal/kforero_sdmujer_gov_co/IgDhrv5o9AwQTo5wey2SYSWNAayRPWqqsrwU4JJOSGmgduo" TargetMode="External"/><Relationship Id="rId11" Type="http://schemas.openxmlformats.org/officeDocument/2006/relationships/hyperlink" Target="file:///C:/:f:/g/personal/kforero_sdmujer_gov_co/IgD4Zf74gxePTrm_oFAt1e_sAYII4a2_q1KlHrqRVNu6tvI" TargetMode="External"/><Relationship Id="rId24" Type="http://schemas.openxmlformats.org/officeDocument/2006/relationships/hyperlink" Target="file:///C:\:f:\g\personal\kforero_sdmujer_gov_co\IgDpKmwXFj-aR7FkkxjNiRl0AaddUfJA80zj5v4YyIEnU68%3fe=ItbKVC" TargetMode="External"/><Relationship Id="rId32" Type="http://schemas.openxmlformats.org/officeDocument/2006/relationships/printerSettings" Target="../printerSettings/printerSettings1.bin"/><Relationship Id="rId5" Type="http://schemas.openxmlformats.org/officeDocument/2006/relationships/hyperlink" Target="file:///C:/:f:/g/personal/kforero_sdmujer_gov_co/IgCm3ibQk6VdQpi6ZST2Hf6dAQvoZoP-rdVDooBJhObKtAA" TargetMode="External"/><Relationship Id="rId15" Type="http://schemas.openxmlformats.org/officeDocument/2006/relationships/hyperlink" Target="file:///C:/:f:/g/personal/kforero_sdmujer_gov_co/IgDmCUGHAZ9fTI-LWmCnQsxVAZjOpIxUd6dpTmYyb8j3rrM" TargetMode="External"/><Relationship Id="rId23" Type="http://schemas.openxmlformats.org/officeDocument/2006/relationships/hyperlink" Target="file:///C:/:f:/g/personal/kforero_sdmujer_gov_co/IgAjxymnM3-jTLg8YCmNo8inAUcamQ6mCIBNOcicIKX4v1o" TargetMode="External"/><Relationship Id="rId28" Type="http://schemas.openxmlformats.org/officeDocument/2006/relationships/hyperlink" Target="file:///C:\:f:\g\personal\kforero_sdmujer_gov_co\IgBaMoUQ9XeYQoWBJecAOXAdAa9jRhp35_nd0DAQHe74dtg%3fe=0WYnNk" TargetMode="External"/><Relationship Id="rId10" Type="http://schemas.openxmlformats.org/officeDocument/2006/relationships/hyperlink" Target="file:///C:/:f:/g/personal/kforero_sdmujer_gov_co/IgC_mShhEAVZTri502oq0YZTAeNcg8iMtX421KLRC6otYio" TargetMode="External"/><Relationship Id="rId19" Type="http://schemas.openxmlformats.org/officeDocument/2006/relationships/hyperlink" Target="file:///C:/:f:/g/personal/kforero_sdmujer_gov_co/IgBMwkdRcKjQS6UTMT7Sy7YxAcrx5JCoL_ld5J7FwcDmQuA" TargetMode="External"/><Relationship Id="rId31" Type="http://schemas.openxmlformats.org/officeDocument/2006/relationships/hyperlink" Target="file:///C:\:f:\g\personal\kforero_sdmujer_gov_co\IgCqQrGawDU5Ro6gHnuk6BMRAR25NCMHWXRmoi1S1hTEiRw%3fe=yPccXO" TargetMode="External"/><Relationship Id="rId4" Type="http://schemas.openxmlformats.org/officeDocument/2006/relationships/hyperlink" Target="file:///C:/:f:/g/personal/kforero_sdmujer_gov_co/IgDn97SRaix3SoDqb5_drmLbAcNKPUchjXOSxBf1I3STMg4" TargetMode="External"/><Relationship Id="rId9" Type="http://schemas.openxmlformats.org/officeDocument/2006/relationships/hyperlink" Target="file:///C:/:f:/g/personal/kforero_sdmujer_gov_co/IgCm3ibQk6VdQpi6ZST2Hf6dAQvoZoP-rdVDooBJhObKtAA" TargetMode="External"/><Relationship Id="rId14" Type="http://schemas.openxmlformats.org/officeDocument/2006/relationships/hyperlink" Target="https://secretariadistritald-my.sharepoint.com/:b:/g/personal/kforero_sdmujer_gov_co/IQCv3UjriwyyTYs8B5Ow9OKrAevWD6CWbuLp_PtnOkqoup4?e=WL52fV" TargetMode="External"/><Relationship Id="rId22" Type="http://schemas.openxmlformats.org/officeDocument/2006/relationships/hyperlink" Target="file:///C:/:f:/g/personal/kforero_sdmujer_gov_co/IgCQViMaQ1BaQ4B6UB7LzkI_AYDPOFl2N2oHHwXRCBpEGH4" TargetMode="External"/><Relationship Id="rId27" Type="http://schemas.openxmlformats.org/officeDocument/2006/relationships/hyperlink" Target="file:///C:\:f:\g\personal\kforero_sdmujer_gov_co\IgBNf-ekWIzsQr5wrHnpi5smAUKFaZMTMDKLctvohas1dvY%3fe=rXtDsx" TargetMode="External"/><Relationship Id="rId30" Type="http://schemas.openxmlformats.org/officeDocument/2006/relationships/hyperlink" Target="file:///C:\:f:\g\personal\kforero_sdmujer_gov_co\IgD1ab2oLSd4TpbRPT39x6v2Ad6X1sjyMpoU6SAq46RI5Rk%3fe=rGnJjh" TargetMode="External"/><Relationship Id="rId35" Type="http://schemas.openxmlformats.org/officeDocument/2006/relationships/comments" Target="../comments1.xml"/><Relationship Id="rId8" Type="http://schemas.openxmlformats.org/officeDocument/2006/relationships/hyperlink" Target="file:///C:/:f:/g/personal/kforero_sdmujer_gov_co/IgDTHxqeH3nwQpZunS28h0f1AYGbHEJZNFnYnZO1SiNET4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ecretariadistritald-my.sharepoint.com/:b:/g/personal/kforero_sdmujer_gov_co/IQAakZweD1h5TJz9OaDEqi51Ab9JEqpltbziFDPRzq490iQ?e=Q3DZTN" TargetMode="External"/><Relationship Id="rId13" Type="http://schemas.openxmlformats.org/officeDocument/2006/relationships/hyperlink" Target="file:///C:/:f:/g/personal/kforero_sdmujer_gov_co/IgCILFgOi8_sQ5-hFtNJAmJ2AYYzMGNJKZkCtsJZyPxvxGg" TargetMode="External"/><Relationship Id="rId18" Type="http://schemas.openxmlformats.org/officeDocument/2006/relationships/hyperlink" Target="file:///C:\:f:\g\personal\kforero_sdmujer_gov_co\IgDMbsi-mVAMQbHB6zaVKczqAce7Txb7u57vYqrCAVgr_zI%3fe=S6O2Y4" TargetMode="External"/><Relationship Id="rId26" Type="http://schemas.openxmlformats.org/officeDocument/2006/relationships/comments" Target="../comments2.xml"/><Relationship Id="rId3" Type="http://schemas.openxmlformats.org/officeDocument/2006/relationships/hyperlink" Target="file:///C:/:f:/g/personal/kforero_sdmujer_gov_co/IgC5VOZ10fZgSJ3UYfiMac16AZdziU7mp2bdeJj0kOVR1p4" TargetMode="External"/><Relationship Id="rId21" Type="http://schemas.openxmlformats.org/officeDocument/2006/relationships/hyperlink" Target="../../../../../../:f:/g/personal/kforero_sdmujer_gov_co/IgD7TSxGtYdKQ7ZCk-xgOzcYAZpI1Z5iJ_QaBN-u168XaVk?e=F2l5So" TargetMode="External"/><Relationship Id="rId7" Type="http://schemas.openxmlformats.org/officeDocument/2006/relationships/hyperlink" Target="file:///C:/:f:/g/personal/kforero_sdmujer_gov_co/IgAeZnYOvn9bSbMFj8gYwFHWAbu7PQLAhhtTxwRteZc_rL8" TargetMode="External"/><Relationship Id="rId12" Type="http://schemas.openxmlformats.org/officeDocument/2006/relationships/hyperlink" Target="file:///C:/:f:/g/personal/kforero_sdmujer_gov_co/IgC20edxQ7eZRJPhPiNCNTiCAXOSsx7ruZaDoiCf93jUshs" TargetMode="External"/><Relationship Id="rId17" Type="http://schemas.openxmlformats.org/officeDocument/2006/relationships/hyperlink" Target="file:///C:/:f:/g/personal/kforero_sdmujer_gov_co/IgDZPM8qASy6SocTC4u8VOtNARpT9hk047VLaX7hukwaqr0" TargetMode="External"/><Relationship Id="rId25" Type="http://schemas.openxmlformats.org/officeDocument/2006/relationships/vmlDrawing" Target="../drawings/vmlDrawing2.vml"/><Relationship Id="rId2" Type="http://schemas.openxmlformats.org/officeDocument/2006/relationships/hyperlink" Target="file:///C:/:f:/g/personal/kforero_sdmujer_gov_co/IgCEqxSAL_hfSarRL99gvUWbAYqTIiDDNwoUU3X_HakZMtg" TargetMode="External"/><Relationship Id="rId16" Type="http://schemas.openxmlformats.org/officeDocument/2006/relationships/hyperlink" Target="file:///C:/:f:/g/personal/kforero_sdmujer_gov_co/IgCNI-1MXdlaTb6S7HMAc-NRAYht2RUEmMT_f4ldUUlCS9I" TargetMode="External"/><Relationship Id="rId20" Type="http://schemas.openxmlformats.org/officeDocument/2006/relationships/hyperlink" Target="file:///C:\:f:\g\personal\kforero_sdmujer_gov_co\IgAaiomS0lB8RbWl4toRSYExAY2XeOJIFznAyNjLEhVjZwE%3fe=oXj1RB" TargetMode="External"/><Relationship Id="rId1" Type="http://schemas.openxmlformats.org/officeDocument/2006/relationships/hyperlink" Target="file:///C:/:f:/g/personal/kforero_sdmujer_gov_co/IgDDFYflQ2S5TpPsMAsvXQgoAUS4xZU0bv7C46drpvXVhLc" TargetMode="External"/><Relationship Id="rId6" Type="http://schemas.openxmlformats.org/officeDocument/2006/relationships/hyperlink" Target="file:///C:/:f:/g/personal/kforero_sdmujer_gov_co/IgCDt0VI8BDcQ5uOZRaa2g0QAY2WZWM1QhRm7Ejr4YMB6BA" TargetMode="External"/><Relationship Id="rId11" Type="http://schemas.openxmlformats.org/officeDocument/2006/relationships/hyperlink" Target="file:///C:/:f:/g/personal/kforero_sdmujer_gov_co/IgB61MjD-czDTKP8EQX915E-Ac5S3XZhhHTnSZt293vbpas" TargetMode="External"/><Relationship Id="rId24" Type="http://schemas.openxmlformats.org/officeDocument/2006/relationships/drawing" Target="../drawings/drawing2.xml"/><Relationship Id="rId5" Type="http://schemas.openxmlformats.org/officeDocument/2006/relationships/hyperlink" Target="file:///C:/:f:/g/personal/kforero_sdmujer_gov_co/IgDAtA20lhPdSZrvb25U0k5xAYe55suY8Vr4vsMcTAi29BA" TargetMode="External"/><Relationship Id="rId15" Type="http://schemas.openxmlformats.org/officeDocument/2006/relationships/hyperlink" Target="file:///C:/:f:/g/personal/kforero_sdmujer_gov_co/IgBOF0PmDs-CRLokMMplOsk_AdfKicU2n_rcjPH5ffpQDJY" TargetMode="External"/><Relationship Id="rId23" Type="http://schemas.openxmlformats.org/officeDocument/2006/relationships/hyperlink" Target="file:///C:\:f:\g\personal\kforero_sdmujer_gov_co\IgBvih6McSDtRaTPDJ1UoYwPAQNmG4XcfsXJ-JVhRx6DLfY%3fe=1pG9xm" TargetMode="External"/><Relationship Id="rId10" Type="http://schemas.openxmlformats.org/officeDocument/2006/relationships/hyperlink" Target="file:///C:/:f:/g/personal/kforero_sdmujer_gov_co/IgDP4EyPdJbURIkt5ZHP866RAQZHewI73522_8LNyG651-w" TargetMode="External"/><Relationship Id="rId19" Type="http://schemas.openxmlformats.org/officeDocument/2006/relationships/hyperlink" Target="file:///C:\:f:\g\personal\kforero_sdmujer_gov_co\IgD1xWxuUR6FRJZsr6hd3NyWAUznMDcsuwWAR2jr4lWNgV8%3fe=6g0qtx" TargetMode="External"/><Relationship Id="rId4" Type="http://schemas.openxmlformats.org/officeDocument/2006/relationships/hyperlink" Target="file:///C:/:f:/g/personal/kforero_sdmujer_gov_co/IgAeZnYOvn9bSbMFj8gYwFHWAbu7PQLAhhtTxwRteZc_rL8" TargetMode="External"/><Relationship Id="rId9" Type="http://schemas.openxmlformats.org/officeDocument/2006/relationships/hyperlink" Target="file:///C:/:f:/g/personal/kforero_sdmujer_gov_co/IgAPpRrdzk7gSpa34rgp0V7NAQkheJJUgeRm5BPa0Ic62r8" TargetMode="External"/><Relationship Id="rId14" Type="http://schemas.openxmlformats.org/officeDocument/2006/relationships/hyperlink" Target="file:///C:/:f:/g/personal/kforero_sdmujer_gov_co/IgCB2oZhdi0XS7b-4DLSqLErAYed_sEEaDsXe4qtbyfmjJ0" TargetMode="External"/><Relationship Id="rId22" Type="http://schemas.openxmlformats.org/officeDocument/2006/relationships/hyperlink" Target="file:///C:\:f:\g\personal\kforero_sdmujer_gov_co\IgDWkyvXpgecQKKkbcrWtSiiAU9mRV0bauJgBC2wB4tI-fQ%3fe=g81SBH"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file:///C:/:f:/g/personal/kforero_sdmujer_gov_co/IgB7CIZyVoTwTKAw7vieJ8JIAU4XlOuKZwNtcVDVWgrslkQ" TargetMode="External"/><Relationship Id="rId13" Type="http://schemas.openxmlformats.org/officeDocument/2006/relationships/hyperlink" Target="https://secretariadistritald-my.sharepoint.com/:b:/g/personal/kforero_sdmujer_gov_co/IQBZEf5fCrKwQLOtLuoy1MMJAaHKqT2hgaeqOsv6gvR9OpI?e=wqAqvd" TargetMode="External"/><Relationship Id="rId18" Type="http://schemas.openxmlformats.org/officeDocument/2006/relationships/hyperlink" Target="file:///C:\:f:\g\personal\kforero_sdmujer_gov_co\IgC_r3VbUGvzR4toQfd2MdfwAb2Ygihh41jghTEdOPCp9dg%3fe=6Z2WS6" TargetMode="External"/><Relationship Id="rId26" Type="http://schemas.openxmlformats.org/officeDocument/2006/relationships/vmlDrawing" Target="../drawings/vmlDrawing3.vml"/><Relationship Id="rId3" Type="http://schemas.openxmlformats.org/officeDocument/2006/relationships/hyperlink" Target="file:///C:/:f:/g/personal/kforero_sdmujer_gov_co/IgBeezMbO6FhRoxZ4MXbAC5EAUNQwKMq8vCFxMo-e0J2eD8" TargetMode="External"/><Relationship Id="rId21" Type="http://schemas.openxmlformats.org/officeDocument/2006/relationships/hyperlink" Target="file:///C:\:f:\g\personal\kforero_sdmujer_gov_co\IgBk3ho6mBsoRqI7OyxEMEEMAWvAnQsu0lV0_EI4NzGAqHY%3fe=bFOeKX" TargetMode="External"/><Relationship Id="rId7" Type="http://schemas.openxmlformats.org/officeDocument/2006/relationships/hyperlink" Target="https://secretariadistritald-my.sharepoint.com/:b:/g/personal/kforero_sdmujer_gov_co/IQDvYzz9QQLIQ5CFW4tHZ4-0AfdO35_XB5e-_B6VDWOcobw?e=KZmXgy" TargetMode="External"/><Relationship Id="rId12" Type="http://schemas.openxmlformats.org/officeDocument/2006/relationships/hyperlink" Target="file:///C:/:f:/g/personal/kforero_sdmujer_gov_co/IgBWmE2Qx2QbSanv_uN-ABp9AUZ44H2TwKJliS7ntOG1diM" TargetMode="External"/><Relationship Id="rId17" Type="http://schemas.openxmlformats.org/officeDocument/2006/relationships/hyperlink" Target="file:///C:/:f:/g/personal/kforero_sdmujer_gov_co/IgCrDBGbyH7CR7Hk0IPSxY0EAedNKWRiRoRaCVMnCwaqrbo" TargetMode="External"/><Relationship Id="rId25" Type="http://schemas.openxmlformats.org/officeDocument/2006/relationships/drawing" Target="../drawings/drawing3.xml"/><Relationship Id="rId2" Type="http://schemas.openxmlformats.org/officeDocument/2006/relationships/hyperlink" Target="file:///C:/:f:/g/personal/kforero_sdmujer_gov_co/IgBoJvuJuXjoSoy9J8V_dWIDAaj3FezpU81RrnKeRtBGj8w" TargetMode="External"/><Relationship Id="rId16" Type="http://schemas.openxmlformats.org/officeDocument/2006/relationships/hyperlink" Target="file:///C:\:f:\g\personal\kforero_sdmujer_gov_co\IgDrIQu-jsxMSY39Eu_idmpkATY0bFC0BtJ7oW_MzlOislQ%3fe=HJceZc" TargetMode="External"/><Relationship Id="rId20" Type="http://schemas.openxmlformats.org/officeDocument/2006/relationships/hyperlink" Target="file:///C:\:f:\g\personal\kforero_sdmujer_gov_co\IgCIe4gzah0GQKX6el0jYSJ0Abg7nr-XfDWtSbJ2ze_zZXI%3fe=fjc2rq" TargetMode="External"/><Relationship Id="rId1" Type="http://schemas.openxmlformats.org/officeDocument/2006/relationships/hyperlink" Target="file:///C:/:f:/g/personal/kforero_sdmujer_gov_co/IgA7I4gWnsFhQpSrMUhoecfOAU7QjQdm94BiTj_Ec3N9E8k" TargetMode="External"/><Relationship Id="rId6" Type="http://schemas.openxmlformats.org/officeDocument/2006/relationships/hyperlink" Target="file:///C:/:f:/g/personal/kforero_sdmujer_gov_co/IgD8zJbAvM1VT6il26qBle7ZAUe0tPxYPLznKAi35psfudY" TargetMode="External"/><Relationship Id="rId11" Type="http://schemas.openxmlformats.org/officeDocument/2006/relationships/hyperlink" Target="file:///C:/:f:/g/personal/kforero_sdmujer_gov_co/IgClA52pj0FXSbbx34qs3M9eAXNYYnPfgUhtNVPP4feRNwk" TargetMode="External"/><Relationship Id="rId24" Type="http://schemas.openxmlformats.org/officeDocument/2006/relationships/printerSettings" Target="../printerSettings/printerSettings2.bin"/><Relationship Id="rId5" Type="http://schemas.openxmlformats.org/officeDocument/2006/relationships/hyperlink" Target="file:///C:/:f:/g/personal/kforero_sdmujer_gov_co/IgAQZMAO48pERK1G321UziVXAa1U2lfng3Oc62i2pwKCs6s" TargetMode="External"/><Relationship Id="rId15" Type="http://schemas.openxmlformats.org/officeDocument/2006/relationships/hyperlink" Target="file:///C:/:f:/g/personal/kforero_sdmujer_gov_co/IgDvUoNvK5y1QLMMK8z0f6ZbAcVRc59ogVH-79MvuD-Y8Qc" TargetMode="External"/><Relationship Id="rId23" Type="http://schemas.openxmlformats.org/officeDocument/2006/relationships/hyperlink" Target="file:///C:\:f:\g\personal\kforero_sdmujer_gov_co\IgAqnmu801VOTLzVK9frpastAakdG7CKf_G3HSGwUD3n10w%3fe=OPMWf7" TargetMode="External"/><Relationship Id="rId10" Type="http://schemas.openxmlformats.org/officeDocument/2006/relationships/hyperlink" Target="file:///C:/:f:/g/personal/kforero_sdmujer_gov_co/IgCpNEd2zPp3TIrsquKCpfffAeTtTvtny2gut1iMv-xyK9w" TargetMode="External"/><Relationship Id="rId19" Type="http://schemas.openxmlformats.org/officeDocument/2006/relationships/hyperlink" Target="file:///C:\:f:\g\personal\kforero_sdmujer_gov_co\IgAX_BbtFPmDR6AfT0wS7OyMAR_a14qLBtuAkQZaHfMTWPU%3fe=VlxbQv" TargetMode="External"/><Relationship Id="rId4" Type="http://schemas.openxmlformats.org/officeDocument/2006/relationships/hyperlink" Target="file:///C:/:f:/g/personal/kforero_sdmujer_gov_co/IgBkXuKPDAZIRpl_yXEUclcBAbVmVRKokQrP31cDFPK_D4g" TargetMode="External"/><Relationship Id="rId9" Type="http://schemas.openxmlformats.org/officeDocument/2006/relationships/hyperlink" Target="file:///C:/:f:/g/personal/kforero_sdmujer_gov_co/IgAkxs63mejJSJmSWmfnaMKsATP_4H56r27AXA-HyhLZ1Ss" TargetMode="External"/><Relationship Id="rId14" Type="http://schemas.openxmlformats.org/officeDocument/2006/relationships/hyperlink" Target="file:///C:/:f:/g/personal/kforero_sdmujer_gov_co/IgA-JeAC2NVfSqI5RGrHy9bPAarHOCPLyu0KB-3Go6KHnlI" TargetMode="External"/><Relationship Id="rId22" Type="http://schemas.openxmlformats.org/officeDocument/2006/relationships/hyperlink" Target="file:///C:\:f:\g\personal\kforero_sdmujer_gov_co\IgDG5RnobBaBSbdmmAJgBafUAb-5WViLXjf0WvO_FwQctY8%3fe=OwY6YX" TargetMode="External"/><Relationship Id="rId27"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file:///C:/:f:/g/personal/kforero_sdmujer_gov_co/IgAhUaCtKfqpRrO1kaByFUNFARUC246aggaMHtPs3e7X9nE" TargetMode="External"/><Relationship Id="rId7" Type="http://schemas.openxmlformats.org/officeDocument/2006/relationships/drawing" Target="../drawings/drawing4.xml"/><Relationship Id="rId2" Type="http://schemas.openxmlformats.org/officeDocument/2006/relationships/hyperlink" Target="file:///C:/:f:/g/personal/kforero_sdmujer_gov_co/IgAhUaCtKfqpRrO1kaByFUNFARUC246aggaMHtPs3e7X9nE" TargetMode="External"/><Relationship Id="rId1" Type="http://schemas.openxmlformats.org/officeDocument/2006/relationships/hyperlink" Target="file:///C:/:f:/g/personal/kforero_sdmujer_gov_co/IgB0_xnU4RfAQZ-1tGZqTuopAfgawwHQnJwZtmFn251mJ14" TargetMode="External"/><Relationship Id="rId6" Type="http://schemas.openxmlformats.org/officeDocument/2006/relationships/printerSettings" Target="../printerSettings/printerSettings3.bin"/><Relationship Id="rId5" Type="http://schemas.openxmlformats.org/officeDocument/2006/relationships/hyperlink" Target="file:///C:/:f:/g/personal/kforero_sdmujer_gov_co/IgC8PJaNnqBXRZOWOibfAyjjAf7lU4V6n1l2d_gUqVAquqU" TargetMode="External"/><Relationship Id="rId4" Type="http://schemas.openxmlformats.org/officeDocument/2006/relationships/hyperlink" Target="file:///C:/:f:/g/personal/kforero_sdmujer_gov_co/IgCm3ibQk6VdQpi6ZST2Hf6dAQvoZoP-rdVDooBJhObKtAA"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file:///C:\:f:\g\personal\kforero_sdmujer_gov_co\IgDyGHK_j_p-SLjgj5iXfQVrAdNctjOe7NpcRy-_URFww8w%3fe=yVQP6d" TargetMode="External"/><Relationship Id="rId7" Type="http://schemas.openxmlformats.org/officeDocument/2006/relationships/comments" Target="../comments5.xml"/><Relationship Id="rId2" Type="http://schemas.openxmlformats.org/officeDocument/2006/relationships/hyperlink" Target="file:///C:\:f:\g\personal\kforero_sdmujer_gov_co\IgAS7tcK5reeQ5GhOztrFSYVAR0R9sAPsMBwZUE2ZUKjlCE%3fe=6P7VDc" TargetMode="External"/><Relationship Id="rId1" Type="http://schemas.openxmlformats.org/officeDocument/2006/relationships/hyperlink" Target="file:///C:\:f:\g\personal\kforero_sdmujer_gov_co\IgAP5wtiq939R4Hk6kFEPMb1AUHKjRPfagSmyxdAJmH94_A%3fe=9ENqHg" TargetMode="External"/><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6"/>
  <sheetViews>
    <sheetView showGridLines="0" topLeftCell="G16" zoomScale="70" zoomScaleNormal="70" workbookViewId="0">
      <selection activeCell="N24" sqref="N24:N29"/>
    </sheetView>
  </sheetViews>
  <sheetFormatPr defaultColWidth="27.85546875" defaultRowHeight="14.25"/>
  <cols>
    <col min="1" max="1" width="26.42578125" style="1" customWidth="1"/>
    <col min="2" max="3" width="27.85546875" style="1"/>
    <col min="4" max="4" width="48.85546875" style="1" customWidth="1"/>
    <col min="5" max="5" width="48.5703125" style="1" customWidth="1"/>
    <col min="6" max="6" width="49.85546875" style="1" customWidth="1"/>
    <col min="7" max="7" width="49.5703125" style="1" customWidth="1"/>
    <col min="8" max="8" width="27.85546875" style="1"/>
    <col min="9" max="9" width="75.85546875" style="1" customWidth="1"/>
    <col min="10" max="15" width="20.5703125" style="1" customWidth="1"/>
    <col min="16" max="16384" width="27.85546875" style="1"/>
  </cols>
  <sheetData>
    <row r="1" spans="1:15" s="53" customFormat="1" ht="22.5" customHeight="1" thickBot="1">
      <c r="A1" s="373"/>
      <c r="B1" s="353" t="s">
        <v>0</v>
      </c>
      <c r="C1" s="354"/>
      <c r="D1" s="354"/>
      <c r="E1" s="354"/>
      <c r="F1" s="354"/>
      <c r="G1" s="354"/>
      <c r="H1" s="354"/>
      <c r="I1" s="354"/>
      <c r="J1" s="354"/>
      <c r="K1" s="354"/>
      <c r="L1" s="355"/>
      <c r="M1" s="350" t="s">
        <v>1</v>
      </c>
      <c r="N1" s="351"/>
      <c r="O1" s="352"/>
    </row>
    <row r="2" spans="1:15" s="53" customFormat="1" ht="18" customHeight="1" thickBot="1">
      <c r="A2" s="247"/>
      <c r="B2" s="356" t="s">
        <v>2</v>
      </c>
      <c r="C2" s="357"/>
      <c r="D2" s="357"/>
      <c r="E2" s="357"/>
      <c r="F2" s="357"/>
      <c r="G2" s="357"/>
      <c r="H2" s="357"/>
      <c r="I2" s="357"/>
      <c r="J2" s="357"/>
      <c r="K2" s="357"/>
      <c r="L2" s="358"/>
      <c r="M2" s="350" t="s">
        <v>3</v>
      </c>
      <c r="N2" s="351"/>
      <c r="O2" s="352"/>
    </row>
    <row r="3" spans="1:15" s="53" customFormat="1" ht="20.25" customHeight="1" thickBot="1">
      <c r="A3" s="247"/>
      <c r="B3" s="356" t="s">
        <v>4</v>
      </c>
      <c r="C3" s="357"/>
      <c r="D3" s="357"/>
      <c r="E3" s="357"/>
      <c r="F3" s="357"/>
      <c r="G3" s="357"/>
      <c r="H3" s="357"/>
      <c r="I3" s="357"/>
      <c r="J3" s="357"/>
      <c r="K3" s="357"/>
      <c r="L3" s="358"/>
      <c r="M3" s="350" t="s">
        <v>5</v>
      </c>
      <c r="N3" s="351"/>
      <c r="O3" s="352"/>
    </row>
    <row r="4" spans="1:15" s="53" customFormat="1" ht="21.75" customHeight="1" thickBot="1">
      <c r="A4" s="249"/>
      <c r="B4" s="359" t="s">
        <v>6</v>
      </c>
      <c r="C4" s="360"/>
      <c r="D4" s="360"/>
      <c r="E4" s="360"/>
      <c r="F4" s="360"/>
      <c r="G4" s="360"/>
      <c r="H4" s="360"/>
      <c r="I4" s="360"/>
      <c r="J4" s="360"/>
      <c r="K4" s="360"/>
      <c r="L4" s="361"/>
      <c r="M4" s="350" t="s">
        <v>7</v>
      </c>
      <c r="N4" s="351"/>
      <c r="O4" s="352"/>
    </row>
    <row r="5" spans="1:15" s="53" customFormat="1" ht="16.5" customHeight="1" thickBot="1">
      <c r="A5" s="54"/>
      <c r="B5" s="55"/>
      <c r="C5" s="55"/>
      <c r="D5" s="55"/>
      <c r="E5" s="55"/>
      <c r="F5" s="55"/>
      <c r="G5" s="55"/>
      <c r="H5" s="55"/>
      <c r="I5" s="55"/>
      <c r="J5" s="55"/>
      <c r="K5" s="55"/>
      <c r="L5" s="55"/>
      <c r="M5" s="60"/>
      <c r="N5" s="60"/>
      <c r="O5" s="60"/>
    </row>
    <row r="6" spans="1:15" ht="40.5" customHeight="1" thickBot="1">
      <c r="A6" s="28" t="s">
        <v>8</v>
      </c>
      <c r="B6" s="383" t="s">
        <v>9</v>
      </c>
      <c r="C6" s="384"/>
      <c r="D6" s="384"/>
      <c r="E6" s="384"/>
      <c r="F6" s="384"/>
      <c r="G6" s="384"/>
      <c r="H6" s="384"/>
      <c r="I6" s="384"/>
      <c r="J6" s="384"/>
      <c r="K6" s="385"/>
      <c r="L6" s="84" t="s">
        <v>10</v>
      </c>
      <c r="M6" s="386">
        <v>2024110010308</v>
      </c>
      <c r="N6" s="387"/>
      <c r="O6" s="388"/>
    </row>
    <row r="7" spans="1:15" s="53" customFormat="1" ht="18" customHeight="1" thickBot="1">
      <c r="A7" s="54"/>
      <c r="B7" s="55"/>
      <c r="C7" s="55"/>
      <c r="D7" s="55"/>
      <c r="E7" s="55"/>
      <c r="F7" s="55"/>
      <c r="G7" s="55"/>
      <c r="H7" s="55"/>
      <c r="I7" s="55"/>
      <c r="J7" s="55"/>
      <c r="K7" s="55"/>
      <c r="L7" s="55"/>
      <c r="M7" s="60"/>
      <c r="N7" s="60"/>
      <c r="O7" s="60"/>
    </row>
    <row r="8" spans="1:15" s="53" customFormat="1" ht="21.75" customHeight="1" thickBot="1">
      <c r="A8" s="382" t="s">
        <v>11</v>
      </c>
      <c r="B8" s="84" t="s">
        <v>12</v>
      </c>
      <c r="C8" s="186"/>
      <c r="D8" s="84" t="s">
        <v>13</v>
      </c>
      <c r="E8" s="186"/>
      <c r="F8" s="84" t="s">
        <v>14</v>
      </c>
      <c r="G8" s="98"/>
      <c r="H8" s="84" t="s">
        <v>15</v>
      </c>
      <c r="I8" s="99"/>
      <c r="J8" s="285" t="s">
        <v>16</v>
      </c>
      <c r="K8" s="374"/>
      <c r="L8" s="95" t="s">
        <v>17</v>
      </c>
      <c r="M8" s="391"/>
      <c r="N8" s="391"/>
      <c r="O8" s="391"/>
    </row>
    <row r="9" spans="1:15" s="53" customFormat="1" ht="21.75" customHeight="1" thickBot="1">
      <c r="A9" s="382"/>
      <c r="B9" s="86" t="s">
        <v>18</v>
      </c>
      <c r="C9" s="59"/>
      <c r="D9" s="84" t="s">
        <v>19</v>
      </c>
      <c r="E9" s="234"/>
      <c r="F9" s="84" t="s">
        <v>20</v>
      </c>
      <c r="G9" s="59"/>
      <c r="H9" s="84" t="s">
        <v>21</v>
      </c>
      <c r="I9" s="99" t="s">
        <v>22</v>
      </c>
      <c r="J9" s="285"/>
      <c r="K9" s="374"/>
      <c r="L9" s="95" t="s">
        <v>23</v>
      </c>
      <c r="M9" s="391" t="s">
        <v>22</v>
      </c>
      <c r="N9" s="391"/>
      <c r="O9" s="391"/>
    </row>
    <row r="10" spans="1:15" s="53" customFormat="1" ht="21.75" customHeight="1" thickBot="1">
      <c r="A10" s="382"/>
      <c r="B10" s="84" t="s">
        <v>24</v>
      </c>
      <c r="C10" s="98"/>
      <c r="D10" s="84" t="s">
        <v>25</v>
      </c>
      <c r="E10" s="29"/>
      <c r="F10" s="84" t="s">
        <v>26</v>
      </c>
      <c r="G10" s="29"/>
      <c r="H10" s="84" t="s">
        <v>27</v>
      </c>
      <c r="I10" s="99"/>
      <c r="J10" s="285"/>
      <c r="K10" s="374"/>
      <c r="L10" s="95" t="s">
        <v>28</v>
      </c>
      <c r="M10" s="391" t="s">
        <v>22</v>
      </c>
      <c r="N10" s="391"/>
      <c r="O10" s="391"/>
    </row>
    <row r="11" spans="1:15" ht="15" customHeight="1" thickBot="1">
      <c r="A11" s="4"/>
      <c r="B11" s="5"/>
      <c r="C11" s="5"/>
      <c r="D11" s="7"/>
      <c r="E11" s="6"/>
      <c r="F11" s="6"/>
      <c r="G11" s="126"/>
      <c r="H11" s="126"/>
      <c r="I11" s="8"/>
      <c r="J11" s="8"/>
      <c r="K11" s="5"/>
      <c r="L11" s="5"/>
      <c r="M11" s="5"/>
      <c r="N11" s="5"/>
      <c r="O11" s="5"/>
    </row>
    <row r="12" spans="1:15" ht="15" customHeight="1">
      <c r="A12" s="379" t="s">
        <v>29</v>
      </c>
      <c r="B12" s="363" t="s">
        <v>30</v>
      </c>
      <c r="C12" s="364"/>
      <c r="D12" s="364"/>
      <c r="E12" s="364"/>
      <c r="F12" s="364"/>
      <c r="G12" s="364"/>
      <c r="H12" s="364"/>
      <c r="I12" s="364"/>
      <c r="J12" s="364"/>
      <c r="K12" s="364"/>
      <c r="L12" s="364"/>
      <c r="M12" s="364"/>
      <c r="N12" s="364"/>
      <c r="O12" s="365"/>
    </row>
    <row r="13" spans="1:15" ht="15" customHeight="1">
      <c r="A13" s="380"/>
      <c r="B13" s="366"/>
      <c r="C13" s="367"/>
      <c r="D13" s="367"/>
      <c r="E13" s="367"/>
      <c r="F13" s="367"/>
      <c r="G13" s="367"/>
      <c r="H13" s="367"/>
      <c r="I13" s="367"/>
      <c r="J13" s="367"/>
      <c r="K13" s="367"/>
      <c r="L13" s="367"/>
      <c r="M13" s="367"/>
      <c r="N13" s="367"/>
      <c r="O13" s="368"/>
    </row>
    <row r="14" spans="1:15" ht="15" customHeight="1" thickBot="1">
      <c r="A14" s="381"/>
      <c r="B14" s="369"/>
      <c r="C14" s="370"/>
      <c r="D14" s="370"/>
      <c r="E14" s="370"/>
      <c r="F14" s="370"/>
      <c r="G14" s="370"/>
      <c r="H14" s="370"/>
      <c r="I14" s="370"/>
      <c r="J14" s="370"/>
      <c r="K14" s="370"/>
      <c r="L14" s="370"/>
      <c r="M14" s="370"/>
      <c r="N14" s="370"/>
      <c r="O14" s="371"/>
    </row>
    <row r="15" spans="1:15" ht="9" customHeight="1" thickBot="1">
      <c r="A15" s="12"/>
      <c r="B15" s="135"/>
      <c r="C15" s="136"/>
      <c r="D15" s="136"/>
      <c r="E15" s="136"/>
      <c r="F15" s="136"/>
      <c r="G15" s="2"/>
      <c r="H15" s="2"/>
      <c r="I15" s="2"/>
      <c r="J15" s="2"/>
      <c r="K15" s="2"/>
      <c r="L15" s="137"/>
      <c r="M15" s="137"/>
      <c r="N15" s="137"/>
      <c r="O15" s="137"/>
    </row>
    <row r="16" spans="1:15" s="13" customFormat="1" ht="37.5" customHeight="1" thickBot="1">
      <c r="A16" s="28" t="s">
        <v>31</v>
      </c>
      <c r="B16" s="372" t="s">
        <v>32</v>
      </c>
      <c r="C16" s="372"/>
      <c r="D16" s="372"/>
      <c r="E16" s="372"/>
      <c r="F16" s="372"/>
      <c r="G16" s="375" t="s">
        <v>33</v>
      </c>
      <c r="H16" s="375"/>
      <c r="I16" s="372" t="s">
        <v>34</v>
      </c>
      <c r="J16" s="372"/>
      <c r="K16" s="372"/>
      <c r="L16" s="372"/>
      <c r="M16" s="372"/>
      <c r="N16" s="372"/>
      <c r="O16" s="372"/>
    </row>
    <row r="17" spans="1:17" ht="9" customHeight="1">
      <c r="A17" s="12"/>
      <c r="B17" s="2"/>
      <c r="C17" s="136"/>
      <c r="D17" s="136"/>
      <c r="E17" s="136"/>
      <c r="F17" s="136"/>
      <c r="G17" s="2"/>
      <c r="H17" s="2"/>
      <c r="I17" s="2"/>
      <c r="J17" s="2"/>
      <c r="K17" s="2"/>
      <c r="L17" s="137"/>
      <c r="M17" s="137"/>
      <c r="N17" s="137"/>
      <c r="O17" s="137"/>
    </row>
    <row r="18" spans="1:17" ht="56.25" customHeight="1">
      <c r="A18" s="28" t="s">
        <v>35</v>
      </c>
      <c r="B18" s="377" t="s">
        <v>36</v>
      </c>
      <c r="C18" s="377"/>
      <c r="D18" s="377"/>
      <c r="E18" s="377"/>
      <c r="F18" s="28" t="s">
        <v>37</v>
      </c>
      <c r="G18" s="376" t="s">
        <v>38</v>
      </c>
      <c r="H18" s="376"/>
      <c r="I18" s="376"/>
      <c r="J18" s="28" t="s">
        <v>39</v>
      </c>
      <c r="K18" s="372" t="s">
        <v>40</v>
      </c>
      <c r="L18" s="372"/>
      <c r="M18" s="372"/>
      <c r="N18" s="372"/>
      <c r="O18" s="372"/>
    </row>
    <row r="19" spans="1:17" ht="9" customHeight="1">
      <c r="A19" s="3"/>
      <c r="B19" s="2"/>
      <c r="C19" s="378"/>
      <c r="D19" s="378"/>
      <c r="E19" s="378"/>
      <c r="F19" s="378"/>
      <c r="G19" s="378"/>
      <c r="H19" s="378"/>
      <c r="I19" s="378"/>
      <c r="J19" s="378"/>
      <c r="K19" s="378"/>
      <c r="L19" s="378"/>
      <c r="M19" s="378"/>
      <c r="N19" s="378"/>
      <c r="O19" s="378"/>
    </row>
    <row r="20" spans="1:17" ht="16.5" customHeight="1" thickBot="1">
      <c r="A20" s="50"/>
      <c r="B20" s="51"/>
      <c r="C20" s="51"/>
      <c r="D20" s="187"/>
      <c r="E20" s="188"/>
      <c r="F20" s="51"/>
      <c r="G20" s="51"/>
      <c r="H20" s="51"/>
      <c r="I20" s="51"/>
      <c r="J20" s="51"/>
      <c r="K20" s="51"/>
      <c r="L20" s="51"/>
      <c r="M20" s="51"/>
      <c r="N20" s="51"/>
      <c r="O20" s="51"/>
    </row>
    <row r="21" spans="1:17" ht="32.25" customHeight="1" thickBot="1">
      <c r="A21" s="284" t="s">
        <v>41</v>
      </c>
      <c r="B21" s="362"/>
      <c r="C21" s="362"/>
      <c r="D21" s="362"/>
      <c r="E21" s="362"/>
      <c r="F21" s="362"/>
      <c r="G21" s="362"/>
      <c r="H21" s="362"/>
      <c r="I21" s="362"/>
      <c r="J21" s="362"/>
      <c r="K21" s="362"/>
      <c r="L21" s="362"/>
      <c r="M21" s="362"/>
      <c r="N21" s="362"/>
      <c r="O21" s="285"/>
    </row>
    <row r="22" spans="1:17" ht="32.25" customHeight="1" thickBot="1">
      <c r="A22" s="284" t="s">
        <v>42</v>
      </c>
      <c r="B22" s="362"/>
      <c r="C22" s="362"/>
      <c r="D22" s="362"/>
      <c r="E22" s="362"/>
      <c r="F22" s="362"/>
      <c r="G22" s="362"/>
      <c r="H22" s="362"/>
      <c r="I22" s="362"/>
      <c r="J22" s="362"/>
      <c r="K22" s="362"/>
      <c r="L22" s="362"/>
      <c r="M22" s="362"/>
      <c r="N22" s="362"/>
      <c r="O22" s="285"/>
    </row>
    <row r="23" spans="1:17" ht="32.25" customHeight="1" thickBot="1">
      <c r="A23" s="20"/>
      <c r="B23" s="14" t="s">
        <v>12</v>
      </c>
      <c r="C23" s="14" t="s">
        <v>13</v>
      </c>
      <c r="D23" s="14" t="s">
        <v>14</v>
      </c>
      <c r="E23" s="14" t="s">
        <v>15</v>
      </c>
      <c r="F23" s="14" t="s">
        <v>18</v>
      </c>
      <c r="G23" s="14" t="s">
        <v>19</v>
      </c>
      <c r="H23" s="14" t="s">
        <v>20</v>
      </c>
      <c r="I23" s="14" t="s">
        <v>21</v>
      </c>
      <c r="J23" s="14" t="s">
        <v>24</v>
      </c>
      <c r="K23" s="14" t="s">
        <v>25</v>
      </c>
      <c r="L23" s="14" t="s">
        <v>26</v>
      </c>
      <c r="M23" s="14" t="s">
        <v>27</v>
      </c>
      <c r="N23" s="15" t="s">
        <v>43</v>
      </c>
      <c r="O23" s="15" t="s">
        <v>44</v>
      </c>
    </row>
    <row r="24" spans="1:17" ht="32.25" customHeight="1">
      <c r="A24" s="16" t="s">
        <v>45</v>
      </c>
      <c r="B24" s="505">
        <v>843665330</v>
      </c>
      <c r="C24" s="505">
        <v>17749000</v>
      </c>
      <c r="D24" s="505">
        <v>4226046</v>
      </c>
      <c r="E24" s="505"/>
      <c r="F24" s="505">
        <v>14025000</v>
      </c>
      <c r="G24" s="505"/>
      <c r="H24" s="505"/>
      <c r="I24" s="505">
        <v>-43396226</v>
      </c>
      <c r="J24" s="505">
        <f>4794000+110</f>
        <v>4794110</v>
      </c>
      <c r="K24" s="505"/>
      <c r="L24" s="505"/>
      <c r="M24" s="505"/>
      <c r="N24" s="499">
        <f>SUM(B24:M24)</f>
        <v>841063260</v>
      </c>
      <c r="O24" s="146">
        <v>1</v>
      </c>
      <c r="P24" s="244"/>
      <c r="Q24" s="187"/>
    </row>
    <row r="25" spans="1:17" ht="32.25" customHeight="1">
      <c r="A25" s="16" t="s">
        <v>46</v>
      </c>
      <c r="B25" s="127">
        <v>524563141</v>
      </c>
      <c r="C25" s="127">
        <f>612471007-B25</f>
        <v>87907866</v>
      </c>
      <c r="D25" s="505">
        <f>611462939-B25-C25</f>
        <v>-1008068</v>
      </c>
      <c r="E25" s="505">
        <f>678221104-B25-C25-D25</f>
        <v>66758165</v>
      </c>
      <c r="F25" s="505">
        <f>680056676-B25-C25-D25-E25</f>
        <v>1835572</v>
      </c>
      <c r="G25" s="505">
        <f>729736971-B25-C25-D25-E25-F25</f>
        <v>49680295</v>
      </c>
      <c r="H25" s="505">
        <f>730373587-B25-C25-D25-E25-F25-G25</f>
        <v>636616</v>
      </c>
      <c r="I25" s="505">
        <f>731275088-B25-C25-D25-E25-F25-G25-H25</f>
        <v>901501</v>
      </c>
      <c r="J25" s="505"/>
      <c r="K25" s="505"/>
      <c r="L25" s="505"/>
      <c r="M25" s="505"/>
      <c r="N25" s="499">
        <f t="shared" ref="N25:N29" si="0">SUM(B25:M25)</f>
        <v>731275088</v>
      </c>
      <c r="O25" s="147">
        <f>N25/N24</f>
        <v>0.86946502454524055</v>
      </c>
      <c r="Q25" s="187"/>
    </row>
    <row r="26" spans="1:17" ht="32.25" customHeight="1">
      <c r="A26" s="16" t="s">
        <v>47</v>
      </c>
      <c r="B26" s="127">
        <v>480660</v>
      </c>
      <c r="C26" s="127">
        <f>22983824-B26</f>
        <v>22503164</v>
      </c>
      <c r="D26" s="127">
        <f>79022686-B26-C26</f>
        <v>56038862</v>
      </c>
      <c r="E26" s="505">
        <f>140678860-B26-C26-D26</f>
        <v>61656174</v>
      </c>
      <c r="F26" s="505">
        <f>208884912-B26-C26-D26-E26</f>
        <v>68206052</v>
      </c>
      <c r="G26" s="505">
        <f>290335931-B26-C26-D26-E26-F26</f>
        <v>81451019</v>
      </c>
      <c r="H26" s="505">
        <f>352703209-B26-C26-D26-E26-F26-G26</f>
        <v>62367278</v>
      </c>
      <c r="I26" s="505">
        <f>434598105-B26-C26-D26-E26-F26-G26-H26</f>
        <v>81894896</v>
      </c>
      <c r="J26" s="131"/>
      <c r="K26" s="131"/>
      <c r="L26" s="131"/>
      <c r="M26" s="131"/>
      <c r="N26" s="499">
        <f t="shared" si="0"/>
        <v>434598105</v>
      </c>
      <c r="O26" s="147">
        <f>N26/N24</f>
        <v>0.51672463376892719</v>
      </c>
    </row>
    <row r="27" spans="1:17" ht="32.25" customHeight="1">
      <c r="A27" s="16" t="s">
        <v>48</v>
      </c>
      <c r="B27" s="505">
        <v>56782346.333333336</v>
      </c>
      <c r="C27" s="505">
        <v>28094055.333333332</v>
      </c>
      <c r="D27" s="505">
        <v>10203991.333333332</v>
      </c>
      <c r="E27" s="505">
        <v>38250</v>
      </c>
      <c r="F27" s="505"/>
      <c r="G27" s="505"/>
      <c r="H27" s="505"/>
      <c r="I27" s="505"/>
      <c r="J27" s="505"/>
      <c r="K27" s="505"/>
      <c r="L27" s="505"/>
      <c r="M27" s="505"/>
      <c r="N27" s="499">
        <f t="shared" si="0"/>
        <v>95118643</v>
      </c>
      <c r="O27" s="147">
        <v>1</v>
      </c>
      <c r="P27" s="187"/>
    </row>
    <row r="28" spans="1:17" ht="32.25" customHeight="1">
      <c r="A28" s="16" t="s">
        <v>49</v>
      </c>
      <c r="B28" s="131">
        <v>0</v>
      </c>
      <c r="C28" s="131">
        <v>2380000</v>
      </c>
      <c r="D28" s="131">
        <v>0</v>
      </c>
      <c r="E28" s="505">
        <v>1</v>
      </c>
      <c r="F28" s="505">
        <v>122626</v>
      </c>
      <c r="G28" s="131">
        <v>0</v>
      </c>
      <c r="H28" s="505">
        <v>0</v>
      </c>
      <c r="I28" s="505">
        <v>0</v>
      </c>
      <c r="J28" s="131"/>
      <c r="K28" s="131"/>
      <c r="L28" s="131"/>
      <c r="M28" s="131"/>
      <c r="N28" s="499">
        <f t="shared" si="0"/>
        <v>2502627</v>
      </c>
      <c r="O28" s="147">
        <f>N28/N27</f>
        <v>2.6310583509901418E-2</v>
      </c>
      <c r="P28" s="187"/>
    </row>
    <row r="29" spans="1:17" ht="32.25" customHeight="1" thickBot="1">
      <c r="A29" s="17" t="s">
        <v>50</v>
      </c>
      <c r="B29" s="201">
        <v>41761612</v>
      </c>
      <c r="C29" s="201">
        <f>69758963-B29</f>
        <v>27997351</v>
      </c>
      <c r="D29" s="201">
        <f>87493262-B29-C29</f>
        <v>17734299</v>
      </c>
      <c r="E29" s="506">
        <f>88514200-B29-C29-D29</f>
        <v>1020938</v>
      </c>
      <c r="F29" s="506">
        <f>89496337-B29-C29-D29-E29</f>
        <v>982137</v>
      </c>
      <c r="G29" s="506">
        <f>90342373-B29-C29-D29-E29-F29</f>
        <v>846036</v>
      </c>
      <c r="H29" s="505">
        <f>90410667-B29-C29-D29-E29-F29-G29</f>
        <v>68294</v>
      </c>
      <c r="I29" s="505">
        <f>90598779-B29-C29-D29-E29-F29-G29-H29</f>
        <v>188112</v>
      </c>
      <c r="J29" s="132"/>
      <c r="K29" s="132"/>
      <c r="L29" s="132"/>
      <c r="M29" s="132"/>
      <c r="N29" s="500">
        <f t="shared" si="0"/>
        <v>90598779</v>
      </c>
      <c r="O29" s="148">
        <f>N29/N27</f>
        <v>0.95248182840455364</v>
      </c>
      <c r="P29" s="181"/>
    </row>
    <row r="30" spans="1:17" s="19" customFormat="1" ht="16.5" customHeight="1"/>
    <row r="31" spans="1:17" s="19" customFormat="1" ht="17.25" customHeight="1"/>
    <row r="32" spans="1:17" ht="5.25" customHeight="1" thickBot="1"/>
    <row r="33" spans="1:13" ht="48" customHeight="1" thickBot="1">
      <c r="A33" s="328" t="s">
        <v>51</v>
      </c>
      <c r="B33" s="329"/>
      <c r="C33" s="329"/>
      <c r="D33" s="329"/>
      <c r="E33" s="329"/>
      <c r="F33" s="329"/>
      <c r="G33" s="329"/>
      <c r="H33" s="329"/>
      <c r="I33" s="330"/>
      <c r="J33" s="22"/>
    </row>
    <row r="34" spans="1:13" ht="50.25" customHeight="1" thickBot="1">
      <c r="A34" s="89" t="s">
        <v>52</v>
      </c>
      <c r="B34" s="331" t="str">
        <f>+B12</f>
        <v>Realizar el 100% de atenciones psicosociales (valoraciones iniciales, asesoría, seguimientos y cierres) a mujeres que realizan actividades sexuales pagadas.</v>
      </c>
      <c r="C34" s="332"/>
      <c r="D34" s="332"/>
      <c r="E34" s="332"/>
      <c r="F34" s="332"/>
      <c r="G34" s="332"/>
      <c r="H34" s="332"/>
      <c r="I34" s="333"/>
      <c r="J34" s="22"/>
      <c r="M34" s="114"/>
    </row>
    <row r="35" spans="1:13" ht="33" customHeight="1" thickBot="1">
      <c r="A35" s="341" t="s">
        <v>53</v>
      </c>
      <c r="B35" s="203">
        <v>2024</v>
      </c>
      <c r="C35" s="203">
        <v>2025</v>
      </c>
      <c r="D35" s="203">
        <v>2026</v>
      </c>
      <c r="E35" s="203">
        <v>2027</v>
      </c>
      <c r="F35" s="203" t="s">
        <v>54</v>
      </c>
      <c r="G35" s="343" t="s">
        <v>55</v>
      </c>
      <c r="H35" s="298" t="s">
        <v>56</v>
      </c>
      <c r="I35" s="299"/>
      <c r="J35" s="22"/>
      <c r="M35" s="114"/>
    </row>
    <row r="36" spans="1:13" ht="35.25" customHeight="1" thickBot="1">
      <c r="A36" s="342"/>
      <c r="B36" s="204">
        <v>1</v>
      </c>
      <c r="C36" s="204">
        <v>1</v>
      </c>
      <c r="D36" s="204">
        <v>1</v>
      </c>
      <c r="E36" s="204">
        <v>1</v>
      </c>
      <c r="F36" s="205">
        <v>1</v>
      </c>
      <c r="G36" s="343"/>
      <c r="H36" s="300"/>
      <c r="I36" s="301"/>
      <c r="J36" s="22"/>
      <c r="M36" s="114"/>
    </row>
    <row r="37" spans="1:13" ht="52.5" customHeight="1" thickBot="1">
      <c r="A37" s="77" t="s">
        <v>57</v>
      </c>
      <c r="B37" s="334">
        <v>0.3</v>
      </c>
      <c r="C37" s="335"/>
      <c r="D37" s="337" t="s">
        <v>58</v>
      </c>
      <c r="E37" s="338"/>
      <c r="F37" s="338"/>
      <c r="G37" s="338"/>
      <c r="H37" s="338"/>
      <c r="I37" s="339"/>
    </row>
    <row r="38" spans="1:13" s="23" customFormat="1" ht="48" customHeight="1" thickBot="1">
      <c r="A38" s="327" t="s">
        <v>59</v>
      </c>
      <c r="B38" s="153" t="s">
        <v>60</v>
      </c>
      <c r="C38" s="153" t="s">
        <v>61</v>
      </c>
      <c r="D38" s="336" t="s">
        <v>62</v>
      </c>
      <c r="E38" s="336"/>
      <c r="F38" s="336" t="s">
        <v>63</v>
      </c>
      <c r="G38" s="336"/>
      <c r="H38" s="153" t="s">
        <v>64</v>
      </c>
      <c r="I38" s="154" t="s">
        <v>65</v>
      </c>
      <c r="M38" s="115"/>
    </row>
    <row r="39" spans="1:13" ht="409.5" customHeight="1" thickBot="1">
      <c r="A39" s="325"/>
      <c r="B39" s="206">
        <v>1</v>
      </c>
      <c r="C39" s="207">
        <v>1</v>
      </c>
      <c r="D39" s="319" t="s">
        <v>66</v>
      </c>
      <c r="E39" s="319"/>
      <c r="F39" s="319" t="s">
        <v>67</v>
      </c>
      <c r="G39" s="319"/>
      <c r="H39" s="177" t="s">
        <v>68</v>
      </c>
      <c r="I39" s="178" t="s">
        <v>69</v>
      </c>
      <c r="M39" s="114"/>
    </row>
    <row r="40" spans="1:13" s="23" customFormat="1" ht="54" customHeight="1" thickBot="1">
      <c r="A40" s="325" t="s">
        <v>70</v>
      </c>
      <c r="B40" s="156" t="s">
        <v>60</v>
      </c>
      <c r="C40" s="156" t="s">
        <v>61</v>
      </c>
      <c r="D40" s="318" t="s">
        <v>62</v>
      </c>
      <c r="E40" s="318"/>
      <c r="F40" s="318" t="s">
        <v>63</v>
      </c>
      <c r="G40" s="318"/>
      <c r="H40" s="156" t="s">
        <v>64</v>
      </c>
      <c r="I40" s="157" t="s">
        <v>65</v>
      </c>
    </row>
    <row r="41" spans="1:13" ht="409.5" customHeight="1" thickBot="1">
      <c r="A41" s="325"/>
      <c r="B41" s="206">
        <v>1</v>
      </c>
      <c r="C41" s="207">
        <v>1</v>
      </c>
      <c r="D41" s="319" t="s">
        <v>71</v>
      </c>
      <c r="E41" s="319"/>
      <c r="F41" s="340" t="s">
        <v>72</v>
      </c>
      <c r="G41" s="340"/>
      <c r="H41" s="177" t="s">
        <v>68</v>
      </c>
      <c r="I41" s="178" t="s">
        <v>69</v>
      </c>
    </row>
    <row r="42" spans="1:13" s="23" customFormat="1" ht="45" customHeight="1" thickBot="1">
      <c r="A42" s="325" t="s">
        <v>73</v>
      </c>
      <c r="B42" s="156" t="s">
        <v>60</v>
      </c>
      <c r="C42" s="156" t="s">
        <v>61</v>
      </c>
      <c r="D42" s="318" t="s">
        <v>62</v>
      </c>
      <c r="E42" s="318"/>
      <c r="F42" s="318" t="s">
        <v>63</v>
      </c>
      <c r="G42" s="318"/>
      <c r="H42" s="156" t="s">
        <v>64</v>
      </c>
      <c r="I42" s="157" t="s">
        <v>65</v>
      </c>
    </row>
    <row r="43" spans="1:13" ht="409.5" customHeight="1" thickBot="1">
      <c r="A43" s="325"/>
      <c r="B43" s="206">
        <v>1</v>
      </c>
      <c r="C43" s="208">
        <v>1</v>
      </c>
      <c r="D43" s="319" t="s">
        <v>74</v>
      </c>
      <c r="E43" s="319"/>
      <c r="F43" s="319" t="s">
        <v>75</v>
      </c>
      <c r="G43" s="319"/>
      <c r="H43" s="177" t="s">
        <v>68</v>
      </c>
      <c r="I43" s="178" t="s">
        <v>69</v>
      </c>
    </row>
    <row r="44" spans="1:13" s="23" customFormat="1" ht="63.95" customHeight="1" thickBot="1">
      <c r="A44" s="325" t="s">
        <v>76</v>
      </c>
      <c r="B44" s="156" t="s">
        <v>60</v>
      </c>
      <c r="C44" s="156" t="s">
        <v>61</v>
      </c>
      <c r="D44" s="318" t="s">
        <v>62</v>
      </c>
      <c r="E44" s="318"/>
      <c r="F44" s="318" t="s">
        <v>63</v>
      </c>
      <c r="G44" s="318"/>
      <c r="H44" s="156" t="s">
        <v>64</v>
      </c>
      <c r="I44" s="157" t="s">
        <v>65</v>
      </c>
    </row>
    <row r="45" spans="1:13" ht="409.5" customHeight="1" thickBot="1">
      <c r="A45" s="325"/>
      <c r="B45" s="206">
        <v>1</v>
      </c>
      <c r="C45" s="207">
        <v>1</v>
      </c>
      <c r="D45" s="319" t="s">
        <v>77</v>
      </c>
      <c r="E45" s="319"/>
      <c r="F45" s="319" t="s">
        <v>78</v>
      </c>
      <c r="G45" s="319"/>
      <c r="H45" s="177" t="s">
        <v>68</v>
      </c>
      <c r="I45" s="178" t="s">
        <v>69</v>
      </c>
    </row>
    <row r="46" spans="1:13" s="23" customFormat="1" ht="57" customHeight="1" thickBot="1">
      <c r="A46" s="325" t="s">
        <v>79</v>
      </c>
      <c r="B46" s="156" t="s">
        <v>60</v>
      </c>
      <c r="C46" s="156" t="s">
        <v>61</v>
      </c>
      <c r="D46" s="318" t="s">
        <v>62</v>
      </c>
      <c r="E46" s="318"/>
      <c r="F46" s="318" t="s">
        <v>63</v>
      </c>
      <c r="G46" s="318"/>
      <c r="H46" s="156" t="s">
        <v>64</v>
      </c>
      <c r="I46" s="157" t="s">
        <v>65</v>
      </c>
    </row>
    <row r="47" spans="1:13" ht="408.95" customHeight="1" thickBot="1">
      <c r="A47" s="325"/>
      <c r="B47" s="206">
        <v>1</v>
      </c>
      <c r="C47" s="207">
        <v>1</v>
      </c>
      <c r="D47" s="319" t="s">
        <v>80</v>
      </c>
      <c r="E47" s="320"/>
      <c r="F47" s="319" t="s">
        <v>81</v>
      </c>
      <c r="G47" s="320"/>
      <c r="H47" s="177" t="s">
        <v>68</v>
      </c>
      <c r="I47" s="178" t="s">
        <v>69</v>
      </c>
    </row>
    <row r="48" spans="1:13" s="23" customFormat="1" ht="52.5" customHeight="1" thickBot="1">
      <c r="A48" s="325" t="s">
        <v>82</v>
      </c>
      <c r="B48" s="156" t="s">
        <v>60</v>
      </c>
      <c r="C48" s="156" t="s">
        <v>61</v>
      </c>
      <c r="D48" s="318" t="s">
        <v>62</v>
      </c>
      <c r="E48" s="318"/>
      <c r="F48" s="318" t="s">
        <v>63</v>
      </c>
      <c r="G48" s="318"/>
      <c r="H48" s="156" t="s">
        <v>64</v>
      </c>
      <c r="I48" s="157" t="s">
        <v>65</v>
      </c>
    </row>
    <row r="49" spans="1:9" ht="409.5" customHeight="1" thickBot="1">
      <c r="A49" s="325"/>
      <c r="B49" s="206">
        <v>1</v>
      </c>
      <c r="C49" s="207">
        <v>1</v>
      </c>
      <c r="D49" s="319" t="s">
        <v>83</v>
      </c>
      <c r="E49" s="320"/>
      <c r="F49" s="319" t="s">
        <v>84</v>
      </c>
      <c r="G49" s="320"/>
      <c r="H49" s="177" t="s">
        <v>68</v>
      </c>
      <c r="I49" s="178" t="s">
        <v>69</v>
      </c>
    </row>
    <row r="50" spans="1:9" ht="35.25" customHeight="1" thickBot="1">
      <c r="A50" s="325" t="s">
        <v>85</v>
      </c>
      <c r="B50" s="156" t="s">
        <v>60</v>
      </c>
      <c r="C50" s="156" t="s">
        <v>61</v>
      </c>
      <c r="D50" s="318" t="s">
        <v>62</v>
      </c>
      <c r="E50" s="318"/>
      <c r="F50" s="318" t="s">
        <v>63</v>
      </c>
      <c r="G50" s="318"/>
      <c r="H50" s="156" t="s">
        <v>64</v>
      </c>
      <c r="I50" s="157" t="s">
        <v>65</v>
      </c>
    </row>
    <row r="51" spans="1:9" ht="408" customHeight="1" thickBot="1">
      <c r="A51" s="325"/>
      <c r="B51" s="206">
        <v>1</v>
      </c>
      <c r="C51" s="207">
        <v>1</v>
      </c>
      <c r="D51" s="319" t="s">
        <v>86</v>
      </c>
      <c r="E51" s="320"/>
      <c r="F51" s="319" t="s">
        <v>87</v>
      </c>
      <c r="G51" s="320"/>
      <c r="H51" s="177" t="s">
        <v>68</v>
      </c>
      <c r="I51" s="178" t="s">
        <v>69</v>
      </c>
    </row>
    <row r="52" spans="1:9" ht="35.25" customHeight="1" thickBot="1">
      <c r="A52" s="325" t="s">
        <v>88</v>
      </c>
      <c r="B52" s="156" t="s">
        <v>60</v>
      </c>
      <c r="C52" s="156" t="s">
        <v>61</v>
      </c>
      <c r="D52" s="318" t="s">
        <v>62</v>
      </c>
      <c r="E52" s="318"/>
      <c r="F52" s="318" t="s">
        <v>63</v>
      </c>
      <c r="G52" s="318"/>
      <c r="H52" s="156" t="s">
        <v>64</v>
      </c>
      <c r="I52" s="157" t="s">
        <v>65</v>
      </c>
    </row>
    <row r="53" spans="1:9" ht="409.35" customHeight="1" thickBot="1">
      <c r="A53" s="325"/>
      <c r="B53" s="206">
        <v>1</v>
      </c>
      <c r="C53" s="207">
        <v>1</v>
      </c>
      <c r="D53" s="319" t="s">
        <v>89</v>
      </c>
      <c r="E53" s="320"/>
      <c r="F53" s="319" t="s">
        <v>90</v>
      </c>
      <c r="G53" s="320"/>
      <c r="H53" s="177" t="s">
        <v>68</v>
      </c>
      <c r="I53" s="178" t="s">
        <v>69</v>
      </c>
    </row>
    <row r="54" spans="1:9" ht="35.25" customHeight="1">
      <c r="A54" s="325" t="s">
        <v>91</v>
      </c>
      <c r="B54" s="156" t="s">
        <v>60</v>
      </c>
      <c r="C54" s="156" t="s">
        <v>61</v>
      </c>
      <c r="D54" s="318" t="s">
        <v>62</v>
      </c>
      <c r="E54" s="318"/>
      <c r="F54" s="318" t="s">
        <v>63</v>
      </c>
      <c r="G54" s="318"/>
      <c r="H54" s="156" t="s">
        <v>64</v>
      </c>
      <c r="I54" s="157" t="s">
        <v>65</v>
      </c>
    </row>
    <row r="55" spans="1:9" ht="120.75" customHeight="1">
      <c r="A55" s="325"/>
      <c r="B55" s="206">
        <v>1</v>
      </c>
      <c r="C55" s="155"/>
      <c r="D55" s="321"/>
      <c r="E55" s="321"/>
      <c r="F55" s="321"/>
      <c r="G55" s="321"/>
      <c r="H55" s="155"/>
      <c r="I55" s="158"/>
    </row>
    <row r="56" spans="1:9" ht="35.25" customHeight="1">
      <c r="A56" s="325" t="s">
        <v>92</v>
      </c>
      <c r="B56" s="156" t="s">
        <v>60</v>
      </c>
      <c r="C56" s="156" t="s">
        <v>61</v>
      </c>
      <c r="D56" s="318" t="s">
        <v>62</v>
      </c>
      <c r="E56" s="318"/>
      <c r="F56" s="318" t="s">
        <v>63</v>
      </c>
      <c r="G56" s="318"/>
      <c r="H56" s="156" t="s">
        <v>64</v>
      </c>
      <c r="I56" s="157" t="s">
        <v>65</v>
      </c>
    </row>
    <row r="57" spans="1:9" ht="120.75" customHeight="1">
      <c r="A57" s="325"/>
      <c r="B57" s="206">
        <v>1</v>
      </c>
      <c r="C57" s="155"/>
      <c r="D57" s="321"/>
      <c r="E57" s="321"/>
      <c r="F57" s="321"/>
      <c r="G57" s="321"/>
      <c r="H57" s="155"/>
      <c r="I57" s="158"/>
    </row>
    <row r="58" spans="1:9" ht="35.25" customHeight="1">
      <c r="A58" s="325" t="s">
        <v>93</v>
      </c>
      <c r="B58" s="156" t="s">
        <v>60</v>
      </c>
      <c r="C58" s="156" t="s">
        <v>61</v>
      </c>
      <c r="D58" s="318" t="s">
        <v>62</v>
      </c>
      <c r="E58" s="318"/>
      <c r="F58" s="318" t="s">
        <v>63</v>
      </c>
      <c r="G58" s="318"/>
      <c r="H58" s="156" t="s">
        <v>64</v>
      </c>
      <c r="I58" s="157" t="s">
        <v>65</v>
      </c>
    </row>
    <row r="59" spans="1:9" ht="120.75" customHeight="1">
      <c r="A59" s="325"/>
      <c r="B59" s="206">
        <v>1</v>
      </c>
      <c r="C59" s="155"/>
      <c r="D59" s="321"/>
      <c r="E59" s="321"/>
      <c r="F59" s="321"/>
      <c r="G59" s="321"/>
      <c r="H59" s="155"/>
      <c r="I59" s="158"/>
    </row>
    <row r="60" spans="1:9" ht="35.25" customHeight="1">
      <c r="A60" s="325" t="s">
        <v>94</v>
      </c>
      <c r="B60" s="156" t="s">
        <v>60</v>
      </c>
      <c r="C60" s="156" t="s">
        <v>61</v>
      </c>
      <c r="D60" s="318" t="s">
        <v>62</v>
      </c>
      <c r="E60" s="318"/>
      <c r="F60" s="318" t="s">
        <v>63</v>
      </c>
      <c r="G60" s="318"/>
      <c r="H60" s="156" t="s">
        <v>64</v>
      </c>
      <c r="I60" s="157" t="s">
        <v>65</v>
      </c>
    </row>
    <row r="61" spans="1:9" ht="120.75" customHeight="1" thickBot="1">
      <c r="A61" s="326"/>
      <c r="B61" s="209">
        <v>1</v>
      </c>
      <c r="C61" s="159"/>
      <c r="D61" s="322"/>
      <c r="E61" s="322"/>
      <c r="F61" s="322"/>
      <c r="G61" s="322"/>
      <c r="H61" s="159"/>
      <c r="I61" s="160"/>
    </row>
    <row r="62" spans="1:9">
      <c r="B62" s="106"/>
    </row>
    <row r="64" spans="1:9" s="22" customFormat="1" ht="30" customHeight="1">
      <c r="A64" s="1"/>
      <c r="B64" s="1"/>
      <c r="C64" s="1"/>
      <c r="D64" s="1"/>
      <c r="E64" s="1"/>
      <c r="F64" s="1"/>
      <c r="G64" s="1"/>
      <c r="H64" s="1"/>
      <c r="I64" s="1"/>
    </row>
    <row r="65" spans="1:9" ht="34.5" customHeight="1">
      <c r="A65" s="392" t="s">
        <v>95</v>
      </c>
      <c r="B65" s="392"/>
      <c r="C65" s="392"/>
      <c r="D65" s="392"/>
      <c r="E65" s="392"/>
      <c r="F65" s="392"/>
      <c r="G65" s="392"/>
      <c r="H65" s="392"/>
      <c r="I65" s="392"/>
    </row>
    <row r="66" spans="1:9" ht="105.95" customHeight="1">
      <c r="A66" s="202" t="s">
        <v>96</v>
      </c>
      <c r="B66" s="323" t="s">
        <v>97</v>
      </c>
      <c r="C66" s="324"/>
      <c r="D66" s="323" t="s">
        <v>98</v>
      </c>
      <c r="E66" s="324"/>
      <c r="F66" s="323" t="s">
        <v>99</v>
      </c>
      <c r="G66" s="324"/>
      <c r="H66" s="393" t="s">
        <v>100</v>
      </c>
      <c r="I66" s="394"/>
    </row>
    <row r="67" spans="1:9" ht="45.75" customHeight="1">
      <c r="A67" s="202" t="s">
        <v>101</v>
      </c>
      <c r="B67" s="395">
        <v>0.1</v>
      </c>
      <c r="C67" s="507"/>
      <c r="D67" s="395">
        <v>0.1</v>
      </c>
      <c r="E67" s="507"/>
      <c r="F67" s="395">
        <v>0.05</v>
      </c>
      <c r="G67" s="507"/>
      <c r="H67" s="395">
        <v>0.05</v>
      </c>
      <c r="I67" s="508"/>
    </row>
    <row r="68" spans="1:9" ht="30" customHeight="1">
      <c r="A68" s="389" t="s">
        <v>12</v>
      </c>
      <c r="B68" s="210" t="s">
        <v>102</v>
      </c>
      <c r="C68" s="210" t="s">
        <v>61</v>
      </c>
      <c r="D68" s="210" t="s">
        <v>102</v>
      </c>
      <c r="E68" s="210" t="s">
        <v>61</v>
      </c>
      <c r="F68" s="210" t="s">
        <v>102</v>
      </c>
      <c r="G68" s="210" t="s">
        <v>61</v>
      </c>
      <c r="H68" s="210" t="s">
        <v>102</v>
      </c>
      <c r="I68" s="210" t="s">
        <v>61</v>
      </c>
    </row>
    <row r="69" spans="1:9" ht="30" customHeight="1">
      <c r="A69" s="390"/>
      <c r="B69" s="211">
        <v>8.3299999999999999E-2</v>
      </c>
      <c r="C69" s="211">
        <v>8.3299999999999999E-2</v>
      </c>
      <c r="D69" s="211">
        <v>0.05</v>
      </c>
      <c r="E69" s="212">
        <v>0.05</v>
      </c>
      <c r="F69" s="212">
        <v>0</v>
      </c>
      <c r="G69" s="212">
        <v>0</v>
      </c>
      <c r="H69" s="213">
        <v>0.03</v>
      </c>
      <c r="I69" s="212">
        <v>0.03</v>
      </c>
    </row>
    <row r="70" spans="1:9" ht="162" customHeight="1">
      <c r="A70" s="202" t="s">
        <v>103</v>
      </c>
      <c r="B70" s="314" t="s">
        <v>104</v>
      </c>
      <c r="C70" s="316"/>
      <c r="D70" s="345" t="s">
        <v>105</v>
      </c>
      <c r="E70" s="316"/>
      <c r="F70" s="345" t="s">
        <v>106</v>
      </c>
      <c r="G70" s="316"/>
      <c r="H70" s="314" t="s">
        <v>107</v>
      </c>
      <c r="I70" s="316"/>
    </row>
    <row r="71" spans="1:9" s="179" customFormat="1" ht="96.95" customHeight="1">
      <c r="A71" s="202" t="s">
        <v>108</v>
      </c>
      <c r="B71" s="310" t="s">
        <v>109</v>
      </c>
      <c r="C71" s="317"/>
      <c r="D71" s="310" t="s">
        <v>110</v>
      </c>
      <c r="E71" s="317"/>
      <c r="F71" s="344"/>
      <c r="G71" s="317"/>
      <c r="H71" s="310" t="s">
        <v>111</v>
      </c>
      <c r="I71" s="311"/>
    </row>
    <row r="72" spans="1:9" ht="30.75" customHeight="1">
      <c r="A72" s="389" t="s">
        <v>13</v>
      </c>
      <c r="B72" s="210" t="s">
        <v>102</v>
      </c>
      <c r="C72" s="210" t="s">
        <v>61</v>
      </c>
      <c r="D72" s="210" t="s">
        <v>102</v>
      </c>
      <c r="E72" s="210" t="s">
        <v>61</v>
      </c>
      <c r="F72" s="210" t="s">
        <v>102</v>
      </c>
      <c r="G72" s="210" t="s">
        <v>61</v>
      </c>
      <c r="H72" s="210" t="s">
        <v>102</v>
      </c>
      <c r="I72" s="210" t="s">
        <v>61</v>
      </c>
    </row>
    <row r="73" spans="1:9" ht="30.75" customHeight="1">
      <c r="A73" s="390"/>
      <c r="B73" s="211">
        <v>8.3299999999999999E-2</v>
      </c>
      <c r="C73" s="211">
        <v>8.3299999999999999E-2</v>
      </c>
      <c r="D73" s="211">
        <v>0.08</v>
      </c>
      <c r="E73" s="212">
        <v>0.08</v>
      </c>
      <c r="F73" s="212">
        <v>0.05</v>
      </c>
      <c r="G73" s="214">
        <v>0.05</v>
      </c>
      <c r="H73" s="213">
        <v>7.0000000000000007E-2</v>
      </c>
      <c r="I73" s="214">
        <v>7.0000000000000007E-2</v>
      </c>
    </row>
    <row r="74" spans="1:9" ht="348.75" customHeight="1">
      <c r="A74" s="202" t="s">
        <v>103</v>
      </c>
      <c r="B74" s="314" t="s">
        <v>112</v>
      </c>
      <c r="C74" s="316"/>
      <c r="D74" s="312" t="s">
        <v>113</v>
      </c>
      <c r="E74" s="313"/>
      <c r="F74" s="345" t="s">
        <v>114</v>
      </c>
      <c r="G74" s="316"/>
      <c r="H74" s="346" t="s">
        <v>115</v>
      </c>
      <c r="I74" s="347"/>
    </row>
    <row r="75" spans="1:9" s="179" customFormat="1" ht="72.95" customHeight="1">
      <c r="A75" s="202" t="s">
        <v>108</v>
      </c>
      <c r="B75" s="310" t="s">
        <v>116</v>
      </c>
      <c r="C75" s="317"/>
      <c r="D75" s="310" t="s">
        <v>117</v>
      </c>
      <c r="E75" s="317"/>
      <c r="F75" s="310" t="s">
        <v>118</v>
      </c>
      <c r="G75" s="317"/>
      <c r="H75" s="310" t="s">
        <v>119</v>
      </c>
      <c r="I75" s="311"/>
    </row>
    <row r="76" spans="1:9" ht="30.75" customHeight="1">
      <c r="A76" s="389" t="s">
        <v>14</v>
      </c>
      <c r="B76" s="210" t="s">
        <v>102</v>
      </c>
      <c r="C76" s="210" t="s">
        <v>61</v>
      </c>
      <c r="D76" s="210" t="s">
        <v>102</v>
      </c>
      <c r="E76" s="210" t="s">
        <v>61</v>
      </c>
      <c r="F76" s="210" t="s">
        <v>102</v>
      </c>
      <c r="G76" s="210" t="s">
        <v>61</v>
      </c>
      <c r="H76" s="210" t="s">
        <v>102</v>
      </c>
      <c r="I76" s="210" t="s">
        <v>61</v>
      </c>
    </row>
    <row r="77" spans="1:9" ht="30.75" customHeight="1">
      <c r="A77" s="390"/>
      <c r="B77" s="211">
        <v>8.3299999999999999E-2</v>
      </c>
      <c r="C77" s="211">
        <v>8.3299999999999999E-2</v>
      </c>
      <c r="D77" s="211">
        <v>0.09</v>
      </c>
      <c r="E77" s="212">
        <v>0.09</v>
      </c>
      <c r="F77" s="212">
        <v>0.1</v>
      </c>
      <c r="G77" s="214">
        <v>0.1</v>
      </c>
      <c r="H77" s="215">
        <v>0.09</v>
      </c>
      <c r="I77" s="214">
        <v>0.09</v>
      </c>
    </row>
    <row r="78" spans="1:9" ht="408.95" customHeight="1">
      <c r="A78" s="202" t="s">
        <v>103</v>
      </c>
      <c r="B78" s="308" t="s">
        <v>120</v>
      </c>
      <c r="C78" s="309"/>
      <c r="D78" s="308" t="s">
        <v>121</v>
      </c>
      <c r="E78" s="309"/>
      <c r="F78" s="308" t="s">
        <v>122</v>
      </c>
      <c r="G78" s="309"/>
      <c r="H78" s="348" t="s">
        <v>123</v>
      </c>
      <c r="I78" s="349"/>
    </row>
    <row r="79" spans="1:9" s="179" customFormat="1" ht="102.95" customHeight="1">
      <c r="A79" s="202" t="s">
        <v>108</v>
      </c>
      <c r="B79" s="310" t="s">
        <v>124</v>
      </c>
      <c r="C79" s="317"/>
      <c r="D79" s="310" t="s">
        <v>125</v>
      </c>
      <c r="E79" s="317"/>
      <c r="F79" s="310" t="s">
        <v>126</v>
      </c>
      <c r="G79" s="396"/>
      <c r="H79" s="310" t="s">
        <v>127</v>
      </c>
      <c r="I79" s="311"/>
    </row>
    <row r="80" spans="1:9" ht="30.75" customHeight="1">
      <c r="A80" s="389" t="s">
        <v>15</v>
      </c>
      <c r="B80" s="210" t="s">
        <v>102</v>
      </c>
      <c r="C80" s="210" t="s">
        <v>61</v>
      </c>
      <c r="D80" s="210" t="s">
        <v>102</v>
      </c>
      <c r="E80" s="210" t="s">
        <v>61</v>
      </c>
      <c r="F80" s="210" t="s">
        <v>102</v>
      </c>
      <c r="G80" s="210" t="s">
        <v>61</v>
      </c>
      <c r="H80" s="210" t="s">
        <v>102</v>
      </c>
      <c r="I80" s="210" t="s">
        <v>61</v>
      </c>
    </row>
    <row r="81" spans="1:9" ht="30.75" customHeight="1">
      <c r="A81" s="390"/>
      <c r="B81" s="211">
        <v>8.3299999999999999E-2</v>
      </c>
      <c r="C81" s="211">
        <v>8.3299999999999999E-2</v>
      </c>
      <c r="D81" s="211">
        <v>0.09</v>
      </c>
      <c r="E81" s="212">
        <v>0.09</v>
      </c>
      <c r="F81" s="212">
        <v>0.1</v>
      </c>
      <c r="G81" s="212">
        <v>0.1</v>
      </c>
      <c r="H81" s="215">
        <v>0.09</v>
      </c>
      <c r="I81" s="214">
        <v>0.09</v>
      </c>
    </row>
    <row r="82" spans="1:9" ht="408" customHeight="1">
      <c r="A82" s="202" t="s">
        <v>103</v>
      </c>
      <c r="B82" s="312" t="s">
        <v>128</v>
      </c>
      <c r="C82" s="313"/>
      <c r="D82" s="312" t="s">
        <v>129</v>
      </c>
      <c r="E82" s="313"/>
      <c r="F82" s="314" t="s">
        <v>130</v>
      </c>
      <c r="G82" s="315"/>
      <c r="H82" s="314" t="s">
        <v>131</v>
      </c>
      <c r="I82" s="316"/>
    </row>
    <row r="83" spans="1:9" s="179" customFormat="1" ht="81" customHeight="1">
      <c r="A83" s="202" t="s">
        <v>108</v>
      </c>
      <c r="B83" s="310" t="s">
        <v>132</v>
      </c>
      <c r="C83" s="317"/>
      <c r="D83" s="310" t="s">
        <v>133</v>
      </c>
      <c r="E83" s="317"/>
      <c r="F83" s="310" t="s">
        <v>134</v>
      </c>
      <c r="G83" s="311"/>
      <c r="H83" s="310" t="s">
        <v>135</v>
      </c>
      <c r="I83" s="311"/>
    </row>
    <row r="84" spans="1:9" ht="30" customHeight="1">
      <c r="A84" s="389" t="s">
        <v>18</v>
      </c>
      <c r="B84" s="210" t="s">
        <v>102</v>
      </c>
      <c r="C84" s="210" t="s">
        <v>61</v>
      </c>
      <c r="D84" s="210" t="s">
        <v>102</v>
      </c>
      <c r="E84" s="210" t="s">
        <v>61</v>
      </c>
      <c r="F84" s="210" t="s">
        <v>102</v>
      </c>
      <c r="G84" s="210" t="s">
        <v>61</v>
      </c>
      <c r="H84" s="210" t="s">
        <v>102</v>
      </c>
      <c r="I84" s="210" t="s">
        <v>61</v>
      </c>
    </row>
    <row r="85" spans="1:9" ht="30" customHeight="1">
      <c r="A85" s="390"/>
      <c r="B85" s="211">
        <v>8.3299999999999999E-2</v>
      </c>
      <c r="C85" s="211">
        <v>8.3299999999999999E-2</v>
      </c>
      <c r="D85" s="211">
        <v>0.1</v>
      </c>
      <c r="E85" s="211">
        <v>0.1</v>
      </c>
      <c r="F85" s="212">
        <v>0.1</v>
      </c>
      <c r="G85" s="212">
        <v>0.1</v>
      </c>
      <c r="H85" s="215">
        <v>0.09</v>
      </c>
      <c r="I85" s="215">
        <v>0.09</v>
      </c>
    </row>
    <row r="86" spans="1:9" ht="354.95" customHeight="1">
      <c r="A86" s="202" t="s">
        <v>103</v>
      </c>
      <c r="B86" s="319" t="s">
        <v>136</v>
      </c>
      <c r="C86" s="320"/>
      <c r="D86" s="319" t="s">
        <v>137</v>
      </c>
      <c r="E86" s="320"/>
      <c r="F86" s="314" t="s">
        <v>138</v>
      </c>
      <c r="G86" s="316"/>
      <c r="H86" s="319" t="s">
        <v>139</v>
      </c>
      <c r="I86" s="319"/>
    </row>
    <row r="87" spans="1:9" s="179" customFormat="1" ht="80.25" customHeight="1">
      <c r="A87" s="202" t="s">
        <v>108</v>
      </c>
      <c r="B87" s="310" t="s">
        <v>140</v>
      </c>
      <c r="C87" s="317"/>
      <c r="D87" s="310" t="s">
        <v>141</v>
      </c>
      <c r="E87" s="317"/>
      <c r="F87" s="310" t="s">
        <v>142</v>
      </c>
      <c r="G87" s="317"/>
      <c r="H87" s="310" t="s">
        <v>143</v>
      </c>
      <c r="I87" s="317"/>
    </row>
    <row r="88" spans="1:9" ht="29.25" customHeight="1">
      <c r="A88" s="389" t="s">
        <v>19</v>
      </c>
      <c r="B88" s="210" t="s">
        <v>102</v>
      </c>
      <c r="C88" s="210" t="s">
        <v>61</v>
      </c>
      <c r="D88" s="210" t="s">
        <v>102</v>
      </c>
      <c r="E88" s="210" t="s">
        <v>61</v>
      </c>
      <c r="F88" s="210" t="s">
        <v>102</v>
      </c>
      <c r="G88" s="210" t="s">
        <v>61</v>
      </c>
      <c r="H88" s="210" t="s">
        <v>102</v>
      </c>
      <c r="I88" s="210" t="s">
        <v>61</v>
      </c>
    </row>
    <row r="89" spans="1:9" ht="29.25" customHeight="1">
      <c r="A89" s="390"/>
      <c r="B89" s="211">
        <v>8.3299999999999999E-2</v>
      </c>
      <c r="C89" s="216">
        <v>8.3299999999999999E-2</v>
      </c>
      <c r="D89" s="211">
        <v>0.1</v>
      </c>
      <c r="E89" s="212">
        <v>0.1</v>
      </c>
      <c r="F89" s="212">
        <v>0.1</v>
      </c>
      <c r="G89" s="214">
        <v>0.15</v>
      </c>
      <c r="H89" s="215">
        <v>0.09</v>
      </c>
      <c r="I89" s="214">
        <v>0.13</v>
      </c>
    </row>
    <row r="90" spans="1:9" ht="409.5" customHeight="1">
      <c r="A90" s="202" t="s">
        <v>103</v>
      </c>
      <c r="B90" s="302" t="s">
        <v>144</v>
      </c>
      <c r="C90" s="307"/>
      <c r="D90" s="302" t="s">
        <v>145</v>
      </c>
      <c r="E90" s="307"/>
      <c r="F90" s="308" t="s">
        <v>146</v>
      </c>
      <c r="G90" s="309"/>
      <c r="H90" s="302" t="s">
        <v>147</v>
      </c>
      <c r="I90" s="307"/>
    </row>
    <row r="91" spans="1:9" s="179" customFormat="1" ht="80.25" customHeight="1">
      <c r="A91" s="202" t="s">
        <v>108</v>
      </c>
      <c r="B91" s="310" t="s">
        <v>148</v>
      </c>
      <c r="C91" s="317"/>
      <c r="D91" s="310" t="s">
        <v>149</v>
      </c>
      <c r="E91" s="317"/>
      <c r="F91" s="310" t="s">
        <v>150</v>
      </c>
      <c r="G91" s="317"/>
      <c r="H91" s="310" t="s">
        <v>151</v>
      </c>
      <c r="I91" s="317"/>
    </row>
    <row r="92" spans="1:9" ht="24.95" customHeight="1">
      <c r="A92" s="389" t="s">
        <v>20</v>
      </c>
      <c r="B92" s="210" t="s">
        <v>102</v>
      </c>
      <c r="C92" s="210" t="s">
        <v>61</v>
      </c>
      <c r="D92" s="210" t="s">
        <v>102</v>
      </c>
      <c r="E92" s="210" t="s">
        <v>61</v>
      </c>
      <c r="F92" s="210" t="s">
        <v>102</v>
      </c>
      <c r="G92" s="210" t="s">
        <v>61</v>
      </c>
      <c r="H92" s="210" t="s">
        <v>102</v>
      </c>
      <c r="I92" s="210" t="s">
        <v>61</v>
      </c>
    </row>
    <row r="93" spans="1:9" ht="24.95" customHeight="1">
      <c r="A93" s="390"/>
      <c r="B93" s="211">
        <v>8.3299999999999999E-2</v>
      </c>
      <c r="C93" s="226">
        <v>8.3299999999999999E-2</v>
      </c>
      <c r="D93" s="211">
        <v>0.1</v>
      </c>
      <c r="E93" s="212">
        <v>0.14000000000000001</v>
      </c>
      <c r="F93" s="212">
        <v>0.1</v>
      </c>
      <c r="G93" s="214">
        <v>0.15</v>
      </c>
      <c r="H93" s="215">
        <v>0.09</v>
      </c>
      <c r="I93" s="214">
        <v>0.1</v>
      </c>
    </row>
    <row r="94" spans="1:9" ht="408.95" customHeight="1">
      <c r="A94" s="202" t="s">
        <v>103</v>
      </c>
      <c r="B94" s="302" t="s">
        <v>152</v>
      </c>
      <c r="C94" s="307"/>
      <c r="D94" s="302" t="s">
        <v>153</v>
      </c>
      <c r="E94" s="307"/>
      <c r="F94" s="308" t="s">
        <v>154</v>
      </c>
      <c r="G94" s="309"/>
      <c r="H94" s="302" t="s">
        <v>155</v>
      </c>
      <c r="I94" s="302"/>
    </row>
    <row r="95" spans="1:9" s="179" customFormat="1" ht="111" customHeight="1">
      <c r="A95" s="202" t="s">
        <v>108</v>
      </c>
      <c r="B95" s="310" t="s">
        <v>156</v>
      </c>
      <c r="C95" s="317"/>
      <c r="D95" s="310" t="s">
        <v>157</v>
      </c>
      <c r="E95" s="317"/>
      <c r="F95" s="310" t="s">
        <v>158</v>
      </c>
      <c r="G95" s="317"/>
      <c r="H95" s="310" t="s">
        <v>159</v>
      </c>
      <c r="I95" s="317"/>
    </row>
    <row r="96" spans="1:9" ht="24.95" customHeight="1">
      <c r="A96" s="389" t="s">
        <v>21</v>
      </c>
      <c r="B96" s="210" t="s">
        <v>102</v>
      </c>
      <c r="C96" s="210" t="s">
        <v>61</v>
      </c>
      <c r="D96" s="210" t="s">
        <v>102</v>
      </c>
      <c r="E96" s="210" t="s">
        <v>61</v>
      </c>
      <c r="F96" s="210" t="s">
        <v>102</v>
      </c>
      <c r="G96" s="210" t="s">
        <v>61</v>
      </c>
      <c r="H96" s="210" t="s">
        <v>102</v>
      </c>
      <c r="I96" s="210" t="s">
        <v>61</v>
      </c>
    </row>
    <row r="97" spans="1:9" ht="24.95" customHeight="1">
      <c r="A97" s="390"/>
      <c r="B97" s="211">
        <v>8.3299999999999999E-2</v>
      </c>
      <c r="C97" s="211">
        <v>0.05</v>
      </c>
      <c r="D97" s="211">
        <v>0.1</v>
      </c>
      <c r="E97" s="212">
        <v>0.1</v>
      </c>
      <c r="F97" s="212">
        <v>0.1</v>
      </c>
      <c r="G97" s="214">
        <v>0.1</v>
      </c>
      <c r="H97" s="215">
        <v>0.09</v>
      </c>
      <c r="I97" s="214">
        <v>0.09</v>
      </c>
    </row>
    <row r="98" spans="1:9" ht="409.5" customHeight="1">
      <c r="A98" s="202" t="s">
        <v>103</v>
      </c>
      <c r="B98" s="302" t="s">
        <v>160</v>
      </c>
      <c r="C98" s="307"/>
      <c r="D98" s="302" t="s">
        <v>161</v>
      </c>
      <c r="E98" s="307"/>
      <c r="F98" s="302" t="s">
        <v>162</v>
      </c>
      <c r="G98" s="302"/>
      <c r="H98" s="302" t="s">
        <v>163</v>
      </c>
      <c r="I98" s="302"/>
    </row>
    <row r="99" spans="1:9" s="179" customFormat="1" ht="80.25" customHeight="1">
      <c r="A99" s="202" t="s">
        <v>108</v>
      </c>
      <c r="B99" s="310" t="s">
        <v>164</v>
      </c>
      <c r="C99" s="317"/>
      <c r="D99" s="310" t="s">
        <v>165</v>
      </c>
      <c r="E99" s="317"/>
      <c r="F99" s="310" t="s">
        <v>166</v>
      </c>
      <c r="G99" s="317"/>
      <c r="H99" s="310" t="s">
        <v>167</v>
      </c>
      <c r="I99" s="317"/>
    </row>
    <row r="100" spans="1:9" ht="24.95" customHeight="1">
      <c r="A100" s="389" t="s">
        <v>24</v>
      </c>
      <c r="B100" s="210" t="s">
        <v>102</v>
      </c>
      <c r="C100" s="210" t="s">
        <v>61</v>
      </c>
      <c r="D100" s="210" t="s">
        <v>102</v>
      </c>
      <c r="E100" s="210" t="s">
        <v>61</v>
      </c>
      <c r="F100" s="210" t="s">
        <v>102</v>
      </c>
      <c r="G100" s="210" t="s">
        <v>61</v>
      </c>
      <c r="H100" s="210" t="s">
        <v>102</v>
      </c>
      <c r="I100" s="210" t="s">
        <v>61</v>
      </c>
    </row>
    <row r="101" spans="1:9" ht="24.95" customHeight="1">
      <c r="A101" s="390"/>
      <c r="B101" s="211">
        <v>8.3299999999999999E-2</v>
      </c>
      <c r="C101" s="217"/>
      <c r="D101" s="211">
        <v>0.09</v>
      </c>
      <c r="E101" s="212"/>
      <c r="F101" s="212">
        <v>0.1</v>
      </c>
      <c r="G101" s="214"/>
      <c r="H101" s="215">
        <v>0.09</v>
      </c>
      <c r="I101" s="214"/>
    </row>
    <row r="102" spans="1:9" ht="80.25" customHeight="1">
      <c r="A102" s="202" t="s">
        <v>103</v>
      </c>
      <c r="B102" s="305"/>
      <c r="C102" s="305"/>
      <c r="D102" s="305"/>
      <c r="E102" s="305"/>
      <c r="F102" s="305"/>
      <c r="G102" s="305"/>
      <c r="H102" s="305"/>
      <c r="I102" s="305"/>
    </row>
    <row r="103" spans="1:9" ht="80.25" customHeight="1">
      <c r="A103" s="202" t="s">
        <v>108</v>
      </c>
      <c r="B103" s="303"/>
      <c r="C103" s="304"/>
      <c r="D103" s="303"/>
      <c r="E103" s="304"/>
      <c r="F103" s="303"/>
      <c r="G103" s="304"/>
      <c r="H103" s="303"/>
      <c r="I103" s="304"/>
    </row>
    <row r="104" spans="1:9" ht="24.95" customHeight="1">
      <c r="A104" s="389" t="s">
        <v>25</v>
      </c>
      <c r="B104" s="210" t="s">
        <v>102</v>
      </c>
      <c r="C104" s="210" t="s">
        <v>61</v>
      </c>
      <c r="D104" s="210" t="s">
        <v>102</v>
      </c>
      <c r="E104" s="210" t="s">
        <v>61</v>
      </c>
      <c r="F104" s="210" t="s">
        <v>102</v>
      </c>
      <c r="G104" s="210" t="s">
        <v>61</v>
      </c>
      <c r="H104" s="210" t="s">
        <v>102</v>
      </c>
      <c r="I104" s="210" t="s">
        <v>61</v>
      </c>
    </row>
    <row r="105" spans="1:9" ht="24.95" customHeight="1">
      <c r="A105" s="390"/>
      <c r="B105" s="211">
        <v>8.3299999999999999E-2</v>
      </c>
      <c r="C105" s="217"/>
      <c r="D105" s="211">
        <v>0.08</v>
      </c>
      <c r="E105" s="212"/>
      <c r="F105" s="212">
        <v>0.15</v>
      </c>
      <c r="G105" s="214"/>
      <c r="H105" s="215">
        <v>0.09</v>
      </c>
      <c r="I105" s="214"/>
    </row>
    <row r="106" spans="1:9" ht="80.25" customHeight="1">
      <c r="A106" s="202" t="s">
        <v>103</v>
      </c>
      <c r="B106" s="305"/>
      <c r="C106" s="305"/>
      <c r="D106" s="305"/>
      <c r="E106" s="305"/>
      <c r="F106" s="305"/>
      <c r="G106" s="305"/>
      <c r="H106" s="305"/>
      <c r="I106" s="305"/>
    </row>
    <row r="107" spans="1:9" ht="80.25" customHeight="1">
      <c r="A107" s="202" t="s">
        <v>108</v>
      </c>
      <c r="B107" s="303"/>
      <c r="C107" s="304"/>
      <c r="D107" s="303"/>
      <c r="E107" s="304"/>
      <c r="F107" s="303"/>
      <c r="G107" s="304"/>
      <c r="H107" s="303"/>
      <c r="I107" s="304"/>
    </row>
    <row r="108" spans="1:9" ht="24.95" customHeight="1">
      <c r="A108" s="389" t="s">
        <v>26</v>
      </c>
      <c r="B108" s="210" t="s">
        <v>102</v>
      </c>
      <c r="C108" s="210" t="s">
        <v>61</v>
      </c>
      <c r="D108" s="210" t="s">
        <v>102</v>
      </c>
      <c r="E108" s="210" t="s">
        <v>61</v>
      </c>
      <c r="F108" s="210" t="s">
        <v>102</v>
      </c>
      <c r="G108" s="210" t="s">
        <v>61</v>
      </c>
      <c r="H108" s="210" t="s">
        <v>102</v>
      </c>
      <c r="I108" s="210" t="s">
        <v>61</v>
      </c>
    </row>
    <row r="109" spans="1:9" ht="24.95" customHeight="1">
      <c r="A109" s="390"/>
      <c r="B109" s="211">
        <v>8.3299999999999999E-2</v>
      </c>
      <c r="C109" s="217"/>
      <c r="D109" s="211">
        <v>7.0000000000000007E-2</v>
      </c>
      <c r="E109" s="212"/>
      <c r="F109" s="212">
        <v>0.05</v>
      </c>
      <c r="G109" s="214"/>
      <c r="H109" s="215">
        <v>0.09</v>
      </c>
      <c r="I109" s="214"/>
    </row>
    <row r="110" spans="1:9" ht="80.25" customHeight="1">
      <c r="A110" s="202" t="s">
        <v>103</v>
      </c>
      <c r="B110" s="305"/>
      <c r="C110" s="305"/>
      <c r="D110" s="305"/>
      <c r="E110" s="305"/>
      <c r="F110" s="305"/>
      <c r="G110" s="305"/>
      <c r="H110" s="305"/>
      <c r="I110" s="305"/>
    </row>
    <row r="111" spans="1:9" ht="80.25" customHeight="1">
      <c r="A111" s="202" t="s">
        <v>108</v>
      </c>
      <c r="B111" s="303"/>
      <c r="C111" s="304"/>
      <c r="D111" s="303"/>
      <c r="E111" s="304"/>
      <c r="F111" s="303"/>
      <c r="G111" s="304"/>
      <c r="H111" s="303"/>
      <c r="I111" s="304"/>
    </row>
    <row r="112" spans="1:9" ht="24.95" customHeight="1">
      <c r="A112" s="389" t="s">
        <v>27</v>
      </c>
      <c r="B112" s="210" t="s">
        <v>102</v>
      </c>
      <c r="C112" s="210" t="s">
        <v>61</v>
      </c>
      <c r="D112" s="210" t="s">
        <v>102</v>
      </c>
      <c r="E112" s="210" t="s">
        <v>61</v>
      </c>
      <c r="F112" s="210" t="s">
        <v>102</v>
      </c>
      <c r="G112" s="210" t="s">
        <v>61</v>
      </c>
      <c r="H112" s="210" t="s">
        <v>102</v>
      </c>
      <c r="I112" s="210" t="s">
        <v>61</v>
      </c>
    </row>
    <row r="113" spans="1:9" ht="24.95" customHeight="1">
      <c r="A113" s="390"/>
      <c r="B113" s="211">
        <v>8.3299999999999999E-2</v>
      </c>
      <c r="C113" s="218"/>
      <c r="D113" s="211">
        <v>0.05</v>
      </c>
      <c r="E113" s="218"/>
      <c r="F113" s="212">
        <v>0.05</v>
      </c>
      <c r="G113" s="219"/>
      <c r="H113" s="215">
        <v>0.09</v>
      </c>
      <c r="I113" s="219"/>
    </row>
    <row r="114" spans="1:9" ht="80.25" customHeight="1">
      <c r="A114" s="202" t="s">
        <v>103</v>
      </c>
      <c r="B114" s="306"/>
      <c r="C114" s="306"/>
      <c r="D114" s="306"/>
      <c r="E114" s="306"/>
      <c r="F114" s="306"/>
      <c r="G114" s="306"/>
      <c r="H114" s="306"/>
      <c r="I114" s="306"/>
    </row>
    <row r="115" spans="1:9" ht="80.25" customHeight="1">
      <c r="A115" s="202" t="s">
        <v>108</v>
      </c>
      <c r="B115" s="303"/>
      <c r="C115" s="304"/>
      <c r="D115" s="303"/>
      <c r="E115" s="304"/>
      <c r="F115" s="303"/>
      <c r="G115" s="304"/>
      <c r="H115" s="303"/>
      <c r="I115" s="304"/>
    </row>
    <row r="116" spans="1:9" ht="15">
      <c r="A116" s="220" t="s">
        <v>168</v>
      </c>
      <c r="B116" s="221">
        <f t="shared" ref="B116:I116" si="1">(B69+B73+B77+B81+B85+B89+B93+B97+B101+B105+B109+B113)</f>
        <v>0.99960000000000016</v>
      </c>
      <c r="C116" s="221">
        <f t="shared" si="1"/>
        <v>0.6331</v>
      </c>
      <c r="D116" s="221">
        <f t="shared" si="1"/>
        <v>1</v>
      </c>
      <c r="E116" s="221">
        <f t="shared" si="1"/>
        <v>0.75</v>
      </c>
      <c r="F116" s="221">
        <f t="shared" si="1"/>
        <v>1</v>
      </c>
      <c r="G116" s="221">
        <f t="shared" si="1"/>
        <v>0.75</v>
      </c>
      <c r="H116" s="221">
        <f t="shared" si="1"/>
        <v>0.99999999999999978</v>
      </c>
      <c r="I116" s="221">
        <f t="shared" si="1"/>
        <v>0.69</v>
      </c>
    </row>
    <row r="121" spans="1:9" ht="37.5" customHeight="1"/>
    <row r="122" spans="1:9" ht="19.5" customHeight="1"/>
    <row r="123" spans="1:9" ht="19.5" customHeight="1"/>
    <row r="124" spans="1:9" ht="34.5" customHeight="1"/>
    <row r="125" spans="1:9" ht="15" customHeight="1"/>
    <row r="126" spans="1:9" ht="15.75" customHeight="1"/>
  </sheetData>
  <mergeCells count="211">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H86:I86"/>
    <mergeCell ref="B79:C79"/>
    <mergeCell ref="D79:E79"/>
    <mergeCell ref="F79:G79"/>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B67:C67"/>
    <mergeCell ref="D67:E67"/>
    <mergeCell ref="F67:G67"/>
    <mergeCell ref="H67:I67"/>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D71:E71"/>
    <mergeCell ref="F71:G71"/>
    <mergeCell ref="F74:G74"/>
    <mergeCell ref="H74:I74"/>
    <mergeCell ref="B74:C74"/>
    <mergeCell ref="D74:E74"/>
    <mergeCell ref="H75:I75"/>
    <mergeCell ref="H78:I78"/>
    <mergeCell ref="H71:I71"/>
    <mergeCell ref="H83:I83"/>
    <mergeCell ref="B86:C86"/>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A44:A45"/>
    <mergeCell ref="B71:C71"/>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B103:C103"/>
    <mergeCell ref="D103:E103"/>
    <mergeCell ref="F103:G103"/>
    <mergeCell ref="B75:C75"/>
    <mergeCell ref="D75:E75"/>
    <mergeCell ref="F75:G75"/>
    <mergeCell ref="B78:C78"/>
    <mergeCell ref="D78:E78"/>
    <mergeCell ref="F78:G78"/>
    <mergeCell ref="F98:G98"/>
    <mergeCell ref="D86:E86"/>
    <mergeCell ref="F86:G86"/>
    <mergeCell ref="B98:C98"/>
    <mergeCell ref="D98:E98"/>
    <mergeCell ref="F83:G83"/>
    <mergeCell ref="F54:G54"/>
    <mergeCell ref="D56:E56"/>
    <mergeCell ref="F56:G56"/>
    <mergeCell ref="D51:E51"/>
    <mergeCell ref="D55:E55"/>
    <mergeCell ref="F61:G61"/>
    <mergeCell ref="F59:G59"/>
    <mergeCell ref="B66:C66"/>
    <mergeCell ref="D66:E66"/>
    <mergeCell ref="F58:G58"/>
    <mergeCell ref="F60:G60"/>
    <mergeCell ref="F53:G53"/>
    <mergeCell ref="F114:G114"/>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H35:I36"/>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s>
  <phoneticPr fontId="27" type="noConversion"/>
  <hyperlinks>
    <hyperlink ref="B71" r:id="rId1" xr:uid="{B14686D6-06D7-7B4F-B2F0-EE6A41916369}"/>
    <hyperlink ref="D71" r:id="rId2" xr:uid="{FDE8A115-68A8-2043-820A-BA6639B70029}"/>
    <hyperlink ref="H71" r:id="rId3" xr:uid="{15185BE8-6EA4-9349-9B58-3340603A0A57}"/>
    <hyperlink ref="B75" r:id="rId4" xr:uid="{B5F09434-B70D-AD41-A32F-4C66906BE290}"/>
    <hyperlink ref="D75" r:id="rId5" xr:uid="{3A9321A6-3EF6-C846-B657-AD017A67C0EA}"/>
    <hyperlink ref="H75" r:id="rId6" xr:uid="{BB5A672F-0677-7F4A-9EE2-76A6CEB88642}"/>
    <hyperlink ref="F75" r:id="rId7" xr:uid="{C84CB706-48CF-2A4B-AF85-5B55C0F34A34}"/>
    <hyperlink ref="B79" r:id="rId8" xr:uid="{05B347EC-230F-1F40-AC6C-08BB2D8B6AB0}"/>
    <hyperlink ref="D79" r:id="rId9" xr:uid="{5F6AD4AB-41CE-284E-972D-6D6D4D3D68BE}"/>
    <hyperlink ref="F79" r:id="rId10" xr:uid="{31CEBF2D-3688-5B45-B652-2A4D4F53A232}"/>
    <hyperlink ref="H79" r:id="rId11" xr:uid="{F561FD83-3A6C-8F4F-96BB-2D4DEB807A02}"/>
    <hyperlink ref="B83" r:id="rId12" xr:uid="{41960022-C4CF-CE4B-8147-0EB89014439C}"/>
    <hyperlink ref="D83" r:id="rId13" xr:uid="{13F18B36-D3A0-DA43-BA32-77C0B232FEF3}"/>
    <hyperlink ref="F83" r:id="rId14" xr:uid="{867E543B-EE49-6045-B307-547C5D74538E}"/>
    <hyperlink ref="H83" r:id="rId15" xr:uid="{801C2180-590E-2545-8ABC-B61F61B4B7CD}"/>
    <hyperlink ref="B87" r:id="rId16" xr:uid="{55101C5F-61ED-8A41-A28C-5AA14D534E98}"/>
    <hyperlink ref="D87" r:id="rId17" xr:uid="{9745E12F-EEE4-0548-BD75-CDC696ADB65E}"/>
    <hyperlink ref="F87" r:id="rId18" xr:uid="{51642428-2199-E848-87E2-9792F8FCC080}"/>
    <hyperlink ref="H87" r:id="rId19" xr:uid="{FC11CAE7-4A7C-6C42-A778-E28FABC8A5C6}"/>
    <hyperlink ref="B91" r:id="rId20" xr:uid="{F8CAB972-B74E-B84E-89F1-5F4E99F14220}"/>
    <hyperlink ref="D91" r:id="rId21" xr:uid="{AC5A2C65-0A56-864A-8365-27202E13FC51}"/>
    <hyperlink ref="F91" r:id="rId22" xr:uid="{27B525D6-8137-9B43-A2F0-70E329D52664}"/>
    <hyperlink ref="H91" r:id="rId23" xr:uid="{949CA8A6-3F22-D94E-8B71-096A8A061940}"/>
    <hyperlink ref="F95" r:id="rId24" xr:uid="{83B1F05F-4F62-9640-9340-63390612F48F}"/>
    <hyperlink ref="H95" r:id="rId25" xr:uid="{7AE173E9-521C-E046-A9F5-D08CB3E6F1B4}"/>
    <hyperlink ref="B95" r:id="rId26" xr:uid="{C143806D-CB5C-7D47-9094-B6D5C87DB1E3}"/>
    <hyperlink ref="D95" r:id="rId27" xr:uid="{AB064A12-D0F0-6D42-B6FE-97B37AFE4122}"/>
    <hyperlink ref="B99" r:id="rId28" xr:uid="{209E79B0-0713-0543-BCE8-C60C17E01687}"/>
    <hyperlink ref="D99" r:id="rId29" xr:uid="{60DACFAA-781F-1041-A5B7-D7EF78B3E480}"/>
    <hyperlink ref="F99" r:id="rId30" xr:uid="{FF5A2C13-555F-EB43-9D5A-235A72FCC20E}"/>
    <hyperlink ref="H99" r:id="rId31" xr:uid="{C1E58100-2C06-694E-A2B4-6FB5DAEFF34F}"/>
  </hyperlinks>
  <pageMargins left="0.25" right="0.25" top="0.75" bottom="0.75" header="0.3" footer="0.3"/>
  <pageSetup scale="21" orientation="landscape" r:id="rId32"/>
  <drawing r:id="rId33"/>
  <legacyDrawing r:id="rId3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FF50-ECD2-1744-AE02-94997F42E574}">
  <dimension ref="A1:X131"/>
  <sheetViews>
    <sheetView topLeftCell="H17" zoomScale="70" zoomScaleNormal="70" workbookViewId="0">
      <selection activeCell="N24" sqref="N24:N29"/>
    </sheetView>
  </sheetViews>
  <sheetFormatPr defaultColWidth="32.5703125" defaultRowHeight="15"/>
  <cols>
    <col min="1" max="3" width="28.85546875" style="222" customWidth="1"/>
    <col min="4" max="7" width="35.85546875" style="222" customWidth="1"/>
    <col min="8" max="8" width="32.5703125" style="222"/>
    <col min="9" max="9" width="39.140625" style="222" customWidth="1"/>
    <col min="10" max="15" width="25.85546875" style="222" customWidth="1"/>
    <col min="16" max="16384" width="32.5703125" style="222"/>
  </cols>
  <sheetData>
    <row r="1" spans="1:24" ht="15.75" thickBot="1">
      <c r="A1" s="373"/>
      <c r="B1" s="353" t="s">
        <v>0</v>
      </c>
      <c r="C1" s="354"/>
      <c r="D1" s="354"/>
      <c r="E1" s="354"/>
      <c r="F1" s="354"/>
      <c r="G1" s="354"/>
      <c r="H1" s="354"/>
      <c r="I1" s="354"/>
      <c r="J1" s="354"/>
      <c r="K1" s="354"/>
      <c r="L1" s="355"/>
      <c r="M1" s="350" t="s">
        <v>1</v>
      </c>
      <c r="N1" s="351"/>
      <c r="O1" s="352"/>
      <c r="P1" s="53"/>
      <c r="Q1" s="53"/>
      <c r="R1" s="53"/>
      <c r="S1" s="53"/>
      <c r="T1" s="53"/>
      <c r="U1" s="53"/>
      <c r="V1" s="53"/>
      <c r="W1" s="53"/>
      <c r="X1" s="53"/>
    </row>
    <row r="2" spans="1:24" ht="15.75" thickBot="1">
      <c r="A2" s="247"/>
      <c r="B2" s="356" t="s">
        <v>2</v>
      </c>
      <c r="C2" s="357"/>
      <c r="D2" s="357"/>
      <c r="E2" s="357"/>
      <c r="F2" s="357"/>
      <c r="G2" s="357"/>
      <c r="H2" s="357"/>
      <c r="I2" s="357"/>
      <c r="J2" s="357"/>
      <c r="K2" s="357"/>
      <c r="L2" s="358"/>
      <c r="M2" s="350" t="s">
        <v>3</v>
      </c>
      <c r="N2" s="351"/>
      <c r="O2" s="352"/>
      <c r="P2" s="53"/>
      <c r="Q2" s="53"/>
      <c r="R2" s="53"/>
      <c r="S2" s="53"/>
      <c r="T2" s="53"/>
      <c r="U2" s="53"/>
      <c r="V2" s="53"/>
      <c r="W2" s="53"/>
      <c r="X2" s="53"/>
    </row>
    <row r="3" spans="1:24" ht="15.75" thickBot="1">
      <c r="A3" s="247"/>
      <c r="B3" s="356" t="s">
        <v>4</v>
      </c>
      <c r="C3" s="357"/>
      <c r="D3" s="357"/>
      <c r="E3" s="357"/>
      <c r="F3" s="357"/>
      <c r="G3" s="357"/>
      <c r="H3" s="357"/>
      <c r="I3" s="357"/>
      <c r="J3" s="357"/>
      <c r="K3" s="357"/>
      <c r="L3" s="358"/>
      <c r="M3" s="350" t="s">
        <v>5</v>
      </c>
      <c r="N3" s="351"/>
      <c r="O3" s="352"/>
      <c r="P3" s="53"/>
      <c r="Q3" s="53"/>
      <c r="R3" s="53"/>
      <c r="S3" s="53"/>
      <c r="T3" s="53"/>
      <c r="U3" s="53"/>
      <c r="V3" s="53"/>
      <c r="W3" s="53"/>
      <c r="X3" s="53"/>
    </row>
    <row r="4" spans="1:24" ht="15.75" thickBot="1">
      <c r="A4" s="249"/>
      <c r="B4" s="359" t="s">
        <v>6</v>
      </c>
      <c r="C4" s="360"/>
      <c r="D4" s="360"/>
      <c r="E4" s="360"/>
      <c r="F4" s="360"/>
      <c r="G4" s="360"/>
      <c r="H4" s="360"/>
      <c r="I4" s="360"/>
      <c r="J4" s="360"/>
      <c r="K4" s="360"/>
      <c r="L4" s="361"/>
      <c r="M4" s="350" t="s">
        <v>7</v>
      </c>
      <c r="N4" s="351"/>
      <c r="O4" s="352"/>
      <c r="P4" s="53"/>
      <c r="Q4" s="53"/>
      <c r="R4" s="53"/>
      <c r="S4" s="53"/>
      <c r="T4" s="53"/>
      <c r="U4" s="53"/>
      <c r="V4" s="53"/>
      <c r="W4" s="53"/>
      <c r="X4" s="53"/>
    </row>
    <row r="5" spans="1:24" ht="15.75" thickBot="1">
      <c r="A5" s="54"/>
      <c r="B5" s="55"/>
      <c r="C5" s="55"/>
      <c r="D5" s="55"/>
      <c r="E5" s="55"/>
      <c r="F5" s="55"/>
      <c r="G5" s="55"/>
      <c r="H5" s="55"/>
      <c r="I5" s="55"/>
      <c r="J5" s="55"/>
      <c r="K5" s="55"/>
      <c r="L5" s="55"/>
      <c r="M5" s="60"/>
      <c r="N5" s="60"/>
      <c r="O5" s="60"/>
      <c r="P5" s="53"/>
      <c r="Q5" s="53"/>
      <c r="R5" s="53"/>
      <c r="S5" s="53"/>
      <c r="T5" s="53"/>
      <c r="U5" s="53"/>
      <c r="V5" s="53"/>
      <c r="W5" s="53"/>
      <c r="X5" s="53"/>
    </row>
    <row r="6" spans="1:24" ht="38.25" customHeight="1" thickBot="1">
      <c r="A6" s="28" t="s">
        <v>8</v>
      </c>
      <c r="B6" s="383" t="s">
        <v>9</v>
      </c>
      <c r="C6" s="384"/>
      <c r="D6" s="384"/>
      <c r="E6" s="384"/>
      <c r="F6" s="384"/>
      <c r="G6" s="384"/>
      <c r="H6" s="384"/>
      <c r="I6" s="384"/>
      <c r="J6" s="384"/>
      <c r="K6" s="385"/>
      <c r="L6" s="84" t="s">
        <v>10</v>
      </c>
      <c r="M6" s="386">
        <v>2024110010308</v>
      </c>
      <c r="N6" s="387"/>
      <c r="O6" s="388"/>
      <c r="P6" s="1"/>
      <c r="Q6" s="1"/>
      <c r="R6" s="1"/>
      <c r="S6" s="1"/>
      <c r="T6" s="1"/>
      <c r="U6" s="1"/>
      <c r="V6" s="1"/>
      <c r="W6" s="1"/>
      <c r="X6" s="1"/>
    </row>
    <row r="7" spans="1:24" ht="15.75" thickBot="1">
      <c r="A7" s="54"/>
      <c r="B7" s="55"/>
      <c r="C7" s="55"/>
      <c r="D7" s="55"/>
      <c r="E7" s="55"/>
      <c r="F7" s="55"/>
      <c r="G7" s="55"/>
      <c r="H7" s="55"/>
      <c r="I7" s="55"/>
      <c r="J7" s="55"/>
      <c r="K7" s="55"/>
      <c r="L7" s="55"/>
      <c r="M7" s="60"/>
      <c r="N7" s="60"/>
      <c r="O7" s="60"/>
      <c r="P7" s="53"/>
      <c r="Q7" s="53"/>
      <c r="R7" s="53"/>
      <c r="S7" s="53"/>
      <c r="T7" s="53"/>
      <c r="U7" s="53"/>
      <c r="V7" s="53"/>
      <c r="W7" s="53"/>
      <c r="X7" s="53"/>
    </row>
    <row r="8" spans="1:24" ht="15.75" thickBot="1">
      <c r="A8" s="382" t="s">
        <v>11</v>
      </c>
      <c r="B8" s="84" t="s">
        <v>12</v>
      </c>
      <c r="C8" s="186"/>
      <c r="D8" s="84" t="s">
        <v>13</v>
      </c>
      <c r="E8" s="186"/>
      <c r="F8" s="84" t="s">
        <v>14</v>
      </c>
      <c r="G8" s="98"/>
      <c r="H8" s="84" t="s">
        <v>15</v>
      </c>
      <c r="I8" s="99"/>
      <c r="J8" s="285" t="s">
        <v>16</v>
      </c>
      <c r="K8" s="374"/>
      <c r="L8" s="95" t="s">
        <v>17</v>
      </c>
      <c r="M8" s="391"/>
      <c r="N8" s="391"/>
      <c r="O8" s="391"/>
      <c r="P8" s="53"/>
      <c r="Q8" s="53"/>
      <c r="R8" s="53"/>
      <c r="S8" s="53"/>
      <c r="T8" s="53"/>
      <c r="U8" s="53"/>
      <c r="V8" s="53"/>
      <c r="W8" s="53"/>
      <c r="X8" s="53"/>
    </row>
    <row r="9" spans="1:24" ht="15.75" thickBot="1">
      <c r="A9" s="382"/>
      <c r="B9" s="86" t="s">
        <v>18</v>
      </c>
      <c r="C9" s="59"/>
      <c r="D9" s="84" t="s">
        <v>19</v>
      </c>
      <c r="E9" s="59"/>
      <c r="F9" s="84" t="s">
        <v>20</v>
      </c>
      <c r="G9" s="59"/>
      <c r="H9" s="84" t="s">
        <v>21</v>
      </c>
      <c r="I9" s="99" t="s">
        <v>169</v>
      </c>
      <c r="J9" s="285"/>
      <c r="K9" s="374"/>
      <c r="L9" s="95" t="s">
        <v>23</v>
      </c>
      <c r="M9" s="391" t="s">
        <v>22</v>
      </c>
      <c r="N9" s="391"/>
      <c r="O9" s="391"/>
      <c r="P9" s="53"/>
      <c r="Q9" s="53"/>
      <c r="R9" s="53"/>
      <c r="S9" s="53"/>
      <c r="T9" s="53"/>
      <c r="U9" s="53"/>
      <c r="V9" s="53"/>
      <c r="W9" s="53"/>
      <c r="X9" s="53"/>
    </row>
    <row r="10" spans="1:24" ht="15.75" thickBot="1">
      <c r="A10" s="382"/>
      <c r="B10" s="84" t="s">
        <v>24</v>
      </c>
      <c r="C10" s="98"/>
      <c r="D10" s="84" t="s">
        <v>25</v>
      </c>
      <c r="E10" s="29"/>
      <c r="F10" s="84" t="s">
        <v>26</v>
      </c>
      <c r="G10" s="29"/>
      <c r="H10" s="84" t="s">
        <v>27</v>
      </c>
      <c r="I10" s="99"/>
      <c r="J10" s="285"/>
      <c r="K10" s="374"/>
      <c r="L10" s="95" t="s">
        <v>28</v>
      </c>
      <c r="M10" s="391" t="s">
        <v>22</v>
      </c>
      <c r="N10" s="391"/>
      <c r="O10" s="391"/>
      <c r="P10" s="53"/>
      <c r="Q10" s="53"/>
      <c r="R10" s="53"/>
      <c r="S10" s="53"/>
      <c r="T10" s="53"/>
      <c r="U10" s="53"/>
      <c r="V10" s="53"/>
      <c r="W10" s="53"/>
      <c r="X10" s="53"/>
    </row>
    <row r="11" spans="1:24" ht="15.75" thickBot="1">
      <c r="A11" s="4"/>
      <c r="B11" s="5"/>
      <c r="C11" s="5"/>
      <c r="D11" s="7"/>
      <c r="E11" s="6"/>
      <c r="F11" s="6"/>
      <c r="G11" s="126"/>
      <c r="H11" s="126"/>
      <c r="I11" s="8"/>
      <c r="J11" s="8"/>
      <c r="K11" s="5"/>
      <c r="L11" s="5"/>
      <c r="M11" s="5"/>
      <c r="N11" s="5"/>
      <c r="O11" s="5"/>
      <c r="P11" s="1"/>
      <c r="Q11" s="1"/>
      <c r="R11" s="1"/>
      <c r="S11" s="1"/>
      <c r="T11" s="1"/>
      <c r="U11" s="1"/>
      <c r="V11" s="1"/>
      <c r="W11" s="1"/>
      <c r="X11" s="1"/>
    </row>
    <row r="12" spans="1:24">
      <c r="A12" s="379" t="s">
        <v>29</v>
      </c>
      <c r="B12" s="363" t="s">
        <v>170</v>
      </c>
      <c r="C12" s="364"/>
      <c r="D12" s="364"/>
      <c r="E12" s="364"/>
      <c r="F12" s="364"/>
      <c r="G12" s="364"/>
      <c r="H12" s="364"/>
      <c r="I12" s="364"/>
      <c r="J12" s="364"/>
      <c r="K12" s="364"/>
      <c r="L12" s="364"/>
      <c r="M12" s="364"/>
      <c r="N12" s="364"/>
      <c r="O12" s="365"/>
      <c r="P12" s="1"/>
      <c r="Q12" s="1"/>
      <c r="R12" s="1"/>
      <c r="S12" s="1"/>
      <c r="T12" s="1"/>
      <c r="U12" s="1"/>
      <c r="V12" s="1"/>
      <c r="W12" s="1"/>
      <c r="X12" s="1"/>
    </row>
    <row r="13" spans="1:24">
      <c r="A13" s="380"/>
      <c r="B13" s="366"/>
      <c r="C13" s="367"/>
      <c r="D13" s="367"/>
      <c r="E13" s="367"/>
      <c r="F13" s="367"/>
      <c r="G13" s="367"/>
      <c r="H13" s="367"/>
      <c r="I13" s="367"/>
      <c r="J13" s="367"/>
      <c r="K13" s="367"/>
      <c r="L13" s="367"/>
      <c r="M13" s="367"/>
      <c r="N13" s="367"/>
      <c r="O13" s="368"/>
      <c r="P13" s="1"/>
      <c r="Q13" s="1"/>
      <c r="R13" s="1"/>
      <c r="S13" s="1"/>
      <c r="T13" s="1"/>
      <c r="U13" s="1"/>
      <c r="V13" s="1"/>
      <c r="W13" s="1"/>
      <c r="X13" s="1"/>
    </row>
    <row r="14" spans="1:24" ht="15.75" thickBot="1">
      <c r="A14" s="381"/>
      <c r="B14" s="369"/>
      <c r="C14" s="370"/>
      <c r="D14" s="370"/>
      <c r="E14" s="370"/>
      <c r="F14" s="370"/>
      <c r="G14" s="370"/>
      <c r="H14" s="370"/>
      <c r="I14" s="370"/>
      <c r="J14" s="370"/>
      <c r="K14" s="370"/>
      <c r="L14" s="370"/>
      <c r="M14" s="370"/>
      <c r="N14" s="370"/>
      <c r="O14" s="371"/>
      <c r="P14" s="1"/>
      <c r="Q14" s="1"/>
      <c r="R14" s="1"/>
      <c r="S14" s="1"/>
      <c r="T14" s="1"/>
      <c r="U14" s="1"/>
      <c r="V14" s="1"/>
      <c r="W14" s="1"/>
      <c r="X14" s="1"/>
    </row>
    <row r="15" spans="1:24" ht="15.75" thickBot="1">
      <c r="A15" s="12"/>
      <c r="B15" s="135"/>
      <c r="C15" s="136"/>
      <c r="D15" s="136"/>
      <c r="E15" s="136"/>
      <c r="F15" s="136"/>
      <c r="G15" s="2"/>
      <c r="H15" s="2"/>
      <c r="I15" s="2"/>
      <c r="J15" s="2"/>
      <c r="K15" s="2"/>
      <c r="L15" s="137"/>
      <c r="M15" s="137"/>
      <c r="N15" s="137"/>
      <c r="O15" s="137"/>
      <c r="P15" s="1"/>
      <c r="Q15" s="1"/>
      <c r="R15" s="1"/>
      <c r="S15" s="1"/>
      <c r="T15" s="1"/>
      <c r="U15" s="1"/>
      <c r="V15" s="1"/>
      <c r="W15" s="1"/>
      <c r="X15" s="1"/>
    </row>
    <row r="16" spans="1:24" ht="66.95" customHeight="1" thickBot="1">
      <c r="A16" s="28" t="s">
        <v>31</v>
      </c>
      <c r="B16" s="372" t="s">
        <v>32</v>
      </c>
      <c r="C16" s="372"/>
      <c r="D16" s="372"/>
      <c r="E16" s="372"/>
      <c r="F16" s="372"/>
      <c r="G16" s="375" t="s">
        <v>33</v>
      </c>
      <c r="H16" s="375"/>
      <c r="I16" s="372" t="s">
        <v>171</v>
      </c>
      <c r="J16" s="372"/>
      <c r="K16" s="372"/>
      <c r="L16" s="372"/>
      <c r="M16" s="372"/>
      <c r="N16" s="372"/>
      <c r="O16" s="372"/>
      <c r="P16" s="13"/>
      <c r="Q16" s="13"/>
      <c r="R16" s="13"/>
      <c r="S16" s="13"/>
      <c r="T16" s="13"/>
      <c r="U16" s="13"/>
      <c r="V16" s="13"/>
      <c r="W16" s="13"/>
      <c r="X16" s="13"/>
    </row>
    <row r="17" spans="1:24" ht="15.75" thickBot="1">
      <c r="A17" s="12"/>
      <c r="B17" s="2"/>
      <c r="C17" s="136"/>
      <c r="D17" s="136"/>
      <c r="E17" s="136"/>
      <c r="F17" s="136"/>
      <c r="G17" s="2"/>
      <c r="H17" s="2"/>
      <c r="I17" s="2"/>
      <c r="J17" s="2"/>
      <c r="K17" s="2"/>
      <c r="L17" s="137"/>
      <c r="M17" s="137"/>
      <c r="N17" s="137"/>
      <c r="O17" s="137"/>
      <c r="P17" s="1"/>
      <c r="Q17" s="1"/>
      <c r="R17" s="1"/>
      <c r="S17" s="1"/>
      <c r="T17" s="1"/>
      <c r="U17" s="1"/>
      <c r="V17" s="1"/>
      <c r="W17" s="1"/>
      <c r="X17" s="1"/>
    </row>
    <row r="18" spans="1:24" ht="45.95" customHeight="1" thickBot="1">
      <c r="A18" s="28" t="s">
        <v>35</v>
      </c>
      <c r="B18" s="377" t="s">
        <v>36</v>
      </c>
      <c r="C18" s="377"/>
      <c r="D18" s="377"/>
      <c r="E18" s="377"/>
      <c r="F18" s="28" t="s">
        <v>37</v>
      </c>
      <c r="G18" s="376" t="s">
        <v>38</v>
      </c>
      <c r="H18" s="376"/>
      <c r="I18" s="376"/>
      <c r="J18" s="28" t="s">
        <v>39</v>
      </c>
      <c r="K18" s="372" t="s">
        <v>40</v>
      </c>
      <c r="L18" s="372"/>
      <c r="M18" s="372"/>
      <c r="N18" s="372"/>
      <c r="O18" s="372"/>
      <c r="P18" s="1"/>
      <c r="Q18" s="1"/>
      <c r="R18" s="1"/>
      <c r="S18" s="1"/>
      <c r="T18" s="1"/>
      <c r="U18" s="1"/>
      <c r="V18" s="1"/>
      <c r="W18" s="1"/>
      <c r="X18" s="1"/>
    </row>
    <row r="19" spans="1:24">
      <c r="A19" s="3"/>
      <c r="B19" s="2"/>
      <c r="C19" s="378"/>
      <c r="D19" s="378"/>
      <c r="E19" s="378"/>
      <c r="F19" s="378"/>
      <c r="G19" s="378"/>
      <c r="H19" s="378"/>
      <c r="I19" s="378"/>
      <c r="J19" s="378"/>
      <c r="K19" s="378"/>
      <c r="L19" s="378"/>
      <c r="M19" s="378"/>
      <c r="N19" s="378"/>
      <c r="O19" s="378"/>
      <c r="P19" s="1"/>
      <c r="Q19" s="1"/>
      <c r="R19" s="1"/>
      <c r="S19" s="1"/>
      <c r="T19" s="1"/>
      <c r="U19" s="1"/>
      <c r="V19" s="1"/>
      <c r="W19" s="1"/>
      <c r="X19" s="1"/>
    </row>
    <row r="20" spans="1:24" ht="15.75" thickBot="1">
      <c r="A20" s="50"/>
      <c r="B20" s="51"/>
      <c r="C20" s="51"/>
      <c r="D20" s="51"/>
      <c r="E20" s="189"/>
      <c r="F20" s="51"/>
      <c r="G20" s="51"/>
      <c r="H20" s="51"/>
      <c r="I20" s="51"/>
      <c r="J20" s="51"/>
      <c r="K20" s="51"/>
      <c r="L20" s="51"/>
      <c r="M20" s="51"/>
      <c r="N20" s="51"/>
      <c r="O20" s="51"/>
      <c r="P20" s="1"/>
      <c r="Q20" s="1"/>
      <c r="R20" s="1"/>
      <c r="S20" s="1"/>
      <c r="T20" s="1"/>
      <c r="U20" s="1"/>
      <c r="V20" s="1"/>
      <c r="W20" s="1"/>
      <c r="X20" s="1"/>
    </row>
    <row r="21" spans="1:24" ht="15.75" thickBot="1">
      <c r="A21" s="284" t="s">
        <v>41</v>
      </c>
      <c r="B21" s="362"/>
      <c r="C21" s="362"/>
      <c r="D21" s="362"/>
      <c r="E21" s="362"/>
      <c r="F21" s="362"/>
      <c r="G21" s="362"/>
      <c r="H21" s="362"/>
      <c r="I21" s="362"/>
      <c r="J21" s="362"/>
      <c r="K21" s="362"/>
      <c r="L21" s="362"/>
      <c r="M21" s="362"/>
      <c r="N21" s="362"/>
      <c r="O21" s="285"/>
      <c r="P21" s="1"/>
      <c r="Q21" s="1"/>
      <c r="R21" s="1"/>
      <c r="S21" s="1"/>
      <c r="T21" s="1"/>
      <c r="U21" s="1"/>
      <c r="V21" s="1"/>
      <c r="W21" s="1"/>
      <c r="X21" s="1"/>
    </row>
    <row r="22" spans="1:24" ht="15.75" thickBot="1">
      <c r="A22" s="284" t="s">
        <v>42</v>
      </c>
      <c r="B22" s="362"/>
      <c r="C22" s="362"/>
      <c r="D22" s="362"/>
      <c r="E22" s="362"/>
      <c r="F22" s="362"/>
      <c r="G22" s="362"/>
      <c r="H22" s="362"/>
      <c r="I22" s="362"/>
      <c r="J22" s="362"/>
      <c r="K22" s="362"/>
      <c r="L22" s="362"/>
      <c r="M22" s="362"/>
      <c r="N22" s="362"/>
      <c r="O22" s="285"/>
      <c r="P22" s="1"/>
      <c r="Q22" s="1"/>
      <c r="R22" s="1"/>
      <c r="S22" s="1"/>
      <c r="T22" s="1"/>
      <c r="U22" s="1"/>
      <c r="V22" s="1"/>
      <c r="W22" s="1"/>
      <c r="X22" s="1"/>
    </row>
    <row r="23" spans="1:24" ht="30.75" thickBot="1">
      <c r="A23" s="20"/>
      <c r="B23" s="14" t="s">
        <v>12</v>
      </c>
      <c r="C23" s="14" t="s">
        <v>13</v>
      </c>
      <c r="D23" s="14" t="s">
        <v>14</v>
      </c>
      <c r="E23" s="14" t="s">
        <v>15</v>
      </c>
      <c r="F23" s="14" t="s">
        <v>18</v>
      </c>
      <c r="G23" s="14" t="s">
        <v>19</v>
      </c>
      <c r="H23" s="14" t="s">
        <v>20</v>
      </c>
      <c r="I23" s="14" t="s">
        <v>21</v>
      </c>
      <c r="J23" s="14" t="s">
        <v>24</v>
      </c>
      <c r="K23" s="14" t="s">
        <v>25</v>
      </c>
      <c r="L23" s="14" t="s">
        <v>26</v>
      </c>
      <c r="M23" s="14" t="s">
        <v>27</v>
      </c>
      <c r="N23" s="15" t="s">
        <v>43</v>
      </c>
      <c r="O23" s="15" t="s">
        <v>44</v>
      </c>
      <c r="P23" s="1"/>
      <c r="Q23" s="1"/>
      <c r="R23" s="1"/>
      <c r="S23" s="1"/>
      <c r="T23" s="1"/>
      <c r="U23" s="1"/>
      <c r="V23" s="1"/>
      <c r="W23" s="1"/>
      <c r="X23" s="1"/>
    </row>
    <row r="24" spans="1:24" ht="38.25" customHeight="1">
      <c r="A24" s="16" t="s">
        <v>45</v>
      </c>
      <c r="B24" s="505">
        <v>726351340</v>
      </c>
      <c r="C24" s="505">
        <v>18287000</v>
      </c>
      <c r="D24" s="505">
        <v>4415261</v>
      </c>
      <c r="E24" s="505"/>
      <c r="F24" s="505">
        <f>14450000-220</f>
        <v>14449780</v>
      </c>
      <c r="G24" s="505"/>
      <c r="H24" s="505"/>
      <c r="I24" s="505">
        <v>22602690</v>
      </c>
      <c r="J24" s="505">
        <v>13936000</v>
      </c>
      <c r="K24" s="505"/>
      <c r="L24" s="505"/>
      <c r="M24" s="505"/>
      <c r="N24" s="499">
        <f>SUM(B24:M24)</f>
        <v>800042071</v>
      </c>
      <c r="O24" s="146">
        <v>1</v>
      </c>
      <c r="P24" s="199"/>
      <c r="Q24" s="200"/>
      <c r="R24" s="1"/>
      <c r="S24" s="1"/>
      <c r="T24" s="1"/>
      <c r="U24" s="1"/>
      <c r="V24" s="1"/>
      <c r="W24" s="1"/>
      <c r="X24" s="1"/>
    </row>
    <row r="25" spans="1:24" ht="38.25" customHeight="1">
      <c r="A25" s="16" t="s">
        <v>46</v>
      </c>
      <c r="B25" s="127">
        <v>543980804</v>
      </c>
      <c r="C25" s="127">
        <f>586225360-B25</f>
        <v>42244556</v>
      </c>
      <c r="D25" s="505">
        <f>583265345-B25-C25</f>
        <v>-2960015</v>
      </c>
      <c r="E25" s="505">
        <f>651435315-B25-C25-D25</f>
        <v>68169970</v>
      </c>
      <c r="F25" s="505">
        <f>652712943-B25-C25-D25-E25</f>
        <v>1277628</v>
      </c>
      <c r="G25" s="505">
        <f>706157618-B25-C25-D25-E25-F25</f>
        <v>53444675</v>
      </c>
      <c r="H25" s="505">
        <f>706216952-B25-C25-D25-E25-F25-G25</f>
        <v>59334</v>
      </c>
      <c r="I25" s="505">
        <f>703054351-B25-C25-D25-E25-F25-G25-H25</f>
        <v>-3162601</v>
      </c>
      <c r="J25" s="505"/>
      <c r="K25" s="505"/>
      <c r="L25" s="505"/>
      <c r="M25" s="505"/>
      <c r="N25" s="499">
        <f t="shared" ref="N25:N29" si="0">SUM(B25:M25)</f>
        <v>703054351</v>
      </c>
      <c r="O25" s="147">
        <f>N25/N24</f>
        <v>0.87877172524343405</v>
      </c>
      <c r="P25" s="187"/>
      <c r="Q25" s="1"/>
      <c r="R25" s="1"/>
      <c r="S25" s="1"/>
      <c r="T25" s="1"/>
      <c r="U25" s="1"/>
      <c r="V25" s="1"/>
      <c r="W25" s="1"/>
      <c r="X25" s="1"/>
    </row>
    <row r="26" spans="1:24" ht="38.25" customHeight="1">
      <c r="A26" s="16" t="s">
        <v>47</v>
      </c>
      <c r="B26" s="505">
        <v>61520</v>
      </c>
      <c r="C26" s="505">
        <f>19973362-B26</f>
        <v>19911842</v>
      </c>
      <c r="D26" s="505">
        <f>71925731-B26-C26</f>
        <v>51952369</v>
      </c>
      <c r="E26" s="505">
        <f>134141921-B26-C26-D26</f>
        <v>62216190</v>
      </c>
      <c r="F26" s="505">
        <f>193194136-B26-C26-D26-E26</f>
        <v>59052215</v>
      </c>
      <c r="G26" s="505">
        <f>282017226-B26-C26-D26-E26-F26</f>
        <v>88823090</v>
      </c>
      <c r="H26" s="505">
        <f>360763473-B26-C26-D26-E26-F26-G26</f>
        <v>78746247</v>
      </c>
      <c r="I26" s="505">
        <f>417820601-B26-C26-D26-E26-F26-G26-H26</f>
        <v>57057128</v>
      </c>
      <c r="J26" s="131"/>
      <c r="K26" s="131"/>
      <c r="L26" s="131"/>
      <c r="M26" s="131"/>
      <c r="N26" s="499">
        <f t="shared" si="0"/>
        <v>417820601</v>
      </c>
      <c r="O26" s="147">
        <f>N26/N24</f>
        <v>0.52224828686540414</v>
      </c>
      <c r="P26" s="1"/>
      <c r="Q26" s="1"/>
      <c r="R26" s="1"/>
      <c r="S26" s="1"/>
      <c r="T26" s="1"/>
      <c r="U26" s="1"/>
      <c r="V26" s="1"/>
      <c r="W26" s="1"/>
      <c r="X26" s="1"/>
    </row>
    <row r="27" spans="1:24" ht="38.25" customHeight="1">
      <c r="A27" s="16" t="s">
        <v>48</v>
      </c>
      <c r="B27" s="505">
        <v>26141837</v>
      </c>
      <c r="C27" s="505">
        <v>17192921</v>
      </c>
      <c r="D27" s="505">
        <v>11360698</v>
      </c>
      <c r="E27" s="505">
        <v>37125</v>
      </c>
      <c r="F27" s="505">
        <v>0</v>
      </c>
      <c r="G27" s="505"/>
      <c r="H27" s="505"/>
      <c r="I27" s="505"/>
      <c r="J27" s="505"/>
      <c r="K27" s="505"/>
      <c r="L27" s="505"/>
      <c r="M27" s="505"/>
      <c r="N27" s="499">
        <v>57608990</v>
      </c>
      <c r="O27" s="147">
        <v>1</v>
      </c>
      <c r="P27" s="1"/>
      <c r="Q27" s="1"/>
      <c r="R27" s="1"/>
      <c r="S27" s="1"/>
      <c r="T27" s="1"/>
      <c r="U27" s="1"/>
      <c r="V27" s="1"/>
      <c r="W27" s="1"/>
      <c r="X27" s="1"/>
    </row>
    <row r="28" spans="1:24" ht="38.25" customHeight="1">
      <c r="A28" s="16" t="s">
        <v>49</v>
      </c>
      <c r="B28" s="505">
        <v>0</v>
      </c>
      <c r="C28" s="505">
        <v>2310000</v>
      </c>
      <c r="D28" s="505">
        <v>0</v>
      </c>
      <c r="E28" s="505">
        <v>0</v>
      </c>
      <c r="F28" s="505">
        <f>119020</f>
        <v>119020</v>
      </c>
      <c r="G28" s="505">
        <v>609</v>
      </c>
      <c r="H28" s="505">
        <v>0</v>
      </c>
      <c r="I28" s="505">
        <v>0</v>
      </c>
      <c r="J28" s="131"/>
      <c r="K28" s="131"/>
      <c r="L28" s="131"/>
      <c r="M28" s="131"/>
      <c r="N28" s="499">
        <f t="shared" si="0"/>
        <v>2429629</v>
      </c>
      <c r="O28" s="147">
        <f>N28/N27</f>
        <v>4.2174476587768676E-2</v>
      </c>
      <c r="P28" s="1"/>
      <c r="Q28" s="1"/>
      <c r="R28" s="1"/>
      <c r="S28" s="1"/>
      <c r="T28" s="1"/>
      <c r="U28" s="1"/>
      <c r="V28" s="1"/>
      <c r="W28" s="1"/>
      <c r="X28" s="1"/>
    </row>
    <row r="29" spans="1:24" ht="38.25" customHeight="1" thickBot="1">
      <c r="A29" s="17" t="s">
        <v>50</v>
      </c>
      <c r="B29" s="506">
        <v>18830784</v>
      </c>
      <c r="C29" s="506">
        <f>41197317-B29</f>
        <v>22366533</v>
      </c>
      <c r="D29" s="506">
        <f>49917841-B29-C29</f>
        <v>8720524</v>
      </c>
      <c r="E29" s="506">
        <f>50969717-B29-C29-D29</f>
        <v>1051876</v>
      </c>
      <c r="F29" s="506">
        <f>52704479-B29-C29-D29-E29</f>
        <v>1734762</v>
      </c>
      <c r="G29" s="505">
        <f>53576153-B29-C29-D29-E29-F29</f>
        <v>871674</v>
      </c>
      <c r="H29" s="505">
        <f>53981417-B29-C29-D29-E29-F29-G29</f>
        <v>405264</v>
      </c>
      <c r="I29" s="505">
        <f>54175229-B29-C29-D29-E29-F29-G29-H29</f>
        <v>193812</v>
      </c>
      <c r="J29" s="132"/>
      <c r="K29" s="132"/>
      <c r="L29" s="132"/>
      <c r="M29" s="132"/>
      <c r="N29" s="500">
        <f t="shared" si="0"/>
        <v>54175229</v>
      </c>
      <c r="O29" s="148">
        <f>N29/N27</f>
        <v>0.94039539662125649</v>
      </c>
      <c r="P29" s="1"/>
      <c r="Q29" s="1"/>
      <c r="R29" s="1"/>
      <c r="S29" s="1"/>
      <c r="T29" s="1"/>
      <c r="U29" s="1"/>
      <c r="V29" s="1"/>
      <c r="W29" s="1"/>
      <c r="X29" s="1"/>
    </row>
    <row r="30" spans="1:24">
      <c r="A30" s="19"/>
      <c r="B30" s="19"/>
      <c r="C30" s="19"/>
      <c r="D30" s="19"/>
      <c r="E30" s="19"/>
      <c r="F30" s="19"/>
      <c r="G30" s="19"/>
      <c r="H30" s="19"/>
      <c r="I30" s="19"/>
      <c r="J30" s="19"/>
      <c r="K30" s="19"/>
      <c r="L30" s="19"/>
      <c r="M30" s="19"/>
      <c r="N30" s="19"/>
      <c r="O30" s="19"/>
      <c r="P30" s="19"/>
      <c r="Q30" s="19"/>
      <c r="R30" s="19"/>
      <c r="S30" s="19"/>
      <c r="T30" s="19"/>
      <c r="U30" s="19"/>
      <c r="V30" s="19"/>
      <c r="W30" s="19"/>
      <c r="X30" s="19"/>
    </row>
    <row r="31" spans="1:24">
      <c r="A31" s="19"/>
      <c r="B31" s="19"/>
      <c r="C31" s="19"/>
      <c r="D31" s="19"/>
      <c r="E31" s="19"/>
      <c r="F31" s="19"/>
      <c r="G31" s="19"/>
      <c r="H31" s="19"/>
      <c r="I31" s="19"/>
      <c r="J31" s="19"/>
      <c r="K31" s="19"/>
      <c r="L31" s="19"/>
      <c r="M31" s="19"/>
      <c r="N31" s="19"/>
      <c r="O31" s="19"/>
      <c r="P31" s="19"/>
      <c r="Q31" s="19"/>
      <c r="R31" s="19"/>
      <c r="S31" s="19"/>
      <c r="T31" s="19"/>
      <c r="U31" s="19"/>
      <c r="V31" s="19"/>
      <c r="W31" s="19"/>
      <c r="X31" s="19"/>
    </row>
    <row r="32" spans="1:24" ht="15.75" thickBot="1">
      <c r="A32" s="1"/>
      <c r="B32" s="1"/>
      <c r="C32" s="1"/>
      <c r="D32" s="1"/>
      <c r="E32" s="1"/>
      <c r="F32" s="1"/>
      <c r="G32" s="1"/>
      <c r="H32" s="1"/>
      <c r="I32" s="1"/>
      <c r="J32" s="1"/>
      <c r="K32" s="1"/>
      <c r="L32" s="1"/>
      <c r="M32" s="1"/>
      <c r="N32" s="1"/>
      <c r="O32" s="1"/>
      <c r="P32" s="1"/>
      <c r="Q32" s="1"/>
      <c r="R32" s="1"/>
      <c r="S32" s="1"/>
      <c r="T32" s="1"/>
      <c r="U32" s="1"/>
      <c r="V32" s="1"/>
      <c r="W32" s="1"/>
      <c r="X32" s="1"/>
    </row>
    <row r="33" spans="1:24" ht="15.75" thickBot="1">
      <c r="A33" s="328" t="s">
        <v>51</v>
      </c>
      <c r="B33" s="329"/>
      <c r="C33" s="329"/>
      <c r="D33" s="329"/>
      <c r="E33" s="329"/>
      <c r="F33" s="329"/>
      <c r="G33" s="329"/>
      <c r="H33" s="329"/>
      <c r="I33" s="330"/>
      <c r="J33" s="22"/>
      <c r="K33" s="1"/>
      <c r="L33" s="1"/>
      <c r="M33" s="1"/>
      <c r="N33" s="1"/>
      <c r="O33" s="1"/>
      <c r="P33" s="1"/>
      <c r="Q33" s="1"/>
      <c r="R33" s="1"/>
      <c r="S33" s="1"/>
      <c r="T33" s="1"/>
      <c r="U33" s="1"/>
      <c r="V33" s="1"/>
      <c r="W33" s="1"/>
      <c r="X33" s="1"/>
    </row>
    <row r="34" spans="1:24" ht="30.75" thickBot="1">
      <c r="A34" s="89" t="s">
        <v>52</v>
      </c>
      <c r="B34" s="331" t="str">
        <f>+B12</f>
        <v>Realizar el 100% de atenciones jurídicas (orientación, asesoría y representación jurídica) a mujeres que realizan actividades sexuales pagadas</v>
      </c>
      <c r="C34" s="332"/>
      <c r="D34" s="332"/>
      <c r="E34" s="332"/>
      <c r="F34" s="332"/>
      <c r="G34" s="332"/>
      <c r="H34" s="332"/>
      <c r="I34" s="333"/>
      <c r="J34" s="22"/>
      <c r="K34" s="1"/>
      <c r="L34" s="1"/>
      <c r="M34" s="114"/>
      <c r="N34" s="1"/>
      <c r="O34" s="1"/>
      <c r="P34" s="1"/>
      <c r="Q34" s="1"/>
      <c r="R34" s="1"/>
      <c r="S34" s="1"/>
      <c r="T34" s="1"/>
      <c r="U34" s="1"/>
      <c r="V34" s="1"/>
      <c r="W34" s="1"/>
      <c r="X34" s="1"/>
    </row>
    <row r="35" spans="1:24" ht="25.5" customHeight="1" thickBot="1">
      <c r="A35" s="341" t="s">
        <v>53</v>
      </c>
      <c r="B35" s="203">
        <v>2024</v>
      </c>
      <c r="C35" s="203">
        <v>2025</v>
      </c>
      <c r="D35" s="203">
        <v>2026</v>
      </c>
      <c r="E35" s="203">
        <v>2027</v>
      </c>
      <c r="F35" s="203" t="s">
        <v>54</v>
      </c>
      <c r="G35" s="343" t="s">
        <v>55</v>
      </c>
      <c r="H35" s="298" t="s">
        <v>56</v>
      </c>
      <c r="I35" s="299"/>
      <c r="J35" s="22"/>
      <c r="K35" s="1"/>
      <c r="L35" s="1"/>
      <c r="M35" s="114"/>
      <c r="N35" s="1"/>
      <c r="O35" s="1"/>
      <c r="P35" s="1"/>
      <c r="Q35" s="1"/>
      <c r="R35" s="1"/>
      <c r="S35" s="1"/>
      <c r="T35" s="1"/>
      <c r="U35" s="1"/>
      <c r="V35" s="1"/>
      <c r="W35" s="1"/>
      <c r="X35" s="1"/>
    </row>
    <row r="36" spans="1:24" ht="29.25" customHeight="1" thickBot="1">
      <c r="A36" s="342"/>
      <c r="B36" s="204">
        <v>1</v>
      </c>
      <c r="C36" s="204">
        <v>1</v>
      </c>
      <c r="D36" s="204">
        <v>1</v>
      </c>
      <c r="E36" s="204">
        <v>1</v>
      </c>
      <c r="F36" s="205">
        <v>1</v>
      </c>
      <c r="G36" s="343"/>
      <c r="H36" s="300"/>
      <c r="I36" s="301"/>
      <c r="J36" s="22"/>
      <c r="K36" s="1"/>
      <c r="L36" s="1"/>
      <c r="M36" s="114"/>
      <c r="N36" s="1"/>
      <c r="O36" s="1"/>
      <c r="P36" s="1"/>
      <c r="Q36" s="1"/>
      <c r="R36" s="1"/>
      <c r="S36" s="1"/>
      <c r="T36" s="1"/>
      <c r="U36" s="1"/>
      <c r="V36" s="1"/>
      <c r="W36" s="1"/>
      <c r="X36" s="1"/>
    </row>
    <row r="37" spans="1:24" ht="30.75" thickBot="1">
      <c r="A37" s="77" t="s">
        <v>57</v>
      </c>
      <c r="B37" s="334">
        <v>0.3</v>
      </c>
      <c r="C37" s="335"/>
      <c r="D37" s="337" t="s">
        <v>58</v>
      </c>
      <c r="E37" s="338"/>
      <c r="F37" s="338"/>
      <c r="G37" s="338"/>
      <c r="H37" s="338"/>
      <c r="I37" s="339"/>
      <c r="J37" s="1"/>
      <c r="K37" s="1"/>
      <c r="L37" s="1"/>
      <c r="M37" s="1"/>
      <c r="N37" s="1"/>
      <c r="O37" s="1"/>
      <c r="P37" s="1"/>
      <c r="Q37" s="1"/>
      <c r="R37" s="1"/>
      <c r="S37" s="1"/>
      <c r="T37" s="1"/>
      <c r="U37" s="1"/>
      <c r="V37" s="1"/>
      <c r="W37" s="1"/>
      <c r="X37" s="1"/>
    </row>
    <row r="38" spans="1:24" ht="45.75" thickBot="1">
      <c r="A38" s="327" t="s">
        <v>59</v>
      </c>
      <c r="B38" s="153" t="s">
        <v>60</v>
      </c>
      <c r="C38" s="153" t="s">
        <v>61</v>
      </c>
      <c r="D38" s="336" t="s">
        <v>62</v>
      </c>
      <c r="E38" s="336"/>
      <c r="F38" s="336" t="s">
        <v>63</v>
      </c>
      <c r="G38" s="336"/>
      <c r="H38" s="153" t="s">
        <v>64</v>
      </c>
      <c r="I38" s="154" t="s">
        <v>65</v>
      </c>
      <c r="J38" s="23"/>
      <c r="K38" s="23"/>
      <c r="L38" s="23"/>
      <c r="M38" s="115"/>
      <c r="N38" s="23"/>
      <c r="O38" s="23"/>
      <c r="P38" s="23"/>
      <c r="Q38" s="23"/>
      <c r="R38" s="23"/>
      <c r="S38" s="23"/>
      <c r="T38" s="23"/>
      <c r="U38" s="23"/>
      <c r="V38" s="23"/>
      <c r="W38" s="23"/>
      <c r="X38" s="23"/>
    </row>
    <row r="39" spans="1:24" ht="300" customHeight="1" thickBot="1">
      <c r="A39" s="325"/>
      <c r="B39" s="206">
        <v>1</v>
      </c>
      <c r="C39" s="207">
        <v>1</v>
      </c>
      <c r="D39" s="397" t="s">
        <v>172</v>
      </c>
      <c r="E39" s="397"/>
      <c r="F39" s="319" t="s">
        <v>172</v>
      </c>
      <c r="G39" s="319"/>
      <c r="H39" s="223" t="s">
        <v>68</v>
      </c>
      <c r="I39" s="224" t="s">
        <v>173</v>
      </c>
      <c r="J39" s="1"/>
      <c r="K39" s="1"/>
      <c r="L39" s="1"/>
      <c r="M39" s="114"/>
      <c r="N39" s="1"/>
      <c r="O39" s="1"/>
      <c r="P39" s="1"/>
      <c r="Q39" s="1"/>
      <c r="R39" s="1"/>
      <c r="S39" s="1"/>
      <c r="T39" s="1"/>
      <c r="U39" s="1"/>
      <c r="V39" s="1"/>
      <c r="W39" s="1"/>
      <c r="X39" s="1"/>
    </row>
    <row r="40" spans="1:24" ht="45.75" thickBot="1">
      <c r="A40" s="325" t="s">
        <v>70</v>
      </c>
      <c r="B40" s="156" t="s">
        <v>60</v>
      </c>
      <c r="C40" s="156" t="s">
        <v>61</v>
      </c>
      <c r="D40" s="318" t="s">
        <v>62</v>
      </c>
      <c r="E40" s="318"/>
      <c r="F40" s="318" t="s">
        <v>63</v>
      </c>
      <c r="G40" s="318"/>
      <c r="H40" s="156" t="s">
        <v>64</v>
      </c>
      <c r="I40" s="157" t="s">
        <v>65</v>
      </c>
      <c r="J40" s="23"/>
      <c r="K40" s="23"/>
      <c r="L40" s="23"/>
      <c r="M40" s="23"/>
      <c r="N40" s="23"/>
      <c r="O40" s="23"/>
      <c r="P40" s="23"/>
      <c r="Q40" s="23"/>
      <c r="R40" s="23"/>
      <c r="S40" s="23"/>
      <c r="T40" s="23"/>
      <c r="U40" s="23"/>
      <c r="V40" s="23"/>
      <c r="W40" s="23"/>
      <c r="X40" s="23"/>
    </row>
    <row r="41" spans="1:24" ht="409.5" customHeight="1" thickBot="1">
      <c r="A41" s="325"/>
      <c r="B41" s="206">
        <v>1</v>
      </c>
      <c r="C41" s="207">
        <v>1</v>
      </c>
      <c r="D41" s="397" t="s">
        <v>174</v>
      </c>
      <c r="E41" s="397"/>
      <c r="F41" s="319" t="s">
        <v>175</v>
      </c>
      <c r="G41" s="319"/>
      <c r="H41" s="223" t="s">
        <v>68</v>
      </c>
      <c r="I41" s="224" t="s">
        <v>173</v>
      </c>
      <c r="J41" s="1"/>
      <c r="K41" s="1"/>
      <c r="L41" s="1"/>
      <c r="M41" s="1"/>
      <c r="N41" s="1"/>
      <c r="O41" s="1"/>
      <c r="P41" s="1"/>
      <c r="Q41" s="1"/>
      <c r="R41" s="1"/>
      <c r="S41" s="1"/>
      <c r="T41" s="1"/>
      <c r="U41" s="1"/>
      <c r="V41" s="1"/>
      <c r="W41" s="1"/>
      <c r="X41" s="1"/>
    </row>
    <row r="42" spans="1:24" ht="45.75" thickBot="1">
      <c r="A42" s="325" t="s">
        <v>73</v>
      </c>
      <c r="B42" s="156" t="s">
        <v>60</v>
      </c>
      <c r="C42" s="156" t="s">
        <v>61</v>
      </c>
      <c r="D42" s="318" t="s">
        <v>62</v>
      </c>
      <c r="E42" s="318"/>
      <c r="F42" s="318" t="s">
        <v>63</v>
      </c>
      <c r="G42" s="318"/>
      <c r="H42" s="156" t="s">
        <v>64</v>
      </c>
      <c r="I42" s="157" t="s">
        <v>65</v>
      </c>
      <c r="J42" s="23"/>
      <c r="K42" s="23"/>
      <c r="L42" s="23"/>
      <c r="M42" s="23"/>
      <c r="N42" s="23"/>
      <c r="O42" s="23"/>
      <c r="P42" s="23"/>
      <c r="Q42" s="23"/>
      <c r="R42" s="23"/>
      <c r="S42" s="23"/>
      <c r="T42" s="23"/>
      <c r="U42" s="23"/>
      <c r="V42" s="23"/>
      <c r="W42" s="23"/>
      <c r="X42" s="23"/>
    </row>
    <row r="43" spans="1:24" ht="360.95" customHeight="1" thickBot="1">
      <c r="A43" s="325"/>
      <c r="B43" s="206">
        <v>1</v>
      </c>
      <c r="C43" s="208">
        <v>1</v>
      </c>
      <c r="D43" s="397" t="s">
        <v>176</v>
      </c>
      <c r="E43" s="397"/>
      <c r="F43" s="319" t="s">
        <v>177</v>
      </c>
      <c r="G43" s="319"/>
      <c r="H43" s="223" t="s">
        <v>68</v>
      </c>
      <c r="I43" s="224" t="s">
        <v>173</v>
      </c>
      <c r="J43" s="1"/>
      <c r="K43" s="1"/>
      <c r="L43" s="1"/>
      <c r="M43" s="1"/>
      <c r="N43" s="1"/>
      <c r="O43" s="1"/>
      <c r="P43" s="1"/>
      <c r="Q43" s="1"/>
      <c r="R43" s="1"/>
      <c r="S43" s="1"/>
      <c r="T43" s="1"/>
      <c r="U43" s="1"/>
      <c r="V43" s="1"/>
      <c r="W43" s="1"/>
      <c r="X43" s="1"/>
    </row>
    <row r="44" spans="1:24" ht="45.75" thickBot="1">
      <c r="A44" s="325" t="s">
        <v>76</v>
      </c>
      <c r="B44" s="156" t="s">
        <v>60</v>
      </c>
      <c r="C44" s="156" t="s">
        <v>61</v>
      </c>
      <c r="D44" s="318" t="s">
        <v>62</v>
      </c>
      <c r="E44" s="318"/>
      <c r="F44" s="318" t="s">
        <v>63</v>
      </c>
      <c r="G44" s="318"/>
      <c r="H44" s="156" t="s">
        <v>64</v>
      </c>
      <c r="I44" s="157" t="s">
        <v>65</v>
      </c>
      <c r="J44" s="23"/>
      <c r="K44" s="23"/>
      <c r="L44" s="23"/>
      <c r="M44" s="23"/>
      <c r="N44" s="23"/>
      <c r="O44" s="23"/>
      <c r="P44" s="23"/>
      <c r="Q44" s="23"/>
      <c r="R44" s="23"/>
      <c r="S44" s="23"/>
      <c r="T44" s="23"/>
      <c r="U44" s="23"/>
      <c r="V44" s="23"/>
      <c r="W44" s="23"/>
      <c r="X44" s="23"/>
    </row>
    <row r="45" spans="1:24" ht="360.95" customHeight="1" thickBot="1">
      <c r="A45" s="325"/>
      <c r="B45" s="206">
        <v>1</v>
      </c>
      <c r="C45" s="207">
        <v>1</v>
      </c>
      <c r="D45" s="319" t="s">
        <v>178</v>
      </c>
      <c r="E45" s="319"/>
      <c r="F45" s="319" t="s">
        <v>179</v>
      </c>
      <c r="G45" s="319"/>
      <c r="H45" s="223" t="s">
        <v>68</v>
      </c>
      <c r="I45" s="224" t="s">
        <v>173</v>
      </c>
      <c r="J45" s="1"/>
      <c r="K45" s="1"/>
      <c r="L45" s="1"/>
      <c r="M45" s="1"/>
      <c r="N45" s="1"/>
      <c r="O45" s="1"/>
      <c r="P45" s="1"/>
      <c r="Q45" s="1"/>
      <c r="R45" s="1"/>
      <c r="S45" s="1"/>
      <c r="T45" s="1"/>
      <c r="U45" s="1"/>
      <c r="V45" s="1"/>
      <c r="W45" s="1"/>
      <c r="X45" s="1"/>
    </row>
    <row r="46" spans="1:24" ht="45.75" thickBot="1">
      <c r="A46" s="325" t="s">
        <v>79</v>
      </c>
      <c r="B46" s="156" t="s">
        <v>60</v>
      </c>
      <c r="C46" s="156" t="s">
        <v>61</v>
      </c>
      <c r="D46" s="318" t="s">
        <v>62</v>
      </c>
      <c r="E46" s="318"/>
      <c r="F46" s="318" t="s">
        <v>63</v>
      </c>
      <c r="G46" s="318"/>
      <c r="H46" s="156" t="s">
        <v>64</v>
      </c>
      <c r="I46" s="157" t="s">
        <v>65</v>
      </c>
      <c r="J46" s="23"/>
      <c r="K46" s="23"/>
      <c r="L46" s="23"/>
      <c r="M46" s="23"/>
      <c r="N46" s="23"/>
      <c r="O46" s="23"/>
      <c r="P46" s="23"/>
      <c r="Q46" s="23"/>
      <c r="R46" s="23"/>
      <c r="S46" s="23"/>
      <c r="T46" s="23"/>
      <c r="U46" s="23"/>
      <c r="V46" s="23"/>
      <c r="W46" s="23"/>
      <c r="X46" s="23"/>
    </row>
    <row r="47" spans="1:24" ht="407.25" customHeight="1" thickBot="1">
      <c r="A47" s="325"/>
      <c r="B47" s="206">
        <v>1</v>
      </c>
      <c r="C47" s="207">
        <v>1</v>
      </c>
      <c r="D47" s="319" t="s">
        <v>180</v>
      </c>
      <c r="E47" s="320"/>
      <c r="F47" s="319" t="s">
        <v>181</v>
      </c>
      <c r="G47" s="320"/>
      <c r="H47" s="223" t="s">
        <v>68</v>
      </c>
      <c r="I47" s="224" t="s">
        <v>173</v>
      </c>
      <c r="J47" s="1"/>
      <c r="K47" s="1"/>
      <c r="L47" s="1"/>
      <c r="M47" s="1"/>
      <c r="N47" s="1"/>
      <c r="O47" s="1"/>
      <c r="P47" s="1"/>
      <c r="Q47" s="1"/>
      <c r="R47" s="1"/>
      <c r="S47" s="1"/>
      <c r="T47" s="1"/>
      <c r="U47" s="1"/>
      <c r="V47" s="1"/>
      <c r="W47" s="1"/>
      <c r="X47" s="1"/>
    </row>
    <row r="48" spans="1:24" ht="45.75" thickBot="1">
      <c r="A48" s="325" t="s">
        <v>82</v>
      </c>
      <c r="B48" s="156" t="s">
        <v>60</v>
      </c>
      <c r="C48" s="156" t="s">
        <v>61</v>
      </c>
      <c r="D48" s="318" t="s">
        <v>62</v>
      </c>
      <c r="E48" s="318"/>
      <c r="F48" s="318" t="s">
        <v>63</v>
      </c>
      <c r="G48" s="318"/>
      <c r="H48" s="156" t="s">
        <v>64</v>
      </c>
      <c r="I48" s="157" t="s">
        <v>65</v>
      </c>
      <c r="J48" s="23"/>
      <c r="K48" s="23"/>
      <c r="L48" s="23"/>
      <c r="M48" s="23"/>
      <c r="N48" s="23"/>
      <c r="O48" s="23"/>
      <c r="P48" s="23"/>
      <c r="Q48" s="23"/>
      <c r="R48" s="23"/>
      <c r="S48" s="23"/>
      <c r="T48" s="23"/>
      <c r="U48" s="23"/>
      <c r="V48" s="23"/>
      <c r="W48" s="23"/>
      <c r="X48" s="23"/>
    </row>
    <row r="49" spans="1:24" ht="408" customHeight="1" thickBot="1">
      <c r="A49" s="325"/>
      <c r="B49" s="206">
        <v>1</v>
      </c>
      <c r="C49" s="207">
        <v>1</v>
      </c>
      <c r="D49" s="319" t="s">
        <v>182</v>
      </c>
      <c r="E49" s="320"/>
      <c r="F49" s="319" t="s">
        <v>183</v>
      </c>
      <c r="G49" s="320"/>
      <c r="H49" s="223" t="s">
        <v>68</v>
      </c>
      <c r="I49" s="224" t="s">
        <v>173</v>
      </c>
      <c r="J49" s="1"/>
      <c r="K49" s="1"/>
      <c r="L49" s="1"/>
      <c r="M49" s="1"/>
      <c r="N49" s="1"/>
      <c r="O49" s="1"/>
      <c r="P49" s="1"/>
      <c r="Q49" s="1"/>
      <c r="R49" s="1"/>
      <c r="S49" s="1"/>
      <c r="T49" s="1"/>
      <c r="U49" s="1"/>
      <c r="V49" s="1"/>
      <c r="W49" s="1"/>
      <c r="X49" s="1"/>
    </row>
    <row r="50" spans="1:24" ht="45.75" thickBot="1">
      <c r="A50" s="325" t="s">
        <v>85</v>
      </c>
      <c r="B50" s="156" t="s">
        <v>60</v>
      </c>
      <c r="C50" s="156" t="s">
        <v>61</v>
      </c>
      <c r="D50" s="318" t="s">
        <v>62</v>
      </c>
      <c r="E50" s="318"/>
      <c r="F50" s="318" t="s">
        <v>63</v>
      </c>
      <c r="G50" s="318"/>
      <c r="H50" s="156" t="s">
        <v>64</v>
      </c>
      <c r="I50" s="157" t="s">
        <v>65</v>
      </c>
      <c r="J50" s="1"/>
      <c r="K50" s="1"/>
      <c r="L50" s="1"/>
      <c r="M50" s="1"/>
      <c r="N50" s="1"/>
      <c r="O50" s="1"/>
      <c r="P50" s="1"/>
      <c r="Q50" s="1"/>
      <c r="R50" s="1"/>
      <c r="S50" s="1"/>
      <c r="T50" s="1"/>
      <c r="U50" s="1"/>
      <c r="V50" s="1"/>
      <c r="W50" s="1"/>
      <c r="X50" s="1"/>
    </row>
    <row r="51" spans="1:24" ht="303" customHeight="1" thickBot="1">
      <c r="A51" s="325"/>
      <c r="B51" s="206">
        <v>1</v>
      </c>
      <c r="C51" s="207">
        <v>1</v>
      </c>
      <c r="D51" s="319" t="s">
        <v>184</v>
      </c>
      <c r="E51" s="320"/>
      <c r="F51" s="319" t="s">
        <v>185</v>
      </c>
      <c r="G51" s="320"/>
      <c r="H51" s="223" t="s">
        <v>68</v>
      </c>
      <c r="I51" s="224" t="s">
        <v>173</v>
      </c>
      <c r="J51" s="1"/>
      <c r="K51" s="1"/>
      <c r="L51" s="1"/>
      <c r="M51" s="1"/>
      <c r="N51" s="1"/>
      <c r="O51" s="1"/>
      <c r="P51" s="1"/>
      <c r="Q51" s="1"/>
      <c r="R51" s="1"/>
      <c r="S51" s="1"/>
      <c r="T51" s="1"/>
      <c r="U51" s="1"/>
      <c r="V51" s="1"/>
      <c r="W51" s="1"/>
      <c r="X51" s="1"/>
    </row>
    <row r="52" spans="1:24" ht="45.75" thickBot="1">
      <c r="A52" s="325" t="s">
        <v>88</v>
      </c>
      <c r="B52" s="156" t="s">
        <v>60</v>
      </c>
      <c r="C52" s="156" t="s">
        <v>61</v>
      </c>
      <c r="D52" s="318" t="s">
        <v>62</v>
      </c>
      <c r="E52" s="318"/>
      <c r="F52" s="318" t="s">
        <v>63</v>
      </c>
      <c r="G52" s="318"/>
      <c r="H52" s="156" t="s">
        <v>64</v>
      </c>
      <c r="I52" s="157" t="s">
        <v>65</v>
      </c>
      <c r="J52" s="1"/>
      <c r="K52" s="1"/>
      <c r="L52" s="1"/>
      <c r="M52" s="1"/>
      <c r="N52" s="1"/>
      <c r="O52" s="1"/>
      <c r="P52" s="1"/>
      <c r="Q52" s="1"/>
      <c r="R52" s="1"/>
      <c r="S52" s="1"/>
      <c r="T52" s="1"/>
      <c r="U52" s="1"/>
      <c r="V52" s="1"/>
      <c r="W52" s="1"/>
      <c r="X52" s="1"/>
    </row>
    <row r="53" spans="1:24" ht="395.1" customHeight="1" thickBot="1">
      <c r="A53" s="325"/>
      <c r="B53" s="206">
        <v>1</v>
      </c>
      <c r="C53" s="206">
        <v>1</v>
      </c>
      <c r="D53" s="319" t="s">
        <v>186</v>
      </c>
      <c r="E53" s="320"/>
      <c r="F53" s="319" t="s">
        <v>187</v>
      </c>
      <c r="G53" s="320"/>
      <c r="H53" s="223" t="s">
        <v>68</v>
      </c>
      <c r="I53" s="224" t="s">
        <v>173</v>
      </c>
      <c r="J53" s="1"/>
      <c r="K53" s="1"/>
      <c r="L53" s="1"/>
      <c r="M53" s="1"/>
      <c r="N53" s="1"/>
      <c r="O53" s="1"/>
      <c r="P53" s="1"/>
      <c r="Q53" s="1"/>
      <c r="R53" s="1"/>
      <c r="S53" s="1"/>
      <c r="T53" s="1"/>
      <c r="U53" s="1"/>
      <c r="V53" s="1"/>
      <c r="W53" s="1"/>
      <c r="X53" s="1"/>
    </row>
    <row r="54" spans="1:24" ht="45">
      <c r="A54" s="325" t="s">
        <v>91</v>
      </c>
      <c r="B54" s="156" t="s">
        <v>60</v>
      </c>
      <c r="C54" s="156" t="s">
        <v>61</v>
      </c>
      <c r="D54" s="318" t="s">
        <v>62</v>
      </c>
      <c r="E54" s="318"/>
      <c r="F54" s="318" t="s">
        <v>63</v>
      </c>
      <c r="G54" s="318"/>
      <c r="H54" s="156" t="s">
        <v>64</v>
      </c>
      <c r="I54" s="157" t="s">
        <v>65</v>
      </c>
      <c r="J54" s="1"/>
      <c r="K54" s="1"/>
      <c r="L54" s="1"/>
      <c r="M54" s="1"/>
      <c r="N54" s="1"/>
      <c r="O54" s="1"/>
      <c r="P54" s="1"/>
      <c r="Q54" s="1"/>
      <c r="R54" s="1"/>
      <c r="S54" s="1"/>
      <c r="T54" s="1"/>
      <c r="U54" s="1"/>
      <c r="V54" s="1"/>
      <c r="W54" s="1"/>
      <c r="X54" s="1"/>
    </row>
    <row r="55" spans="1:24">
      <c r="A55" s="325"/>
      <c r="B55" s="206">
        <v>1</v>
      </c>
      <c r="C55" s="155"/>
      <c r="D55" s="321"/>
      <c r="E55" s="321"/>
      <c r="F55" s="321"/>
      <c r="G55" s="321"/>
      <c r="H55" s="155"/>
      <c r="I55" s="158"/>
      <c r="J55" s="1"/>
      <c r="K55" s="1"/>
      <c r="L55" s="1"/>
      <c r="M55" s="1"/>
      <c r="N55" s="1"/>
      <c r="O55" s="1"/>
      <c r="P55" s="1"/>
      <c r="Q55" s="1"/>
      <c r="R55" s="1"/>
      <c r="S55" s="1"/>
      <c r="T55" s="1"/>
      <c r="U55" s="1"/>
      <c r="V55" s="1"/>
      <c r="W55" s="1"/>
      <c r="X55" s="1"/>
    </row>
    <row r="56" spans="1:24" ht="45">
      <c r="A56" s="325" t="s">
        <v>92</v>
      </c>
      <c r="B56" s="156" t="s">
        <v>60</v>
      </c>
      <c r="C56" s="156" t="s">
        <v>61</v>
      </c>
      <c r="D56" s="318" t="s">
        <v>62</v>
      </c>
      <c r="E56" s="318"/>
      <c r="F56" s="318" t="s">
        <v>63</v>
      </c>
      <c r="G56" s="318"/>
      <c r="H56" s="156" t="s">
        <v>64</v>
      </c>
      <c r="I56" s="157" t="s">
        <v>65</v>
      </c>
      <c r="J56" s="1"/>
      <c r="K56" s="1"/>
      <c r="L56" s="1"/>
      <c r="M56" s="1"/>
      <c r="N56" s="1"/>
      <c r="O56" s="1"/>
      <c r="P56" s="1"/>
      <c r="Q56" s="1"/>
      <c r="R56" s="1"/>
      <c r="S56" s="1"/>
      <c r="T56" s="1"/>
      <c r="U56" s="1"/>
      <c r="V56" s="1"/>
      <c r="W56" s="1"/>
      <c r="X56" s="1"/>
    </row>
    <row r="57" spans="1:24">
      <c r="A57" s="325"/>
      <c r="B57" s="206">
        <v>1</v>
      </c>
      <c r="C57" s="155"/>
      <c r="D57" s="321"/>
      <c r="E57" s="321"/>
      <c r="F57" s="321"/>
      <c r="G57" s="321"/>
      <c r="H57" s="155"/>
      <c r="I57" s="158"/>
      <c r="J57" s="1"/>
      <c r="K57" s="1"/>
      <c r="L57" s="1"/>
      <c r="M57" s="1"/>
      <c r="N57" s="1"/>
      <c r="O57" s="1"/>
      <c r="P57" s="1"/>
      <c r="Q57" s="1"/>
      <c r="R57" s="1"/>
      <c r="S57" s="1"/>
      <c r="T57" s="1"/>
      <c r="U57" s="1"/>
      <c r="V57" s="1"/>
      <c r="W57" s="1"/>
      <c r="X57" s="1"/>
    </row>
    <row r="58" spans="1:24" ht="45">
      <c r="A58" s="325" t="s">
        <v>93</v>
      </c>
      <c r="B58" s="156" t="s">
        <v>60</v>
      </c>
      <c r="C58" s="156" t="s">
        <v>61</v>
      </c>
      <c r="D58" s="318" t="s">
        <v>62</v>
      </c>
      <c r="E58" s="318"/>
      <c r="F58" s="318" t="s">
        <v>63</v>
      </c>
      <c r="G58" s="318"/>
      <c r="H58" s="156" t="s">
        <v>64</v>
      </c>
      <c r="I58" s="157" t="s">
        <v>65</v>
      </c>
      <c r="J58" s="1"/>
      <c r="K58" s="1"/>
      <c r="L58" s="1"/>
      <c r="M58" s="1"/>
      <c r="N58" s="1"/>
      <c r="O58" s="1"/>
      <c r="P58" s="1"/>
      <c r="Q58" s="1"/>
      <c r="R58" s="1"/>
      <c r="S58" s="1"/>
      <c r="T58" s="1"/>
      <c r="U58" s="1"/>
      <c r="V58" s="1"/>
      <c r="W58" s="1"/>
      <c r="X58" s="1"/>
    </row>
    <row r="59" spans="1:24">
      <c r="A59" s="325"/>
      <c r="B59" s="206">
        <v>1</v>
      </c>
      <c r="C59" s="155"/>
      <c r="D59" s="321"/>
      <c r="E59" s="321"/>
      <c r="F59" s="321"/>
      <c r="G59" s="321"/>
      <c r="H59" s="155"/>
      <c r="I59" s="158"/>
      <c r="J59" s="1"/>
      <c r="K59" s="1"/>
      <c r="L59" s="1"/>
      <c r="M59" s="1"/>
      <c r="N59" s="1"/>
      <c r="O59" s="1"/>
      <c r="P59" s="1"/>
      <c r="Q59" s="1"/>
      <c r="R59" s="1"/>
      <c r="S59" s="1"/>
      <c r="T59" s="1"/>
      <c r="U59" s="1"/>
      <c r="V59" s="1"/>
      <c r="W59" s="1"/>
      <c r="X59" s="1"/>
    </row>
    <row r="60" spans="1:24" ht="45">
      <c r="A60" s="325" t="s">
        <v>94</v>
      </c>
      <c r="B60" s="156" t="s">
        <v>60</v>
      </c>
      <c r="C60" s="156" t="s">
        <v>61</v>
      </c>
      <c r="D60" s="318" t="s">
        <v>62</v>
      </c>
      <c r="E60" s="318"/>
      <c r="F60" s="318" t="s">
        <v>63</v>
      </c>
      <c r="G60" s="318"/>
      <c r="H60" s="156" t="s">
        <v>64</v>
      </c>
      <c r="I60" s="157" t="s">
        <v>65</v>
      </c>
      <c r="J60" s="1"/>
      <c r="K60" s="1"/>
      <c r="L60" s="1"/>
      <c r="M60" s="1"/>
      <c r="N60" s="1"/>
      <c r="O60" s="1"/>
      <c r="P60" s="1"/>
      <c r="Q60" s="1"/>
      <c r="R60" s="1"/>
      <c r="S60" s="1"/>
      <c r="T60" s="1"/>
      <c r="U60" s="1"/>
      <c r="V60" s="1"/>
      <c r="W60" s="1"/>
      <c r="X60" s="1"/>
    </row>
    <row r="61" spans="1:24" ht="15.75" thickBot="1">
      <c r="A61" s="326"/>
      <c r="B61" s="209">
        <v>1</v>
      </c>
      <c r="C61" s="159"/>
      <c r="D61" s="322"/>
      <c r="E61" s="322"/>
      <c r="F61" s="322"/>
      <c r="G61" s="322"/>
      <c r="H61" s="159"/>
      <c r="I61" s="160"/>
      <c r="J61" s="1"/>
      <c r="K61" s="1"/>
      <c r="L61" s="1"/>
      <c r="M61" s="1"/>
      <c r="N61" s="1"/>
      <c r="O61" s="1"/>
      <c r="P61" s="1"/>
      <c r="Q61" s="1"/>
      <c r="R61" s="1"/>
      <c r="S61" s="1"/>
      <c r="T61" s="1"/>
      <c r="U61" s="1"/>
      <c r="V61" s="1"/>
      <c r="W61" s="1"/>
      <c r="X61" s="1"/>
    </row>
    <row r="62" spans="1:24">
      <c r="A62" s="1"/>
      <c r="B62" s="106"/>
      <c r="C62" s="1"/>
      <c r="D62" s="1"/>
      <c r="E62" s="1"/>
      <c r="F62" s="1"/>
      <c r="G62" s="1"/>
      <c r="H62" s="1"/>
      <c r="I62" s="1"/>
      <c r="J62" s="1"/>
      <c r="K62" s="1"/>
      <c r="L62" s="1"/>
      <c r="M62" s="1"/>
      <c r="N62" s="1"/>
      <c r="O62" s="1"/>
      <c r="P62" s="1"/>
      <c r="Q62" s="1"/>
      <c r="R62" s="1"/>
      <c r="S62" s="1"/>
      <c r="T62" s="1"/>
      <c r="U62" s="1"/>
      <c r="V62" s="1"/>
      <c r="W62" s="1"/>
      <c r="X62" s="1"/>
    </row>
    <row r="63" spans="1:24">
      <c r="A63" s="1"/>
      <c r="B63" s="1"/>
      <c r="C63" s="1"/>
      <c r="D63" s="1"/>
      <c r="E63" s="1"/>
      <c r="F63" s="1"/>
      <c r="G63" s="1"/>
      <c r="H63" s="1"/>
      <c r="I63" s="1"/>
      <c r="J63" s="1"/>
      <c r="K63" s="1"/>
      <c r="L63" s="1"/>
      <c r="M63" s="1"/>
      <c r="N63" s="1"/>
      <c r="O63" s="1"/>
      <c r="P63" s="1"/>
      <c r="Q63" s="1"/>
      <c r="R63" s="1"/>
      <c r="S63" s="1"/>
      <c r="T63" s="1"/>
      <c r="U63" s="1"/>
      <c r="V63" s="1"/>
      <c r="W63" s="1"/>
      <c r="X63" s="1"/>
    </row>
    <row r="64" spans="1:24">
      <c r="A64" s="1"/>
      <c r="B64" s="1"/>
      <c r="C64" s="1"/>
      <c r="D64" s="1"/>
      <c r="E64" s="1"/>
      <c r="F64" s="1"/>
      <c r="G64" s="1"/>
      <c r="H64" s="1"/>
      <c r="I64" s="1"/>
      <c r="J64" s="22"/>
      <c r="K64" s="22"/>
      <c r="L64" s="22"/>
      <c r="M64" s="22"/>
      <c r="N64" s="22"/>
      <c r="O64" s="22"/>
      <c r="P64" s="22"/>
      <c r="Q64" s="22"/>
      <c r="R64" s="22"/>
      <c r="S64" s="22"/>
      <c r="T64" s="22"/>
      <c r="U64" s="22"/>
      <c r="V64" s="22"/>
      <c r="W64" s="22"/>
      <c r="X64" s="22"/>
    </row>
    <row r="65" spans="1:24" ht="16.5" customHeight="1">
      <c r="A65" s="400" t="s">
        <v>95</v>
      </c>
      <c r="B65" s="401"/>
      <c r="C65" s="401"/>
      <c r="D65" s="401"/>
      <c r="E65" s="401"/>
      <c r="F65" s="401"/>
      <c r="G65" s="402"/>
      <c r="H65" s="5"/>
      <c r="I65" s="5"/>
      <c r="J65" s="1"/>
      <c r="K65" s="1"/>
      <c r="L65" s="1"/>
      <c r="M65" s="1"/>
      <c r="N65" s="1"/>
      <c r="O65" s="1"/>
      <c r="P65" s="1"/>
      <c r="Q65" s="1"/>
      <c r="R65" s="1"/>
      <c r="S65" s="1"/>
      <c r="T65" s="1"/>
      <c r="U65" s="1"/>
      <c r="V65" s="1"/>
      <c r="W65" s="1"/>
      <c r="X65" s="1"/>
    </row>
    <row r="66" spans="1:24" ht="128.25" customHeight="1">
      <c r="A66" s="202" t="s">
        <v>96</v>
      </c>
      <c r="B66" s="323" t="s">
        <v>188</v>
      </c>
      <c r="C66" s="324"/>
      <c r="D66" s="323" t="s">
        <v>189</v>
      </c>
      <c r="E66" s="324"/>
      <c r="F66" s="398" t="s">
        <v>190</v>
      </c>
      <c r="G66" s="509"/>
      <c r="H66" s="1"/>
      <c r="I66" s="1"/>
      <c r="J66" s="1"/>
      <c r="K66" s="1"/>
      <c r="L66" s="1"/>
      <c r="M66" s="1"/>
      <c r="N66" s="1"/>
      <c r="O66" s="1"/>
      <c r="P66" s="1"/>
      <c r="Q66" s="1"/>
      <c r="R66" s="1"/>
      <c r="S66" s="1"/>
      <c r="T66" s="1"/>
      <c r="U66" s="1"/>
      <c r="V66" s="1"/>
      <c r="W66" s="510"/>
      <c r="X66" s="510"/>
    </row>
    <row r="67" spans="1:24" ht="54.95" customHeight="1">
      <c r="A67" s="202" t="s">
        <v>101</v>
      </c>
      <c r="B67" s="399">
        <v>0.1</v>
      </c>
      <c r="C67" s="399"/>
      <c r="D67" s="399">
        <v>0.1</v>
      </c>
      <c r="E67" s="399"/>
      <c r="F67" s="399">
        <v>0.1</v>
      </c>
      <c r="G67" s="511"/>
      <c r="H67" s="1"/>
      <c r="I67" s="1"/>
      <c r="J67" s="1"/>
      <c r="K67" s="1"/>
      <c r="L67" s="1"/>
      <c r="M67" s="1"/>
      <c r="N67" s="1"/>
      <c r="O67" s="1"/>
      <c r="P67" s="1"/>
      <c r="Q67" s="1"/>
      <c r="R67" s="1"/>
      <c r="S67" s="1"/>
      <c r="T67" s="1"/>
      <c r="U67" s="1"/>
      <c r="V67" s="1"/>
      <c r="W67" s="510"/>
      <c r="X67" s="510"/>
    </row>
    <row r="68" spans="1:24">
      <c r="A68" s="389" t="s">
        <v>12</v>
      </c>
      <c r="B68" s="210" t="s">
        <v>102</v>
      </c>
      <c r="C68" s="210" t="s">
        <v>61</v>
      </c>
      <c r="D68" s="210" t="s">
        <v>102</v>
      </c>
      <c r="E68" s="210" t="s">
        <v>61</v>
      </c>
      <c r="F68" s="210" t="s">
        <v>102</v>
      </c>
      <c r="G68" s="210" t="s">
        <v>61</v>
      </c>
      <c r="H68" s="1"/>
      <c r="I68" s="1"/>
      <c r="J68" s="1"/>
      <c r="K68" s="1"/>
      <c r="L68" s="1"/>
      <c r="M68" s="1"/>
      <c r="N68" s="1"/>
      <c r="O68" s="1"/>
      <c r="P68" s="1"/>
      <c r="Q68" s="1"/>
      <c r="R68" s="1"/>
      <c r="S68" s="1"/>
      <c r="T68" s="1"/>
      <c r="U68" s="1"/>
      <c r="V68" s="1"/>
      <c r="W68" s="510"/>
      <c r="X68" s="510"/>
    </row>
    <row r="69" spans="1:24">
      <c r="A69" s="390"/>
      <c r="B69" s="225">
        <v>8.3299999999999999E-2</v>
      </c>
      <c r="C69" s="225">
        <v>8.3299999999999999E-2</v>
      </c>
      <c r="D69" s="212">
        <v>0</v>
      </c>
      <c r="E69" s="212">
        <v>0</v>
      </c>
      <c r="F69" s="226">
        <v>0.02</v>
      </c>
      <c r="G69" s="212">
        <v>0.02</v>
      </c>
      <c r="H69" s="1"/>
      <c r="I69" s="1"/>
      <c r="J69" s="1"/>
      <c r="K69" s="1"/>
      <c r="L69" s="1"/>
      <c r="M69" s="1"/>
      <c r="N69" s="1"/>
      <c r="O69" s="1"/>
      <c r="P69" s="1"/>
      <c r="Q69" s="1"/>
      <c r="R69" s="1"/>
      <c r="S69" s="1"/>
      <c r="T69" s="1"/>
      <c r="U69" s="1"/>
      <c r="V69" s="1"/>
      <c r="W69" s="510"/>
      <c r="X69" s="510"/>
    </row>
    <row r="70" spans="1:24" ht="165.95" customHeight="1">
      <c r="A70" s="202" t="s">
        <v>103</v>
      </c>
      <c r="B70" s="308" t="s">
        <v>172</v>
      </c>
      <c r="C70" s="410"/>
      <c r="D70" s="409" t="s">
        <v>191</v>
      </c>
      <c r="E70" s="319"/>
      <c r="F70" s="319" t="s">
        <v>192</v>
      </c>
      <c r="G70" s="319"/>
      <c r="H70" s="1"/>
      <c r="I70" s="1"/>
      <c r="J70" s="1"/>
      <c r="K70" s="1"/>
      <c r="L70" s="1"/>
      <c r="M70" s="1"/>
      <c r="N70" s="1"/>
      <c r="O70" s="1"/>
      <c r="P70" s="1"/>
      <c r="Q70" s="1"/>
      <c r="R70" s="1"/>
      <c r="S70" s="1"/>
      <c r="T70" s="1"/>
      <c r="U70" s="1"/>
      <c r="V70" s="1"/>
      <c r="W70" s="510"/>
      <c r="X70" s="510"/>
    </row>
    <row r="71" spans="1:24" ht="140.25" customHeight="1">
      <c r="A71" s="202" t="s">
        <v>108</v>
      </c>
      <c r="B71" s="406" t="s">
        <v>193</v>
      </c>
      <c r="C71" s="407"/>
      <c r="D71" s="407"/>
      <c r="E71" s="407"/>
      <c r="F71" s="406" t="s">
        <v>194</v>
      </c>
      <c r="G71" s="408"/>
      <c r="H71" s="1"/>
      <c r="I71" s="1"/>
      <c r="J71" s="1"/>
      <c r="K71" s="1"/>
      <c r="L71" s="1"/>
      <c r="M71" s="1"/>
      <c r="N71" s="1"/>
      <c r="O71" s="1"/>
      <c r="P71" s="1"/>
      <c r="Q71" s="1"/>
      <c r="R71" s="1"/>
      <c r="S71" s="1"/>
      <c r="T71" s="1"/>
      <c r="U71" s="1"/>
      <c r="V71" s="1"/>
      <c r="W71" s="510"/>
      <c r="X71" s="510"/>
    </row>
    <row r="72" spans="1:24">
      <c r="A72" s="389" t="s">
        <v>13</v>
      </c>
      <c r="B72" s="210" t="s">
        <v>102</v>
      </c>
      <c r="C72" s="210" t="s">
        <v>61</v>
      </c>
      <c r="D72" s="210" t="s">
        <v>102</v>
      </c>
      <c r="E72" s="210" t="s">
        <v>61</v>
      </c>
      <c r="F72" s="210" t="s">
        <v>102</v>
      </c>
      <c r="G72" s="210" t="s">
        <v>61</v>
      </c>
      <c r="H72" s="1"/>
      <c r="I72" s="1"/>
      <c r="J72" s="1"/>
      <c r="K72" s="1"/>
      <c r="L72" s="1"/>
      <c r="M72" s="1"/>
      <c r="N72" s="1"/>
      <c r="O72" s="1"/>
      <c r="P72" s="1"/>
      <c r="Q72" s="1"/>
      <c r="R72" s="1"/>
      <c r="S72" s="1"/>
      <c r="T72" s="1"/>
      <c r="U72" s="1"/>
      <c r="V72" s="1"/>
      <c r="W72" s="510"/>
      <c r="X72" s="510"/>
    </row>
    <row r="73" spans="1:24">
      <c r="A73" s="390"/>
      <c r="B73" s="225">
        <v>8.3299999999999999E-2</v>
      </c>
      <c r="C73" s="225">
        <v>8.3299999999999999E-2</v>
      </c>
      <c r="D73" s="212">
        <v>0.05</v>
      </c>
      <c r="E73" s="212">
        <v>0.05</v>
      </c>
      <c r="F73" s="226">
        <v>0.05</v>
      </c>
      <c r="G73" s="214">
        <v>0.05</v>
      </c>
      <c r="H73" s="1"/>
      <c r="I73" s="1"/>
      <c r="J73" s="1"/>
      <c r="K73" s="1"/>
      <c r="L73" s="1"/>
      <c r="M73" s="1"/>
      <c r="N73" s="1"/>
      <c r="O73" s="1"/>
      <c r="P73" s="1"/>
      <c r="Q73" s="1"/>
      <c r="R73" s="1"/>
      <c r="S73" s="1"/>
      <c r="T73" s="1"/>
      <c r="U73" s="1"/>
      <c r="V73" s="1"/>
      <c r="W73" s="510"/>
      <c r="X73" s="510"/>
    </row>
    <row r="74" spans="1:24" ht="378.95" customHeight="1">
      <c r="A74" s="202" t="s">
        <v>103</v>
      </c>
      <c r="B74" s="340" t="s">
        <v>195</v>
      </c>
      <c r="C74" s="340"/>
      <c r="D74" s="403" t="s">
        <v>196</v>
      </c>
      <c r="E74" s="403"/>
      <c r="F74" s="404" t="s">
        <v>197</v>
      </c>
      <c r="G74" s="405"/>
      <c r="H74" s="1"/>
      <c r="I74" s="1"/>
      <c r="J74" s="1"/>
      <c r="K74" s="1"/>
      <c r="L74" s="1"/>
      <c r="M74" s="1"/>
      <c r="N74" s="1"/>
      <c r="O74" s="1"/>
      <c r="P74" s="1"/>
      <c r="Q74" s="1"/>
      <c r="R74" s="1"/>
      <c r="S74" s="1"/>
      <c r="T74" s="1"/>
      <c r="U74" s="1"/>
      <c r="V74" s="1"/>
      <c r="W74" s="510"/>
      <c r="X74" s="510"/>
    </row>
    <row r="75" spans="1:24" s="227" customFormat="1" ht="93.95" customHeight="1">
      <c r="A75" s="202" t="s">
        <v>108</v>
      </c>
      <c r="B75" s="406" t="s">
        <v>198</v>
      </c>
      <c r="C75" s="407"/>
      <c r="D75" s="406" t="s">
        <v>199</v>
      </c>
      <c r="E75" s="407"/>
      <c r="F75" s="406" t="s">
        <v>200</v>
      </c>
      <c r="G75" s="408"/>
      <c r="H75" s="179"/>
      <c r="I75" s="179"/>
      <c r="J75" s="179"/>
      <c r="K75" s="179"/>
      <c r="L75" s="179"/>
      <c r="M75" s="179"/>
      <c r="N75" s="179"/>
      <c r="O75" s="179"/>
      <c r="P75" s="179"/>
      <c r="Q75" s="179"/>
      <c r="R75" s="179"/>
      <c r="S75" s="179"/>
      <c r="T75" s="179"/>
      <c r="U75" s="179"/>
      <c r="V75" s="179"/>
      <c r="W75" s="512"/>
      <c r="X75" s="512"/>
    </row>
    <row r="76" spans="1:24">
      <c r="A76" s="389" t="s">
        <v>14</v>
      </c>
      <c r="B76" s="210" t="s">
        <v>102</v>
      </c>
      <c r="C76" s="210" t="s">
        <v>61</v>
      </c>
      <c r="D76" s="210" t="s">
        <v>102</v>
      </c>
      <c r="E76" s="210" t="s">
        <v>61</v>
      </c>
      <c r="F76" s="210" t="s">
        <v>102</v>
      </c>
      <c r="G76" s="210" t="s">
        <v>61</v>
      </c>
      <c r="H76" s="1"/>
      <c r="I76" s="1"/>
      <c r="J76" s="1"/>
      <c r="K76" s="1"/>
      <c r="L76" s="1"/>
      <c r="M76" s="1"/>
      <c r="N76" s="1"/>
      <c r="O76" s="1"/>
      <c r="P76" s="1"/>
      <c r="Q76" s="1"/>
      <c r="R76" s="1"/>
      <c r="S76" s="1"/>
      <c r="T76" s="1"/>
      <c r="U76" s="1"/>
      <c r="V76" s="1"/>
      <c r="W76" s="510"/>
      <c r="X76" s="510"/>
    </row>
    <row r="77" spans="1:24">
      <c r="A77" s="390"/>
      <c r="B77" s="225">
        <v>8.3299999999999999E-2</v>
      </c>
      <c r="C77" s="225">
        <v>8.3299999999999999E-2</v>
      </c>
      <c r="D77" s="228">
        <v>9.5000000000000001E-2</v>
      </c>
      <c r="E77" s="228">
        <v>9.5000000000000001E-2</v>
      </c>
      <c r="F77" s="226">
        <v>0.08</v>
      </c>
      <c r="G77" s="214">
        <v>0.08</v>
      </c>
      <c r="H77" s="1"/>
      <c r="I77" s="1"/>
      <c r="J77" s="1"/>
      <c r="K77" s="1"/>
      <c r="L77" s="1"/>
      <c r="M77" s="1"/>
      <c r="N77" s="1"/>
      <c r="O77" s="1"/>
      <c r="P77" s="1"/>
      <c r="Q77" s="1"/>
      <c r="R77" s="1"/>
      <c r="S77" s="1"/>
      <c r="T77" s="1"/>
      <c r="U77" s="1"/>
      <c r="V77" s="1"/>
      <c r="W77" s="510"/>
      <c r="X77" s="510"/>
    </row>
    <row r="78" spans="1:24" ht="393.95" customHeight="1">
      <c r="A78" s="202" t="s">
        <v>103</v>
      </c>
      <c r="B78" s="302" t="s">
        <v>201</v>
      </c>
      <c r="C78" s="302"/>
      <c r="D78" s="302" t="s">
        <v>202</v>
      </c>
      <c r="E78" s="302"/>
      <c r="F78" s="412" t="s">
        <v>203</v>
      </c>
      <c r="G78" s="412"/>
      <c r="H78" s="1"/>
      <c r="I78" s="1"/>
      <c r="J78" s="1"/>
      <c r="K78" s="1"/>
      <c r="L78" s="1"/>
      <c r="M78" s="1"/>
      <c r="N78" s="1"/>
      <c r="O78" s="1"/>
      <c r="P78" s="1"/>
      <c r="Q78" s="1"/>
      <c r="R78" s="1"/>
      <c r="S78" s="1"/>
      <c r="T78" s="1"/>
      <c r="U78" s="1"/>
      <c r="V78" s="1"/>
      <c r="W78" s="510"/>
      <c r="X78" s="510"/>
    </row>
    <row r="79" spans="1:24" s="227" customFormat="1" ht="141" customHeight="1">
      <c r="A79" s="202" t="s">
        <v>108</v>
      </c>
      <c r="B79" s="406" t="s">
        <v>204</v>
      </c>
      <c r="C79" s="407"/>
      <c r="D79" s="406" t="s">
        <v>205</v>
      </c>
      <c r="E79" s="407"/>
      <c r="F79" s="406" t="s">
        <v>206</v>
      </c>
      <c r="G79" s="408"/>
      <c r="H79" s="179"/>
      <c r="I79" s="179"/>
      <c r="J79" s="179"/>
      <c r="K79" s="179"/>
      <c r="L79" s="179"/>
      <c r="M79" s="179"/>
      <c r="N79" s="179"/>
      <c r="O79" s="179"/>
      <c r="P79" s="179"/>
      <c r="Q79" s="179"/>
      <c r="R79" s="179"/>
      <c r="S79" s="179"/>
      <c r="T79" s="179"/>
      <c r="U79" s="179"/>
      <c r="V79" s="179"/>
      <c r="W79" s="512"/>
      <c r="X79" s="512"/>
    </row>
    <row r="80" spans="1:24">
      <c r="A80" s="389" t="s">
        <v>15</v>
      </c>
      <c r="B80" s="210" t="s">
        <v>102</v>
      </c>
      <c r="C80" s="210" t="s">
        <v>61</v>
      </c>
      <c r="D80" s="210" t="s">
        <v>102</v>
      </c>
      <c r="E80" s="210" t="s">
        <v>61</v>
      </c>
      <c r="F80" s="210" t="s">
        <v>102</v>
      </c>
      <c r="G80" s="210" t="s">
        <v>61</v>
      </c>
      <c r="H80" s="1"/>
      <c r="I80" s="1"/>
      <c r="J80" s="1"/>
      <c r="K80" s="1"/>
      <c r="L80" s="1"/>
      <c r="M80" s="1"/>
      <c r="N80" s="1"/>
      <c r="O80" s="1"/>
      <c r="P80" s="1"/>
      <c r="Q80" s="1"/>
      <c r="R80" s="1"/>
      <c r="S80" s="1"/>
      <c r="T80" s="1"/>
      <c r="U80" s="1"/>
      <c r="V80" s="1"/>
      <c r="W80" s="510"/>
      <c r="X80" s="510"/>
    </row>
    <row r="81" spans="1:22">
      <c r="A81" s="390"/>
      <c r="B81" s="225">
        <v>8.3299999999999999E-2</v>
      </c>
      <c r="C81" s="225">
        <v>8.3299999999999999E-2</v>
      </c>
      <c r="D81" s="228">
        <v>9.5000000000000001E-2</v>
      </c>
      <c r="E81" s="228">
        <v>9.5000000000000001E-2</v>
      </c>
      <c r="F81" s="226">
        <v>0.1</v>
      </c>
      <c r="G81" s="226">
        <v>0.1</v>
      </c>
      <c r="H81" s="1"/>
      <c r="I81" s="1"/>
      <c r="J81" s="1"/>
      <c r="K81" s="1"/>
      <c r="L81" s="1"/>
      <c r="M81" s="1"/>
      <c r="N81" s="1"/>
      <c r="O81" s="1"/>
      <c r="P81" s="1"/>
      <c r="Q81" s="1"/>
      <c r="R81" s="1"/>
      <c r="S81" s="1"/>
      <c r="T81" s="1"/>
      <c r="U81" s="1"/>
      <c r="V81" s="1"/>
    </row>
    <row r="82" spans="1:22" ht="309" customHeight="1">
      <c r="A82" s="202" t="s">
        <v>103</v>
      </c>
      <c r="B82" s="411" t="s">
        <v>207</v>
      </c>
      <c r="C82" s="411"/>
      <c r="D82" s="411" t="s">
        <v>208</v>
      </c>
      <c r="E82" s="411"/>
      <c r="F82" s="319" t="s">
        <v>209</v>
      </c>
      <c r="G82" s="319"/>
      <c r="H82" s="1"/>
      <c r="I82" s="1"/>
      <c r="J82" s="1"/>
      <c r="K82" s="1"/>
      <c r="L82" s="1"/>
      <c r="M82" s="1"/>
      <c r="N82" s="1"/>
      <c r="O82" s="1"/>
      <c r="P82" s="1"/>
      <c r="Q82" s="1"/>
      <c r="R82" s="1"/>
      <c r="S82" s="1"/>
      <c r="T82" s="1"/>
      <c r="U82" s="1"/>
      <c r="V82" s="1"/>
    </row>
    <row r="83" spans="1:22" s="227" customFormat="1" ht="78.95" customHeight="1">
      <c r="A83" s="202" t="s">
        <v>108</v>
      </c>
      <c r="B83" s="406" t="s">
        <v>210</v>
      </c>
      <c r="C83" s="407"/>
      <c r="D83" s="406" t="s">
        <v>211</v>
      </c>
      <c r="E83" s="407"/>
      <c r="F83" s="406" t="s">
        <v>212</v>
      </c>
      <c r="G83" s="408"/>
      <c r="H83" s="179"/>
      <c r="I83" s="179"/>
      <c r="J83" s="179"/>
      <c r="K83" s="179"/>
      <c r="L83" s="179"/>
      <c r="M83" s="179"/>
      <c r="N83" s="179"/>
      <c r="O83" s="179"/>
      <c r="P83" s="179"/>
      <c r="Q83" s="179"/>
      <c r="R83" s="179"/>
      <c r="S83" s="179"/>
      <c r="T83" s="179"/>
      <c r="U83" s="179"/>
      <c r="V83" s="179"/>
    </row>
    <row r="84" spans="1:22">
      <c r="A84" s="389" t="s">
        <v>18</v>
      </c>
      <c r="B84" s="210" t="s">
        <v>102</v>
      </c>
      <c r="C84" s="210" t="s">
        <v>61</v>
      </c>
      <c r="D84" s="210" t="s">
        <v>102</v>
      </c>
      <c r="E84" s="210" t="s">
        <v>61</v>
      </c>
      <c r="F84" s="210" t="s">
        <v>102</v>
      </c>
      <c r="G84" s="210" t="s">
        <v>61</v>
      </c>
      <c r="H84" s="1"/>
      <c r="I84" s="1"/>
      <c r="J84" s="1"/>
      <c r="K84" s="1"/>
      <c r="L84" s="1"/>
      <c r="M84" s="1"/>
      <c r="N84" s="1"/>
      <c r="O84" s="1"/>
      <c r="P84" s="1"/>
      <c r="Q84" s="1"/>
      <c r="R84" s="1"/>
      <c r="S84" s="1"/>
      <c r="T84" s="1"/>
      <c r="U84" s="1"/>
      <c r="V84" s="1"/>
    </row>
    <row r="85" spans="1:22">
      <c r="A85" s="390"/>
      <c r="B85" s="225">
        <v>8.3299999999999999E-2</v>
      </c>
      <c r="C85" s="225">
        <v>8.3299999999999999E-2</v>
      </c>
      <c r="D85" s="228">
        <v>9.5000000000000001E-2</v>
      </c>
      <c r="E85" s="228">
        <v>9.5000000000000001E-2</v>
      </c>
      <c r="F85" s="226">
        <v>0.1</v>
      </c>
      <c r="G85" s="226">
        <v>0.1</v>
      </c>
      <c r="H85" s="1"/>
      <c r="I85" s="1"/>
      <c r="J85" s="1"/>
      <c r="K85" s="1"/>
      <c r="L85" s="1"/>
      <c r="M85" s="1"/>
      <c r="N85" s="1"/>
      <c r="O85" s="1"/>
      <c r="P85" s="1"/>
      <c r="Q85" s="1"/>
      <c r="R85" s="1"/>
      <c r="S85" s="1"/>
      <c r="T85" s="1"/>
      <c r="U85" s="1"/>
      <c r="V85" s="1"/>
    </row>
    <row r="86" spans="1:22" ht="405.95" customHeight="1">
      <c r="A86" s="202" t="s">
        <v>103</v>
      </c>
      <c r="B86" s="319" t="s">
        <v>213</v>
      </c>
      <c r="C86" s="320"/>
      <c r="D86" s="319" t="s">
        <v>214</v>
      </c>
      <c r="E86" s="320"/>
      <c r="F86" s="319" t="s">
        <v>215</v>
      </c>
      <c r="G86" s="319"/>
      <c r="H86" s="1"/>
      <c r="I86" s="1"/>
      <c r="J86" s="1"/>
      <c r="K86" s="1"/>
      <c r="L86" s="1"/>
      <c r="M86" s="1"/>
      <c r="N86" s="1"/>
      <c r="O86" s="1"/>
      <c r="P86" s="1"/>
      <c r="Q86" s="1"/>
      <c r="R86" s="1"/>
      <c r="S86" s="1"/>
      <c r="T86" s="1"/>
      <c r="U86" s="1"/>
      <c r="V86" s="1"/>
    </row>
    <row r="87" spans="1:22" s="227" customFormat="1" ht="71.25" customHeight="1">
      <c r="A87" s="202" t="s">
        <v>108</v>
      </c>
      <c r="B87" s="406" t="s">
        <v>216</v>
      </c>
      <c r="C87" s="407"/>
      <c r="D87" s="406" t="s">
        <v>217</v>
      </c>
      <c r="E87" s="407"/>
      <c r="F87" s="406" t="s">
        <v>218</v>
      </c>
      <c r="G87" s="407"/>
      <c r="H87" s="179"/>
      <c r="I87" s="179"/>
      <c r="J87" s="179"/>
      <c r="K87" s="179"/>
      <c r="L87" s="179"/>
      <c r="M87" s="179"/>
      <c r="N87" s="179"/>
      <c r="O87" s="179"/>
      <c r="P87" s="179"/>
      <c r="Q87" s="179"/>
      <c r="R87" s="179"/>
      <c r="S87" s="179"/>
      <c r="T87" s="179"/>
      <c r="U87" s="179"/>
      <c r="V87" s="179"/>
    </row>
    <row r="88" spans="1:22">
      <c r="A88" s="389" t="s">
        <v>19</v>
      </c>
      <c r="B88" s="210" t="s">
        <v>102</v>
      </c>
      <c r="C88" s="210" t="s">
        <v>61</v>
      </c>
      <c r="D88" s="210" t="s">
        <v>102</v>
      </c>
      <c r="E88" s="210" t="s">
        <v>61</v>
      </c>
      <c r="F88" s="210" t="s">
        <v>102</v>
      </c>
      <c r="G88" s="210" t="s">
        <v>61</v>
      </c>
      <c r="H88" s="1"/>
      <c r="I88" s="1"/>
      <c r="J88" s="1"/>
      <c r="K88" s="1"/>
      <c r="L88" s="1"/>
      <c r="M88" s="1"/>
      <c r="N88" s="1"/>
      <c r="O88" s="1"/>
      <c r="P88" s="1"/>
      <c r="Q88" s="1"/>
      <c r="R88" s="1"/>
      <c r="S88" s="1"/>
      <c r="T88" s="1"/>
      <c r="U88" s="1"/>
      <c r="V88" s="1"/>
    </row>
    <row r="89" spans="1:22" ht="23.25" customHeight="1">
      <c r="A89" s="390"/>
      <c r="B89" s="225">
        <v>8.3299999999999999E-2</v>
      </c>
      <c r="C89" s="225">
        <v>0.09</v>
      </c>
      <c r="D89" s="228">
        <v>9.5000000000000001E-2</v>
      </c>
      <c r="E89" s="228">
        <v>0.11</v>
      </c>
      <c r="F89" s="226">
        <v>0.1</v>
      </c>
      <c r="G89" s="226">
        <v>0.15</v>
      </c>
      <c r="H89" s="1"/>
      <c r="I89" s="1"/>
      <c r="J89" s="1"/>
      <c r="K89" s="1"/>
      <c r="L89" s="1"/>
      <c r="M89" s="1"/>
      <c r="N89" s="1"/>
      <c r="O89" s="1"/>
      <c r="P89" s="1"/>
      <c r="Q89" s="1"/>
      <c r="R89" s="1"/>
      <c r="S89" s="1"/>
      <c r="T89" s="1"/>
      <c r="U89" s="1"/>
      <c r="V89" s="1"/>
    </row>
    <row r="90" spans="1:22" ht="408" customHeight="1">
      <c r="A90" s="202" t="s">
        <v>103</v>
      </c>
      <c r="B90" s="302" t="s">
        <v>219</v>
      </c>
      <c r="C90" s="307"/>
      <c r="D90" s="302" t="s">
        <v>220</v>
      </c>
      <c r="E90" s="307"/>
      <c r="F90" s="302" t="s">
        <v>221</v>
      </c>
      <c r="G90" s="307"/>
      <c r="H90" s="1"/>
      <c r="I90" s="1"/>
      <c r="J90" s="1"/>
      <c r="K90" s="1"/>
      <c r="L90" s="1"/>
      <c r="M90" s="1"/>
      <c r="N90" s="1"/>
      <c r="O90" s="1"/>
      <c r="P90" s="1"/>
      <c r="Q90" s="1"/>
      <c r="R90" s="1"/>
      <c r="S90" s="1"/>
      <c r="T90" s="1"/>
      <c r="U90" s="1"/>
      <c r="V90" s="1"/>
    </row>
    <row r="91" spans="1:22" s="227" customFormat="1" ht="108" customHeight="1">
      <c r="A91" s="202" t="s">
        <v>108</v>
      </c>
      <c r="B91" s="406" t="s">
        <v>222</v>
      </c>
      <c r="C91" s="407"/>
      <c r="D91" s="406" t="s">
        <v>223</v>
      </c>
      <c r="E91" s="407"/>
      <c r="F91" s="406" t="s">
        <v>224</v>
      </c>
      <c r="G91" s="407"/>
      <c r="H91" s="179"/>
      <c r="I91" s="179"/>
      <c r="J91" s="179"/>
      <c r="K91" s="179"/>
      <c r="L91" s="179"/>
      <c r="M91" s="179"/>
      <c r="N91" s="179"/>
      <c r="O91" s="179"/>
      <c r="P91" s="179"/>
      <c r="Q91" s="179"/>
      <c r="R91" s="179"/>
      <c r="S91" s="179"/>
      <c r="T91" s="179"/>
      <c r="U91" s="179"/>
      <c r="V91" s="179"/>
    </row>
    <row r="92" spans="1:22">
      <c r="A92" s="389" t="s">
        <v>20</v>
      </c>
      <c r="B92" s="210" t="s">
        <v>102</v>
      </c>
      <c r="C92" s="210" t="s">
        <v>61</v>
      </c>
      <c r="D92" s="210" t="s">
        <v>102</v>
      </c>
      <c r="E92" s="210" t="s">
        <v>61</v>
      </c>
      <c r="F92" s="210" t="s">
        <v>102</v>
      </c>
      <c r="G92" s="210" t="s">
        <v>61</v>
      </c>
      <c r="H92" s="1"/>
      <c r="I92" s="1"/>
      <c r="J92" s="1"/>
      <c r="K92" s="1"/>
      <c r="L92" s="1"/>
      <c r="M92" s="1"/>
      <c r="N92" s="1"/>
      <c r="O92" s="1"/>
      <c r="P92" s="1"/>
      <c r="Q92" s="1"/>
      <c r="R92" s="1"/>
      <c r="S92" s="1"/>
      <c r="T92" s="1"/>
      <c r="U92" s="1"/>
      <c r="V92" s="1"/>
    </row>
    <row r="93" spans="1:22">
      <c r="A93" s="390"/>
      <c r="B93" s="225">
        <v>8.3299999999999999E-2</v>
      </c>
      <c r="C93" s="225">
        <v>8.3299999999999999E-2</v>
      </c>
      <c r="D93" s="228">
        <v>9.5000000000000001E-2</v>
      </c>
      <c r="E93" s="228">
        <v>0.15</v>
      </c>
      <c r="F93" s="226">
        <v>0.1</v>
      </c>
      <c r="G93" s="226">
        <v>0.1</v>
      </c>
      <c r="H93" s="1"/>
      <c r="I93" s="1"/>
      <c r="J93" s="1"/>
      <c r="K93" s="1"/>
      <c r="L93" s="1"/>
      <c r="M93" s="1"/>
      <c r="N93" s="1"/>
      <c r="O93" s="1"/>
      <c r="P93" s="1"/>
      <c r="Q93" s="1"/>
      <c r="R93" s="1"/>
      <c r="S93" s="1"/>
      <c r="T93" s="1"/>
      <c r="U93" s="1"/>
      <c r="V93" s="1"/>
    </row>
    <row r="94" spans="1:22" ht="326.10000000000002" customHeight="1">
      <c r="A94" s="202" t="s">
        <v>103</v>
      </c>
      <c r="B94" s="302" t="s">
        <v>225</v>
      </c>
      <c r="C94" s="307"/>
      <c r="D94" s="302" t="s">
        <v>226</v>
      </c>
      <c r="E94" s="307"/>
      <c r="F94" s="302" t="s">
        <v>227</v>
      </c>
      <c r="G94" s="307"/>
      <c r="H94" s="1"/>
      <c r="I94" s="1"/>
      <c r="J94" s="1"/>
      <c r="K94" s="1"/>
      <c r="L94" s="1"/>
      <c r="M94" s="1"/>
      <c r="N94" s="1"/>
      <c r="O94" s="1"/>
      <c r="P94" s="1"/>
      <c r="Q94" s="1"/>
      <c r="R94" s="1"/>
      <c r="S94" s="1"/>
      <c r="T94" s="1"/>
      <c r="U94" s="1"/>
      <c r="V94" s="1"/>
    </row>
    <row r="95" spans="1:22" s="227" customFormat="1" ht="84" customHeight="1">
      <c r="A95" s="202" t="s">
        <v>108</v>
      </c>
      <c r="B95" s="406" t="s">
        <v>228</v>
      </c>
      <c r="C95" s="407"/>
      <c r="D95" s="406" t="s">
        <v>229</v>
      </c>
      <c r="E95" s="407"/>
      <c r="F95" s="406" t="s">
        <v>230</v>
      </c>
      <c r="G95" s="407"/>
      <c r="H95" s="179"/>
      <c r="I95" s="179"/>
      <c r="J95" s="179"/>
      <c r="K95" s="179"/>
      <c r="L95" s="179"/>
      <c r="M95" s="179"/>
      <c r="N95" s="179"/>
      <c r="O95" s="179"/>
      <c r="P95" s="179"/>
      <c r="Q95" s="179"/>
      <c r="R95" s="179"/>
      <c r="S95" s="179"/>
      <c r="T95" s="179"/>
      <c r="U95" s="179"/>
      <c r="V95" s="179"/>
    </row>
    <row r="96" spans="1:22">
      <c r="A96" s="389" t="s">
        <v>21</v>
      </c>
      <c r="B96" s="210" t="s">
        <v>102</v>
      </c>
      <c r="C96" s="210" t="s">
        <v>61</v>
      </c>
      <c r="D96" s="210" t="s">
        <v>102</v>
      </c>
      <c r="E96" s="210" t="s">
        <v>61</v>
      </c>
      <c r="F96" s="210" t="s">
        <v>102</v>
      </c>
      <c r="G96" s="210" t="s">
        <v>61</v>
      </c>
      <c r="H96" s="1"/>
      <c r="I96" s="1"/>
      <c r="J96" s="1"/>
      <c r="K96" s="1"/>
      <c r="L96" s="1"/>
      <c r="M96" s="1"/>
      <c r="N96" s="1"/>
      <c r="O96" s="1"/>
      <c r="P96" s="1"/>
      <c r="Q96" s="1"/>
      <c r="R96" s="1"/>
      <c r="S96" s="1"/>
      <c r="T96" s="1"/>
      <c r="U96" s="1"/>
      <c r="V96" s="1"/>
    </row>
    <row r="97" spans="1:22">
      <c r="A97" s="390"/>
      <c r="B97" s="225">
        <v>8.3299999999999999E-2</v>
      </c>
      <c r="C97" s="225">
        <v>0.04</v>
      </c>
      <c r="D97" s="228">
        <v>9.5000000000000001E-2</v>
      </c>
      <c r="E97" s="228">
        <v>0.12</v>
      </c>
      <c r="F97" s="226">
        <v>0.1</v>
      </c>
      <c r="G97" s="226">
        <v>0.1</v>
      </c>
      <c r="H97" s="1"/>
      <c r="I97" s="1"/>
      <c r="J97" s="1"/>
      <c r="K97" s="1"/>
      <c r="L97" s="1"/>
      <c r="M97" s="1"/>
      <c r="N97" s="1"/>
      <c r="O97" s="1"/>
      <c r="P97" s="1"/>
      <c r="Q97" s="1"/>
      <c r="R97" s="1"/>
      <c r="S97" s="1"/>
      <c r="T97" s="1"/>
      <c r="U97" s="1"/>
      <c r="V97" s="1"/>
    </row>
    <row r="98" spans="1:22" ht="359.45" customHeight="1">
      <c r="A98" s="202" t="s">
        <v>103</v>
      </c>
      <c r="B98" s="302" t="s">
        <v>231</v>
      </c>
      <c r="C98" s="307"/>
      <c r="D98" s="302" t="s">
        <v>232</v>
      </c>
      <c r="E98" s="307"/>
      <c r="F98" s="302" t="s">
        <v>233</v>
      </c>
      <c r="G98" s="307"/>
      <c r="H98" s="1"/>
      <c r="I98" s="1"/>
      <c r="J98" s="1"/>
      <c r="K98" s="1"/>
      <c r="L98" s="1"/>
      <c r="M98" s="1"/>
      <c r="N98" s="1"/>
      <c r="O98" s="1"/>
      <c r="P98" s="1"/>
      <c r="Q98" s="1"/>
      <c r="R98" s="1"/>
      <c r="S98" s="1"/>
      <c r="T98" s="1"/>
      <c r="U98" s="1"/>
      <c r="V98" s="1"/>
    </row>
    <row r="99" spans="1:22" s="227" customFormat="1" ht="90" customHeight="1">
      <c r="A99" s="202" t="s">
        <v>108</v>
      </c>
      <c r="B99" s="406" t="s">
        <v>234</v>
      </c>
      <c r="C99" s="407"/>
      <c r="D99" s="406" t="s">
        <v>235</v>
      </c>
      <c r="E99" s="407"/>
      <c r="F99" s="406" t="s">
        <v>236</v>
      </c>
      <c r="G99" s="407"/>
      <c r="H99" s="179"/>
      <c r="I99" s="179"/>
      <c r="J99" s="179"/>
      <c r="K99" s="179"/>
      <c r="L99" s="179"/>
      <c r="M99" s="179"/>
      <c r="N99" s="179"/>
      <c r="O99" s="179"/>
      <c r="P99" s="179"/>
      <c r="Q99" s="179"/>
      <c r="R99" s="179"/>
      <c r="S99" s="179"/>
      <c r="T99" s="179"/>
      <c r="U99" s="179"/>
      <c r="V99" s="179"/>
    </row>
    <row r="100" spans="1:22">
      <c r="A100" s="389" t="s">
        <v>24</v>
      </c>
      <c r="B100" s="210" t="s">
        <v>102</v>
      </c>
      <c r="C100" s="210" t="s">
        <v>61</v>
      </c>
      <c r="D100" s="210" t="s">
        <v>102</v>
      </c>
      <c r="E100" s="210" t="s">
        <v>61</v>
      </c>
      <c r="F100" s="210" t="s">
        <v>102</v>
      </c>
      <c r="G100" s="210" t="s">
        <v>61</v>
      </c>
      <c r="H100" s="1"/>
      <c r="I100" s="1"/>
      <c r="J100" s="1"/>
      <c r="K100" s="1"/>
      <c r="L100" s="1"/>
      <c r="M100" s="1"/>
      <c r="N100" s="1"/>
      <c r="O100" s="1"/>
      <c r="P100" s="1"/>
      <c r="Q100" s="1"/>
      <c r="R100" s="1"/>
      <c r="S100" s="1"/>
      <c r="T100" s="1"/>
      <c r="U100" s="1"/>
      <c r="V100" s="1"/>
    </row>
    <row r="101" spans="1:22">
      <c r="A101" s="390"/>
      <c r="B101" s="225">
        <v>8.3299999999999999E-2</v>
      </c>
      <c r="C101" s="217"/>
      <c r="D101" s="228">
        <v>9.5000000000000001E-2</v>
      </c>
      <c r="E101" s="212"/>
      <c r="F101" s="226">
        <v>0.1</v>
      </c>
      <c r="G101" s="214"/>
      <c r="H101" s="1"/>
      <c r="I101" s="1"/>
      <c r="J101" s="1"/>
      <c r="K101" s="1"/>
      <c r="L101" s="1"/>
      <c r="M101" s="1"/>
      <c r="N101" s="1"/>
      <c r="O101" s="1"/>
      <c r="P101" s="1"/>
      <c r="Q101" s="1"/>
      <c r="R101" s="1"/>
      <c r="S101" s="1"/>
      <c r="T101" s="1"/>
      <c r="U101" s="1"/>
      <c r="V101" s="1"/>
    </row>
    <row r="102" spans="1:22" ht="68.099999999999994" customHeight="1">
      <c r="A102" s="202" t="s">
        <v>103</v>
      </c>
      <c r="B102" s="305"/>
      <c r="C102" s="305"/>
      <c r="D102" s="305"/>
      <c r="E102" s="305"/>
      <c r="F102" s="305"/>
      <c r="G102" s="305"/>
      <c r="H102" s="1"/>
      <c r="I102" s="1"/>
      <c r="J102" s="1"/>
      <c r="K102" s="1"/>
      <c r="L102" s="1"/>
      <c r="M102" s="1"/>
      <c r="N102" s="1"/>
      <c r="O102" s="1"/>
      <c r="P102" s="1"/>
      <c r="Q102" s="1"/>
      <c r="R102" s="1"/>
      <c r="S102" s="1"/>
      <c r="T102" s="1"/>
      <c r="U102" s="1"/>
      <c r="V102" s="1"/>
    </row>
    <row r="103" spans="1:22" ht="30">
      <c r="A103" s="202" t="s">
        <v>108</v>
      </c>
      <c r="B103" s="321"/>
      <c r="C103" s="321"/>
      <c r="D103" s="321"/>
      <c r="E103" s="321"/>
      <c r="F103" s="321"/>
      <c r="G103" s="321"/>
      <c r="H103" s="1"/>
      <c r="I103" s="1"/>
      <c r="J103" s="1"/>
      <c r="K103" s="1"/>
      <c r="L103" s="1"/>
      <c r="M103" s="1"/>
      <c r="N103" s="1"/>
      <c r="O103" s="1"/>
      <c r="P103" s="1"/>
      <c r="Q103" s="1"/>
      <c r="R103" s="1"/>
      <c r="S103" s="1"/>
      <c r="T103" s="1"/>
      <c r="U103" s="1"/>
      <c r="V103" s="1"/>
    </row>
    <row r="104" spans="1:22">
      <c r="A104" s="389" t="s">
        <v>25</v>
      </c>
      <c r="B104" s="210" t="s">
        <v>102</v>
      </c>
      <c r="C104" s="210" t="s">
        <v>61</v>
      </c>
      <c r="D104" s="210" t="s">
        <v>102</v>
      </c>
      <c r="E104" s="210" t="s">
        <v>61</v>
      </c>
      <c r="F104" s="210" t="s">
        <v>102</v>
      </c>
      <c r="G104" s="210" t="s">
        <v>61</v>
      </c>
      <c r="H104" s="1"/>
      <c r="I104" s="1"/>
      <c r="J104" s="1"/>
      <c r="K104" s="1"/>
      <c r="L104" s="1"/>
      <c r="M104" s="1"/>
      <c r="N104" s="1"/>
      <c r="O104" s="1"/>
      <c r="P104" s="1"/>
      <c r="Q104" s="1"/>
      <c r="R104" s="1"/>
      <c r="S104" s="1"/>
      <c r="T104" s="1"/>
      <c r="U104" s="1"/>
      <c r="V104" s="1"/>
    </row>
    <row r="105" spans="1:22">
      <c r="A105" s="390"/>
      <c r="B105" s="225">
        <v>8.3299999999999999E-2</v>
      </c>
      <c r="C105" s="217"/>
      <c r="D105" s="228">
        <v>9.5000000000000001E-2</v>
      </c>
      <c r="E105" s="212"/>
      <c r="F105" s="226">
        <v>0.1</v>
      </c>
      <c r="G105" s="214"/>
      <c r="H105" s="1"/>
      <c r="I105" s="1"/>
      <c r="J105" s="1"/>
      <c r="K105" s="1"/>
      <c r="L105" s="1"/>
      <c r="M105" s="1"/>
      <c r="N105" s="1"/>
      <c r="O105" s="1"/>
      <c r="P105" s="1"/>
      <c r="Q105" s="1"/>
      <c r="R105" s="1"/>
      <c r="S105" s="1"/>
      <c r="T105" s="1"/>
      <c r="U105" s="1"/>
      <c r="V105" s="1"/>
    </row>
    <row r="106" spans="1:22" ht="62.1" customHeight="1">
      <c r="A106" s="202" t="s">
        <v>103</v>
      </c>
      <c r="B106" s="305"/>
      <c r="C106" s="305"/>
      <c r="D106" s="305"/>
      <c r="E106" s="305"/>
      <c r="F106" s="305"/>
      <c r="G106" s="305"/>
      <c r="H106" s="1"/>
      <c r="I106" s="1"/>
      <c r="J106" s="1"/>
      <c r="K106" s="1"/>
      <c r="L106" s="1"/>
      <c r="M106" s="1"/>
      <c r="N106" s="1"/>
      <c r="O106" s="1"/>
      <c r="P106" s="1"/>
      <c r="Q106" s="1"/>
      <c r="R106" s="1"/>
      <c r="S106" s="1"/>
      <c r="T106" s="1"/>
      <c r="U106" s="1"/>
      <c r="V106" s="1"/>
    </row>
    <row r="107" spans="1:22" ht="30">
      <c r="A107" s="202" t="s">
        <v>108</v>
      </c>
      <c r="B107" s="321"/>
      <c r="C107" s="321"/>
      <c r="D107" s="321"/>
      <c r="E107" s="321"/>
      <c r="F107" s="321"/>
      <c r="G107" s="321"/>
      <c r="H107" s="1"/>
      <c r="I107" s="1"/>
      <c r="J107" s="1"/>
      <c r="K107" s="1"/>
      <c r="L107" s="1"/>
      <c r="M107" s="1"/>
      <c r="N107" s="1"/>
      <c r="O107" s="1"/>
      <c r="P107" s="1"/>
      <c r="Q107" s="1"/>
      <c r="R107" s="1"/>
      <c r="S107" s="1"/>
      <c r="T107" s="1"/>
      <c r="U107" s="1"/>
      <c r="V107" s="1"/>
    </row>
    <row r="108" spans="1:22">
      <c r="A108" s="389" t="s">
        <v>26</v>
      </c>
      <c r="B108" s="210" t="s">
        <v>102</v>
      </c>
      <c r="C108" s="210" t="s">
        <v>61</v>
      </c>
      <c r="D108" s="210" t="s">
        <v>102</v>
      </c>
      <c r="E108" s="210" t="s">
        <v>61</v>
      </c>
      <c r="F108" s="210" t="s">
        <v>102</v>
      </c>
      <c r="G108" s="210" t="s">
        <v>61</v>
      </c>
      <c r="H108" s="1"/>
      <c r="I108" s="1"/>
      <c r="J108" s="1"/>
      <c r="K108" s="1"/>
      <c r="L108" s="1"/>
      <c r="M108" s="1"/>
      <c r="N108" s="1"/>
      <c r="O108" s="1"/>
      <c r="P108" s="1"/>
      <c r="Q108" s="1"/>
      <c r="R108" s="1"/>
      <c r="S108" s="1"/>
      <c r="T108" s="1"/>
      <c r="U108" s="1"/>
      <c r="V108" s="1"/>
    </row>
    <row r="109" spans="1:22">
      <c r="A109" s="390"/>
      <c r="B109" s="225">
        <v>8.3299999999999999E-2</v>
      </c>
      <c r="C109" s="217"/>
      <c r="D109" s="228">
        <v>9.5000000000000001E-2</v>
      </c>
      <c r="E109" s="212"/>
      <c r="F109" s="226">
        <v>0.1</v>
      </c>
      <c r="G109" s="214"/>
      <c r="H109" s="1"/>
      <c r="I109" s="1"/>
      <c r="J109" s="1"/>
      <c r="K109" s="1"/>
      <c r="L109" s="1"/>
      <c r="M109" s="1"/>
      <c r="N109" s="1"/>
      <c r="O109" s="1"/>
      <c r="P109" s="1"/>
      <c r="Q109" s="1"/>
      <c r="R109" s="1"/>
      <c r="S109" s="1"/>
      <c r="T109" s="1"/>
      <c r="U109" s="1"/>
      <c r="V109" s="1"/>
    </row>
    <row r="110" spans="1:22" ht="68.099999999999994" customHeight="1">
      <c r="A110" s="202" t="s">
        <v>103</v>
      </c>
      <c r="B110" s="305"/>
      <c r="C110" s="305"/>
      <c r="D110" s="305"/>
      <c r="E110" s="305"/>
      <c r="F110" s="305"/>
      <c r="G110" s="305"/>
      <c r="H110" s="1"/>
      <c r="I110" s="1"/>
      <c r="J110" s="1"/>
      <c r="K110" s="1"/>
      <c r="L110" s="1"/>
      <c r="M110" s="1"/>
      <c r="N110" s="1"/>
      <c r="O110" s="1"/>
      <c r="P110" s="1"/>
      <c r="Q110" s="1"/>
      <c r="R110" s="1"/>
      <c r="S110" s="1"/>
      <c r="T110" s="1"/>
      <c r="U110" s="1"/>
      <c r="V110" s="1"/>
    </row>
    <row r="111" spans="1:22" ht="30">
      <c r="A111" s="202" t="s">
        <v>108</v>
      </c>
      <c r="B111" s="321"/>
      <c r="C111" s="321"/>
      <c r="D111" s="321"/>
      <c r="E111" s="321"/>
      <c r="F111" s="321"/>
      <c r="G111" s="321"/>
      <c r="H111" s="1"/>
      <c r="I111" s="1"/>
      <c r="J111" s="1"/>
      <c r="K111" s="1"/>
      <c r="L111" s="1"/>
      <c r="M111" s="1"/>
      <c r="N111" s="1"/>
      <c r="O111" s="1"/>
      <c r="P111" s="1"/>
      <c r="Q111" s="1"/>
      <c r="R111" s="1"/>
      <c r="S111" s="1"/>
      <c r="T111" s="1"/>
      <c r="U111" s="1"/>
      <c r="V111" s="1"/>
    </row>
    <row r="112" spans="1:22">
      <c r="A112" s="389" t="s">
        <v>27</v>
      </c>
      <c r="B112" s="210" t="s">
        <v>102</v>
      </c>
      <c r="C112" s="210" t="s">
        <v>61</v>
      </c>
      <c r="D112" s="210" t="s">
        <v>102</v>
      </c>
      <c r="E112" s="210" t="s">
        <v>61</v>
      </c>
      <c r="F112" s="210" t="s">
        <v>102</v>
      </c>
      <c r="G112" s="210" t="s">
        <v>61</v>
      </c>
      <c r="H112" s="1"/>
      <c r="I112" s="1"/>
      <c r="J112" s="1"/>
      <c r="K112" s="1"/>
      <c r="L112" s="1"/>
      <c r="M112" s="1"/>
      <c r="N112" s="1"/>
      <c r="O112" s="1"/>
      <c r="P112" s="1"/>
      <c r="Q112" s="1"/>
      <c r="R112" s="1"/>
      <c r="S112" s="1"/>
      <c r="T112" s="1"/>
      <c r="U112" s="1"/>
      <c r="V112" s="1"/>
    </row>
    <row r="113" spans="1:24">
      <c r="A113" s="390"/>
      <c r="B113" s="225">
        <v>8.3299999999999999E-2</v>
      </c>
      <c r="C113" s="218"/>
      <c r="D113" s="228">
        <v>9.5000000000000001E-2</v>
      </c>
      <c r="E113" s="218"/>
      <c r="F113" s="229">
        <v>0.05</v>
      </c>
      <c r="G113" s="219"/>
      <c r="H113" s="1"/>
      <c r="I113" s="1"/>
      <c r="J113" s="1"/>
      <c r="K113" s="1"/>
      <c r="L113" s="1"/>
      <c r="M113" s="1"/>
      <c r="N113" s="1"/>
      <c r="O113" s="1"/>
      <c r="P113" s="1"/>
      <c r="Q113" s="1"/>
      <c r="R113" s="1"/>
      <c r="S113" s="1"/>
      <c r="T113" s="1"/>
      <c r="U113" s="1"/>
      <c r="V113" s="1"/>
      <c r="W113" s="510"/>
      <c r="X113" s="510"/>
    </row>
    <row r="114" spans="1:24" ht="69" customHeight="1">
      <c r="A114" s="202" t="s">
        <v>103</v>
      </c>
      <c r="B114" s="306"/>
      <c r="C114" s="306"/>
      <c r="D114" s="306"/>
      <c r="E114" s="306"/>
      <c r="F114" s="306"/>
      <c r="G114" s="306"/>
      <c r="H114" s="1"/>
      <c r="I114" s="1"/>
      <c r="J114" s="1"/>
      <c r="K114" s="1"/>
      <c r="L114" s="1"/>
      <c r="M114" s="1"/>
      <c r="N114" s="1"/>
      <c r="O114" s="1"/>
      <c r="P114" s="1"/>
      <c r="Q114" s="1"/>
      <c r="R114" s="1"/>
      <c r="S114" s="1"/>
      <c r="T114" s="1"/>
      <c r="U114" s="1"/>
      <c r="V114" s="1"/>
      <c r="W114" s="510"/>
      <c r="X114" s="510"/>
    </row>
    <row r="115" spans="1:24" ht="30">
      <c r="A115" s="202" t="s">
        <v>108</v>
      </c>
      <c r="B115" s="321"/>
      <c r="C115" s="321"/>
      <c r="D115" s="321"/>
      <c r="E115" s="321"/>
      <c r="F115" s="321"/>
      <c r="G115" s="321"/>
      <c r="H115" s="1"/>
      <c r="I115" s="1"/>
      <c r="J115" s="1"/>
      <c r="K115" s="1"/>
      <c r="L115" s="1"/>
      <c r="M115" s="1"/>
      <c r="N115" s="1"/>
      <c r="O115" s="1"/>
      <c r="P115" s="1"/>
      <c r="Q115" s="1"/>
      <c r="R115" s="1"/>
      <c r="S115" s="1"/>
      <c r="T115" s="1"/>
      <c r="U115" s="1"/>
      <c r="V115" s="1"/>
      <c r="W115" s="510"/>
      <c r="X115" s="510"/>
    </row>
    <row r="116" spans="1:24">
      <c r="A116" s="220" t="s">
        <v>168</v>
      </c>
      <c r="B116" s="230">
        <f>(B69+B73+B77+B81+B85+B89+B93+B97+B101+B105+B109+B113)</f>
        <v>0.99960000000000016</v>
      </c>
      <c r="C116" s="231">
        <f>(C69+C73+C77+C81+C85+C89+C93+C97+C101+C105+C109+C113)</f>
        <v>0.62980000000000003</v>
      </c>
      <c r="D116" s="221">
        <f t="shared" ref="D116:G116" si="1">(D69+D73+D77+D81+D85+D89+D93+D97+D101+D105+D109+D113)</f>
        <v>0.99999999999999989</v>
      </c>
      <c r="E116" s="221">
        <f t="shared" si="1"/>
        <v>0.71499999999999997</v>
      </c>
      <c r="F116" s="221">
        <f t="shared" si="1"/>
        <v>0.99999999999999989</v>
      </c>
      <c r="G116" s="221">
        <f t="shared" si="1"/>
        <v>0.7</v>
      </c>
      <c r="H116" s="1"/>
      <c r="I116" s="1"/>
      <c r="J116" s="1"/>
      <c r="K116" s="1"/>
      <c r="L116" s="1"/>
      <c r="M116" s="1"/>
      <c r="N116" s="1"/>
      <c r="O116" s="1"/>
      <c r="P116" s="1"/>
      <c r="Q116" s="1"/>
      <c r="R116" s="1"/>
      <c r="S116" s="1"/>
      <c r="T116" s="1"/>
      <c r="U116" s="1"/>
      <c r="V116" s="1"/>
      <c r="W116" s="510"/>
      <c r="X116" s="510"/>
    </row>
    <row r="117" spans="1:24">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c r="A131" s="1"/>
      <c r="B131" s="1"/>
      <c r="C131" s="1"/>
      <c r="D131" s="1"/>
      <c r="E131" s="1"/>
      <c r="F131" s="1"/>
      <c r="G131" s="1"/>
      <c r="H131" s="1"/>
      <c r="I131" s="1"/>
      <c r="J131" s="1"/>
      <c r="K131" s="1"/>
      <c r="L131" s="1"/>
      <c r="M131" s="1"/>
      <c r="N131" s="1"/>
      <c r="O131" s="1"/>
      <c r="P131" s="1"/>
      <c r="Q131" s="1"/>
      <c r="R131" s="1"/>
      <c r="S131" s="1"/>
      <c r="T131" s="1"/>
      <c r="U131" s="1"/>
      <c r="V131" s="1"/>
      <c r="W131" s="1"/>
      <c r="X131" s="1"/>
    </row>
  </sheetData>
  <mergeCells count="185">
    <mergeCell ref="A112:A113"/>
    <mergeCell ref="B114:C114"/>
    <mergeCell ref="D114:E114"/>
    <mergeCell ref="F114:G114"/>
    <mergeCell ref="B115:C115"/>
    <mergeCell ref="D115:E115"/>
    <mergeCell ref="F115:G115"/>
    <mergeCell ref="A108:A109"/>
    <mergeCell ref="B110:C110"/>
    <mergeCell ref="D110:E110"/>
    <mergeCell ref="F110:G110"/>
    <mergeCell ref="B111:C111"/>
    <mergeCell ref="D111:E111"/>
    <mergeCell ref="F111:G111"/>
    <mergeCell ref="A104:A105"/>
    <mergeCell ref="B106:C106"/>
    <mergeCell ref="D106:E106"/>
    <mergeCell ref="F106:G106"/>
    <mergeCell ref="B107:C107"/>
    <mergeCell ref="D107:E107"/>
    <mergeCell ref="F107:G107"/>
    <mergeCell ref="A100:A101"/>
    <mergeCell ref="B102:C102"/>
    <mergeCell ref="D102:E102"/>
    <mergeCell ref="F102:G102"/>
    <mergeCell ref="B103:C103"/>
    <mergeCell ref="D103:E103"/>
    <mergeCell ref="F103:G103"/>
    <mergeCell ref="A96:A97"/>
    <mergeCell ref="B98:C98"/>
    <mergeCell ref="D98:E98"/>
    <mergeCell ref="F98:G98"/>
    <mergeCell ref="B99:C99"/>
    <mergeCell ref="D99:E99"/>
    <mergeCell ref="F99:G99"/>
    <mergeCell ref="A92:A93"/>
    <mergeCell ref="B94:C94"/>
    <mergeCell ref="D94:E94"/>
    <mergeCell ref="F94:G94"/>
    <mergeCell ref="B95:C95"/>
    <mergeCell ref="D95:E95"/>
    <mergeCell ref="F95:G95"/>
    <mergeCell ref="A88:A89"/>
    <mergeCell ref="B90:C90"/>
    <mergeCell ref="D90:E90"/>
    <mergeCell ref="F90:G90"/>
    <mergeCell ref="B91:C91"/>
    <mergeCell ref="D91:E91"/>
    <mergeCell ref="F91:G91"/>
    <mergeCell ref="A84:A85"/>
    <mergeCell ref="B86:C86"/>
    <mergeCell ref="D86:E86"/>
    <mergeCell ref="F86:G86"/>
    <mergeCell ref="B87:C87"/>
    <mergeCell ref="D87:E87"/>
    <mergeCell ref="F87:G87"/>
    <mergeCell ref="A80:A81"/>
    <mergeCell ref="B82:C82"/>
    <mergeCell ref="D82:E82"/>
    <mergeCell ref="F82:G82"/>
    <mergeCell ref="B83:C83"/>
    <mergeCell ref="D83:E83"/>
    <mergeCell ref="F83:G83"/>
    <mergeCell ref="A76:A77"/>
    <mergeCell ref="B78:C78"/>
    <mergeCell ref="D78:E78"/>
    <mergeCell ref="F78:G78"/>
    <mergeCell ref="B79:C79"/>
    <mergeCell ref="D79:E79"/>
    <mergeCell ref="F79:G79"/>
    <mergeCell ref="A72:A73"/>
    <mergeCell ref="B74:C74"/>
    <mergeCell ref="D74:E74"/>
    <mergeCell ref="F74:G74"/>
    <mergeCell ref="B75:C75"/>
    <mergeCell ref="D75:E75"/>
    <mergeCell ref="F75:G75"/>
    <mergeCell ref="A68:A69"/>
    <mergeCell ref="D70:E70"/>
    <mergeCell ref="F70:G70"/>
    <mergeCell ref="B71:C71"/>
    <mergeCell ref="D71:E71"/>
    <mergeCell ref="F71:G71"/>
    <mergeCell ref="B70:C70"/>
    <mergeCell ref="B66:C66"/>
    <mergeCell ref="D66:E66"/>
    <mergeCell ref="F66:G66"/>
    <mergeCell ref="B67:C67"/>
    <mergeCell ref="D67:E67"/>
    <mergeCell ref="F67:G67"/>
    <mergeCell ref="A60:A61"/>
    <mergeCell ref="D60:E60"/>
    <mergeCell ref="F60:G60"/>
    <mergeCell ref="D61:E61"/>
    <mergeCell ref="F61:G61"/>
    <mergeCell ref="A65:G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1" r:id="rId1" xr:uid="{6F50BEF5-1AEE-8D47-BE5A-A165BD77AC51}"/>
    <hyperlink ref="F71" r:id="rId2" xr:uid="{4C83A6A0-32E8-E747-92B8-95A41AD85A26}"/>
    <hyperlink ref="B75" r:id="rId3" xr:uid="{5BE09BA3-E296-DE4F-B3DD-FA60EDA65F6C}"/>
    <hyperlink ref="D75" r:id="rId4" xr:uid="{2AF75D2C-09E5-4E41-B09B-CA12648AD320}"/>
    <hyperlink ref="F75" r:id="rId5" xr:uid="{E397B4E7-FB23-D946-920C-270603199CAC}"/>
    <hyperlink ref="B79" r:id="rId6" xr:uid="{7A2E3565-04B8-DC4E-AACF-3C535BB305FA}"/>
    <hyperlink ref="D79" r:id="rId7" xr:uid="{58874B0C-F9DF-3C4E-B707-C79F121385F0}"/>
    <hyperlink ref="F79" r:id="rId8" xr:uid="{8FCF6DCB-637F-2B42-B32E-F936AF72F5D0}"/>
    <hyperlink ref="B83" r:id="rId9" xr:uid="{1554FCD8-9485-BC4D-8417-6D2527C369A0}"/>
    <hyperlink ref="D83" r:id="rId10" xr:uid="{1D681B53-F58F-EF4B-9D8A-8858685F25A3}"/>
    <hyperlink ref="F83" r:id="rId11" xr:uid="{439EA293-DB54-D145-ADF6-9B85330EB4D0}"/>
    <hyperlink ref="B87" r:id="rId12" xr:uid="{8492097F-7DD2-4F4D-A740-C6A7FA6D1D0C}"/>
    <hyperlink ref="D87" r:id="rId13" xr:uid="{F49F23DC-8F5D-6646-BF6B-3A10A33A6D85}"/>
    <hyperlink ref="F87" r:id="rId14" xr:uid="{CF5EC2A6-2CF5-1A46-95E1-A09CC3C90ED8}"/>
    <hyperlink ref="B91" r:id="rId15" xr:uid="{D286A518-3961-4941-BE13-C89A2CE94D78}"/>
    <hyperlink ref="D91" r:id="rId16" xr:uid="{5B58954F-CE38-F34F-824F-8F3229B365A7}"/>
    <hyperlink ref="F91" r:id="rId17" xr:uid="{AB07FDBF-6B68-4944-BD17-F6CAC87E8560}"/>
    <hyperlink ref="D95" r:id="rId18" xr:uid="{9D97F44C-57B4-9C46-8582-7BE1EC4C870D}"/>
    <hyperlink ref="F95" r:id="rId19" xr:uid="{AB8BFAC3-3E76-014B-9808-1B4D979E3FCC}"/>
    <hyperlink ref="B95" r:id="rId20" xr:uid="{EC7B3E89-EB27-9949-B70C-3A0677B60CCB}"/>
    <hyperlink ref="B99" r:id="rId21" xr:uid="{C3ACFA01-5453-5F4D-80D8-21F15F566D6C}"/>
    <hyperlink ref="D99" r:id="rId22" xr:uid="{6ABDA17A-AA12-4C40-A517-4C2CA0232238}"/>
    <hyperlink ref="F99" r:id="rId23" xr:uid="{D0DD4C0A-297E-C442-B66B-0E0DACACD3CA}"/>
  </hyperlinks>
  <pageMargins left="0.7" right="0.7" top="0.75" bottom="0.75" header="0.3" footer="0.3"/>
  <drawing r:id="rId24"/>
  <legacyDrawing r:id="rId2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CA85-36DB-D44E-8610-57259D95E359}">
  <dimension ref="A1:X131"/>
  <sheetViews>
    <sheetView topLeftCell="I16" zoomScale="70" zoomScaleNormal="70" workbookViewId="0">
      <selection activeCell="M28" sqref="M28"/>
    </sheetView>
  </sheetViews>
  <sheetFormatPr defaultColWidth="23.5703125" defaultRowHeight="15"/>
  <cols>
    <col min="1" max="1" width="23.5703125" style="222"/>
    <col min="2" max="2" width="39.5703125" style="222" customWidth="1"/>
    <col min="3" max="3" width="39.85546875" style="222" customWidth="1"/>
    <col min="4" max="4" width="40.85546875" style="222" customWidth="1"/>
    <col min="5" max="5" width="40.42578125" style="222" customWidth="1"/>
    <col min="6" max="6" width="60.85546875" style="222" customWidth="1"/>
    <col min="7" max="7" width="64.42578125" style="222" customWidth="1"/>
    <col min="8" max="8" width="23.5703125" style="222"/>
    <col min="9" max="9" width="44" style="222" customWidth="1"/>
    <col min="10" max="16384" width="23.5703125" style="222"/>
  </cols>
  <sheetData>
    <row r="1" spans="1:24" ht="15.75" thickBot="1">
      <c r="A1" s="373"/>
      <c r="B1" s="353" t="s">
        <v>0</v>
      </c>
      <c r="C1" s="354"/>
      <c r="D1" s="354"/>
      <c r="E1" s="354"/>
      <c r="F1" s="354"/>
      <c r="G1" s="354"/>
      <c r="H1" s="354"/>
      <c r="I1" s="354"/>
      <c r="J1" s="354"/>
      <c r="K1" s="354"/>
      <c r="L1" s="355"/>
      <c r="M1" s="350" t="s">
        <v>1</v>
      </c>
      <c r="N1" s="351"/>
      <c r="O1" s="352"/>
      <c r="P1" s="53"/>
      <c r="Q1" s="53"/>
      <c r="R1" s="53"/>
      <c r="S1" s="53"/>
      <c r="T1" s="53"/>
      <c r="U1" s="53"/>
      <c r="V1" s="53"/>
      <c r="W1" s="53"/>
      <c r="X1" s="53"/>
    </row>
    <row r="2" spans="1:24" ht="15.75" thickBot="1">
      <c r="A2" s="247"/>
      <c r="B2" s="356" t="s">
        <v>2</v>
      </c>
      <c r="C2" s="357"/>
      <c r="D2" s="357"/>
      <c r="E2" s="357"/>
      <c r="F2" s="357"/>
      <c r="G2" s="357"/>
      <c r="H2" s="357"/>
      <c r="I2" s="357"/>
      <c r="J2" s="357"/>
      <c r="K2" s="357"/>
      <c r="L2" s="358"/>
      <c r="M2" s="350" t="s">
        <v>3</v>
      </c>
      <c r="N2" s="351"/>
      <c r="O2" s="352"/>
      <c r="P2" s="53"/>
      <c r="Q2" s="53"/>
      <c r="R2" s="53"/>
      <c r="S2" s="53"/>
      <c r="T2" s="53"/>
      <c r="U2" s="53"/>
      <c r="V2" s="53"/>
      <c r="W2" s="53"/>
      <c r="X2" s="53"/>
    </row>
    <row r="3" spans="1:24" ht="15.75" thickBot="1">
      <c r="A3" s="247"/>
      <c r="B3" s="356" t="s">
        <v>4</v>
      </c>
      <c r="C3" s="357"/>
      <c r="D3" s="357"/>
      <c r="E3" s="357"/>
      <c r="F3" s="357"/>
      <c r="G3" s="357"/>
      <c r="H3" s="357"/>
      <c r="I3" s="357"/>
      <c r="J3" s="357"/>
      <c r="K3" s="357"/>
      <c r="L3" s="358"/>
      <c r="M3" s="350" t="s">
        <v>5</v>
      </c>
      <c r="N3" s="351"/>
      <c r="O3" s="352"/>
      <c r="P3" s="53"/>
      <c r="Q3" s="53"/>
      <c r="R3" s="53"/>
      <c r="S3" s="53"/>
      <c r="T3" s="53"/>
      <c r="U3" s="53"/>
      <c r="V3" s="53"/>
      <c r="W3" s="53"/>
      <c r="X3" s="53"/>
    </row>
    <row r="4" spans="1:24" ht="15.75" thickBot="1">
      <c r="A4" s="249"/>
      <c r="B4" s="359" t="s">
        <v>6</v>
      </c>
      <c r="C4" s="360"/>
      <c r="D4" s="360"/>
      <c r="E4" s="360"/>
      <c r="F4" s="360"/>
      <c r="G4" s="360"/>
      <c r="H4" s="360"/>
      <c r="I4" s="360"/>
      <c r="J4" s="360"/>
      <c r="K4" s="360"/>
      <c r="L4" s="361"/>
      <c r="M4" s="350" t="s">
        <v>7</v>
      </c>
      <c r="N4" s="351"/>
      <c r="O4" s="352"/>
      <c r="P4" s="53"/>
      <c r="Q4" s="53"/>
      <c r="R4" s="53"/>
      <c r="S4" s="53"/>
      <c r="T4" s="53"/>
      <c r="U4" s="53"/>
      <c r="V4" s="53"/>
      <c r="W4" s="53"/>
      <c r="X4" s="53"/>
    </row>
    <row r="5" spans="1:24" ht="15.75" thickBot="1">
      <c r="A5" s="54"/>
      <c r="B5" s="55"/>
      <c r="C5" s="55"/>
      <c r="D5" s="55"/>
      <c r="E5" s="55"/>
      <c r="F5" s="55"/>
      <c r="G5" s="55"/>
      <c r="H5" s="55"/>
      <c r="I5" s="55"/>
      <c r="J5" s="55"/>
      <c r="K5" s="55"/>
      <c r="L5" s="55"/>
      <c r="M5" s="60"/>
      <c r="N5" s="60"/>
      <c r="O5" s="60"/>
      <c r="P5" s="53"/>
      <c r="Q5" s="53"/>
      <c r="R5" s="53"/>
      <c r="S5" s="53"/>
      <c r="T5" s="53"/>
      <c r="U5" s="53"/>
      <c r="V5" s="53"/>
      <c r="W5" s="53"/>
      <c r="X5" s="53"/>
    </row>
    <row r="6" spans="1:24" ht="35.25" customHeight="1" thickBot="1">
      <c r="A6" s="28" t="s">
        <v>8</v>
      </c>
      <c r="B6" s="383" t="s">
        <v>9</v>
      </c>
      <c r="C6" s="384"/>
      <c r="D6" s="384"/>
      <c r="E6" s="384"/>
      <c r="F6" s="384"/>
      <c r="G6" s="384"/>
      <c r="H6" s="384"/>
      <c r="I6" s="384"/>
      <c r="J6" s="384"/>
      <c r="K6" s="385"/>
      <c r="L6" s="84" t="s">
        <v>10</v>
      </c>
      <c r="M6" s="386">
        <v>2024110010308</v>
      </c>
      <c r="N6" s="387"/>
      <c r="O6" s="388"/>
      <c r="P6" s="1"/>
      <c r="Q6" s="1"/>
      <c r="R6" s="1"/>
      <c r="S6" s="1"/>
      <c r="T6" s="1"/>
      <c r="U6" s="1"/>
      <c r="V6" s="1"/>
      <c r="W6" s="1"/>
      <c r="X6" s="1"/>
    </row>
    <row r="7" spans="1:24" ht="15.75" thickBot="1">
      <c r="A7" s="54"/>
      <c r="B7" s="55"/>
      <c r="C7" s="55"/>
      <c r="D7" s="55"/>
      <c r="E7" s="55"/>
      <c r="F7" s="55"/>
      <c r="G7" s="55"/>
      <c r="H7" s="55"/>
      <c r="I7" s="55"/>
      <c r="J7" s="55"/>
      <c r="K7" s="55"/>
      <c r="L7" s="55"/>
      <c r="M7" s="60"/>
      <c r="N7" s="60"/>
      <c r="O7" s="60"/>
      <c r="P7" s="53"/>
      <c r="Q7" s="53"/>
      <c r="R7" s="53"/>
      <c r="S7" s="53"/>
      <c r="T7" s="53"/>
      <c r="U7" s="53"/>
      <c r="V7" s="53"/>
      <c r="W7" s="53"/>
      <c r="X7" s="53"/>
    </row>
    <row r="8" spans="1:24" ht="15.75" thickBot="1">
      <c r="A8" s="382" t="s">
        <v>11</v>
      </c>
      <c r="B8" s="84" t="s">
        <v>12</v>
      </c>
      <c r="C8" s="186"/>
      <c r="D8" s="84" t="s">
        <v>13</v>
      </c>
      <c r="E8" s="186"/>
      <c r="F8" s="84" t="s">
        <v>14</v>
      </c>
      <c r="G8" s="98"/>
      <c r="H8" s="84" t="s">
        <v>15</v>
      </c>
      <c r="I8" s="99"/>
      <c r="J8" s="285" t="s">
        <v>16</v>
      </c>
      <c r="K8" s="374"/>
      <c r="L8" s="95" t="s">
        <v>17</v>
      </c>
      <c r="M8" s="391"/>
      <c r="N8" s="391"/>
      <c r="O8" s="391"/>
      <c r="P8" s="53"/>
      <c r="Q8" s="53"/>
      <c r="R8" s="53"/>
      <c r="S8" s="53"/>
      <c r="T8" s="53"/>
      <c r="U8" s="53"/>
      <c r="V8" s="53"/>
      <c r="W8" s="53"/>
      <c r="X8" s="53"/>
    </row>
    <row r="9" spans="1:24" ht="15.75" thickBot="1">
      <c r="A9" s="382"/>
      <c r="B9" s="86" t="s">
        <v>18</v>
      </c>
      <c r="C9" s="59"/>
      <c r="D9" s="84" t="s">
        <v>19</v>
      </c>
      <c r="E9" s="59"/>
      <c r="F9" s="84" t="s">
        <v>20</v>
      </c>
      <c r="G9" s="59"/>
      <c r="H9" s="84" t="s">
        <v>21</v>
      </c>
      <c r="I9" s="99" t="s">
        <v>22</v>
      </c>
      <c r="J9" s="285"/>
      <c r="K9" s="374"/>
      <c r="L9" s="95" t="s">
        <v>23</v>
      </c>
      <c r="M9" s="391" t="s">
        <v>22</v>
      </c>
      <c r="N9" s="391"/>
      <c r="O9" s="391"/>
      <c r="P9" s="53"/>
      <c r="Q9" s="53"/>
      <c r="R9" s="53"/>
      <c r="S9" s="53"/>
      <c r="T9" s="53"/>
      <c r="U9" s="53"/>
      <c r="V9" s="53"/>
      <c r="W9" s="53"/>
      <c r="X9" s="53"/>
    </row>
    <row r="10" spans="1:24" ht="15.75" thickBot="1">
      <c r="A10" s="382"/>
      <c r="B10" s="84" t="s">
        <v>24</v>
      </c>
      <c r="C10" s="98"/>
      <c r="D10" s="84" t="s">
        <v>25</v>
      </c>
      <c r="E10" s="29"/>
      <c r="F10" s="84" t="s">
        <v>26</v>
      </c>
      <c r="G10" s="29"/>
      <c r="H10" s="84" t="s">
        <v>27</v>
      </c>
      <c r="I10" s="99"/>
      <c r="J10" s="285"/>
      <c r="K10" s="374"/>
      <c r="L10" s="95" t="s">
        <v>28</v>
      </c>
      <c r="M10" s="391" t="s">
        <v>22</v>
      </c>
      <c r="N10" s="391"/>
      <c r="O10" s="391"/>
      <c r="P10" s="53"/>
      <c r="Q10" s="53"/>
      <c r="R10" s="53"/>
      <c r="S10" s="53"/>
      <c r="T10" s="53"/>
      <c r="U10" s="53"/>
      <c r="V10" s="53"/>
      <c r="W10" s="53"/>
      <c r="X10" s="53"/>
    </row>
    <row r="11" spans="1:24" ht="15.75" thickBot="1">
      <c r="A11" s="4"/>
      <c r="B11" s="5"/>
      <c r="C11" s="5"/>
      <c r="D11" s="7"/>
      <c r="E11" s="6"/>
      <c r="F11" s="6"/>
      <c r="G11" s="126"/>
      <c r="H11" s="126"/>
      <c r="I11" s="8"/>
      <c r="J11" s="8"/>
      <c r="K11" s="5"/>
      <c r="L11" s="5"/>
      <c r="M11" s="5"/>
      <c r="N11" s="5"/>
      <c r="O11" s="5"/>
      <c r="P11" s="1"/>
      <c r="Q11" s="1"/>
      <c r="R11" s="1"/>
      <c r="S11" s="1"/>
      <c r="T11" s="1"/>
      <c r="U11" s="1"/>
      <c r="V11" s="1"/>
      <c r="W11" s="1"/>
      <c r="X11" s="1"/>
    </row>
    <row r="12" spans="1:24">
      <c r="A12" s="379" t="s">
        <v>29</v>
      </c>
      <c r="B12" s="363" t="s">
        <v>237</v>
      </c>
      <c r="C12" s="364"/>
      <c r="D12" s="364"/>
      <c r="E12" s="364"/>
      <c r="F12" s="364"/>
      <c r="G12" s="364"/>
      <c r="H12" s="364"/>
      <c r="I12" s="364"/>
      <c r="J12" s="364"/>
      <c r="K12" s="364"/>
      <c r="L12" s="364"/>
      <c r="M12" s="364"/>
      <c r="N12" s="364"/>
      <c r="O12" s="365"/>
      <c r="P12" s="1"/>
      <c r="Q12" s="1"/>
      <c r="R12" s="1"/>
      <c r="S12" s="1"/>
      <c r="T12" s="1"/>
      <c r="U12" s="1"/>
      <c r="V12" s="1"/>
      <c r="W12" s="1"/>
      <c r="X12" s="1"/>
    </row>
    <row r="13" spans="1:24">
      <c r="A13" s="380"/>
      <c r="B13" s="366"/>
      <c r="C13" s="367"/>
      <c r="D13" s="367"/>
      <c r="E13" s="367"/>
      <c r="F13" s="367"/>
      <c r="G13" s="367"/>
      <c r="H13" s="367"/>
      <c r="I13" s="367"/>
      <c r="J13" s="367"/>
      <c r="K13" s="367"/>
      <c r="L13" s="367"/>
      <c r="M13" s="367"/>
      <c r="N13" s="367"/>
      <c r="O13" s="368"/>
      <c r="P13" s="1"/>
      <c r="Q13" s="1"/>
      <c r="R13" s="1"/>
      <c r="S13" s="1"/>
      <c r="T13" s="1"/>
      <c r="U13" s="1"/>
      <c r="V13" s="1"/>
      <c r="W13" s="1"/>
      <c r="X13" s="1"/>
    </row>
    <row r="14" spans="1:24" ht="15.75" thickBot="1">
      <c r="A14" s="381"/>
      <c r="B14" s="369"/>
      <c r="C14" s="370"/>
      <c r="D14" s="370"/>
      <c r="E14" s="370"/>
      <c r="F14" s="370"/>
      <c r="G14" s="370"/>
      <c r="H14" s="370"/>
      <c r="I14" s="370"/>
      <c r="J14" s="370"/>
      <c r="K14" s="370"/>
      <c r="L14" s="370"/>
      <c r="M14" s="370"/>
      <c r="N14" s="370"/>
      <c r="O14" s="371"/>
      <c r="P14" s="1"/>
      <c r="Q14" s="1"/>
      <c r="R14" s="1"/>
      <c r="S14" s="1"/>
      <c r="T14" s="1"/>
      <c r="U14" s="1"/>
      <c r="V14" s="1"/>
      <c r="W14" s="1"/>
      <c r="X14" s="1"/>
    </row>
    <row r="15" spans="1:24" ht="15.75" thickBot="1">
      <c r="A15" s="12"/>
      <c r="B15" s="135"/>
      <c r="C15" s="136"/>
      <c r="D15" s="136"/>
      <c r="E15" s="136"/>
      <c r="F15" s="136"/>
      <c r="G15" s="2"/>
      <c r="H15" s="2"/>
      <c r="I15" s="2"/>
      <c r="J15" s="2"/>
      <c r="K15" s="2"/>
      <c r="L15" s="137"/>
      <c r="M15" s="137"/>
      <c r="N15" s="137"/>
      <c r="O15" s="137"/>
      <c r="P15" s="1"/>
      <c r="Q15" s="1"/>
      <c r="R15" s="1"/>
      <c r="S15" s="1"/>
      <c r="T15" s="1"/>
      <c r="U15" s="1"/>
      <c r="V15" s="1"/>
      <c r="W15" s="1"/>
      <c r="X15" s="1"/>
    </row>
    <row r="16" spans="1:24" ht="33" customHeight="1" thickBot="1">
      <c r="A16" s="28" t="s">
        <v>31</v>
      </c>
      <c r="B16" s="372" t="s">
        <v>32</v>
      </c>
      <c r="C16" s="372"/>
      <c r="D16" s="372"/>
      <c r="E16" s="372"/>
      <c r="F16" s="372"/>
      <c r="G16" s="375" t="s">
        <v>33</v>
      </c>
      <c r="H16" s="375"/>
      <c r="I16" s="372" t="s">
        <v>34</v>
      </c>
      <c r="J16" s="372"/>
      <c r="K16" s="372"/>
      <c r="L16" s="372"/>
      <c r="M16" s="372"/>
      <c r="N16" s="372"/>
      <c r="O16" s="372"/>
      <c r="P16" s="13"/>
      <c r="Q16" s="13"/>
      <c r="R16" s="13"/>
      <c r="S16" s="13"/>
      <c r="T16" s="13"/>
      <c r="U16" s="13"/>
      <c r="V16" s="13"/>
      <c r="W16" s="13"/>
      <c r="X16" s="13"/>
    </row>
    <row r="17" spans="1:24" ht="15.75" thickBot="1">
      <c r="A17" s="12"/>
      <c r="B17" s="2"/>
      <c r="C17" s="136"/>
      <c r="D17" s="136"/>
      <c r="E17" s="136"/>
      <c r="F17" s="136"/>
      <c r="G17" s="190"/>
      <c r="H17" s="2"/>
      <c r="I17" s="2"/>
      <c r="J17" s="2"/>
      <c r="K17" s="2"/>
      <c r="L17" s="137"/>
      <c r="M17" s="137"/>
      <c r="N17" s="137"/>
      <c r="O17" s="137"/>
      <c r="P17" s="1"/>
      <c r="Q17" s="1"/>
      <c r="R17" s="1"/>
      <c r="S17" s="1"/>
      <c r="T17" s="1"/>
      <c r="U17" s="1"/>
      <c r="V17" s="1"/>
      <c r="W17" s="1"/>
      <c r="X17" s="1"/>
    </row>
    <row r="18" spans="1:24" ht="35.25" customHeight="1" thickBot="1">
      <c r="A18" s="28" t="s">
        <v>35</v>
      </c>
      <c r="B18" s="377" t="s">
        <v>36</v>
      </c>
      <c r="C18" s="377"/>
      <c r="D18" s="377"/>
      <c r="E18" s="377"/>
      <c r="F18" s="28" t="s">
        <v>37</v>
      </c>
      <c r="G18" s="376" t="s">
        <v>38</v>
      </c>
      <c r="H18" s="376"/>
      <c r="I18" s="376"/>
      <c r="J18" s="28" t="s">
        <v>39</v>
      </c>
      <c r="K18" s="372" t="s">
        <v>40</v>
      </c>
      <c r="L18" s="372"/>
      <c r="M18" s="372"/>
      <c r="N18" s="372"/>
      <c r="O18" s="372"/>
      <c r="P18" s="1"/>
      <c r="Q18" s="1"/>
      <c r="R18" s="1"/>
      <c r="S18" s="1"/>
      <c r="T18" s="1"/>
      <c r="U18" s="1"/>
      <c r="V18" s="1"/>
      <c r="W18" s="1"/>
      <c r="X18" s="1"/>
    </row>
    <row r="19" spans="1:24">
      <c r="A19" s="3"/>
      <c r="B19" s="2"/>
      <c r="C19" s="378"/>
      <c r="D19" s="378"/>
      <c r="E19" s="378"/>
      <c r="F19" s="378"/>
      <c r="G19" s="378"/>
      <c r="H19" s="378"/>
      <c r="I19" s="378"/>
      <c r="J19" s="378"/>
      <c r="K19" s="378"/>
      <c r="L19" s="378"/>
      <c r="M19" s="378"/>
      <c r="N19" s="378"/>
      <c r="O19" s="378"/>
      <c r="P19" s="1"/>
      <c r="Q19" s="1"/>
      <c r="R19" s="1"/>
      <c r="S19" s="1"/>
      <c r="T19" s="1"/>
      <c r="U19" s="1"/>
      <c r="V19" s="1"/>
      <c r="W19" s="1"/>
      <c r="X19" s="1"/>
    </row>
    <row r="20" spans="1:24" ht="15.75" thickBot="1">
      <c r="A20" s="50"/>
      <c r="B20" s="51"/>
      <c r="C20" s="51"/>
      <c r="D20" s="51"/>
      <c r="E20" s="51"/>
      <c r="F20" s="51"/>
      <c r="G20" s="51"/>
      <c r="H20" s="51"/>
      <c r="I20" s="51"/>
      <c r="J20" s="51"/>
      <c r="K20" s="51"/>
      <c r="L20" s="51"/>
      <c r="M20" s="51"/>
      <c r="N20" s="51"/>
      <c r="O20" s="51"/>
      <c r="P20" s="1"/>
      <c r="Q20" s="1"/>
      <c r="R20" s="1"/>
      <c r="S20" s="1"/>
      <c r="T20" s="1"/>
      <c r="U20" s="1"/>
      <c r="V20" s="1"/>
      <c r="W20" s="1"/>
      <c r="X20" s="1"/>
    </row>
    <row r="21" spans="1:24" s="30" customFormat="1" ht="15.75" thickBot="1">
      <c r="A21" s="284" t="s">
        <v>41</v>
      </c>
      <c r="B21" s="362"/>
      <c r="C21" s="362"/>
      <c r="D21" s="362"/>
      <c r="E21" s="362"/>
      <c r="F21" s="362"/>
      <c r="G21" s="362"/>
      <c r="H21" s="362"/>
      <c r="I21" s="362"/>
      <c r="J21" s="362"/>
      <c r="K21" s="362"/>
      <c r="L21" s="362"/>
      <c r="M21" s="362"/>
      <c r="N21" s="362"/>
      <c r="O21" s="285"/>
      <c r="P21" s="1"/>
      <c r="Q21" s="1"/>
      <c r="R21" s="1"/>
      <c r="S21" s="1"/>
      <c r="T21" s="1"/>
      <c r="U21" s="1"/>
      <c r="V21" s="1"/>
      <c r="W21" s="1"/>
      <c r="X21" s="1"/>
    </row>
    <row r="22" spans="1:24" s="30" customFormat="1" ht="15.75" thickBot="1">
      <c r="A22" s="284" t="s">
        <v>42</v>
      </c>
      <c r="B22" s="362"/>
      <c r="C22" s="362"/>
      <c r="D22" s="362"/>
      <c r="E22" s="362"/>
      <c r="F22" s="362"/>
      <c r="G22" s="362"/>
      <c r="H22" s="362"/>
      <c r="I22" s="362"/>
      <c r="J22" s="362"/>
      <c r="K22" s="362"/>
      <c r="L22" s="362"/>
      <c r="M22" s="362"/>
      <c r="N22" s="362"/>
      <c r="O22" s="285"/>
      <c r="P22" s="1"/>
      <c r="Q22" s="1"/>
      <c r="R22" s="1"/>
      <c r="S22" s="1"/>
      <c r="T22" s="1"/>
      <c r="U22" s="1"/>
      <c r="V22" s="1"/>
      <c r="W22" s="1"/>
      <c r="X22" s="1"/>
    </row>
    <row r="23" spans="1:24" s="30" customFormat="1" ht="30.75" thickBot="1">
      <c r="A23" s="20"/>
      <c r="B23" s="14" t="s">
        <v>12</v>
      </c>
      <c r="C23" s="14" t="s">
        <v>13</v>
      </c>
      <c r="D23" s="14" t="s">
        <v>14</v>
      </c>
      <c r="E23" s="14" t="s">
        <v>15</v>
      </c>
      <c r="F23" s="14" t="s">
        <v>18</v>
      </c>
      <c r="G23" s="14" t="s">
        <v>19</v>
      </c>
      <c r="H23" s="14" t="s">
        <v>20</v>
      </c>
      <c r="I23" s="14" t="s">
        <v>21</v>
      </c>
      <c r="J23" s="14" t="s">
        <v>24</v>
      </c>
      <c r="K23" s="14" t="s">
        <v>25</v>
      </c>
      <c r="L23" s="14" t="s">
        <v>26</v>
      </c>
      <c r="M23" s="14" t="s">
        <v>27</v>
      </c>
      <c r="N23" s="15" t="s">
        <v>43</v>
      </c>
      <c r="O23" s="15" t="s">
        <v>44</v>
      </c>
      <c r="P23" s="1"/>
      <c r="Q23" s="1"/>
      <c r="R23" s="1"/>
      <c r="S23" s="1"/>
      <c r="T23" s="1"/>
      <c r="U23" s="1"/>
      <c r="V23" s="1"/>
      <c r="W23" s="1"/>
      <c r="X23" s="1"/>
    </row>
    <row r="24" spans="1:24" s="30" customFormat="1" ht="38.25" customHeight="1">
      <c r="A24" s="16" t="s">
        <v>45</v>
      </c>
      <c r="B24" s="191">
        <v>746608330</v>
      </c>
      <c r="C24" s="191">
        <v>17749000</v>
      </c>
      <c r="D24" s="191">
        <v>1177000</v>
      </c>
      <c r="E24" s="191"/>
      <c r="F24" s="191">
        <v>7773693</v>
      </c>
      <c r="G24" s="191"/>
      <c r="H24" s="191"/>
      <c r="I24" s="191">
        <v>20793536</v>
      </c>
      <c r="J24" s="191">
        <f>4659000+110</f>
        <v>4659110</v>
      </c>
      <c r="K24" s="191"/>
      <c r="L24" s="191"/>
      <c r="M24" s="191"/>
      <c r="N24" s="501">
        <f>SUM(B24:M24)</f>
        <v>798760669</v>
      </c>
      <c r="O24" s="146">
        <v>1</v>
      </c>
      <c r="P24" s="1"/>
      <c r="Q24" s="187"/>
      <c r="R24" s="1"/>
      <c r="S24" s="1"/>
      <c r="T24" s="1"/>
      <c r="U24" s="1"/>
      <c r="V24" s="1"/>
      <c r="W24" s="1"/>
      <c r="X24" s="1"/>
    </row>
    <row r="25" spans="1:24" s="30" customFormat="1" ht="38.25" customHeight="1">
      <c r="A25" s="16" t="s">
        <v>46</v>
      </c>
      <c r="B25" s="192">
        <v>577042760</v>
      </c>
      <c r="C25" s="192">
        <v>32080341</v>
      </c>
      <c r="D25" s="191">
        <f>606466315-B25-C25</f>
        <v>-2656786</v>
      </c>
      <c r="E25" s="191">
        <f>672554200-B25-C25-D25</f>
        <v>66087885</v>
      </c>
      <c r="F25" s="191">
        <f>673735200-B25-C25-D25-E25</f>
        <v>1181000</v>
      </c>
      <c r="G25" s="191">
        <f>722739600-B25-C25-D25-E25-F25</f>
        <v>49004400</v>
      </c>
      <c r="H25" s="191">
        <f>722739600-B25-C25-D25-E25-F25-G25</f>
        <v>0</v>
      </c>
      <c r="I25" s="191">
        <f>726035600-B25-C25-D25-E25-F25-G25-H25</f>
        <v>3296000</v>
      </c>
      <c r="J25" s="191"/>
      <c r="K25" s="191"/>
      <c r="L25" s="191"/>
      <c r="M25" s="191"/>
      <c r="N25" s="501">
        <f>SUM(B25:M25)</f>
        <v>726035600</v>
      </c>
      <c r="O25" s="147">
        <f>N25/N24</f>
        <v>0.90895261644386249</v>
      </c>
      <c r="P25" s="187"/>
      <c r="Q25" s="1"/>
      <c r="R25" s="1"/>
      <c r="S25" s="1"/>
      <c r="T25" s="1"/>
      <c r="U25" s="1"/>
      <c r="V25" s="1"/>
      <c r="W25" s="1"/>
      <c r="X25" s="1"/>
    </row>
    <row r="26" spans="1:24" s="30" customFormat="1" ht="38.25" customHeight="1">
      <c r="A26" s="16" t="s">
        <v>47</v>
      </c>
      <c r="B26" s="128">
        <v>0</v>
      </c>
      <c r="C26" s="128">
        <f>19863281-B26</f>
        <v>19863281</v>
      </c>
      <c r="D26" s="128">
        <f>75794226-B26-C26</f>
        <v>55930945</v>
      </c>
      <c r="E26" s="131">
        <f>137115584-B26-C26-D26</f>
        <v>61321358</v>
      </c>
      <c r="F26" s="131">
        <f>198624158-B26-C26-D26-E26</f>
        <v>61508574</v>
      </c>
      <c r="G26" s="191">
        <f>266519809-B26-C26-D26-E26-F26</f>
        <v>67895651</v>
      </c>
      <c r="H26" s="131">
        <f>324630456-B26-C26-D26-E26-F26-G26</f>
        <v>58110647</v>
      </c>
      <c r="I26" s="131">
        <f>386102314-B26-C26-D26-E26-F26-G26-H26</f>
        <v>61471858</v>
      </c>
      <c r="J26" s="131"/>
      <c r="K26" s="131"/>
      <c r="L26" s="131"/>
      <c r="M26" s="131"/>
      <c r="N26" s="501">
        <f t="shared" ref="N26:N29" si="0">SUM(B26:M26)</f>
        <v>386102314</v>
      </c>
      <c r="O26" s="147">
        <f>N26/N24</f>
        <v>0.48337672219561928</v>
      </c>
      <c r="P26" s="1"/>
      <c r="Q26" s="1"/>
      <c r="R26" s="1"/>
      <c r="S26" s="1"/>
      <c r="T26" s="1"/>
      <c r="U26" s="1"/>
      <c r="V26" s="1"/>
      <c r="W26" s="1"/>
      <c r="X26" s="1"/>
    </row>
    <row r="27" spans="1:24" s="30" customFormat="1" ht="38.25" customHeight="1">
      <c r="A27" s="16" t="s">
        <v>48</v>
      </c>
      <c r="B27" s="191">
        <v>33984019.333333328</v>
      </c>
      <c r="C27" s="191">
        <v>35565247.333333328</v>
      </c>
      <c r="D27" s="191">
        <v>52710588.333333336</v>
      </c>
      <c r="E27" s="191">
        <v>37125</v>
      </c>
      <c r="F27" s="191"/>
      <c r="G27" s="191"/>
      <c r="H27" s="191"/>
      <c r="I27" s="191"/>
      <c r="J27" s="191"/>
      <c r="K27" s="191"/>
      <c r="L27" s="191"/>
      <c r="M27" s="191"/>
      <c r="N27" s="501">
        <f t="shared" si="0"/>
        <v>122296980</v>
      </c>
      <c r="O27" s="147">
        <v>1</v>
      </c>
      <c r="P27" s="1"/>
      <c r="Q27" s="1"/>
      <c r="R27" s="1"/>
      <c r="S27" s="1"/>
      <c r="T27" s="1"/>
      <c r="U27" s="1"/>
      <c r="V27" s="1"/>
      <c r="W27" s="1"/>
      <c r="X27" s="1"/>
    </row>
    <row r="28" spans="1:24" s="30" customFormat="1" ht="38.25" customHeight="1">
      <c r="A28" s="16" t="s">
        <v>49</v>
      </c>
      <c r="B28" s="131">
        <v>0</v>
      </c>
      <c r="C28" s="131">
        <v>2310000</v>
      </c>
      <c r="D28" s="131">
        <v>0</v>
      </c>
      <c r="E28" s="131">
        <v>0</v>
      </c>
      <c r="F28" s="131">
        <f>119020</f>
        <v>119020</v>
      </c>
      <c r="G28" s="191">
        <v>0</v>
      </c>
      <c r="H28" s="131">
        <v>0</v>
      </c>
      <c r="I28" s="131">
        <v>0</v>
      </c>
      <c r="J28" s="131"/>
      <c r="K28" s="131"/>
      <c r="L28" s="131"/>
      <c r="M28" s="131"/>
      <c r="N28" s="501">
        <f t="shared" si="0"/>
        <v>2429020</v>
      </c>
      <c r="O28" s="147">
        <f>N28/N27</f>
        <v>1.98616515305611E-2</v>
      </c>
      <c r="P28" s="1"/>
      <c r="Q28" s="1"/>
      <c r="R28" s="1"/>
      <c r="S28" s="1"/>
      <c r="T28" s="1"/>
      <c r="U28" s="1"/>
      <c r="V28" s="1"/>
      <c r="W28" s="1"/>
      <c r="X28" s="1"/>
    </row>
    <row r="29" spans="1:24" s="30" customFormat="1" ht="38.25" customHeight="1" thickBot="1">
      <c r="A29" s="17" t="s">
        <v>50</v>
      </c>
      <c r="B29" s="132">
        <v>29594869</v>
      </c>
      <c r="C29" s="132">
        <f>52331067-B29</f>
        <v>22736198</v>
      </c>
      <c r="D29" s="132">
        <f>68348209-B29-C29</f>
        <v>16017142</v>
      </c>
      <c r="E29" s="132">
        <f>89912055-B29-C29-D29</f>
        <v>21563846</v>
      </c>
      <c r="F29" s="132">
        <f>89912055-B29-C29-D29-E29</f>
        <v>0</v>
      </c>
      <c r="G29" s="132">
        <f>112087121-B29-C29-D29-E29-F29</f>
        <v>22175066</v>
      </c>
      <c r="H29" s="132">
        <f>112155415-B29-C29-D29-E29-F29-G29</f>
        <v>68294</v>
      </c>
      <c r="I29" s="132">
        <f>112343527-B29-C29-D29-E29-F29-G29-H29</f>
        <v>188112</v>
      </c>
      <c r="J29" s="132"/>
      <c r="K29" s="132"/>
      <c r="L29" s="132"/>
      <c r="M29" s="132"/>
      <c r="N29" s="502">
        <f t="shared" si="0"/>
        <v>112343527</v>
      </c>
      <c r="O29" s="148">
        <f>N29/N27</f>
        <v>0.91861243834475714</v>
      </c>
      <c r="P29" s="1"/>
      <c r="Q29" s="1"/>
      <c r="R29" s="1"/>
      <c r="S29" s="1"/>
      <c r="T29" s="1"/>
      <c r="U29" s="1"/>
      <c r="V29" s="1"/>
      <c r="W29" s="1"/>
      <c r="X29" s="1"/>
    </row>
    <row r="30" spans="1:24">
      <c r="A30" s="19"/>
      <c r="B30" s="175"/>
      <c r="C30" s="19"/>
      <c r="D30" s="19"/>
      <c r="E30" s="19"/>
      <c r="F30" s="19"/>
      <c r="G30" s="19"/>
      <c r="H30" s="19"/>
      <c r="I30" s="19"/>
      <c r="J30" s="19"/>
      <c r="K30" s="19"/>
      <c r="L30" s="19"/>
      <c r="M30" s="19"/>
      <c r="N30" s="19"/>
      <c r="O30" s="19"/>
      <c r="P30" s="19"/>
      <c r="Q30" s="19"/>
      <c r="R30" s="19"/>
      <c r="S30" s="19"/>
      <c r="T30" s="19"/>
      <c r="U30" s="19"/>
      <c r="V30" s="19"/>
      <c r="W30" s="19"/>
      <c r="X30" s="19"/>
    </row>
    <row r="31" spans="1:24">
      <c r="A31" s="19"/>
      <c r="B31" s="19"/>
      <c r="C31" s="19"/>
      <c r="D31" s="19"/>
      <c r="E31" s="19"/>
      <c r="F31" s="19"/>
      <c r="G31" s="19"/>
      <c r="H31" s="19"/>
      <c r="I31" s="19"/>
      <c r="J31" s="19"/>
      <c r="K31" s="19"/>
      <c r="L31" s="19"/>
      <c r="M31" s="19"/>
      <c r="N31" s="19"/>
      <c r="O31" s="19"/>
      <c r="P31" s="19"/>
      <c r="Q31" s="19"/>
      <c r="R31" s="19"/>
      <c r="S31" s="19"/>
      <c r="T31" s="19"/>
      <c r="U31" s="19"/>
      <c r="V31" s="19"/>
      <c r="W31" s="19"/>
      <c r="X31" s="19"/>
    </row>
    <row r="32" spans="1:24" ht="15.75" thickBot="1">
      <c r="A32" s="1"/>
      <c r="B32" s="1"/>
      <c r="C32" s="1"/>
      <c r="D32" s="1"/>
      <c r="E32" s="1"/>
      <c r="F32" s="1"/>
      <c r="G32" s="1"/>
      <c r="H32" s="1"/>
      <c r="I32" s="1"/>
      <c r="J32" s="1"/>
      <c r="K32" s="1"/>
      <c r="L32" s="1"/>
      <c r="M32" s="1"/>
      <c r="N32" s="1"/>
      <c r="O32" s="1"/>
      <c r="P32" s="1"/>
      <c r="Q32" s="1"/>
      <c r="R32" s="1"/>
      <c r="S32" s="1"/>
      <c r="T32" s="1"/>
      <c r="U32" s="1"/>
      <c r="V32" s="1"/>
      <c r="W32" s="1"/>
      <c r="X32" s="1"/>
    </row>
    <row r="33" spans="1:24" ht="15.75" thickBot="1">
      <c r="A33" s="328" t="s">
        <v>51</v>
      </c>
      <c r="B33" s="329"/>
      <c r="C33" s="329"/>
      <c r="D33" s="329"/>
      <c r="E33" s="329"/>
      <c r="F33" s="329"/>
      <c r="G33" s="329"/>
      <c r="H33" s="329"/>
      <c r="I33" s="330"/>
      <c r="J33" s="22"/>
      <c r="K33" s="1"/>
      <c r="L33" s="1"/>
      <c r="M33" s="1"/>
      <c r="N33" s="1"/>
      <c r="O33" s="1"/>
      <c r="P33" s="1"/>
      <c r="Q33" s="1"/>
      <c r="R33" s="1"/>
      <c r="S33" s="1"/>
      <c r="T33" s="1"/>
      <c r="U33" s="1"/>
      <c r="V33" s="1"/>
      <c r="W33" s="1"/>
      <c r="X33" s="1"/>
    </row>
    <row r="34" spans="1:24" ht="30.75" thickBot="1">
      <c r="A34" s="89" t="s">
        <v>52</v>
      </c>
      <c r="B34" s="331" t="str">
        <f>+B12</f>
        <v>Realizar el 100% de atenciones en intervención de trabajo social a mujeres que realizan actividades sexuales pagadas.</v>
      </c>
      <c r="C34" s="332"/>
      <c r="D34" s="332"/>
      <c r="E34" s="332"/>
      <c r="F34" s="332"/>
      <c r="G34" s="332"/>
      <c r="H34" s="332"/>
      <c r="I34" s="333"/>
      <c r="J34" s="22"/>
      <c r="K34" s="1"/>
      <c r="L34" s="1"/>
      <c r="M34" s="114"/>
      <c r="N34" s="1"/>
      <c r="O34" s="1"/>
      <c r="P34" s="1"/>
      <c r="Q34" s="1"/>
      <c r="R34" s="1"/>
      <c r="S34" s="1"/>
      <c r="T34" s="1"/>
      <c r="U34" s="1"/>
      <c r="V34" s="1"/>
      <c r="W34" s="1"/>
      <c r="X34" s="1"/>
    </row>
    <row r="35" spans="1:24" ht="25.5" customHeight="1" thickBot="1">
      <c r="A35" s="341" t="s">
        <v>53</v>
      </c>
      <c r="B35" s="203">
        <v>2024</v>
      </c>
      <c r="C35" s="203">
        <v>2025</v>
      </c>
      <c r="D35" s="203">
        <v>2026</v>
      </c>
      <c r="E35" s="203">
        <v>2027</v>
      </c>
      <c r="F35" s="203" t="s">
        <v>54</v>
      </c>
      <c r="G35" s="343" t="s">
        <v>55</v>
      </c>
      <c r="H35" s="298" t="s">
        <v>56</v>
      </c>
      <c r="I35" s="299"/>
      <c r="J35" s="22"/>
      <c r="K35" s="1"/>
      <c r="L35" s="1"/>
      <c r="M35" s="114"/>
      <c r="N35" s="1"/>
      <c r="O35" s="1"/>
      <c r="P35" s="1"/>
      <c r="Q35" s="1"/>
      <c r="R35" s="1"/>
      <c r="S35" s="1"/>
      <c r="T35" s="1"/>
      <c r="U35" s="1"/>
      <c r="V35" s="1"/>
      <c r="W35" s="1"/>
      <c r="X35" s="1"/>
    </row>
    <row r="36" spans="1:24" ht="30" customHeight="1" thickBot="1">
      <c r="A36" s="342"/>
      <c r="B36" s="204">
        <v>1</v>
      </c>
      <c r="C36" s="204">
        <v>1</v>
      </c>
      <c r="D36" s="204">
        <v>1</v>
      </c>
      <c r="E36" s="204">
        <v>1</v>
      </c>
      <c r="F36" s="205">
        <v>1</v>
      </c>
      <c r="G36" s="343"/>
      <c r="H36" s="300"/>
      <c r="I36" s="301"/>
      <c r="J36" s="22"/>
      <c r="K36" s="1"/>
      <c r="L36" s="1"/>
      <c r="M36" s="114"/>
      <c r="N36" s="1"/>
      <c r="O36" s="1"/>
      <c r="P36" s="1"/>
      <c r="Q36" s="1"/>
      <c r="R36" s="1"/>
      <c r="S36" s="1"/>
      <c r="T36" s="1"/>
      <c r="U36" s="1"/>
      <c r="V36" s="1"/>
      <c r="W36" s="1"/>
      <c r="X36" s="1"/>
    </row>
    <row r="37" spans="1:24" ht="30.75" thickBot="1">
      <c r="A37" s="77" t="s">
        <v>57</v>
      </c>
      <c r="B37" s="334">
        <v>0.4</v>
      </c>
      <c r="C37" s="335"/>
      <c r="D37" s="337" t="s">
        <v>58</v>
      </c>
      <c r="E37" s="338"/>
      <c r="F37" s="338"/>
      <c r="G37" s="338"/>
      <c r="H37" s="338"/>
      <c r="I37" s="339"/>
      <c r="J37" s="1"/>
      <c r="K37" s="1"/>
      <c r="L37" s="1"/>
      <c r="M37" s="1"/>
      <c r="N37" s="1"/>
      <c r="O37" s="1"/>
      <c r="P37" s="1"/>
      <c r="Q37" s="1"/>
      <c r="R37" s="1"/>
      <c r="S37" s="1"/>
      <c r="T37" s="1"/>
      <c r="U37" s="1"/>
      <c r="V37" s="1"/>
      <c r="W37" s="1"/>
      <c r="X37" s="1"/>
    </row>
    <row r="38" spans="1:24" ht="60.75" thickBot="1">
      <c r="A38" s="327" t="s">
        <v>59</v>
      </c>
      <c r="B38" s="153" t="s">
        <v>60</v>
      </c>
      <c r="C38" s="153" t="s">
        <v>61</v>
      </c>
      <c r="D38" s="336" t="s">
        <v>62</v>
      </c>
      <c r="E38" s="336"/>
      <c r="F38" s="336" t="s">
        <v>63</v>
      </c>
      <c r="G38" s="336"/>
      <c r="H38" s="153" t="s">
        <v>64</v>
      </c>
      <c r="I38" s="154" t="s">
        <v>65</v>
      </c>
      <c r="J38" s="23"/>
      <c r="K38" s="23"/>
      <c r="L38" s="23"/>
      <c r="M38" s="115"/>
      <c r="N38" s="23"/>
      <c r="O38" s="23"/>
      <c r="P38" s="23"/>
      <c r="Q38" s="23"/>
      <c r="R38" s="23"/>
      <c r="S38" s="23"/>
      <c r="T38" s="23"/>
      <c r="U38" s="23"/>
      <c r="V38" s="23"/>
      <c r="W38" s="23"/>
      <c r="X38" s="23"/>
    </row>
    <row r="39" spans="1:24" ht="357.95" customHeight="1" thickBot="1">
      <c r="A39" s="325"/>
      <c r="B39" s="206">
        <v>1</v>
      </c>
      <c r="C39" s="207">
        <v>1</v>
      </c>
      <c r="D39" s="397" t="s">
        <v>238</v>
      </c>
      <c r="E39" s="397"/>
      <c r="F39" s="319" t="s">
        <v>239</v>
      </c>
      <c r="G39" s="319"/>
      <c r="H39" s="177" t="s">
        <v>68</v>
      </c>
      <c r="I39" s="178" t="s">
        <v>240</v>
      </c>
      <c r="J39" s="1"/>
      <c r="K39" s="1"/>
      <c r="L39" s="1"/>
      <c r="M39" s="114"/>
      <c r="N39" s="1"/>
      <c r="O39" s="1"/>
      <c r="P39" s="1"/>
      <c r="Q39" s="1"/>
      <c r="R39" s="1"/>
      <c r="S39" s="1"/>
      <c r="T39" s="1"/>
      <c r="U39" s="1"/>
      <c r="V39" s="1"/>
      <c r="W39" s="1"/>
      <c r="X39" s="1"/>
    </row>
    <row r="40" spans="1:24" ht="60.75" thickBot="1">
      <c r="A40" s="325" t="s">
        <v>70</v>
      </c>
      <c r="B40" s="156" t="s">
        <v>60</v>
      </c>
      <c r="C40" s="156" t="s">
        <v>61</v>
      </c>
      <c r="D40" s="318" t="s">
        <v>62</v>
      </c>
      <c r="E40" s="318"/>
      <c r="F40" s="318" t="s">
        <v>63</v>
      </c>
      <c r="G40" s="318"/>
      <c r="H40" s="156" t="s">
        <v>64</v>
      </c>
      <c r="I40" s="157" t="s">
        <v>65</v>
      </c>
      <c r="J40" s="23"/>
      <c r="K40" s="23"/>
      <c r="L40" s="23"/>
      <c r="M40" s="23"/>
      <c r="N40" s="23"/>
      <c r="O40" s="23"/>
      <c r="P40" s="23"/>
      <c r="Q40" s="23"/>
      <c r="R40" s="23"/>
      <c r="S40" s="23"/>
      <c r="T40" s="23"/>
      <c r="U40" s="23"/>
      <c r="V40" s="23"/>
      <c r="W40" s="23"/>
      <c r="X40" s="23"/>
    </row>
    <row r="41" spans="1:24" ht="408.95" customHeight="1" thickBot="1">
      <c r="A41" s="325"/>
      <c r="B41" s="206">
        <v>1</v>
      </c>
      <c r="C41" s="207">
        <v>1</v>
      </c>
      <c r="D41" s="397" t="s">
        <v>241</v>
      </c>
      <c r="E41" s="397"/>
      <c r="F41" s="319" t="s">
        <v>242</v>
      </c>
      <c r="G41" s="319"/>
      <c r="H41" s="177" t="s">
        <v>68</v>
      </c>
      <c r="I41" s="178" t="s">
        <v>240</v>
      </c>
      <c r="J41" s="1"/>
      <c r="K41" s="1"/>
      <c r="L41" s="1"/>
      <c r="M41" s="1"/>
      <c r="N41" s="1"/>
      <c r="O41" s="1"/>
      <c r="P41" s="1"/>
      <c r="Q41" s="1"/>
      <c r="R41" s="1"/>
      <c r="S41" s="1"/>
      <c r="T41" s="1"/>
      <c r="U41" s="1"/>
      <c r="V41" s="1"/>
      <c r="W41" s="1"/>
      <c r="X41" s="1"/>
    </row>
    <row r="42" spans="1:24" ht="60.75" thickBot="1">
      <c r="A42" s="325" t="s">
        <v>73</v>
      </c>
      <c r="B42" s="156" t="s">
        <v>60</v>
      </c>
      <c r="C42" s="156" t="s">
        <v>61</v>
      </c>
      <c r="D42" s="318" t="s">
        <v>62</v>
      </c>
      <c r="E42" s="318"/>
      <c r="F42" s="318" t="s">
        <v>63</v>
      </c>
      <c r="G42" s="318"/>
      <c r="H42" s="156" t="s">
        <v>64</v>
      </c>
      <c r="I42" s="157" t="s">
        <v>65</v>
      </c>
      <c r="J42" s="23"/>
      <c r="K42" s="23"/>
      <c r="L42" s="23"/>
      <c r="M42" s="23"/>
      <c r="N42" s="23"/>
      <c r="O42" s="23"/>
      <c r="P42" s="23"/>
      <c r="Q42" s="23"/>
      <c r="R42" s="23"/>
      <c r="S42" s="23"/>
      <c r="T42" s="23"/>
      <c r="U42" s="23"/>
      <c r="V42" s="23"/>
      <c r="W42" s="23"/>
      <c r="X42" s="23"/>
    </row>
    <row r="43" spans="1:24" ht="408.95" customHeight="1" thickBot="1">
      <c r="A43" s="325"/>
      <c r="B43" s="206">
        <v>1</v>
      </c>
      <c r="C43" s="208">
        <v>1</v>
      </c>
      <c r="D43" s="319" t="s">
        <v>243</v>
      </c>
      <c r="E43" s="319"/>
      <c r="F43" s="319" t="s">
        <v>244</v>
      </c>
      <c r="G43" s="319"/>
      <c r="H43" s="177" t="s">
        <v>68</v>
      </c>
      <c r="I43" s="178" t="s">
        <v>240</v>
      </c>
      <c r="J43" s="1"/>
      <c r="K43" s="1"/>
      <c r="L43" s="1"/>
      <c r="M43" s="1"/>
      <c r="N43" s="1"/>
      <c r="O43" s="1"/>
      <c r="P43" s="1"/>
      <c r="Q43" s="1"/>
      <c r="R43" s="1"/>
      <c r="S43" s="1"/>
      <c r="T43" s="1"/>
      <c r="U43" s="1"/>
      <c r="V43" s="1"/>
      <c r="W43" s="1"/>
      <c r="X43" s="1"/>
    </row>
    <row r="44" spans="1:24" ht="60.75" thickBot="1">
      <c r="A44" s="325" t="s">
        <v>76</v>
      </c>
      <c r="B44" s="156" t="s">
        <v>60</v>
      </c>
      <c r="C44" s="156" t="s">
        <v>61</v>
      </c>
      <c r="D44" s="318" t="s">
        <v>62</v>
      </c>
      <c r="E44" s="318"/>
      <c r="F44" s="318" t="s">
        <v>63</v>
      </c>
      <c r="G44" s="318"/>
      <c r="H44" s="156" t="s">
        <v>64</v>
      </c>
      <c r="I44" s="157" t="s">
        <v>65</v>
      </c>
      <c r="J44" s="23"/>
      <c r="K44" s="23"/>
      <c r="L44" s="23"/>
      <c r="M44" s="23"/>
      <c r="N44" s="23"/>
      <c r="O44" s="23"/>
      <c r="P44" s="23"/>
      <c r="Q44" s="23"/>
      <c r="R44" s="23"/>
      <c r="S44" s="23"/>
      <c r="T44" s="23"/>
      <c r="U44" s="23"/>
      <c r="V44" s="23"/>
      <c r="W44" s="23"/>
      <c r="X44" s="23"/>
    </row>
    <row r="45" spans="1:24" ht="408.95" customHeight="1" thickBot="1">
      <c r="A45" s="325"/>
      <c r="B45" s="206">
        <v>1</v>
      </c>
      <c r="C45" s="207">
        <v>1</v>
      </c>
      <c r="D45" s="319" t="s">
        <v>245</v>
      </c>
      <c r="E45" s="319"/>
      <c r="F45" s="319" t="s">
        <v>246</v>
      </c>
      <c r="G45" s="319"/>
      <c r="H45" s="177" t="s">
        <v>247</v>
      </c>
      <c r="I45" s="178" t="s">
        <v>240</v>
      </c>
      <c r="J45" s="1"/>
      <c r="K45" s="1"/>
      <c r="L45" s="1"/>
      <c r="M45" s="1"/>
      <c r="N45" s="1"/>
      <c r="O45" s="1"/>
      <c r="P45" s="1"/>
      <c r="Q45" s="1"/>
      <c r="R45" s="1"/>
      <c r="S45" s="1"/>
      <c r="T45" s="1"/>
      <c r="U45" s="1"/>
      <c r="V45" s="1"/>
      <c r="W45" s="1"/>
      <c r="X45" s="1"/>
    </row>
    <row r="46" spans="1:24" ht="60.75" thickBot="1">
      <c r="A46" s="325" t="s">
        <v>79</v>
      </c>
      <c r="B46" s="156" t="s">
        <v>60</v>
      </c>
      <c r="C46" s="156" t="s">
        <v>61</v>
      </c>
      <c r="D46" s="318" t="s">
        <v>62</v>
      </c>
      <c r="E46" s="318"/>
      <c r="F46" s="318" t="s">
        <v>63</v>
      </c>
      <c r="G46" s="318"/>
      <c r="H46" s="156" t="s">
        <v>64</v>
      </c>
      <c r="I46" s="157" t="s">
        <v>65</v>
      </c>
      <c r="J46" s="23"/>
      <c r="K46" s="23"/>
      <c r="L46" s="23"/>
      <c r="M46" s="23"/>
      <c r="N46" s="23"/>
      <c r="O46" s="23"/>
      <c r="P46" s="23"/>
      <c r="Q46" s="23"/>
      <c r="R46" s="23"/>
      <c r="S46" s="23"/>
      <c r="T46" s="23"/>
      <c r="U46" s="23"/>
      <c r="V46" s="23"/>
      <c r="W46" s="23"/>
      <c r="X46" s="23"/>
    </row>
    <row r="47" spans="1:24" ht="408.95" customHeight="1" thickBot="1">
      <c r="A47" s="325"/>
      <c r="B47" s="206">
        <v>1</v>
      </c>
      <c r="C47" s="207">
        <v>1</v>
      </c>
      <c r="D47" s="319" t="s">
        <v>248</v>
      </c>
      <c r="E47" s="320"/>
      <c r="F47" s="319" t="s">
        <v>249</v>
      </c>
      <c r="G47" s="320"/>
      <c r="H47" s="177" t="s">
        <v>247</v>
      </c>
      <c r="I47" s="178" t="s">
        <v>240</v>
      </c>
      <c r="J47" s="1"/>
      <c r="K47" s="1"/>
      <c r="L47" s="1"/>
      <c r="M47" s="1"/>
      <c r="N47" s="1"/>
      <c r="O47" s="1"/>
      <c r="P47" s="1"/>
      <c r="Q47" s="1"/>
      <c r="R47" s="1"/>
      <c r="S47" s="1"/>
      <c r="T47" s="1"/>
      <c r="U47" s="1"/>
      <c r="V47" s="1"/>
      <c r="W47" s="1"/>
      <c r="X47" s="1"/>
    </row>
    <row r="48" spans="1:24" ht="60.75" thickBot="1">
      <c r="A48" s="325" t="s">
        <v>82</v>
      </c>
      <c r="B48" s="156" t="s">
        <v>60</v>
      </c>
      <c r="C48" s="156" t="s">
        <v>61</v>
      </c>
      <c r="D48" s="318" t="s">
        <v>62</v>
      </c>
      <c r="E48" s="318"/>
      <c r="F48" s="318" t="s">
        <v>63</v>
      </c>
      <c r="G48" s="318"/>
      <c r="H48" s="156" t="s">
        <v>64</v>
      </c>
      <c r="I48" s="157" t="s">
        <v>65</v>
      </c>
      <c r="J48" s="23"/>
      <c r="K48" s="23"/>
      <c r="L48" s="23"/>
      <c r="M48" s="23"/>
      <c r="N48" s="23"/>
      <c r="O48" s="23"/>
      <c r="P48" s="23"/>
      <c r="Q48" s="23"/>
      <c r="R48" s="23"/>
      <c r="S48" s="23"/>
      <c r="T48" s="23"/>
      <c r="U48" s="23"/>
      <c r="V48" s="23"/>
      <c r="W48" s="23"/>
      <c r="X48" s="23"/>
    </row>
    <row r="49" spans="1:24" ht="408.95" customHeight="1" thickBot="1">
      <c r="A49" s="325"/>
      <c r="B49" s="206">
        <v>1</v>
      </c>
      <c r="C49" s="207">
        <v>1</v>
      </c>
      <c r="D49" s="319" t="s">
        <v>250</v>
      </c>
      <c r="E49" s="320"/>
      <c r="F49" s="319" t="s">
        <v>251</v>
      </c>
      <c r="G49" s="320"/>
      <c r="H49" s="177" t="s">
        <v>247</v>
      </c>
      <c r="I49" s="178" t="s">
        <v>240</v>
      </c>
      <c r="J49" s="1"/>
      <c r="K49" s="1"/>
      <c r="L49" s="1"/>
      <c r="M49" s="1"/>
      <c r="N49" s="1"/>
      <c r="O49" s="1"/>
      <c r="P49" s="1"/>
      <c r="Q49" s="1"/>
      <c r="R49" s="1"/>
      <c r="S49" s="1"/>
      <c r="T49" s="1"/>
      <c r="U49" s="1"/>
      <c r="V49" s="1"/>
      <c r="W49" s="1"/>
      <c r="X49" s="1"/>
    </row>
    <row r="50" spans="1:24" ht="60.75" thickBot="1">
      <c r="A50" s="325" t="s">
        <v>85</v>
      </c>
      <c r="B50" s="156" t="s">
        <v>60</v>
      </c>
      <c r="C50" s="156" t="s">
        <v>61</v>
      </c>
      <c r="D50" s="318" t="s">
        <v>62</v>
      </c>
      <c r="E50" s="318"/>
      <c r="F50" s="318" t="s">
        <v>63</v>
      </c>
      <c r="G50" s="318"/>
      <c r="H50" s="156" t="s">
        <v>64</v>
      </c>
      <c r="I50" s="157" t="s">
        <v>65</v>
      </c>
      <c r="J50" s="1"/>
      <c r="K50" s="1"/>
      <c r="L50" s="1"/>
      <c r="M50" s="1"/>
      <c r="N50" s="1"/>
      <c r="O50" s="1"/>
      <c r="P50" s="1"/>
      <c r="Q50" s="1"/>
      <c r="R50" s="1"/>
      <c r="S50" s="1"/>
      <c r="T50" s="1"/>
      <c r="U50" s="1"/>
      <c r="V50" s="1"/>
      <c r="W50" s="1"/>
      <c r="X50" s="1"/>
    </row>
    <row r="51" spans="1:24" ht="408.95" customHeight="1" thickBot="1">
      <c r="A51" s="325"/>
      <c r="B51" s="206">
        <v>1</v>
      </c>
      <c r="C51" s="207">
        <v>1</v>
      </c>
      <c r="D51" s="314" t="s">
        <v>252</v>
      </c>
      <c r="E51" s="413"/>
      <c r="F51" s="319" t="s">
        <v>253</v>
      </c>
      <c r="G51" s="320"/>
      <c r="H51" s="177" t="s">
        <v>68</v>
      </c>
      <c r="I51" s="178" t="s">
        <v>240</v>
      </c>
      <c r="J51" s="1"/>
      <c r="K51" s="1"/>
      <c r="L51" s="1"/>
      <c r="M51" s="1"/>
      <c r="N51" s="1"/>
      <c r="O51" s="1"/>
      <c r="P51" s="1"/>
      <c r="Q51" s="1"/>
      <c r="R51" s="1"/>
      <c r="S51" s="1"/>
      <c r="T51" s="1"/>
      <c r="U51" s="1"/>
      <c r="V51" s="1"/>
      <c r="W51" s="1"/>
      <c r="X51" s="1"/>
    </row>
    <row r="52" spans="1:24" ht="60.75" thickBot="1">
      <c r="A52" s="325" t="s">
        <v>88</v>
      </c>
      <c r="B52" s="156" t="s">
        <v>60</v>
      </c>
      <c r="C52" s="156" t="s">
        <v>61</v>
      </c>
      <c r="D52" s="318" t="s">
        <v>62</v>
      </c>
      <c r="E52" s="318"/>
      <c r="F52" s="318" t="s">
        <v>63</v>
      </c>
      <c r="G52" s="318"/>
      <c r="H52" s="156" t="s">
        <v>64</v>
      </c>
      <c r="I52" s="157" t="s">
        <v>65</v>
      </c>
      <c r="J52" s="1"/>
      <c r="K52" s="1"/>
      <c r="L52" s="1"/>
      <c r="M52" s="1"/>
      <c r="N52" s="1"/>
      <c r="O52" s="1"/>
      <c r="P52" s="1"/>
      <c r="Q52" s="1"/>
      <c r="R52" s="1"/>
      <c r="S52" s="1"/>
      <c r="T52" s="1"/>
      <c r="U52" s="1"/>
      <c r="V52" s="1"/>
      <c r="W52" s="1"/>
      <c r="X52" s="1"/>
    </row>
    <row r="53" spans="1:24" ht="408.95" customHeight="1" thickBot="1">
      <c r="A53" s="325"/>
      <c r="B53" s="206">
        <v>1</v>
      </c>
      <c r="C53" s="207">
        <v>1</v>
      </c>
      <c r="D53" s="319" t="s">
        <v>254</v>
      </c>
      <c r="E53" s="320"/>
      <c r="F53" s="319" t="s">
        <v>255</v>
      </c>
      <c r="G53" s="320"/>
      <c r="H53" s="177" t="s">
        <v>68</v>
      </c>
      <c r="I53" s="178" t="s">
        <v>240</v>
      </c>
      <c r="J53" s="1"/>
      <c r="K53" s="1"/>
      <c r="L53" s="1"/>
      <c r="M53" s="1"/>
      <c r="N53" s="1"/>
      <c r="O53" s="1"/>
      <c r="P53" s="1"/>
      <c r="Q53" s="1"/>
      <c r="R53" s="1"/>
      <c r="S53" s="1"/>
      <c r="T53" s="1"/>
      <c r="U53" s="1"/>
      <c r="V53" s="1"/>
      <c r="W53" s="1"/>
      <c r="X53" s="1"/>
    </row>
    <row r="54" spans="1:24" ht="60">
      <c r="A54" s="325" t="s">
        <v>91</v>
      </c>
      <c r="B54" s="156" t="s">
        <v>60</v>
      </c>
      <c r="C54" s="156" t="s">
        <v>61</v>
      </c>
      <c r="D54" s="318" t="s">
        <v>62</v>
      </c>
      <c r="E54" s="318"/>
      <c r="F54" s="318" t="s">
        <v>63</v>
      </c>
      <c r="G54" s="318"/>
      <c r="H54" s="156" t="s">
        <v>64</v>
      </c>
      <c r="I54" s="157" t="s">
        <v>65</v>
      </c>
      <c r="J54" s="1"/>
      <c r="K54" s="1"/>
      <c r="L54" s="1"/>
      <c r="M54" s="1"/>
      <c r="N54" s="1"/>
      <c r="O54" s="1"/>
      <c r="P54" s="1"/>
      <c r="Q54" s="1"/>
      <c r="R54" s="1"/>
      <c r="S54" s="1"/>
      <c r="T54" s="1"/>
      <c r="U54" s="1"/>
      <c r="V54" s="1"/>
      <c r="W54" s="1"/>
      <c r="X54" s="1"/>
    </row>
    <row r="55" spans="1:24">
      <c r="A55" s="325"/>
      <c r="B55" s="206">
        <v>1</v>
      </c>
      <c r="C55" s="155"/>
      <c r="D55" s="321"/>
      <c r="E55" s="321"/>
      <c r="F55" s="321"/>
      <c r="G55" s="321"/>
      <c r="H55" s="155"/>
      <c r="I55" s="158"/>
      <c r="J55" s="1"/>
      <c r="K55" s="1"/>
      <c r="L55" s="1"/>
      <c r="M55" s="1"/>
      <c r="N55" s="1"/>
      <c r="O55" s="1"/>
      <c r="P55" s="1"/>
      <c r="Q55" s="1"/>
      <c r="R55" s="1"/>
      <c r="S55" s="1"/>
      <c r="T55" s="1"/>
      <c r="U55" s="1"/>
      <c r="V55" s="1"/>
      <c r="W55" s="1"/>
      <c r="X55" s="1"/>
    </row>
    <row r="56" spans="1:24" ht="60">
      <c r="A56" s="325" t="s">
        <v>92</v>
      </c>
      <c r="B56" s="156" t="s">
        <v>60</v>
      </c>
      <c r="C56" s="156" t="s">
        <v>61</v>
      </c>
      <c r="D56" s="318" t="s">
        <v>62</v>
      </c>
      <c r="E56" s="318"/>
      <c r="F56" s="318" t="s">
        <v>63</v>
      </c>
      <c r="G56" s="318"/>
      <c r="H56" s="156" t="s">
        <v>64</v>
      </c>
      <c r="I56" s="157" t="s">
        <v>65</v>
      </c>
      <c r="J56" s="1"/>
      <c r="K56" s="1"/>
      <c r="L56" s="1"/>
      <c r="M56" s="1"/>
      <c r="N56" s="1"/>
      <c r="O56" s="1"/>
      <c r="P56" s="1"/>
      <c r="Q56" s="1"/>
      <c r="R56" s="1"/>
      <c r="S56" s="1"/>
      <c r="T56" s="1"/>
      <c r="U56" s="1"/>
      <c r="V56" s="1"/>
      <c r="W56" s="1"/>
      <c r="X56" s="1"/>
    </row>
    <row r="57" spans="1:24">
      <c r="A57" s="325"/>
      <c r="B57" s="206">
        <v>1</v>
      </c>
      <c r="C57" s="155"/>
      <c r="D57" s="321"/>
      <c r="E57" s="321"/>
      <c r="F57" s="321"/>
      <c r="G57" s="321"/>
      <c r="H57" s="155"/>
      <c r="I57" s="158"/>
      <c r="J57" s="1"/>
      <c r="K57" s="1"/>
      <c r="L57" s="1"/>
      <c r="M57" s="1"/>
      <c r="N57" s="1"/>
      <c r="O57" s="1"/>
      <c r="P57" s="1"/>
      <c r="Q57" s="1"/>
      <c r="R57" s="1"/>
      <c r="S57" s="1"/>
      <c r="T57" s="1"/>
      <c r="U57" s="1"/>
      <c r="V57" s="1"/>
      <c r="W57" s="1"/>
      <c r="X57" s="1"/>
    </row>
    <row r="58" spans="1:24" ht="60">
      <c r="A58" s="325" t="s">
        <v>93</v>
      </c>
      <c r="B58" s="156" t="s">
        <v>60</v>
      </c>
      <c r="C58" s="156" t="s">
        <v>61</v>
      </c>
      <c r="D58" s="318" t="s">
        <v>62</v>
      </c>
      <c r="E58" s="318"/>
      <c r="F58" s="318" t="s">
        <v>63</v>
      </c>
      <c r="G58" s="318"/>
      <c r="H58" s="156" t="s">
        <v>64</v>
      </c>
      <c r="I58" s="157" t="s">
        <v>65</v>
      </c>
      <c r="J58" s="1"/>
      <c r="K58" s="1"/>
      <c r="L58" s="1"/>
      <c r="M58" s="1"/>
      <c r="N58" s="1"/>
      <c r="O58" s="1"/>
      <c r="P58" s="1"/>
      <c r="Q58" s="1"/>
      <c r="R58" s="1"/>
      <c r="S58" s="1"/>
      <c r="T58" s="1"/>
      <c r="U58" s="1"/>
      <c r="V58" s="1"/>
      <c r="W58" s="1"/>
      <c r="X58" s="1"/>
    </row>
    <row r="59" spans="1:24">
      <c r="A59" s="325"/>
      <c r="B59" s="206">
        <v>1</v>
      </c>
      <c r="C59" s="155"/>
      <c r="D59" s="321"/>
      <c r="E59" s="321"/>
      <c r="F59" s="321"/>
      <c r="G59" s="321"/>
      <c r="H59" s="155"/>
      <c r="I59" s="158"/>
      <c r="J59" s="1"/>
      <c r="K59" s="1"/>
      <c r="L59" s="1"/>
      <c r="M59" s="1"/>
      <c r="N59" s="1"/>
      <c r="O59" s="1"/>
      <c r="P59" s="1"/>
      <c r="Q59" s="1"/>
      <c r="R59" s="1"/>
      <c r="S59" s="1"/>
      <c r="T59" s="1"/>
      <c r="U59" s="1"/>
      <c r="V59" s="1"/>
      <c r="W59" s="1"/>
      <c r="X59" s="1"/>
    </row>
    <row r="60" spans="1:24" ht="60">
      <c r="A60" s="325" t="s">
        <v>94</v>
      </c>
      <c r="B60" s="156" t="s">
        <v>60</v>
      </c>
      <c r="C60" s="156" t="s">
        <v>61</v>
      </c>
      <c r="D60" s="318" t="s">
        <v>62</v>
      </c>
      <c r="E60" s="318"/>
      <c r="F60" s="318" t="s">
        <v>63</v>
      </c>
      <c r="G60" s="318"/>
      <c r="H60" s="156" t="s">
        <v>64</v>
      </c>
      <c r="I60" s="157" t="s">
        <v>65</v>
      </c>
      <c r="J60" s="1"/>
      <c r="K60" s="1"/>
      <c r="L60" s="1"/>
      <c r="M60" s="1"/>
      <c r="N60" s="1"/>
      <c r="O60" s="1"/>
      <c r="P60" s="1"/>
      <c r="Q60" s="1"/>
      <c r="R60" s="1"/>
      <c r="S60" s="1"/>
      <c r="T60" s="1"/>
      <c r="U60" s="1"/>
      <c r="V60" s="1"/>
      <c r="W60" s="1"/>
      <c r="X60" s="1"/>
    </row>
    <row r="61" spans="1:24" ht="15.75" thickBot="1">
      <c r="A61" s="326"/>
      <c r="B61" s="209">
        <v>1</v>
      </c>
      <c r="C61" s="159"/>
      <c r="D61" s="322"/>
      <c r="E61" s="322"/>
      <c r="F61" s="322"/>
      <c r="G61" s="322"/>
      <c r="H61" s="159"/>
      <c r="I61" s="160"/>
      <c r="J61" s="1"/>
      <c r="K61" s="1"/>
      <c r="L61" s="1"/>
      <c r="M61" s="1"/>
      <c r="N61" s="1"/>
      <c r="O61" s="1"/>
      <c r="P61" s="1"/>
      <c r="Q61" s="1"/>
      <c r="R61" s="1"/>
      <c r="S61" s="1"/>
      <c r="T61" s="1"/>
      <c r="U61" s="1"/>
      <c r="V61" s="1"/>
      <c r="W61" s="1"/>
      <c r="X61" s="1"/>
    </row>
    <row r="62" spans="1:24">
      <c r="A62" s="1"/>
      <c r="B62" s="106"/>
      <c r="C62" s="1"/>
      <c r="D62" s="1"/>
      <c r="E62" s="1"/>
      <c r="F62" s="1"/>
      <c r="G62" s="1"/>
      <c r="H62" s="1"/>
      <c r="I62" s="1"/>
      <c r="J62" s="1"/>
      <c r="K62" s="1"/>
      <c r="L62" s="1"/>
      <c r="M62" s="1"/>
      <c r="N62" s="1"/>
      <c r="O62" s="1"/>
      <c r="P62" s="1"/>
      <c r="Q62" s="1"/>
      <c r="R62" s="1"/>
      <c r="S62" s="1"/>
      <c r="T62" s="1"/>
      <c r="U62" s="1"/>
      <c r="V62" s="1"/>
      <c r="W62" s="1"/>
      <c r="X62" s="1"/>
    </row>
    <row r="63" spans="1:24">
      <c r="A63" s="1"/>
      <c r="B63" s="1"/>
      <c r="C63" s="1"/>
      <c r="D63" s="1"/>
      <c r="E63" s="1"/>
      <c r="F63" s="1"/>
      <c r="G63" s="1"/>
      <c r="H63" s="1"/>
      <c r="I63" s="1"/>
      <c r="J63" s="1"/>
      <c r="K63" s="1"/>
      <c r="L63" s="1"/>
      <c r="M63" s="1"/>
      <c r="N63" s="1"/>
      <c r="O63" s="1"/>
      <c r="P63" s="1"/>
      <c r="Q63" s="1"/>
      <c r="R63" s="1"/>
      <c r="S63" s="1"/>
      <c r="T63" s="1"/>
      <c r="U63" s="1"/>
      <c r="V63" s="1"/>
      <c r="W63" s="1"/>
      <c r="X63" s="1"/>
    </row>
    <row r="64" spans="1:24">
      <c r="A64" s="1"/>
      <c r="B64" s="1"/>
      <c r="C64" s="1"/>
      <c r="D64" s="1"/>
      <c r="E64" s="1"/>
      <c r="F64" s="1"/>
      <c r="G64" s="1"/>
      <c r="H64" s="1"/>
      <c r="I64" s="1"/>
      <c r="J64" s="22"/>
      <c r="K64" s="22"/>
      <c r="L64" s="22"/>
      <c r="M64" s="22"/>
      <c r="N64" s="22"/>
      <c r="O64" s="22"/>
      <c r="P64" s="22"/>
      <c r="Q64" s="22"/>
      <c r="R64" s="22"/>
      <c r="S64" s="22"/>
      <c r="T64" s="22"/>
      <c r="U64" s="22"/>
      <c r="V64" s="22"/>
      <c r="W64" s="22"/>
      <c r="X64" s="22"/>
    </row>
    <row r="65" spans="1:24" ht="16.5" customHeight="1">
      <c r="A65" s="400" t="s">
        <v>95</v>
      </c>
      <c r="B65" s="401"/>
      <c r="C65" s="401"/>
      <c r="D65" s="401"/>
      <c r="E65" s="401"/>
      <c r="F65" s="401"/>
      <c r="G65" s="402"/>
      <c r="H65" s="5"/>
      <c r="I65" s="5"/>
      <c r="J65" s="1"/>
      <c r="K65" s="1"/>
      <c r="L65" s="1"/>
      <c r="M65" s="1"/>
      <c r="N65" s="1"/>
      <c r="O65" s="1"/>
      <c r="P65" s="1"/>
      <c r="Q65" s="1"/>
      <c r="R65" s="1"/>
      <c r="S65" s="1"/>
      <c r="T65" s="1"/>
      <c r="U65" s="1"/>
      <c r="V65" s="1"/>
      <c r="W65" s="1"/>
      <c r="X65" s="1"/>
    </row>
    <row r="66" spans="1:24" ht="129" customHeight="1">
      <c r="A66" s="202" t="s">
        <v>96</v>
      </c>
      <c r="B66" s="323" t="s">
        <v>256</v>
      </c>
      <c r="C66" s="324"/>
      <c r="D66" s="323" t="s">
        <v>257</v>
      </c>
      <c r="E66" s="324"/>
      <c r="F66" s="323" t="s">
        <v>258</v>
      </c>
      <c r="G66" s="324"/>
      <c r="H66" s="1"/>
      <c r="I66" s="1"/>
      <c r="J66" s="1"/>
      <c r="K66" s="1"/>
      <c r="L66" s="1"/>
      <c r="M66" s="1"/>
      <c r="N66" s="1"/>
      <c r="O66" s="1"/>
      <c r="P66" s="1"/>
      <c r="Q66" s="1"/>
      <c r="R66" s="1"/>
      <c r="S66" s="1"/>
      <c r="T66" s="1"/>
      <c r="U66" s="1"/>
      <c r="V66" s="1"/>
      <c r="W66" s="510"/>
      <c r="X66" s="510"/>
    </row>
    <row r="67" spans="1:24" ht="45">
      <c r="A67" s="202" t="s">
        <v>101</v>
      </c>
      <c r="B67" s="395">
        <v>0.15</v>
      </c>
      <c r="C67" s="507"/>
      <c r="D67" s="395">
        <v>0.1</v>
      </c>
      <c r="E67" s="507"/>
      <c r="F67" s="395">
        <v>0.15</v>
      </c>
      <c r="G67" s="507"/>
      <c r="H67" s="1"/>
      <c r="I67" s="1"/>
      <c r="J67" s="1"/>
      <c r="K67" s="1"/>
      <c r="L67" s="1"/>
      <c r="M67" s="1"/>
      <c r="N67" s="1"/>
      <c r="O67" s="1"/>
      <c r="P67" s="1"/>
      <c r="Q67" s="1"/>
      <c r="R67" s="1"/>
      <c r="S67" s="1"/>
      <c r="T67" s="1"/>
      <c r="U67" s="1"/>
      <c r="V67" s="1"/>
      <c r="W67" s="510"/>
      <c r="X67" s="510"/>
    </row>
    <row r="68" spans="1:24">
      <c r="A68" s="389" t="s">
        <v>12</v>
      </c>
      <c r="B68" s="210" t="s">
        <v>102</v>
      </c>
      <c r="C68" s="210" t="s">
        <v>61</v>
      </c>
      <c r="D68" s="210" t="s">
        <v>102</v>
      </c>
      <c r="E68" s="210" t="s">
        <v>61</v>
      </c>
      <c r="F68" s="210" t="s">
        <v>102</v>
      </c>
      <c r="G68" s="210" t="s">
        <v>61</v>
      </c>
      <c r="H68" s="1"/>
      <c r="I68" s="1"/>
      <c r="J68" s="1"/>
      <c r="K68" s="1"/>
      <c r="L68" s="1"/>
      <c r="M68" s="1"/>
      <c r="N68" s="1"/>
      <c r="O68" s="1"/>
      <c r="P68" s="1"/>
      <c r="Q68" s="1"/>
      <c r="R68" s="1"/>
      <c r="S68" s="1"/>
      <c r="T68" s="1"/>
      <c r="U68" s="1"/>
      <c r="V68" s="1"/>
      <c r="W68" s="510"/>
      <c r="X68" s="510"/>
    </row>
    <row r="69" spans="1:24">
      <c r="A69" s="390"/>
      <c r="B69" s="232">
        <v>8.3299999999999999E-2</v>
      </c>
      <c r="C69" s="233">
        <v>8.3299999999999999E-2</v>
      </c>
      <c r="D69" s="212">
        <v>0</v>
      </c>
      <c r="E69" s="212">
        <v>0</v>
      </c>
      <c r="F69" s="232">
        <v>8.3299999999999999E-2</v>
      </c>
      <c r="G69" s="233">
        <v>8.3299999999999999E-2</v>
      </c>
      <c r="H69" s="1"/>
      <c r="I69" s="1"/>
      <c r="J69" s="1"/>
      <c r="K69" s="1"/>
      <c r="L69" s="1"/>
      <c r="M69" s="1"/>
      <c r="N69" s="1"/>
      <c r="O69" s="1"/>
      <c r="P69" s="1"/>
      <c r="Q69" s="1"/>
      <c r="R69" s="1"/>
      <c r="S69" s="1"/>
      <c r="T69" s="1"/>
      <c r="U69" s="1"/>
      <c r="V69" s="1"/>
      <c r="W69" s="510"/>
      <c r="X69" s="510"/>
    </row>
    <row r="70" spans="1:24" ht="287.25" customHeight="1">
      <c r="A70" s="202" t="s">
        <v>103</v>
      </c>
      <c r="B70" s="308" t="s">
        <v>259</v>
      </c>
      <c r="C70" s="410"/>
      <c r="D70" s="345" t="s">
        <v>260</v>
      </c>
      <c r="E70" s="316"/>
      <c r="F70" s="302" t="s">
        <v>261</v>
      </c>
      <c r="G70" s="307"/>
      <c r="H70" s="1"/>
      <c r="I70" s="1"/>
      <c r="J70" s="1"/>
      <c r="K70" s="1"/>
      <c r="L70" s="1"/>
      <c r="M70" s="1"/>
      <c r="N70" s="1"/>
      <c r="O70" s="1"/>
      <c r="P70" s="1"/>
      <c r="Q70" s="1"/>
      <c r="R70" s="1"/>
      <c r="S70" s="1"/>
      <c r="T70" s="1"/>
      <c r="U70" s="1"/>
      <c r="V70" s="1"/>
      <c r="W70" s="510"/>
      <c r="X70" s="510"/>
    </row>
    <row r="71" spans="1:24" s="227" customFormat="1" ht="113.25" customHeight="1">
      <c r="A71" s="202" t="s">
        <v>108</v>
      </c>
      <c r="B71" s="310" t="s">
        <v>262</v>
      </c>
      <c r="C71" s="317"/>
      <c r="D71" s="344"/>
      <c r="E71" s="317"/>
      <c r="F71" s="310" t="s">
        <v>263</v>
      </c>
      <c r="G71" s="317"/>
      <c r="H71" s="179"/>
      <c r="I71" s="179"/>
      <c r="J71" s="179"/>
      <c r="K71" s="179"/>
      <c r="L71" s="179"/>
      <c r="M71" s="179"/>
      <c r="N71" s="179"/>
      <c r="O71" s="179"/>
      <c r="P71" s="179"/>
      <c r="Q71" s="179"/>
      <c r="R71" s="179"/>
      <c r="S71" s="179"/>
      <c r="T71" s="179"/>
      <c r="U71" s="179"/>
      <c r="V71" s="179"/>
      <c r="W71" s="512"/>
      <c r="X71" s="512"/>
    </row>
    <row r="72" spans="1:24">
      <c r="A72" s="389" t="s">
        <v>13</v>
      </c>
      <c r="B72" s="210" t="s">
        <v>102</v>
      </c>
      <c r="C72" s="210" t="s">
        <v>61</v>
      </c>
      <c r="D72" s="210" t="s">
        <v>102</v>
      </c>
      <c r="E72" s="210" t="s">
        <v>61</v>
      </c>
      <c r="F72" s="210" t="s">
        <v>102</v>
      </c>
      <c r="G72" s="210" t="s">
        <v>61</v>
      </c>
      <c r="H72" s="1"/>
      <c r="I72" s="1"/>
      <c r="J72" s="1"/>
      <c r="K72" s="1"/>
      <c r="L72" s="1"/>
      <c r="M72" s="1"/>
      <c r="N72" s="1"/>
      <c r="O72" s="1"/>
      <c r="P72" s="1"/>
      <c r="Q72" s="1"/>
      <c r="R72" s="1"/>
      <c r="S72" s="1"/>
      <c r="T72" s="1"/>
      <c r="U72" s="1"/>
      <c r="V72" s="1"/>
      <c r="W72" s="510"/>
      <c r="X72" s="510"/>
    </row>
    <row r="73" spans="1:24">
      <c r="A73" s="390"/>
      <c r="B73" s="232">
        <v>8.3299999999999999E-2</v>
      </c>
      <c r="C73" s="211">
        <v>8.3299999999999999E-2</v>
      </c>
      <c r="D73" s="212">
        <v>0</v>
      </c>
      <c r="E73" s="212">
        <v>0.05</v>
      </c>
      <c r="F73" s="232">
        <v>8.3299999999999999E-2</v>
      </c>
      <c r="G73" s="211">
        <v>8.3299999999999999E-2</v>
      </c>
      <c r="H73" s="1"/>
      <c r="I73" s="1"/>
      <c r="J73" s="1"/>
      <c r="K73" s="1"/>
      <c r="L73" s="1"/>
      <c r="M73" s="1"/>
      <c r="N73" s="1"/>
      <c r="O73" s="1"/>
      <c r="P73" s="1"/>
      <c r="Q73" s="1"/>
      <c r="R73" s="1"/>
      <c r="S73" s="1"/>
      <c r="T73" s="1"/>
      <c r="U73" s="1"/>
      <c r="V73" s="1"/>
      <c r="W73" s="510"/>
      <c r="X73" s="510"/>
    </row>
    <row r="74" spans="1:24" ht="408.95" customHeight="1">
      <c r="A74" s="202" t="s">
        <v>103</v>
      </c>
      <c r="B74" s="314" t="s">
        <v>264</v>
      </c>
      <c r="C74" s="316"/>
      <c r="D74" s="312" t="s">
        <v>265</v>
      </c>
      <c r="E74" s="313"/>
      <c r="F74" s="314" t="s">
        <v>266</v>
      </c>
      <c r="G74" s="316"/>
      <c r="H74" s="1"/>
      <c r="I74" s="1"/>
      <c r="J74" s="1"/>
      <c r="K74" s="1"/>
      <c r="L74" s="1"/>
      <c r="M74" s="1"/>
      <c r="N74" s="1"/>
      <c r="O74" s="1"/>
      <c r="P74" s="1"/>
      <c r="Q74" s="1"/>
      <c r="R74" s="1"/>
      <c r="S74" s="1"/>
      <c r="T74" s="1"/>
      <c r="U74" s="1"/>
      <c r="V74" s="1"/>
      <c r="W74" s="510"/>
      <c r="X74" s="510"/>
    </row>
    <row r="75" spans="1:24" s="227" customFormat="1" ht="72" customHeight="1">
      <c r="A75" s="202" t="s">
        <v>108</v>
      </c>
      <c r="B75" s="310" t="s">
        <v>267</v>
      </c>
      <c r="C75" s="317"/>
      <c r="D75" s="310" t="s">
        <v>268</v>
      </c>
      <c r="E75" s="317"/>
      <c r="F75" s="310" t="s">
        <v>269</v>
      </c>
      <c r="G75" s="317"/>
      <c r="H75" s="179"/>
      <c r="I75" s="179"/>
      <c r="J75" s="179"/>
      <c r="K75" s="179"/>
      <c r="L75" s="179"/>
      <c r="M75" s="179"/>
      <c r="N75" s="179"/>
      <c r="O75" s="179"/>
      <c r="P75" s="179"/>
      <c r="Q75" s="179"/>
      <c r="R75" s="179"/>
      <c r="S75" s="179"/>
      <c r="T75" s="179"/>
      <c r="U75" s="179"/>
      <c r="V75" s="179"/>
      <c r="W75" s="512"/>
      <c r="X75" s="512"/>
    </row>
    <row r="76" spans="1:24">
      <c r="A76" s="389" t="s">
        <v>14</v>
      </c>
      <c r="B76" s="210" t="s">
        <v>102</v>
      </c>
      <c r="C76" s="210" t="s">
        <v>61</v>
      </c>
      <c r="D76" s="210" t="s">
        <v>102</v>
      </c>
      <c r="E76" s="210" t="s">
        <v>61</v>
      </c>
      <c r="F76" s="210" t="s">
        <v>102</v>
      </c>
      <c r="G76" s="210" t="s">
        <v>61</v>
      </c>
      <c r="H76" s="1"/>
      <c r="I76" s="1"/>
      <c r="J76" s="1"/>
      <c r="K76" s="1"/>
      <c r="L76" s="1"/>
      <c r="M76" s="1"/>
      <c r="N76" s="1"/>
      <c r="O76" s="1"/>
      <c r="P76" s="1"/>
      <c r="Q76" s="1"/>
      <c r="R76" s="1"/>
      <c r="S76" s="1"/>
      <c r="T76" s="1"/>
      <c r="U76" s="1"/>
      <c r="V76" s="1"/>
      <c r="W76" s="510"/>
      <c r="X76" s="510"/>
    </row>
    <row r="77" spans="1:24">
      <c r="A77" s="390"/>
      <c r="B77" s="232">
        <v>8.3299999999999999E-2</v>
      </c>
      <c r="C77" s="212">
        <v>8.3299999999999999E-2</v>
      </c>
      <c r="D77" s="212">
        <v>0.15</v>
      </c>
      <c r="E77" s="212">
        <v>0.15</v>
      </c>
      <c r="F77" s="232">
        <v>8.3299999999999999E-2</v>
      </c>
      <c r="G77" s="211">
        <v>8.3299999999999999E-2</v>
      </c>
      <c r="H77" s="1"/>
      <c r="I77" s="1"/>
      <c r="J77" s="1"/>
      <c r="K77" s="1"/>
      <c r="L77" s="1"/>
      <c r="M77" s="1"/>
      <c r="N77" s="1"/>
      <c r="O77" s="1"/>
      <c r="P77" s="1"/>
      <c r="Q77" s="1"/>
      <c r="R77" s="1"/>
      <c r="S77" s="1"/>
      <c r="T77" s="1"/>
      <c r="U77" s="1"/>
      <c r="V77" s="1"/>
      <c r="W77" s="510"/>
      <c r="X77" s="510"/>
    </row>
    <row r="78" spans="1:24" ht="408.95" customHeight="1">
      <c r="A78" s="202" t="s">
        <v>103</v>
      </c>
      <c r="B78" s="308" t="s">
        <v>270</v>
      </c>
      <c r="C78" s="309"/>
      <c r="D78" s="308" t="s">
        <v>271</v>
      </c>
      <c r="E78" s="309"/>
      <c r="F78" s="308" t="s">
        <v>272</v>
      </c>
      <c r="G78" s="309"/>
      <c r="H78" s="1"/>
      <c r="I78" s="1"/>
      <c r="J78" s="1"/>
      <c r="K78" s="1"/>
      <c r="L78" s="1"/>
      <c r="M78" s="1"/>
      <c r="N78" s="1"/>
      <c r="O78" s="1"/>
      <c r="P78" s="1"/>
      <c r="Q78" s="1"/>
      <c r="R78" s="1"/>
      <c r="S78" s="1"/>
      <c r="T78" s="1"/>
      <c r="U78" s="1"/>
      <c r="V78" s="1"/>
      <c r="W78" s="510"/>
      <c r="X78" s="510"/>
    </row>
    <row r="79" spans="1:24" ht="95.25" customHeight="1">
      <c r="A79" s="202" t="s">
        <v>108</v>
      </c>
      <c r="B79" s="310" t="s">
        <v>273</v>
      </c>
      <c r="C79" s="317"/>
      <c r="D79" s="310" t="s">
        <v>274</v>
      </c>
      <c r="E79" s="317"/>
      <c r="F79" s="310" t="s">
        <v>275</v>
      </c>
      <c r="G79" s="317"/>
      <c r="H79" s="1"/>
      <c r="I79" s="1"/>
      <c r="J79" s="1"/>
      <c r="K79" s="1"/>
      <c r="L79" s="1"/>
      <c r="M79" s="1"/>
      <c r="N79" s="1"/>
      <c r="O79" s="1"/>
      <c r="P79" s="1"/>
      <c r="Q79" s="1"/>
      <c r="R79" s="1"/>
      <c r="S79" s="1"/>
      <c r="T79" s="1"/>
      <c r="U79" s="1"/>
      <c r="V79" s="1"/>
      <c r="W79" s="510"/>
      <c r="X79" s="510"/>
    </row>
    <row r="80" spans="1:24">
      <c r="A80" s="389" t="s">
        <v>15</v>
      </c>
      <c r="B80" s="210" t="s">
        <v>102</v>
      </c>
      <c r="C80" s="210" t="s">
        <v>61</v>
      </c>
      <c r="D80" s="210" t="s">
        <v>102</v>
      </c>
      <c r="E80" s="210" t="s">
        <v>61</v>
      </c>
      <c r="F80" s="210" t="s">
        <v>102</v>
      </c>
      <c r="G80" s="210" t="s">
        <v>61</v>
      </c>
      <c r="H80" s="1"/>
      <c r="I80" s="1"/>
      <c r="J80" s="1"/>
      <c r="K80" s="1"/>
      <c r="L80" s="1"/>
      <c r="M80" s="1"/>
      <c r="N80" s="1"/>
      <c r="O80" s="1"/>
      <c r="P80" s="1"/>
      <c r="Q80" s="1"/>
      <c r="R80" s="1"/>
      <c r="S80" s="1"/>
      <c r="T80" s="1"/>
      <c r="U80" s="1"/>
      <c r="V80" s="1"/>
      <c r="W80" s="510"/>
      <c r="X80" s="510"/>
    </row>
    <row r="81" spans="1:22">
      <c r="A81" s="390"/>
      <c r="B81" s="232">
        <v>8.3299999999999999E-2</v>
      </c>
      <c r="C81" s="211">
        <v>8.3299999999999999E-2</v>
      </c>
      <c r="D81" s="212">
        <v>0.15</v>
      </c>
      <c r="E81" s="212">
        <v>0.15</v>
      </c>
      <c r="F81" s="232">
        <v>8.3299999999999999E-2</v>
      </c>
      <c r="G81" s="211">
        <v>8.3299999999999999E-2</v>
      </c>
      <c r="H81" s="1"/>
      <c r="I81" s="1"/>
      <c r="J81" s="1"/>
      <c r="K81" s="1"/>
      <c r="L81" s="1"/>
      <c r="M81" s="1"/>
      <c r="N81" s="1"/>
      <c r="O81" s="1"/>
      <c r="P81" s="1"/>
      <c r="Q81" s="1"/>
      <c r="R81" s="1"/>
      <c r="S81" s="1"/>
      <c r="T81" s="1"/>
      <c r="U81" s="1"/>
      <c r="V81" s="1"/>
    </row>
    <row r="82" spans="1:22" ht="408.95" customHeight="1">
      <c r="A82" s="202" t="s">
        <v>103</v>
      </c>
      <c r="B82" s="312" t="s">
        <v>276</v>
      </c>
      <c r="C82" s="313"/>
      <c r="D82" s="312" t="s">
        <v>277</v>
      </c>
      <c r="E82" s="313"/>
      <c r="F82" s="312" t="s">
        <v>278</v>
      </c>
      <c r="G82" s="313"/>
      <c r="H82" s="1"/>
      <c r="I82" s="1"/>
      <c r="J82" s="1"/>
      <c r="K82" s="1"/>
      <c r="L82" s="1"/>
      <c r="M82" s="1"/>
      <c r="N82" s="1"/>
      <c r="O82" s="1"/>
      <c r="P82" s="1"/>
      <c r="Q82" s="1"/>
      <c r="R82" s="1"/>
      <c r="S82" s="1"/>
      <c r="T82" s="1"/>
      <c r="U82" s="1"/>
      <c r="V82" s="1"/>
    </row>
    <row r="83" spans="1:22" s="227" customFormat="1" ht="143.25" customHeight="1">
      <c r="A83" s="202" t="s">
        <v>108</v>
      </c>
      <c r="B83" s="310" t="s">
        <v>279</v>
      </c>
      <c r="C83" s="317"/>
      <c r="D83" s="310" t="s">
        <v>280</v>
      </c>
      <c r="E83" s="317"/>
      <c r="F83" s="310" t="s">
        <v>281</v>
      </c>
      <c r="G83" s="317"/>
      <c r="H83" s="179"/>
      <c r="I83" s="179"/>
      <c r="J83" s="179"/>
      <c r="K83" s="179"/>
      <c r="L83" s="179"/>
      <c r="M83" s="179"/>
      <c r="N83" s="179"/>
      <c r="O83" s="179"/>
      <c r="P83" s="179"/>
      <c r="Q83" s="179"/>
      <c r="R83" s="179"/>
      <c r="S83" s="179"/>
      <c r="T83" s="179"/>
      <c r="U83" s="179"/>
      <c r="V83" s="179"/>
    </row>
    <row r="84" spans="1:22">
      <c r="A84" s="389" t="s">
        <v>18</v>
      </c>
      <c r="B84" s="210" t="s">
        <v>102</v>
      </c>
      <c r="C84" s="210" t="s">
        <v>61</v>
      </c>
      <c r="D84" s="210" t="s">
        <v>102</v>
      </c>
      <c r="E84" s="210" t="s">
        <v>61</v>
      </c>
      <c r="F84" s="210" t="s">
        <v>102</v>
      </c>
      <c r="G84" s="210" t="s">
        <v>61</v>
      </c>
      <c r="H84" s="1"/>
      <c r="I84" s="1"/>
      <c r="J84" s="1"/>
      <c r="K84" s="1"/>
      <c r="L84" s="1"/>
      <c r="M84" s="1"/>
      <c r="N84" s="1"/>
      <c r="O84" s="1"/>
      <c r="P84" s="1"/>
      <c r="Q84" s="1"/>
      <c r="R84" s="1"/>
      <c r="S84" s="1"/>
      <c r="T84" s="1"/>
      <c r="U84" s="1"/>
      <c r="V84" s="1"/>
    </row>
    <row r="85" spans="1:22">
      <c r="A85" s="390"/>
      <c r="B85" s="232">
        <v>8.3299999999999999E-2</v>
      </c>
      <c r="C85" s="232">
        <v>8.3299999999999999E-2</v>
      </c>
      <c r="D85" s="212">
        <v>0.1</v>
      </c>
      <c r="E85" s="212">
        <v>0.1</v>
      </c>
      <c r="F85" s="232">
        <v>8.3299999999999999E-2</v>
      </c>
      <c r="G85" s="232">
        <v>8.3299999999999999E-2</v>
      </c>
      <c r="H85" s="1"/>
      <c r="I85" s="1"/>
      <c r="J85" s="1"/>
      <c r="K85" s="1"/>
      <c r="L85" s="1"/>
      <c r="M85" s="1"/>
      <c r="N85" s="1"/>
      <c r="O85" s="1"/>
      <c r="P85" s="1"/>
      <c r="Q85" s="1"/>
      <c r="R85" s="1"/>
      <c r="S85" s="1"/>
      <c r="T85" s="1"/>
      <c r="U85" s="1"/>
      <c r="V85" s="1"/>
    </row>
    <row r="86" spans="1:22" ht="409.5" customHeight="1">
      <c r="A86" s="202" t="s">
        <v>103</v>
      </c>
      <c r="B86" s="319" t="s">
        <v>282</v>
      </c>
      <c r="C86" s="320"/>
      <c r="D86" s="319" t="s">
        <v>283</v>
      </c>
      <c r="E86" s="319"/>
      <c r="F86" s="319" t="s">
        <v>284</v>
      </c>
      <c r="G86" s="320"/>
      <c r="H86" s="1"/>
      <c r="I86" s="1"/>
      <c r="J86" s="1"/>
      <c r="K86" s="1"/>
      <c r="L86" s="1"/>
      <c r="M86" s="1"/>
      <c r="N86" s="1"/>
      <c r="O86" s="1"/>
      <c r="P86" s="1"/>
      <c r="Q86" s="1"/>
      <c r="R86" s="1"/>
      <c r="S86" s="1"/>
      <c r="T86" s="1"/>
      <c r="U86" s="1"/>
      <c r="V86" s="1"/>
    </row>
    <row r="87" spans="1:22" s="227" customFormat="1" ht="86.25" customHeight="1">
      <c r="A87" s="202" t="s">
        <v>108</v>
      </c>
      <c r="B87" s="310" t="s">
        <v>285</v>
      </c>
      <c r="C87" s="317"/>
      <c r="D87" s="310" t="s">
        <v>286</v>
      </c>
      <c r="E87" s="317"/>
      <c r="F87" s="310" t="s">
        <v>287</v>
      </c>
      <c r="G87" s="317"/>
      <c r="H87" s="179"/>
      <c r="I87" s="179"/>
      <c r="J87" s="179"/>
      <c r="K87" s="179"/>
      <c r="L87" s="179"/>
      <c r="M87" s="179"/>
      <c r="N87" s="179"/>
      <c r="O87" s="179"/>
      <c r="P87" s="179"/>
      <c r="Q87" s="179"/>
      <c r="R87" s="179"/>
      <c r="S87" s="179"/>
      <c r="T87" s="179"/>
      <c r="U87" s="179"/>
      <c r="V87" s="179"/>
    </row>
    <row r="88" spans="1:22">
      <c r="A88" s="389" t="s">
        <v>19</v>
      </c>
      <c r="B88" s="210" t="s">
        <v>102</v>
      </c>
      <c r="C88" s="210" t="s">
        <v>61</v>
      </c>
      <c r="D88" s="210" t="s">
        <v>102</v>
      </c>
      <c r="E88" s="210" t="s">
        <v>61</v>
      </c>
      <c r="F88" s="210" t="s">
        <v>102</v>
      </c>
      <c r="G88" s="210" t="s">
        <v>61</v>
      </c>
      <c r="H88" s="1"/>
      <c r="I88" s="1"/>
      <c r="J88" s="1"/>
      <c r="K88" s="1"/>
      <c r="L88" s="1"/>
      <c r="M88" s="1"/>
      <c r="N88" s="1"/>
      <c r="O88" s="1"/>
      <c r="P88" s="1"/>
      <c r="Q88" s="1"/>
      <c r="R88" s="1"/>
      <c r="S88" s="1"/>
      <c r="T88" s="1"/>
      <c r="U88" s="1"/>
      <c r="V88" s="1"/>
    </row>
    <row r="89" spans="1:22">
      <c r="A89" s="390"/>
      <c r="B89" s="232">
        <v>8.3299999999999999E-2</v>
      </c>
      <c r="C89" s="232">
        <v>0.1</v>
      </c>
      <c r="D89" s="212">
        <v>0.1</v>
      </c>
      <c r="E89" s="212">
        <v>0.1</v>
      </c>
      <c r="F89" s="232">
        <v>8.3299999999999999E-2</v>
      </c>
      <c r="G89" s="232">
        <v>0.1</v>
      </c>
      <c r="H89" s="1"/>
      <c r="I89" s="1"/>
      <c r="J89" s="1"/>
      <c r="K89" s="1"/>
      <c r="L89" s="1"/>
      <c r="M89" s="1"/>
      <c r="N89" s="1"/>
      <c r="O89" s="1"/>
      <c r="P89" s="1"/>
      <c r="Q89" s="1"/>
      <c r="R89" s="1"/>
      <c r="S89" s="1"/>
      <c r="T89" s="1"/>
      <c r="U89" s="1"/>
      <c r="V89" s="1"/>
    </row>
    <row r="90" spans="1:22" ht="408" customHeight="1">
      <c r="A90" s="202" t="s">
        <v>103</v>
      </c>
      <c r="B90" s="302" t="s">
        <v>288</v>
      </c>
      <c r="C90" s="307"/>
      <c r="D90" s="302" t="s">
        <v>289</v>
      </c>
      <c r="E90" s="302"/>
      <c r="F90" s="302" t="s">
        <v>290</v>
      </c>
      <c r="G90" s="307"/>
      <c r="H90" s="1"/>
      <c r="I90" s="1"/>
      <c r="J90" s="1"/>
      <c r="K90" s="1"/>
      <c r="L90" s="1"/>
      <c r="M90" s="1"/>
      <c r="N90" s="1"/>
      <c r="O90" s="1"/>
      <c r="P90" s="1"/>
      <c r="Q90" s="1"/>
      <c r="R90" s="1"/>
      <c r="S90" s="1"/>
      <c r="T90" s="1"/>
      <c r="U90" s="1"/>
      <c r="V90" s="1"/>
    </row>
    <row r="91" spans="1:22" s="227" customFormat="1" ht="89.25" customHeight="1">
      <c r="A91" s="202" t="s">
        <v>108</v>
      </c>
      <c r="B91" s="310" t="s">
        <v>291</v>
      </c>
      <c r="C91" s="317"/>
      <c r="D91" s="414" t="s">
        <v>292</v>
      </c>
      <c r="E91" s="317"/>
      <c r="F91" s="310" t="s">
        <v>293</v>
      </c>
      <c r="G91" s="317"/>
      <c r="H91" s="179"/>
      <c r="I91" s="179"/>
      <c r="J91" s="179"/>
      <c r="K91" s="179"/>
      <c r="L91" s="179"/>
      <c r="M91" s="179"/>
      <c r="N91" s="179"/>
      <c r="O91" s="179"/>
      <c r="P91" s="179"/>
      <c r="Q91" s="179"/>
      <c r="R91" s="179"/>
      <c r="S91" s="179"/>
      <c r="T91" s="179"/>
      <c r="U91" s="179"/>
      <c r="V91" s="179"/>
    </row>
    <row r="92" spans="1:22">
      <c r="A92" s="389" t="s">
        <v>20</v>
      </c>
      <c r="B92" s="210" t="s">
        <v>102</v>
      </c>
      <c r="C92" s="210" t="s">
        <v>61</v>
      </c>
      <c r="D92" s="210" t="s">
        <v>102</v>
      </c>
      <c r="E92" s="210" t="s">
        <v>61</v>
      </c>
      <c r="F92" s="210" t="s">
        <v>102</v>
      </c>
      <c r="G92" s="210" t="s">
        <v>61</v>
      </c>
      <c r="H92" s="1"/>
      <c r="I92" s="1"/>
      <c r="J92" s="1"/>
      <c r="K92" s="1"/>
      <c r="L92" s="1"/>
      <c r="M92" s="1"/>
      <c r="N92" s="1"/>
      <c r="O92" s="1"/>
      <c r="P92" s="1"/>
      <c r="Q92" s="1"/>
      <c r="R92" s="1"/>
      <c r="S92" s="1"/>
      <c r="T92" s="1"/>
      <c r="U92" s="1"/>
      <c r="V92" s="1"/>
    </row>
    <row r="93" spans="1:22">
      <c r="A93" s="390"/>
      <c r="B93" s="232">
        <v>8.3299999999999999E-2</v>
      </c>
      <c r="C93" s="232">
        <v>8.3299999999999999E-2</v>
      </c>
      <c r="D93" s="212">
        <v>0.1</v>
      </c>
      <c r="E93" s="212">
        <v>0.15</v>
      </c>
      <c r="F93" s="232">
        <v>8.3299999999999999E-2</v>
      </c>
      <c r="G93" s="232">
        <v>8.3299999999999999E-2</v>
      </c>
      <c r="H93" s="1"/>
      <c r="I93" s="1"/>
      <c r="J93" s="1"/>
      <c r="K93" s="1"/>
      <c r="L93" s="1"/>
      <c r="M93" s="1"/>
      <c r="N93" s="1"/>
      <c r="O93" s="1"/>
      <c r="P93" s="1"/>
      <c r="Q93" s="1"/>
      <c r="R93" s="1"/>
      <c r="S93" s="1"/>
      <c r="T93" s="1"/>
      <c r="U93" s="1"/>
      <c r="V93" s="1"/>
    </row>
    <row r="94" spans="1:22" ht="408.95" customHeight="1">
      <c r="A94" s="202" t="s">
        <v>103</v>
      </c>
      <c r="B94" s="302" t="s">
        <v>294</v>
      </c>
      <c r="C94" s="307"/>
      <c r="D94" s="302" t="s">
        <v>295</v>
      </c>
      <c r="E94" s="302"/>
      <c r="F94" s="302" t="s">
        <v>296</v>
      </c>
      <c r="G94" s="307"/>
      <c r="H94" s="1"/>
      <c r="I94" s="1"/>
      <c r="J94" s="1"/>
      <c r="K94" s="1"/>
      <c r="L94" s="1"/>
      <c r="M94" s="1"/>
      <c r="N94" s="1"/>
      <c r="O94" s="1"/>
      <c r="P94" s="1"/>
      <c r="Q94" s="1"/>
      <c r="R94" s="1"/>
      <c r="S94" s="1"/>
      <c r="T94" s="1"/>
      <c r="U94" s="1"/>
      <c r="V94" s="1"/>
    </row>
    <row r="95" spans="1:22" s="227" customFormat="1" ht="71.099999999999994" customHeight="1">
      <c r="A95" s="202" t="s">
        <v>108</v>
      </c>
      <c r="B95" s="414" t="s">
        <v>297</v>
      </c>
      <c r="C95" s="317"/>
      <c r="D95" s="310" t="s">
        <v>298</v>
      </c>
      <c r="E95" s="317"/>
      <c r="F95" s="310" t="s">
        <v>299</v>
      </c>
      <c r="G95" s="317"/>
      <c r="H95" s="179"/>
      <c r="I95" s="179"/>
      <c r="J95" s="179"/>
      <c r="K95" s="179"/>
      <c r="L95" s="179"/>
      <c r="M95" s="179"/>
      <c r="N95" s="179"/>
      <c r="O95" s="179"/>
      <c r="P95" s="179"/>
      <c r="Q95" s="179"/>
      <c r="R95" s="179"/>
      <c r="S95" s="179"/>
      <c r="T95" s="179"/>
      <c r="U95" s="179"/>
      <c r="V95" s="179"/>
    </row>
    <row r="96" spans="1:22">
      <c r="A96" s="389" t="s">
        <v>21</v>
      </c>
      <c r="B96" s="210" t="s">
        <v>102</v>
      </c>
      <c r="C96" s="210" t="s">
        <v>61</v>
      </c>
      <c r="D96" s="210" t="s">
        <v>102</v>
      </c>
      <c r="E96" s="210" t="s">
        <v>61</v>
      </c>
      <c r="F96" s="210" t="s">
        <v>102</v>
      </c>
      <c r="G96" s="210" t="s">
        <v>61</v>
      </c>
      <c r="H96" s="1"/>
      <c r="I96" s="1"/>
      <c r="J96" s="1"/>
      <c r="K96" s="1"/>
      <c r="L96" s="1"/>
      <c r="M96" s="1"/>
      <c r="N96" s="1"/>
      <c r="O96" s="1"/>
      <c r="P96" s="1"/>
      <c r="Q96" s="1"/>
      <c r="R96" s="1"/>
      <c r="S96" s="1"/>
      <c r="T96" s="1"/>
      <c r="U96" s="1"/>
      <c r="V96" s="1"/>
    </row>
    <row r="97" spans="1:22">
      <c r="A97" s="390"/>
      <c r="B97" s="232">
        <v>8.3299999999999999E-2</v>
      </c>
      <c r="C97" s="232">
        <v>4.4999999999999998E-2</v>
      </c>
      <c r="D97" s="212">
        <v>0.1</v>
      </c>
      <c r="E97" s="212">
        <v>0.1</v>
      </c>
      <c r="F97" s="232">
        <v>8.3299999999999999E-2</v>
      </c>
      <c r="G97" s="217">
        <v>0.1</v>
      </c>
      <c r="H97" s="1"/>
      <c r="I97" s="1"/>
      <c r="J97" s="1"/>
      <c r="K97" s="1"/>
      <c r="L97" s="1"/>
      <c r="M97" s="1"/>
      <c r="N97" s="1"/>
      <c r="O97" s="1"/>
      <c r="P97" s="1"/>
      <c r="Q97" s="1"/>
      <c r="R97" s="1"/>
      <c r="S97" s="1"/>
      <c r="T97" s="1"/>
      <c r="U97" s="1"/>
      <c r="V97" s="1"/>
    </row>
    <row r="98" spans="1:22" ht="408.95" customHeight="1">
      <c r="A98" s="202" t="s">
        <v>103</v>
      </c>
      <c r="B98" s="302" t="s">
        <v>300</v>
      </c>
      <c r="C98" s="307"/>
      <c r="D98" s="302" t="s">
        <v>301</v>
      </c>
      <c r="E98" s="302"/>
      <c r="F98" s="302" t="s">
        <v>302</v>
      </c>
      <c r="G98" s="307"/>
      <c r="H98" s="1"/>
      <c r="I98" s="1"/>
      <c r="J98" s="1"/>
      <c r="K98" s="1"/>
      <c r="L98" s="1"/>
      <c r="M98" s="1"/>
      <c r="N98" s="1"/>
      <c r="O98" s="1"/>
      <c r="P98" s="1"/>
      <c r="Q98" s="1"/>
      <c r="R98" s="1"/>
      <c r="S98" s="1"/>
      <c r="T98" s="1"/>
      <c r="U98" s="1"/>
      <c r="V98" s="1"/>
    </row>
    <row r="99" spans="1:22" s="227" customFormat="1" ht="66" customHeight="1">
      <c r="A99" s="202" t="s">
        <v>108</v>
      </c>
      <c r="B99" s="310" t="s">
        <v>303</v>
      </c>
      <c r="C99" s="317"/>
      <c r="D99" s="310" t="s">
        <v>304</v>
      </c>
      <c r="E99" s="317"/>
      <c r="F99" s="310" t="s">
        <v>305</v>
      </c>
      <c r="G99" s="317"/>
      <c r="H99" s="179"/>
      <c r="I99" s="179"/>
      <c r="J99" s="179"/>
      <c r="K99" s="179"/>
      <c r="L99" s="179"/>
      <c r="M99" s="179"/>
      <c r="N99" s="179"/>
      <c r="O99" s="179"/>
      <c r="P99" s="179"/>
      <c r="Q99" s="179"/>
      <c r="R99" s="179"/>
      <c r="S99" s="179"/>
      <c r="T99" s="179"/>
      <c r="U99" s="179"/>
      <c r="V99" s="179"/>
    </row>
    <row r="100" spans="1:22">
      <c r="A100" s="389" t="s">
        <v>24</v>
      </c>
      <c r="B100" s="210" t="s">
        <v>102</v>
      </c>
      <c r="C100" s="210" t="s">
        <v>61</v>
      </c>
      <c r="D100" s="210" t="s">
        <v>102</v>
      </c>
      <c r="E100" s="210" t="s">
        <v>61</v>
      </c>
      <c r="F100" s="210" t="s">
        <v>102</v>
      </c>
      <c r="G100" s="210" t="s">
        <v>61</v>
      </c>
      <c r="H100" s="1"/>
      <c r="I100" s="1"/>
      <c r="J100" s="1"/>
      <c r="K100" s="1"/>
      <c r="L100" s="1"/>
      <c r="M100" s="1"/>
      <c r="N100" s="1"/>
      <c r="O100" s="1"/>
      <c r="P100" s="1"/>
      <c r="Q100" s="1"/>
      <c r="R100" s="1"/>
      <c r="S100" s="1"/>
      <c r="T100" s="1"/>
      <c r="U100" s="1"/>
      <c r="V100" s="1"/>
    </row>
    <row r="101" spans="1:22">
      <c r="A101" s="390"/>
      <c r="B101" s="232">
        <v>8.3299999999999999E-2</v>
      </c>
      <c r="C101" s="217"/>
      <c r="D101" s="212">
        <v>0.15</v>
      </c>
      <c r="E101" s="212"/>
      <c r="F101" s="232">
        <v>8.3299999999999999E-2</v>
      </c>
      <c r="G101" s="217"/>
      <c r="H101" s="1"/>
      <c r="I101" s="1"/>
      <c r="J101" s="1"/>
      <c r="K101" s="1"/>
      <c r="L101" s="1"/>
      <c r="M101" s="1"/>
      <c r="N101" s="1"/>
      <c r="O101" s="1"/>
      <c r="P101" s="1"/>
      <c r="Q101" s="1"/>
      <c r="R101" s="1"/>
      <c r="S101" s="1"/>
      <c r="T101" s="1"/>
      <c r="U101" s="1"/>
      <c r="V101" s="1"/>
    </row>
    <row r="102" spans="1:22" ht="98.1" customHeight="1">
      <c r="A102" s="202" t="s">
        <v>103</v>
      </c>
      <c r="B102" s="305"/>
      <c r="C102" s="305"/>
      <c r="D102" s="305"/>
      <c r="E102" s="305"/>
      <c r="F102" s="305"/>
      <c r="G102" s="305"/>
      <c r="H102" s="1"/>
      <c r="I102" s="1"/>
      <c r="J102" s="1"/>
      <c r="K102" s="1"/>
      <c r="L102" s="1"/>
      <c r="M102" s="1"/>
      <c r="N102" s="1"/>
      <c r="O102" s="1"/>
      <c r="P102" s="1"/>
      <c r="Q102" s="1"/>
      <c r="R102" s="1"/>
      <c r="S102" s="1"/>
      <c r="T102" s="1"/>
      <c r="U102" s="1"/>
      <c r="V102" s="1"/>
    </row>
    <row r="103" spans="1:22" ht="30">
      <c r="A103" s="202" t="s">
        <v>108</v>
      </c>
      <c r="B103" s="303"/>
      <c r="C103" s="304"/>
      <c r="D103" s="303"/>
      <c r="E103" s="304"/>
      <c r="F103" s="303"/>
      <c r="G103" s="304"/>
      <c r="H103" s="1"/>
      <c r="I103" s="1"/>
      <c r="J103" s="1"/>
      <c r="K103" s="1"/>
      <c r="L103" s="1"/>
      <c r="M103" s="1"/>
      <c r="N103" s="1"/>
      <c r="O103" s="1"/>
      <c r="P103" s="1"/>
      <c r="Q103" s="1"/>
      <c r="R103" s="1"/>
      <c r="S103" s="1"/>
      <c r="T103" s="1"/>
      <c r="U103" s="1"/>
      <c r="V103" s="1"/>
    </row>
    <row r="104" spans="1:22">
      <c r="A104" s="389" t="s">
        <v>25</v>
      </c>
      <c r="B104" s="210" t="s">
        <v>102</v>
      </c>
      <c r="C104" s="210" t="s">
        <v>61</v>
      </c>
      <c r="D104" s="210" t="s">
        <v>102</v>
      </c>
      <c r="E104" s="210" t="s">
        <v>61</v>
      </c>
      <c r="F104" s="210" t="s">
        <v>102</v>
      </c>
      <c r="G104" s="210" t="s">
        <v>61</v>
      </c>
      <c r="H104" s="1"/>
      <c r="I104" s="1"/>
      <c r="J104" s="1"/>
      <c r="K104" s="1"/>
      <c r="L104" s="1"/>
      <c r="M104" s="1"/>
      <c r="N104" s="1"/>
      <c r="O104" s="1"/>
      <c r="P104" s="1"/>
      <c r="Q104" s="1"/>
      <c r="R104" s="1"/>
      <c r="S104" s="1"/>
      <c r="T104" s="1"/>
      <c r="U104" s="1"/>
      <c r="V104" s="1"/>
    </row>
    <row r="105" spans="1:22">
      <c r="A105" s="390"/>
      <c r="B105" s="232">
        <v>8.3299999999999999E-2</v>
      </c>
      <c r="C105" s="217"/>
      <c r="D105" s="212">
        <v>0.15</v>
      </c>
      <c r="E105" s="212"/>
      <c r="F105" s="232">
        <v>8.3299999999999999E-2</v>
      </c>
      <c r="G105" s="217"/>
      <c r="H105" s="1"/>
      <c r="I105" s="1"/>
      <c r="J105" s="1"/>
      <c r="K105" s="1"/>
      <c r="L105" s="1"/>
      <c r="M105" s="1"/>
      <c r="N105" s="1"/>
      <c r="O105" s="1"/>
      <c r="P105" s="1"/>
      <c r="Q105" s="1"/>
      <c r="R105" s="1"/>
      <c r="S105" s="1"/>
      <c r="T105" s="1"/>
      <c r="U105" s="1"/>
      <c r="V105" s="1"/>
    </row>
    <row r="106" spans="1:22" ht="45" customHeight="1">
      <c r="A106" s="202" t="s">
        <v>103</v>
      </c>
      <c r="B106" s="305"/>
      <c r="C106" s="305"/>
      <c r="D106" s="305"/>
      <c r="E106" s="305"/>
      <c r="F106" s="305"/>
      <c r="G106" s="305"/>
      <c r="H106" s="1"/>
      <c r="I106" s="1"/>
      <c r="J106" s="1"/>
      <c r="K106" s="1"/>
      <c r="L106" s="1"/>
      <c r="M106" s="1"/>
      <c r="N106" s="1"/>
      <c r="O106" s="1"/>
      <c r="P106" s="1"/>
      <c r="Q106" s="1"/>
      <c r="R106" s="1"/>
      <c r="S106" s="1"/>
      <c r="T106" s="1"/>
      <c r="U106" s="1"/>
      <c r="V106" s="1"/>
    </row>
    <row r="107" spans="1:22" ht="30">
      <c r="A107" s="202" t="s">
        <v>108</v>
      </c>
      <c r="B107" s="303"/>
      <c r="C107" s="304"/>
      <c r="D107" s="303"/>
      <c r="E107" s="304"/>
      <c r="F107" s="303"/>
      <c r="G107" s="304"/>
      <c r="H107" s="1"/>
      <c r="I107" s="1"/>
      <c r="J107" s="1"/>
      <c r="K107" s="1"/>
      <c r="L107" s="1"/>
      <c r="M107" s="1"/>
      <c r="N107" s="1"/>
      <c r="O107" s="1"/>
      <c r="P107" s="1"/>
      <c r="Q107" s="1"/>
      <c r="R107" s="1"/>
      <c r="S107" s="1"/>
      <c r="T107" s="1"/>
      <c r="U107" s="1"/>
      <c r="V107" s="1"/>
    </row>
    <row r="108" spans="1:22">
      <c r="A108" s="389" t="s">
        <v>26</v>
      </c>
      <c r="B108" s="210" t="s">
        <v>102</v>
      </c>
      <c r="C108" s="210" t="s">
        <v>61</v>
      </c>
      <c r="D108" s="210" t="s">
        <v>102</v>
      </c>
      <c r="E108" s="210" t="s">
        <v>61</v>
      </c>
      <c r="F108" s="210" t="s">
        <v>102</v>
      </c>
      <c r="G108" s="210" t="s">
        <v>61</v>
      </c>
      <c r="H108" s="1"/>
      <c r="I108" s="1"/>
      <c r="J108" s="1"/>
      <c r="K108" s="1"/>
      <c r="L108" s="1"/>
      <c r="M108" s="1"/>
      <c r="N108" s="1"/>
      <c r="O108" s="1"/>
      <c r="P108" s="1"/>
      <c r="Q108" s="1"/>
      <c r="R108" s="1"/>
      <c r="S108" s="1"/>
      <c r="T108" s="1"/>
      <c r="U108" s="1"/>
      <c r="V108" s="1"/>
    </row>
    <row r="109" spans="1:22">
      <c r="A109" s="390"/>
      <c r="B109" s="232">
        <v>8.3299999999999999E-2</v>
      </c>
      <c r="C109" s="217"/>
      <c r="D109" s="212">
        <v>0</v>
      </c>
      <c r="E109" s="212"/>
      <c r="F109" s="232">
        <v>8.3299999999999999E-2</v>
      </c>
      <c r="G109" s="217"/>
      <c r="H109" s="1"/>
      <c r="I109" s="1"/>
      <c r="J109" s="1"/>
      <c r="K109" s="1"/>
      <c r="L109" s="1"/>
      <c r="M109" s="1"/>
      <c r="N109" s="1"/>
      <c r="O109" s="1"/>
      <c r="P109" s="1"/>
      <c r="Q109" s="1"/>
      <c r="R109" s="1"/>
      <c r="S109" s="1"/>
      <c r="T109" s="1"/>
      <c r="U109" s="1"/>
      <c r="V109" s="1"/>
    </row>
    <row r="110" spans="1:22" ht="45" customHeight="1">
      <c r="A110" s="202" t="s">
        <v>103</v>
      </c>
      <c r="B110" s="305"/>
      <c r="C110" s="305"/>
      <c r="D110" s="305"/>
      <c r="E110" s="305"/>
      <c r="F110" s="305"/>
      <c r="G110" s="305"/>
      <c r="H110" s="1"/>
      <c r="I110" s="1"/>
      <c r="J110" s="1"/>
      <c r="K110" s="1"/>
      <c r="L110" s="1"/>
      <c r="M110" s="1"/>
      <c r="N110" s="1"/>
      <c r="O110" s="1"/>
      <c r="P110" s="1"/>
      <c r="Q110" s="1"/>
      <c r="R110" s="1"/>
      <c r="S110" s="1"/>
      <c r="T110" s="1"/>
      <c r="U110" s="1"/>
      <c r="V110" s="1"/>
    </row>
    <row r="111" spans="1:22" ht="30">
      <c r="A111" s="202" t="s">
        <v>108</v>
      </c>
      <c r="B111" s="303"/>
      <c r="C111" s="304"/>
      <c r="D111" s="303"/>
      <c r="E111" s="304"/>
      <c r="F111" s="303"/>
      <c r="G111" s="304"/>
      <c r="H111" s="1"/>
      <c r="I111" s="1"/>
      <c r="J111" s="1"/>
      <c r="K111" s="1"/>
      <c r="L111" s="1"/>
      <c r="M111" s="1"/>
      <c r="N111" s="1"/>
      <c r="O111" s="1"/>
      <c r="P111" s="1"/>
      <c r="Q111" s="1"/>
      <c r="R111" s="1"/>
      <c r="S111" s="1"/>
      <c r="T111" s="1"/>
      <c r="U111" s="1"/>
      <c r="V111" s="1"/>
    </row>
    <row r="112" spans="1:22">
      <c r="A112" s="389" t="s">
        <v>27</v>
      </c>
      <c r="B112" s="210" t="s">
        <v>102</v>
      </c>
      <c r="C112" s="210" t="s">
        <v>61</v>
      </c>
      <c r="D112" s="210" t="s">
        <v>102</v>
      </c>
      <c r="E112" s="210" t="s">
        <v>61</v>
      </c>
      <c r="F112" s="210" t="s">
        <v>102</v>
      </c>
      <c r="G112" s="210" t="s">
        <v>61</v>
      </c>
      <c r="H112" s="1"/>
      <c r="I112" s="1"/>
      <c r="J112" s="1"/>
      <c r="K112" s="1"/>
      <c r="L112" s="1"/>
      <c r="M112" s="1"/>
      <c r="N112" s="1"/>
      <c r="O112" s="1"/>
      <c r="P112" s="1"/>
      <c r="Q112" s="1"/>
      <c r="R112" s="1"/>
      <c r="S112" s="1"/>
      <c r="T112" s="1"/>
      <c r="U112" s="1"/>
      <c r="V112" s="1"/>
    </row>
    <row r="113" spans="1:24">
      <c r="A113" s="390"/>
      <c r="B113" s="232">
        <v>8.3299999999999999E-2</v>
      </c>
      <c r="C113" s="218"/>
      <c r="D113" s="212">
        <v>0</v>
      </c>
      <c r="E113" s="218"/>
      <c r="F113" s="232">
        <v>8.3299999999999999E-2</v>
      </c>
      <c r="G113" s="218"/>
      <c r="H113" s="1"/>
      <c r="I113" s="1"/>
      <c r="J113" s="1"/>
      <c r="K113" s="1"/>
      <c r="L113" s="1"/>
      <c r="M113" s="1"/>
      <c r="N113" s="1"/>
      <c r="O113" s="1"/>
      <c r="P113" s="1"/>
      <c r="Q113" s="1"/>
      <c r="R113" s="1"/>
      <c r="S113" s="1"/>
      <c r="T113" s="1"/>
      <c r="U113" s="1"/>
      <c r="V113" s="1"/>
      <c r="W113" s="510"/>
      <c r="X113" s="510"/>
    </row>
    <row r="114" spans="1:24" ht="44.1" customHeight="1">
      <c r="A114" s="202" t="s">
        <v>103</v>
      </c>
      <c r="B114" s="306"/>
      <c r="C114" s="306"/>
      <c r="D114" s="306"/>
      <c r="E114" s="306"/>
      <c r="F114" s="306"/>
      <c r="G114" s="306"/>
      <c r="H114" s="1"/>
      <c r="I114" s="1"/>
      <c r="J114" s="1"/>
      <c r="K114" s="1"/>
      <c r="L114" s="1"/>
      <c r="M114" s="1"/>
      <c r="N114" s="1"/>
      <c r="O114" s="1"/>
      <c r="P114" s="1"/>
      <c r="Q114" s="1"/>
      <c r="R114" s="1"/>
      <c r="S114" s="1"/>
      <c r="T114" s="1"/>
      <c r="U114" s="1"/>
      <c r="V114" s="1"/>
      <c r="W114" s="510"/>
      <c r="X114" s="510"/>
    </row>
    <row r="115" spans="1:24" ht="30">
      <c r="A115" s="202" t="s">
        <v>108</v>
      </c>
      <c r="B115" s="303"/>
      <c r="C115" s="304"/>
      <c r="D115" s="303"/>
      <c r="E115" s="304"/>
      <c r="F115" s="303"/>
      <c r="G115" s="304"/>
      <c r="H115" s="1"/>
      <c r="I115" s="1"/>
      <c r="J115" s="1"/>
      <c r="K115" s="1"/>
      <c r="L115" s="1"/>
      <c r="M115" s="1"/>
      <c r="N115" s="1"/>
      <c r="O115" s="1"/>
      <c r="P115" s="1"/>
      <c r="Q115" s="1"/>
      <c r="R115" s="1"/>
      <c r="S115" s="1"/>
      <c r="T115" s="1"/>
      <c r="U115" s="1"/>
      <c r="V115" s="1"/>
      <c r="W115" s="510"/>
      <c r="X115" s="510"/>
    </row>
    <row r="116" spans="1:24">
      <c r="A116" s="220" t="s">
        <v>168</v>
      </c>
      <c r="B116" s="221">
        <f t="shared" ref="B116:G116" si="1">(B69+B73+B77+B81+B85+B89+B93+B97+B101+B105+B109+B113)</f>
        <v>0.99960000000000016</v>
      </c>
      <c r="C116" s="221">
        <f t="shared" si="1"/>
        <v>0.64480000000000004</v>
      </c>
      <c r="D116" s="221">
        <f t="shared" si="1"/>
        <v>1</v>
      </c>
      <c r="E116" s="221">
        <f>(E69+E73+E77+E81+E85+E89+E93+E97+E101+E105+E109+E113)</f>
        <v>0.79999999999999993</v>
      </c>
      <c r="F116" s="221">
        <f t="shared" si="1"/>
        <v>0.99960000000000016</v>
      </c>
      <c r="G116" s="221">
        <f t="shared" si="1"/>
        <v>0.69979999999999998</v>
      </c>
      <c r="H116" s="1"/>
      <c r="I116" s="1"/>
      <c r="J116" s="1"/>
      <c r="K116" s="1"/>
      <c r="L116" s="1"/>
      <c r="M116" s="1"/>
      <c r="N116" s="1"/>
      <c r="O116" s="1"/>
      <c r="P116" s="1"/>
      <c r="Q116" s="1"/>
      <c r="R116" s="1"/>
      <c r="S116" s="1"/>
      <c r="T116" s="1"/>
      <c r="U116" s="1"/>
      <c r="V116" s="1"/>
      <c r="W116" s="510"/>
      <c r="X116" s="510"/>
    </row>
    <row r="117" spans="1:24">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c r="A131" s="1"/>
      <c r="B131" s="1"/>
      <c r="C131" s="1"/>
      <c r="D131" s="1"/>
      <c r="E131" s="1"/>
      <c r="F131" s="1"/>
      <c r="G131" s="1"/>
      <c r="H131" s="1"/>
      <c r="I131" s="1"/>
      <c r="J131" s="1"/>
      <c r="K131" s="1"/>
      <c r="L131" s="1"/>
      <c r="M131" s="1"/>
      <c r="N131" s="1"/>
      <c r="O131" s="1"/>
      <c r="P131" s="1"/>
      <c r="Q131" s="1"/>
      <c r="R131" s="1"/>
      <c r="S131" s="1"/>
      <c r="T131" s="1"/>
      <c r="U131" s="1"/>
      <c r="V131" s="1"/>
      <c r="W131" s="1"/>
      <c r="X131" s="1"/>
    </row>
  </sheetData>
  <mergeCells count="185">
    <mergeCell ref="A112:A113"/>
    <mergeCell ref="B114:C114"/>
    <mergeCell ref="D114:E114"/>
    <mergeCell ref="F114:G114"/>
    <mergeCell ref="B115:C115"/>
    <mergeCell ref="D115:E115"/>
    <mergeCell ref="F115:G115"/>
    <mergeCell ref="A108:A109"/>
    <mergeCell ref="B110:C110"/>
    <mergeCell ref="D110:E110"/>
    <mergeCell ref="F110:G110"/>
    <mergeCell ref="B111:C111"/>
    <mergeCell ref="D111:E111"/>
    <mergeCell ref="F111:G111"/>
    <mergeCell ref="A104:A105"/>
    <mergeCell ref="B106:C106"/>
    <mergeCell ref="D106:E106"/>
    <mergeCell ref="F106:G106"/>
    <mergeCell ref="B107:C107"/>
    <mergeCell ref="D107:E107"/>
    <mergeCell ref="F107:G107"/>
    <mergeCell ref="A100:A101"/>
    <mergeCell ref="B102:C102"/>
    <mergeCell ref="D102:E102"/>
    <mergeCell ref="F102:G102"/>
    <mergeCell ref="B103:C103"/>
    <mergeCell ref="D103:E103"/>
    <mergeCell ref="F103:G103"/>
    <mergeCell ref="A96:A97"/>
    <mergeCell ref="B98:C98"/>
    <mergeCell ref="D98:E98"/>
    <mergeCell ref="F98:G98"/>
    <mergeCell ref="B99:C99"/>
    <mergeCell ref="D99:E99"/>
    <mergeCell ref="F99:G99"/>
    <mergeCell ref="A92:A93"/>
    <mergeCell ref="B94:C94"/>
    <mergeCell ref="D94:E94"/>
    <mergeCell ref="F94:G94"/>
    <mergeCell ref="B95:C95"/>
    <mergeCell ref="D95:E95"/>
    <mergeCell ref="F95:G95"/>
    <mergeCell ref="A88:A89"/>
    <mergeCell ref="B90:C90"/>
    <mergeCell ref="D90:E90"/>
    <mergeCell ref="F90:G90"/>
    <mergeCell ref="B91:C91"/>
    <mergeCell ref="D91:E91"/>
    <mergeCell ref="F91:G91"/>
    <mergeCell ref="A84:A85"/>
    <mergeCell ref="B86:C86"/>
    <mergeCell ref="D86:E86"/>
    <mergeCell ref="F86:G86"/>
    <mergeCell ref="B87:C87"/>
    <mergeCell ref="D87:E87"/>
    <mergeCell ref="F87:G87"/>
    <mergeCell ref="A80:A81"/>
    <mergeCell ref="B82:C82"/>
    <mergeCell ref="D82:E82"/>
    <mergeCell ref="F82:G82"/>
    <mergeCell ref="B83:C83"/>
    <mergeCell ref="D83:E83"/>
    <mergeCell ref="F83:G83"/>
    <mergeCell ref="A76:A77"/>
    <mergeCell ref="B78:C78"/>
    <mergeCell ref="D78:E78"/>
    <mergeCell ref="F78:G78"/>
    <mergeCell ref="B79:C79"/>
    <mergeCell ref="D79:E79"/>
    <mergeCell ref="F79:G79"/>
    <mergeCell ref="A72:A73"/>
    <mergeCell ref="B74:C74"/>
    <mergeCell ref="D74:E74"/>
    <mergeCell ref="F74:G74"/>
    <mergeCell ref="B75:C75"/>
    <mergeCell ref="D75:E75"/>
    <mergeCell ref="F75:G75"/>
    <mergeCell ref="A68:A69"/>
    <mergeCell ref="D70:E70"/>
    <mergeCell ref="B71:C71"/>
    <mergeCell ref="D71:E71"/>
    <mergeCell ref="F71:G71"/>
    <mergeCell ref="B70:C70"/>
    <mergeCell ref="F70:G70"/>
    <mergeCell ref="B66:C66"/>
    <mergeCell ref="D66:E66"/>
    <mergeCell ref="F66:G66"/>
    <mergeCell ref="B67:C67"/>
    <mergeCell ref="D67:E67"/>
    <mergeCell ref="F67:G67"/>
    <mergeCell ref="A60:A61"/>
    <mergeCell ref="D60:E60"/>
    <mergeCell ref="F60:G60"/>
    <mergeCell ref="D61:E61"/>
    <mergeCell ref="F61:G61"/>
    <mergeCell ref="A65:G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1" r:id="rId1" xr:uid="{3ED3F8D9-36E8-8F44-AD2C-FEAFFFCE4F0B}"/>
    <hyperlink ref="F71" r:id="rId2" xr:uid="{8E9B257C-874F-E34A-9F01-D0D5D3468AE3}"/>
    <hyperlink ref="B75" r:id="rId3" xr:uid="{D1885409-A5AE-3F43-B080-A4A61A7284B6}"/>
    <hyperlink ref="D75" r:id="rId4" xr:uid="{03ACC6F0-ED37-CB41-963D-9279D50DCEEA}"/>
    <hyperlink ref="F75" r:id="rId5" xr:uid="{025978A1-A5A1-1F4A-8E2A-D8BCA87D3149}"/>
    <hyperlink ref="B79" r:id="rId6" xr:uid="{0E2A4481-EFC0-EB4F-BFE0-E0E24AA18512}"/>
    <hyperlink ref="D79" r:id="rId7" xr:uid="{7CA76943-BA88-5B46-A10F-1683FCD87C5D}"/>
    <hyperlink ref="F79" r:id="rId8" xr:uid="{979D2255-DB8D-4249-B442-A1CED408B203}"/>
    <hyperlink ref="B83" r:id="rId9" xr:uid="{2CB0831D-591D-0A45-9B50-F88637DCE277}"/>
    <hyperlink ref="D83" r:id="rId10" xr:uid="{EFD05C95-046E-F747-BD22-D06E35A5339C}"/>
    <hyperlink ref="F83" r:id="rId11" xr:uid="{307CAB16-9E5A-8647-97DE-F48E70DBA0DD}"/>
    <hyperlink ref="B87" r:id="rId12" xr:uid="{553BD707-CFC6-6A4D-8A74-9F046F337143}"/>
    <hyperlink ref="D87" r:id="rId13" xr:uid="{CC15C863-FDC5-6642-A384-CAA0921DB053}"/>
    <hyperlink ref="F87" r:id="rId14" xr:uid="{ED342C47-969D-B74B-ACF4-2F1AA7810945}"/>
    <hyperlink ref="B91" r:id="rId15" xr:uid="{7AA37D69-E8C0-364B-BFBE-F123C8EB3E8E}"/>
    <hyperlink ref="D91" r:id="rId16" xr:uid="{D37C55C5-CFB5-4442-9542-F99FB6F972A9}"/>
    <hyperlink ref="F91" r:id="rId17" xr:uid="{8B91207B-6C2F-A84F-9A5D-4C4A7E12111D}"/>
    <hyperlink ref="D95" r:id="rId18" xr:uid="{79ACB7F1-67F1-8F44-ABB6-3E3D78BCD770}"/>
    <hyperlink ref="F95" r:id="rId19" xr:uid="{DF3A473E-9994-534B-B4D1-F094052F9328}"/>
    <hyperlink ref="B95" r:id="rId20" xr:uid="{E59F61D5-6171-414C-A4E9-53F61CF094EF}"/>
    <hyperlink ref="B99" r:id="rId21" xr:uid="{41F00D19-FC7B-4C44-B267-7A5CFE3F0C31}"/>
    <hyperlink ref="D99" r:id="rId22" xr:uid="{B99E1169-49D8-9D4B-8D6C-0734136B1B89}"/>
    <hyperlink ref="F99" r:id="rId23" xr:uid="{92A19F27-AE56-B047-B094-3255F105D24D}"/>
  </hyperlinks>
  <pageMargins left="0.7" right="0.7" top="0.75" bottom="0.75" header="0.3" footer="0.3"/>
  <pageSetup paperSize="9" orientation="portrait" r:id="rId24"/>
  <drawing r:id="rId25"/>
  <legacyDrawing r:id="rId2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4"/>
  <sheetViews>
    <sheetView showGridLines="0" topLeftCell="B1" zoomScale="85" zoomScaleNormal="85" workbookViewId="0">
      <selection activeCell="E13" sqref="E13"/>
    </sheetView>
  </sheetViews>
  <sheetFormatPr defaultColWidth="33.42578125" defaultRowHeight="14.25"/>
  <cols>
    <col min="1" max="16384" width="33.42578125" style="1"/>
  </cols>
  <sheetData>
    <row r="1" spans="1:25" ht="24" customHeight="1" thickBot="1">
      <c r="A1" s="417"/>
      <c r="B1" s="353" t="s">
        <v>0</v>
      </c>
      <c r="C1" s="354"/>
      <c r="D1" s="354"/>
      <c r="E1" s="354"/>
      <c r="F1" s="354"/>
      <c r="G1" s="354"/>
      <c r="H1" s="355"/>
      <c r="I1" s="28" t="s">
        <v>306</v>
      </c>
      <c r="J1" s="255" t="s">
        <v>1</v>
      </c>
      <c r="K1" s="256"/>
      <c r="L1" s="257"/>
      <c r="M1" s="58"/>
    </row>
    <row r="2" spans="1:25" ht="24" customHeight="1" thickBot="1">
      <c r="A2" s="418"/>
      <c r="B2" s="356" t="s">
        <v>2</v>
      </c>
      <c r="C2" s="357"/>
      <c r="D2" s="357"/>
      <c r="E2" s="357"/>
      <c r="F2" s="357"/>
      <c r="G2" s="357"/>
      <c r="H2" s="358"/>
      <c r="I2" s="28" t="s">
        <v>307</v>
      </c>
      <c r="J2" s="255" t="s">
        <v>3</v>
      </c>
      <c r="K2" s="256"/>
      <c r="L2" s="257"/>
      <c r="M2" s="58"/>
    </row>
    <row r="3" spans="1:25" ht="24" customHeight="1" thickBot="1">
      <c r="A3" s="418"/>
      <c r="B3" s="356" t="s">
        <v>4</v>
      </c>
      <c r="C3" s="357"/>
      <c r="D3" s="357"/>
      <c r="E3" s="357"/>
      <c r="F3" s="357"/>
      <c r="G3" s="357"/>
      <c r="H3" s="358"/>
      <c r="I3" s="28" t="s">
        <v>308</v>
      </c>
      <c r="J3" s="255" t="s">
        <v>5</v>
      </c>
      <c r="K3" s="256"/>
      <c r="L3" s="257"/>
      <c r="M3" s="58"/>
    </row>
    <row r="4" spans="1:25" ht="24" customHeight="1" thickBot="1">
      <c r="A4" s="419"/>
      <c r="B4" s="359" t="s">
        <v>309</v>
      </c>
      <c r="C4" s="360"/>
      <c r="D4" s="360"/>
      <c r="E4" s="360"/>
      <c r="F4" s="360"/>
      <c r="G4" s="360"/>
      <c r="H4" s="361"/>
      <c r="I4" s="28" t="s">
        <v>310</v>
      </c>
      <c r="J4" s="255" t="s">
        <v>311</v>
      </c>
      <c r="K4" s="256"/>
      <c r="L4" s="257"/>
      <c r="M4" s="58"/>
    </row>
    <row r="6" spans="1:25" ht="15" customHeight="1" thickBot="1">
      <c r="A6" s="4"/>
      <c r="B6" s="5"/>
      <c r="C6" s="5"/>
      <c r="D6" s="7"/>
      <c r="E6" s="6"/>
      <c r="F6" s="6"/>
      <c r="G6" s="126"/>
      <c r="H6" s="126"/>
      <c r="I6" s="8"/>
      <c r="J6" s="8"/>
      <c r="K6" s="5"/>
      <c r="L6" s="5"/>
      <c r="M6" s="5"/>
      <c r="N6" s="5"/>
      <c r="O6" s="5"/>
      <c r="P6" s="5"/>
      <c r="Q6" s="5"/>
      <c r="R6" s="5"/>
      <c r="S6" s="5"/>
      <c r="T6" s="9"/>
      <c r="U6" s="5"/>
      <c r="V6" s="5"/>
      <c r="X6" s="10"/>
      <c r="Y6" s="11"/>
    </row>
    <row r="7" spans="1:25" ht="15" customHeight="1">
      <c r="A7" s="423" t="s">
        <v>312</v>
      </c>
      <c r="B7" s="430" t="s">
        <v>9</v>
      </c>
      <c r="C7" s="431"/>
      <c r="D7" s="431"/>
      <c r="E7" s="431"/>
      <c r="F7" s="431"/>
      <c r="G7" s="431"/>
      <c r="H7" s="432"/>
      <c r="I7" s="423" t="s">
        <v>10</v>
      </c>
      <c r="J7" s="426">
        <v>2024110010308</v>
      </c>
      <c r="K7" s="5"/>
      <c r="L7" s="5"/>
      <c r="M7" s="5"/>
      <c r="N7" s="5"/>
      <c r="O7" s="5"/>
      <c r="P7" s="5"/>
      <c r="Q7" s="5"/>
      <c r="R7" s="5"/>
      <c r="S7" s="5"/>
      <c r="T7" s="5"/>
      <c r="U7" s="5"/>
      <c r="V7" s="5"/>
      <c r="W7" s="5"/>
      <c r="X7" s="5"/>
      <c r="Y7" s="5"/>
    </row>
    <row r="8" spans="1:25" ht="15" customHeight="1">
      <c r="A8" s="424"/>
      <c r="B8" s="433"/>
      <c r="C8" s="434"/>
      <c r="D8" s="434"/>
      <c r="E8" s="434"/>
      <c r="F8" s="434"/>
      <c r="G8" s="434"/>
      <c r="H8" s="435"/>
      <c r="I8" s="424"/>
      <c r="J8" s="427"/>
      <c r="K8" s="5"/>
      <c r="L8" s="5"/>
      <c r="M8" s="5"/>
      <c r="N8" s="5"/>
      <c r="O8" s="5"/>
      <c r="P8" s="5"/>
      <c r="Q8" s="5"/>
      <c r="R8" s="5"/>
      <c r="S8" s="5"/>
      <c r="T8" s="5"/>
      <c r="U8" s="5"/>
      <c r="V8" s="5"/>
      <c r="W8" s="5"/>
      <c r="X8" s="5"/>
      <c r="Y8" s="5"/>
    </row>
    <row r="9" spans="1:25" ht="15" customHeight="1">
      <c r="A9" s="424"/>
      <c r="B9" s="433"/>
      <c r="C9" s="434"/>
      <c r="D9" s="434"/>
      <c r="E9" s="434"/>
      <c r="F9" s="434"/>
      <c r="G9" s="434"/>
      <c r="H9" s="435"/>
      <c r="I9" s="424"/>
      <c r="J9" s="427"/>
      <c r="K9" s="5"/>
      <c r="L9" s="5"/>
      <c r="M9" s="5"/>
      <c r="N9" s="5"/>
      <c r="O9" s="5"/>
      <c r="P9" s="5"/>
      <c r="Q9" s="5"/>
      <c r="R9" s="5"/>
      <c r="S9" s="5"/>
      <c r="T9" s="5"/>
      <c r="U9" s="5"/>
      <c r="V9" s="5"/>
      <c r="W9" s="5"/>
      <c r="X9" s="5"/>
      <c r="Y9" s="5"/>
    </row>
    <row r="10" spans="1:25" ht="15" customHeight="1" thickBot="1">
      <c r="A10" s="425"/>
      <c r="B10" s="436"/>
      <c r="C10" s="437"/>
      <c r="D10" s="437"/>
      <c r="E10" s="437"/>
      <c r="F10" s="437"/>
      <c r="G10" s="437"/>
      <c r="H10" s="438"/>
      <c r="I10" s="425"/>
      <c r="J10" s="428"/>
      <c r="K10" s="5"/>
      <c r="L10" s="5"/>
      <c r="M10" s="5"/>
      <c r="N10" s="5"/>
      <c r="O10" s="5"/>
      <c r="P10" s="5"/>
      <c r="Q10" s="5"/>
      <c r="R10" s="5"/>
      <c r="S10" s="5"/>
      <c r="T10" s="5"/>
      <c r="U10" s="5"/>
      <c r="V10" s="5"/>
      <c r="W10" s="5"/>
      <c r="X10" s="5"/>
      <c r="Y10" s="5"/>
    </row>
    <row r="11" spans="1:25" ht="9" customHeight="1" thickBot="1">
      <c r="A11" s="12"/>
      <c r="B11" s="52"/>
      <c r="C11" s="5"/>
      <c r="D11" s="5"/>
      <c r="E11" s="5"/>
      <c r="F11" s="5"/>
      <c r="G11" s="5"/>
      <c r="H11" s="5"/>
      <c r="I11" s="5"/>
      <c r="J11" s="5"/>
      <c r="K11" s="5"/>
      <c r="L11" s="5"/>
      <c r="M11" s="5"/>
      <c r="N11" s="5"/>
      <c r="O11" s="5"/>
      <c r="P11" s="5"/>
      <c r="Q11" s="5"/>
      <c r="R11" s="5"/>
      <c r="S11" s="5"/>
      <c r="T11" s="5"/>
      <c r="U11" s="5"/>
      <c r="V11" s="5"/>
      <c r="W11" s="5"/>
      <c r="X11" s="5"/>
      <c r="Y11" s="5"/>
    </row>
    <row r="12" spans="1:25" s="53" customFormat="1" ht="21.75" customHeight="1" thickBot="1">
      <c r="A12" s="382" t="s">
        <v>11</v>
      </c>
      <c r="B12" s="84" t="s">
        <v>12</v>
      </c>
      <c r="C12" s="186"/>
      <c r="D12" s="84" t="s">
        <v>13</v>
      </c>
      <c r="E12" s="186"/>
      <c r="F12" s="84" t="s">
        <v>14</v>
      </c>
      <c r="G12" s="98"/>
      <c r="H12" s="84" t="s">
        <v>15</v>
      </c>
      <c r="I12" s="99"/>
    </row>
    <row r="13" spans="1:25" s="53" customFormat="1" ht="21.75" customHeight="1" thickBot="1">
      <c r="A13" s="382"/>
      <c r="B13" s="86" t="s">
        <v>18</v>
      </c>
      <c r="C13" s="59"/>
      <c r="D13" s="84" t="s">
        <v>19</v>
      </c>
      <c r="E13" s="235" t="s">
        <v>22</v>
      </c>
      <c r="F13" s="84" t="s">
        <v>20</v>
      </c>
      <c r="G13" s="29"/>
      <c r="H13" s="84" t="s">
        <v>21</v>
      </c>
      <c r="I13" s="99"/>
    </row>
    <row r="14" spans="1:25" s="53" customFormat="1" ht="21.75" customHeight="1" thickBot="1">
      <c r="A14" s="382"/>
      <c r="B14" s="84" t="s">
        <v>24</v>
      </c>
      <c r="C14" s="98"/>
      <c r="D14" s="84" t="s">
        <v>25</v>
      </c>
      <c r="E14" s="29"/>
      <c r="F14" s="84" t="s">
        <v>26</v>
      </c>
      <c r="G14" s="29"/>
      <c r="H14" s="84" t="s">
        <v>27</v>
      </c>
      <c r="I14" s="99"/>
    </row>
    <row r="15" spans="1:25" s="53" customFormat="1" ht="21.75" customHeight="1" thickBot="1">
      <c r="A15" s="1"/>
      <c r="B15" s="1"/>
      <c r="C15" s="1"/>
      <c r="D15" s="1"/>
      <c r="E15" s="1"/>
      <c r="F15" s="1"/>
      <c r="G15" s="1"/>
      <c r="H15" s="1"/>
      <c r="I15" s="1"/>
      <c r="J15" s="1"/>
      <c r="K15" s="1"/>
      <c r="L15" s="60"/>
      <c r="M15" s="61"/>
      <c r="N15" s="61"/>
      <c r="O15" s="61"/>
    </row>
    <row r="16" spans="1:25" s="53" customFormat="1" ht="21.75" customHeight="1" thickBot="1">
      <c r="A16" s="374" t="s">
        <v>16</v>
      </c>
      <c r="B16" s="374"/>
      <c r="C16" s="95" t="s">
        <v>17</v>
      </c>
      <c r="D16" s="391"/>
      <c r="E16" s="391"/>
      <c r="F16" s="391"/>
      <c r="G16" s="1"/>
      <c r="H16" s="1"/>
      <c r="I16" s="1"/>
      <c r="J16" s="1"/>
      <c r="K16" s="1"/>
      <c r="L16" s="60"/>
      <c r="M16" s="61"/>
      <c r="N16" s="61"/>
      <c r="O16" s="61"/>
    </row>
    <row r="17" spans="1:15" s="53" customFormat="1" ht="21.75" customHeight="1" thickBot="1">
      <c r="A17" s="374"/>
      <c r="B17" s="374"/>
      <c r="C17" s="95" t="s">
        <v>23</v>
      </c>
      <c r="D17" s="391"/>
      <c r="E17" s="391"/>
      <c r="F17" s="391"/>
      <c r="G17" s="1"/>
      <c r="H17" s="1"/>
      <c r="I17" s="1"/>
      <c r="J17" s="1"/>
      <c r="K17" s="1"/>
      <c r="L17" s="60"/>
      <c r="M17" s="61"/>
      <c r="N17" s="61"/>
      <c r="O17" s="61"/>
    </row>
    <row r="18" spans="1:15" s="53" customFormat="1" ht="21.75" customHeight="1" thickBot="1">
      <c r="A18" s="374"/>
      <c r="B18" s="374"/>
      <c r="C18" s="95" t="s">
        <v>28</v>
      </c>
      <c r="D18" s="391" t="s">
        <v>22</v>
      </c>
      <c r="E18" s="391"/>
      <c r="F18" s="391"/>
      <c r="G18" s="1"/>
      <c r="H18" s="1"/>
      <c r="I18" s="1"/>
      <c r="J18" s="1"/>
      <c r="K18" s="1"/>
      <c r="L18" s="60"/>
      <c r="M18" s="61"/>
      <c r="N18" s="61"/>
      <c r="O18" s="61"/>
    </row>
    <row r="19" spans="1:15" s="53" customFormat="1" ht="21.75" customHeight="1">
      <c r="A19" s="1"/>
      <c r="B19" s="1"/>
      <c r="C19" s="1"/>
      <c r="D19" s="1"/>
      <c r="E19" s="1"/>
      <c r="F19" s="1"/>
      <c r="G19" s="1"/>
      <c r="H19" s="1"/>
      <c r="I19" s="1"/>
      <c r="J19" s="1"/>
      <c r="K19" s="1"/>
      <c r="L19" s="60"/>
      <c r="M19" s="61"/>
      <c r="N19" s="61"/>
      <c r="O19" s="61"/>
    </row>
    <row r="20" spans="1:15" s="19" customFormat="1" ht="16.5" customHeight="1"/>
    <row r="21" spans="1:15" ht="5.25" customHeight="1" thickBot="1"/>
    <row r="22" spans="1:15" ht="48" customHeight="1" thickBot="1">
      <c r="A22" s="429" t="s">
        <v>313</v>
      </c>
      <c r="B22" s="429"/>
      <c r="C22" s="429"/>
      <c r="D22" s="429"/>
      <c r="E22" s="429"/>
      <c r="F22" s="429"/>
      <c r="G22" s="429"/>
      <c r="H22" s="429"/>
      <c r="I22" s="429"/>
      <c r="J22" s="429"/>
    </row>
    <row r="23" spans="1:15" ht="69.95" customHeight="1" thickBot="1">
      <c r="A23" s="89" t="s">
        <v>39</v>
      </c>
      <c r="B23" s="420" t="s">
        <v>314</v>
      </c>
      <c r="C23" s="421"/>
      <c r="D23" s="422"/>
      <c r="E23" s="138" t="s">
        <v>315</v>
      </c>
      <c r="F23" s="139" t="s">
        <v>316</v>
      </c>
      <c r="G23" s="138" t="s">
        <v>317</v>
      </c>
      <c r="H23" s="420" t="s">
        <v>318</v>
      </c>
      <c r="I23" s="421"/>
      <c r="J23" s="422"/>
    </row>
    <row r="24" spans="1:15" ht="50.25" customHeight="1" thickBot="1">
      <c r="A24" s="77" t="s">
        <v>319</v>
      </c>
      <c r="B24" s="420" t="s">
        <v>320</v>
      </c>
      <c r="C24" s="421"/>
      <c r="D24" s="421"/>
      <c r="E24" s="421"/>
      <c r="F24" s="421"/>
      <c r="G24" s="421"/>
      <c r="H24" s="421"/>
      <c r="I24" s="421"/>
      <c r="J24" s="422"/>
    </row>
    <row r="25" spans="1:15" ht="50.25" customHeight="1" thickBot="1">
      <c r="A25" s="341" t="s">
        <v>321</v>
      </c>
      <c r="B25" s="90">
        <v>2024</v>
      </c>
      <c r="C25" s="91">
        <v>2025</v>
      </c>
      <c r="D25" s="91">
        <v>2026</v>
      </c>
      <c r="E25" s="91">
        <v>2027</v>
      </c>
      <c r="F25" s="92" t="s">
        <v>322</v>
      </c>
      <c r="G25" s="93" t="s">
        <v>323</v>
      </c>
      <c r="H25" s="442" t="s">
        <v>324</v>
      </c>
      <c r="I25" s="443"/>
      <c r="J25" s="444"/>
    </row>
    <row r="26" spans="1:15" ht="50.25" customHeight="1" thickBot="1">
      <c r="A26" s="342"/>
      <c r="B26" s="149">
        <v>1</v>
      </c>
      <c r="C26" s="149">
        <v>2</v>
      </c>
      <c r="D26" s="149">
        <v>2</v>
      </c>
      <c r="E26" s="150"/>
      <c r="F26" s="151">
        <v>2</v>
      </c>
      <c r="G26" s="152">
        <v>2</v>
      </c>
      <c r="H26" s="420" t="s">
        <v>325</v>
      </c>
      <c r="I26" s="421"/>
      <c r="J26" s="422"/>
    </row>
    <row r="27" spans="1:15" ht="52.5" customHeight="1" thickBot="1">
      <c r="A27" s="77"/>
      <c r="B27" s="439" t="s">
        <v>326</v>
      </c>
      <c r="C27" s="440"/>
      <c r="D27" s="440"/>
      <c r="E27" s="440"/>
      <c r="F27" s="440"/>
      <c r="G27" s="440"/>
      <c r="H27" s="440"/>
      <c r="I27" s="440"/>
      <c r="J27" s="441"/>
    </row>
    <row r="28" spans="1:15" s="23" customFormat="1" ht="56.25" customHeight="1" thickBot="1">
      <c r="A28" s="327" t="s">
        <v>59</v>
      </c>
      <c r="B28" s="153" t="s">
        <v>60</v>
      </c>
      <c r="C28" s="153" t="s">
        <v>61</v>
      </c>
      <c r="D28" s="336" t="s">
        <v>62</v>
      </c>
      <c r="E28" s="336"/>
      <c r="F28" s="336" t="s">
        <v>63</v>
      </c>
      <c r="G28" s="336"/>
      <c r="H28" s="153" t="s">
        <v>64</v>
      </c>
      <c r="I28" s="153" t="s">
        <v>65</v>
      </c>
      <c r="J28" s="154" t="s">
        <v>327</v>
      </c>
    </row>
    <row r="29" spans="1:15" ht="297.95" customHeight="1" thickBot="1">
      <c r="A29" s="325"/>
      <c r="B29" s="155">
        <v>2</v>
      </c>
      <c r="C29" s="155">
        <v>2</v>
      </c>
      <c r="D29" s="319" t="s">
        <v>328</v>
      </c>
      <c r="E29" s="319"/>
      <c r="F29" s="445" t="s">
        <v>328</v>
      </c>
      <c r="G29" s="445"/>
      <c r="H29" s="177" t="s">
        <v>68</v>
      </c>
      <c r="I29" s="178" t="s">
        <v>329</v>
      </c>
      <c r="J29" s="180" t="s">
        <v>330</v>
      </c>
    </row>
    <row r="30" spans="1:15" s="23" customFormat="1" ht="45" customHeight="1" thickBot="1">
      <c r="A30" s="325" t="s">
        <v>70</v>
      </c>
      <c r="B30" s="156" t="s">
        <v>60</v>
      </c>
      <c r="C30" s="156" t="s">
        <v>61</v>
      </c>
      <c r="D30" s="318" t="s">
        <v>62</v>
      </c>
      <c r="E30" s="318"/>
      <c r="F30" s="318" t="s">
        <v>63</v>
      </c>
      <c r="G30" s="318"/>
      <c r="H30" s="156" t="s">
        <v>64</v>
      </c>
      <c r="I30" s="156" t="s">
        <v>65</v>
      </c>
      <c r="J30" s="157" t="s">
        <v>327</v>
      </c>
    </row>
    <row r="31" spans="1:15" ht="295.5" customHeight="1" thickBot="1">
      <c r="A31" s="325"/>
      <c r="B31" s="155">
        <v>2</v>
      </c>
      <c r="C31" s="155">
        <v>2</v>
      </c>
      <c r="D31" s="319" t="s">
        <v>331</v>
      </c>
      <c r="E31" s="319"/>
      <c r="F31" s="319" t="s">
        <v>332</v>
      </c>
      <c r="G31" s="319"/>
      <c r="H31" s="177" t="s">
        <v>68</v>
      </c>
      <c r="I31" s="178" t="s">
        <v>329</v>
      </c>
      <c r="J31" s="180" t="s">
        <v>333</v>
      </c>
    </row>
    <row r="32" spans="1:15" s="23" customFormat="1" ht="54" customHeight="1" thickBot="1">
      <c r="A32" s="325" t="s">
        <v>73</v>
      </c>
      <c r="B32" s="156" t="s">
        <v>60</v>
      </c>
      <c r="C32" s="156" t="s">
        <v>61</v>
      </c>
      <c r="D32" s="318" t="s">
        <v>62</v>
      </c>
      <c r="E32" s="318"/>
      <c r="F32" s="318" t="s">
        <v>63</v>
      </c>
      <c r="G32" s="318"/>
      <c r="H32" s="156" t="s">
        <v>64</v>
      </c>
      <c r="I32" s="156" t="s">
        <v>65</v>
      </c>
      <c r="J32" s="157" t="s">
        <v>327</v>
      </c>
    </row>
    <row r="33" spans="1:10" ht="409.5" customHeight="1" thickBot="1">
      <c r="A33" s="325"/>
      <c r="B33" s="155">
        <v>2</v>
      </c>
      <c r="C33" s="155">
        <v>2</v>
      </c>
      <c r="D33" s="319" t="s">
        <v>334</v>
      </c>
      <c r="E33" s="319"/>
      <c r="F33" s="412" t="s">
        <v>335</v>
      </c>
      <c r="G33" s="412"/>
      <c r="H33" s="177" t="s">
        <v>68</v>
      </c>
      <c r="I33" s="178" t="s">
        <v>329</v>
      </c>
      <c r="J33" s="180" t="s">
        <v>333</v>
      </c>
    </row>
    <row r="34" spans="1:10" s="23" customFormat="1" ht="47.25" customHeight="1" thickBot="1">
      <c r="A34" s="325" t="s">
        <v>76</v>
      </c>
      <c r="B34" s="156" t="s">
        <v>60</v>
      </c>
      <c r="C34" s="156" t="s">
        <v>61</v>
      </c>
      <c r="D34" s="318" t="s">
        <v>62</v>
      </c>
      <c r="E34" s="318"/>
      <c r="F34" s="318" t="s">
        <v>63</v>
      </c>
      <c r="G34" s="318"/>
      <c r="H34" s="156" t="s">
        <v>64</v>
      </c>
      <c r="I34" s="156" t="s">
        <v>65</v>
      </c>
      <c r="J34" s="157" t="s">
        <v>327</v>
      </c>
    </row>
    <row r="35" spans="1:10" ht="352.5" customHeight="1" thickBot="1">
      <c r="A35" s="325"/>
      <c r="B35" s="155">
        <v>2</v>
      </c>
      <c r="C35" s="155">
        <v>2</v>
      </c>
      <c r="D35" s="319" t="s">
        <v>336</v>
      </c>
      <c r="E35" s="319"/>
      <c r="F35" s="319" t="s">
        <v>337</v>
      </c>
      <c r="G35" s="319"/>
      <c r="H35" s="177" t="s">
        <v>68</v>
      </c>
      <c r="I35" s="178" t="s">
        <v>329</v>
      </c>
      <c r="J35" s="180" t="s">
        <v>338</v>
      </c>
    </row>
    <row r="36" spans="1:10" s="23" customFormat="1" ht="47.25" customHeight="1" thickBot="1">
      <c r="A36" s="325" t="s">
        <v>79</v>
      </c>
      <c r="B36" s="156" t="s">
        <v>60</v>
      </c>
      <c r="C36" s="156" t="s">
        <v>61</v>
      </c>
      <c r="D36" s="318" t="s">
        <v>62</v>
      </c>
      <c r="E36" s="318"/>
      <c r="F36" s="318" t="s">
        <v>63</v>
      </c>
      <c r="G36" s="318"/>
      <c r="H36" s="156" t="s">
        <v>64</v>
      </c>
      <c r="I36" s="156" t="s">
        <v>65</v>
      </c>
      <c r="J36" s="157" t="s">
        <v>327</v>
      </c>
    </row>
    <row r="37" spans="1:10" ht="328.5" customHeight="1" thickBot="1">
      <c r="A37" s="325"/>
      <c r="B37" s="155">
        <v>2</v>
      </c>
      <c r="C37" s="155">
        <v>2</v>
      </c>
      <c r="D37" s="319" t="s">
        <v>339</v>
      </c>
      <c r="E37" s="320"/>
      <c r="F37" s="319" t="s">
        <v>340</v>
      </c>
      <c r="G37" s="320"/>
      <c r="H37" s="177" t="s">
        <v>68</v>
      </c>
      <c r="I37" s="178" t="s">
        <v>329</v>
      </c>
      <c r="J37" s="180" t="s">
        <v>341</v>
      </c>
    </row>
    <row r="38" spans="1:10" s="23" customFormat="1" ht="48.75" customHeight="1" thickBot="1">
      <c r="A38" s="325" t="s">
        <v>82</v>
      </c>
      <c r="B38" s="156" t="s">
        <v>60</v>
      </c>
      <c r="C38" s="156" t="s">
        <v>61</v>
      </c>
      <c r="D38" s="318" t="s">
        <v>62</v>
      </c>
      <c r="E38" s="318"/>
      <c r="F38" s="318" t="s">
        <v>63</v>
      </c>
      <c r="G38" s="318"/>
      <c r="H38" s="156" t="s">
        <v>64</v>
      </c>
      <c r="I38" s="156" t="s">
        <v>65</v>
      </c>
      <c r="J38" s="157" t="s">
        <v>327</v>
      </c>
    </row>
    <row r="39" spans="1:10" ht="96.75" customHeight="1" thickBot="1">
      <c r="A39" s="325"/>
      <c r="B39" s="155" t="s">
        <v>342</v>
      </c>
      <c r="C39" s="155" t="s">
        <v>342</v>
      </c>
      <c r="D39" s="319"/>
      <c r="E39" s="320"/>
      <c r="F39" s="340"/>
      <c r="G39" s="416"/>
      <c r="H39" s="177"/>
      <c r="I39" s="178"/>
      <c r="J39" s="180"/>
    </row>
    <row r="40" spans="1:10" ht="46.5" customHeight="1">
      <c r="A40" s="325" t="s">
        <v>85</v>
      </c>
      <c r="B40" s="156" t="s">
        <v>60</v>
      </c>
      <c r="C40" s="156" t="s">
        <v>61</v>
      </c>
      <c r="D40" s="318" t="s">
        <v>62</v>
      </c>
      <c r="E40" s="318"/>
      <c r="F40" s="318" t="s">
        <v>63</v>
      </c>
      <c r="G40" s="318"/>
      <c r="H40" s="156" t="s">
        <v>64</v>
      </c>
      <c r="I40" s="156" t="s">
        <v>65</v>
      </c>
      <c r="J40" s="157" t="s">
        <v>327</v>
      </c>
    </row>
    <row r="41" spans="1:10" ht="72" customHeight="1">
      <c r="A41" s="325"/>
      <c r="B41" s="155" t="s">
        <v>343</v>
      </c>
      <c r="C41" s="155" t="s">
        <v>343</v>
      </c>
      <c r="D41" s="321"/>
      <c r="E41" s="321"/>
      <c r="F41" s="321"/>
      <c r="G41" s="321"/>
      <c r="H41" s="155"/>
      <c r="I41" s="155"/>
      <c r="J41" s="158"/>
    </row>
    <row r="42" spans="1:10" ht="48.75" customHeight="1">
      <c r="A42" s="325" t="s">
        <v>88</v>
      </c>
      <c r="B42" s="156" t="s">
        <v>60</v>
      </c>
      <c r="C42" s="156" t="s">
        <v>61</v>
      </c>
      <c r="D42" s="318" t="s">
        <v>62</v>
      </c>
      <c r="E42" s="318"/>
      <c r="F42" s="318" t="s">
        <v>63</v>
      </c>
      <c r="G42" s="318"/>
      <c r="H42" s="156" t="s">
        <v>64</v>
      </c>
      <c r="I42" s="156" t="s">
        <v>65</v>
      </c>
      <c r="J42" s="157" t="s">
        <v>327</v>
      </c>
    </row>
    <row r="43" spans="1:10" ht="87" customHeight="1">
      <c r="A43" s="325"/>
      <c r="B43" s="155" t="s">
        <v>343</v>
      </c>
      <c r="C43" s="155" t="s">
        <v>343</v>
      </c>
      <c r="D43" s="321"/>
      <c r="E43" s="321"/>
      <c r="F43" s="321"/>
      <c r="G43" s="321"/>
      <c r="H43" s="155"/>
      <c r="I43" s="155"/>
      <c r="J43" s="158"/>
    </row>
    <row r="44" spans="1:10" ht="42.75" customHeight="1">
      <c r="A44" s="325" t="s">
        <v>91</v>
      </c>
      <c r="B44" s="156" t="s">
        <v>60</v>
      </c>
      <c r="C44" s="156" t="s">
        <v>61</v>
      </c>
      <c r="D44" s="318" t="s">
        <v>62</v>
      </c>
      <c r="E44" s="318"/>
      <c r="F44" s="318" t="s">
        <v>63</v>
      </c>
      <c r="G44" s="318"/>
      <c r="H44" s="156" t="s">
        <v>64</v>
      </c>
      <c r="I44" s="156" t="s">
        <v>65</v>
      </c>
      <c r="J44" s="157" t="s">
        <v>327</v>
      </c>
    </row>
    <row r="45" spans="1:10" ht="78.75" customHeight="1">
      <c r="A45" s="325"/>
      <c r="B45" s="155" t="s">
        <v>343</v>
      </c>
      <c r="C45" s="155" t="s">
        <v>343</v>
      </c>
      <c r="D45" s="321"/>
      <c r="E45" s="321"/>
      <c r="F45" s="321"/>
      <c r="G45" s="321"/>
      <c r="H45" s="155"/>
      <c r="I45" s="155"/>
      <c r="J45" s="158"/>
    </row>
    <row r="46" spans="1:10" ht="45" customHeight="1">
      <c r="A46" s="325" t="s">
        <v>92</v>
      </c>
      <c r="B46" s="156" t="s">
        <v>60</v>
      </c>
      <c r="C46" s="156" t="s">
        <v>61</v>
      </c>
      <c r="D46" s="318" t="s">
        <v>62</v>
      </c>
      <c r="E46" s="318"/>
      <c r="F46" s="318" t="s">
        <v>63</v>
      </c>
      <c r="G46" s="318"/>
      <c r="H46" s="156" t="s">
        <v>64</v>
      </c>
      <c r="I46" s="156" t="s">
        <v>65</v>
      </c>
      <c r="J46" s="157" t="s">
        <v>327</v>
      </c>
    </row>
    <row r="47" spans="1:10" ht="75.75" customHeight="1">
      <c r="A47" s="325"/>
      <c r="B47" s="155" t="s">
        <v>343</v>
      </c>
      <c r="C47" s="155" t="s">
        <v>343</v>
      </c>
      <c r="D47" s="321"/>
      <c r="E47" s="321"/>
      <c r="F47" s="321"/>
      <c r="G47" s="321"/>
      <c r="H47" s="155"/>
      <c r="I47" s="155"/>
      <c r="J47" s="158"/>
    </row>
    <row r="48" spans="1:10" ht="46.5" customHeight="1">
      <c r="A48" s="325" t="s">
        <v>93</v>
      </c>
      <c r="B48" s="156" t="s">
        <v>60</v>
      </c>
      <c r="C48" s="156" t="s">
        <v>61</v>
      </c>
      <c r="D48" s="318" t="s">
        <v>62</v>
      </c>
      <c r="E48" s="318"/>
      <c r="F48" s="318" t="s">
        <v>63</v>
      </c>
      <c r="G48" s="318"/>
      <c r="H48" s="156" t="s">
        <v>64</v>
      </c>
      <c r="I48" s="156" t="s">
        <v>65</v>
      </c>
      <c r="J48" s="157" t="s">
        <v>327</v>
      </c>
    </row>
    <row r="49" spans="1:13" ht="72" customHeight="1">
      <c r="A49" s="325"/>
      <c r="B49" s="155" t="s">
        <v>343</v>
      </c>
      <c r="C49" s="155" t="s">
        <v>343</v>
      </c>
      <c r="D49" s="321"/>
      <c r="E49" s="321"/>
      <c r="F49" s="321"/>
      <c r="G49" s="321"/>
      <c r="H49" s="155"/>
      <c r="I49" s="155"/>
      <c r="J49" s="158"/>
    </row>
    <row r="50" spans="1:13" ht="48.75" customHeight="1">
      <c r="A50" s="325" t="s">
        <v>94</v>
      </c>
      <c r="B50" s="156" t="s">
        <v>60</v>
      </c>
      <c r="C50" s="156" t="s">
        <v>61</v>
      </c>
      <c r="D50" s="318" t="s">
        <v>62</v>
      </c>
      <c r="E50" s="318"/>
      <c r="F50" s="318" t="s">
        <v>63</v>
      </c>
      <c r="G50" s="318"/>
      <c r="H50" s="156" t="s">
        <v>64</v>
      </c>
      <c r="I50" s="156" t="s">
        <v>65</v>
      </c>
      <c r="J50" s="157" t="s">
        <v>327</v>
      </c>
    </row>
    <row r="51" spans="1:13" ht="72.75" customHeight="1" thickBot="1">
      <c r="A51" s="326"/>
      <c r="B51" s="155" t="s">
        <v>343</v>
      </c>
      <c r="C51" s="155" t="s">
        <v>343</v>
      </c>
      <c r="D51" s="322"/>
      <c r="E51" s="322"/>
      <c r="F51" s="322"/>
      <c r="G51" s="322"/>
      <c r="H51" s="159"/>
      <c r="I51" s="159"/>
      <c r="J51" s="160"/>
    </row>
    <row r="53" spans="1:13" ht="18">
      <c r="A53" s="27" t="s">
        <v>344</v>
      </c>
    </row>
    <row r="54" spans="1:13" ht="18" customHeight="1">
      <c r="A54" s="24"/>
    </row>
    <row r="55" spans="1:13" ht="23.25">
      <c r="A55" s="415" t="s">
        <v>345</v>
      </c>
      <c r="B55" s="25" t="s">
        <v>12</v>
      </c>
      <c r="C55" s="25" t="s">
        <v>13</v>
      </c>
      <c r="D55" s="25" t="s">
        <v>14</v>
      </c>
      <c r="E55" s="25" t="s">
        <v>15</v>
      </c>
      <c r="F55" s="25" t="s">
        <v>18</v>
      </c>
      <c r="G55" s="25" t="s">
        <v>19</v>
      </c>
      <c r="H55" s="25" t="s">
        <v>20</v>
      </c>
      <c r="I55" s="25" t="s">
        <v>21</v>
      </c>
      <c r="J55" s="25" t="s">
        <v>24</v>
      </c>
      <c r="K55" s="25" t="s">
        <v>25</v>
      </c>
      <c r="L55" s="25" t="s">
        <v>26</v>
      </c>
      <c r="M55" s="25" t="s">
        <v>27</v>
      </c>
    </row>
    <row r="56" spans="1:13" ht="24.75" customHeight="1">
      <c r="A56" s="415"/>
      <c r="B56" s="26">
        <v>2</v>
      </c>
      <c r="C56" s="26">
        <v>2</v>
      </c>
      <c r="D56" s="26">
        <v>2</v>
      </c>
      <c r="E56" s="26">
        <v>2</v>
      </c>
      <c r="F56" s="26">
        <v>2</v>
      </c>
      <c r="G56" s="26"/>
      <c r="H56" s="26"/>
      <c r="I56" s="26"/>
      <c r="J56" s="26"/>
      <c r="K56" s="26"/>
      <c r="L56" s="26"/>
      <c r="M56" s="26"/>
    </row>
    <row r="57" spans="1:13" s="22" customFormat="1" ht="13.5" customHeight="1">
      <c r="A57" s="1"/>
      <c r="B57" s="1"/>
      <c r="C57" s="1"/>
      <c r="D57" s="1"/>
      <c r="E57" s="1"/>
      <c r="F57" s="1"/>
      <c r="G57" s="1"/>
      <c r="H57" s="1"/>
      <c r="I57" s="1"/>
    </row>
    <row r="58" spans="1:13" ht="15" thickBot="1"/>
    <row r="59" spans="1:13" ht="44.25" customHeight="1" thickBot="1">
      <c r="A59" s="118" t="s">
        <v>346</v>
      </c>
      <c r="B59" s="107" t="s">
        <v>347</v>
      </c>
      <c r="C59" s="100"/>
      <c r="D59" s="119" t="s">
        <v>348</v>
      </c>
      <c r="E59" s="107" t="s">
        <v>347</v>
      </c>
      <c r="F59" s="100"/>
      <c r="G59" s="119" t="s">
        <v>349</v>
      </c>
      <c r="H59" s="107" t="s">
        <v>350</v>
      </c>
      <c r="I59" s="117"/>
      <c r="J59" s="94"/>
    </row>
    <row r="60" spans="1:13" ht="16.5" thickBot="1">
      <c r="A60" s="120"/>
      <c r="B60" s="107" t="s">
        <v>351</v>
      </c>
      <c r="C60" s="140" t="s">
        <v>352</v>
      </c>
      <c r="D60" s="121"/>
      <c r="E60" s="107" t="s">
        <v>351</v>
      </c>
      <c r="F60" s="141" t="s">
        <v>353</v>
      </c>
      <c r="G60" s="121"/>
      <c r="H60" s="107" t="s">
        <v>354</v>
      </c>
      <c r="I60" s="144" t="s">
        <v>355</v>
      </c>
      <c r="J60" s="94"/>
    </row>
    <row r="61" spans="1:13" ht="16.5" thickBot="1">
      <c r="A61" s="120"/>
      <c r="B61" s="107" t="s">
        <v>356</v>
      </c>
      <c r="C61" s="140" t="s">
        <v>357</v>
      </c>
      <c r="D61" s="121"/>
      <c r="E61" s="107" t="s">
        <v>356</v>
      </c>
      <c r="F61" s="142" t="s">
        <v>358</v>
      </c>
      <c r="G61" s="121"/>
      <c r="H61" s="107" t="s">
        <v>359</v>
      </c>
      <c r="I61" s="144" t="s">
        <v>360</v>
      </c>
      <c r="J61" s="94"/>
    </row>
    <row r="62" spans="1:13" ht="39.75" customHeight="1" thickBot="1">
      <c r="A62" s="120"/>
      <c r="B62" s="107" t="s">
        <v>347</v>
      </c>
      <c r="C62" s="100"/>
      <c r="D62" s="121"/>
      <c r="E62" s="107" t="s">
        <v>347</v>
      </c>
      <c r="F62" s="142"/>
      <c r="G62" s="121"/>
      <c r="H62" s="107" t="s">
        <v>350</v>
      </c>
      <c r="I62" s="117"/>
      <c r="J62" s="94"/>
    </row>
    <row r="63" spans="1:13" ht="16.5" thickBot="1">
      <c r="A63" s="120"/>
      <c r="B63" s="107" t="s">
        <v>351</v>
      </c>
      <c r="C63" s="100"/>
      <c r="D63" s="121"/>
      <c r="E63" s="107" t="s">
        <v>351</v>
      </c>
      <c r="F63" s="142" t="s">
        <v>361</v>
      </c>
      <c r="G63" s="121"/>
      <c r="H63" s="107" t="s">
        <v>354</v>
      </c>
      <c r="I63" s="117"/>
      <c r="J63" s="94"/>
    </row>
    <row r="64" spans="1:13" ht="34.5" customHeight="1" thickBot="1">
      <c r="A64" s="122"/>
      <c r="B64" s="107" t="s">
        <v>356</v>
      </c>
      <c r="C64" s="100"/>
      <c r="D64" s="123"/>
      <c r="E64" s="107" t="s">
        <v>356</v>
      </c>
      <c r="F64" s="143" t="s">
        <v>362</v>
      </c>
      <c r="G64" s="123"/>
      <c r="H64" s="107" t="s">
        <v>359</v>
      </c>
      <c r="I64" s="117"/>
      <c r="J64" s="94"/>
    </row>
  </sheetData>
  <mergeCells count="87">
    <mergeCell ref="J1:L1"/>
    <mergeCell ref="J2:L2"/>
    <mergeCell ref="J3:L3"/>
    <mergeCell ref="J4:L4"/>
    <mergeCell ref="D29:E29"/>
    <mergeCell ref="F29:G29"/>
    <mergeCell ref="A25:A26"/>
    <mergeCell ref="D28:E28"/>
    <mergeCell ref="F28:G28"/>
    <mergeCell ref="B27:J27"/>
    <mergeCell ref="A28:A29"/>
    <mergeCell ref="H25:J25"/>
    <mergeCell ref="H26:J26"/>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F31:G31"/>
    <mergeCell ref="A32:A33"/>
    <mergeCell ref="D32:E32"/>
    <mergeCell ref="F32:G32"/>
    <mergeCell ref="D33:E33"/>
    <mergeCell ref="F33:G33"/>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A40:A41"/>
    <mergeCell ref="D40:E40"/>
    <mergeCell ref="F40:G40"/>
    <mergeCell ref="D41:E41"/>
    <mergeCell ref="F41:G41"/>
    <mergeCell ref="A38:A39"/>
    <mergeCell ref="D38:E38"/>
    <mergeCell ref="F38:G38"/>
    <mergeCell ref="D39:E39"/>
    <mergeCell ref="F39:G39"/>
    <mergeCell ref="A44:A45"/>
    <mergeCell ref="D44:E44"/>
    <mergeCell ref="F44:G44"/>
    <mergeCell ref="D45:E45"/>
    <mergeCell ref="F45:G45"/>
    <mergeCell ref="A42:A43"/>
    <mergeCell ref="D42:E42"/>
    <mergeCell ref="F42:G42"/>
    <mergeCell ref="D43:E43"/>
    <mergeCell ref="F43:G43"/>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s>
  <hyperlinks>
    <hyperlink ref="J29" r:id="rId1" xr:uid="{DDEF285C-F43B-5843-B353-8004290682CB}"/>
    <hyperlink ref="J31" r:id="rId2" xr:uid="{3A513254-61A4-414A-A2F9-F20E96590C9F}"/>
    <hyperlink ref="J33" r:id="rId3" xr:uid="{5DCCB0AB-25C3-D146-BFE7-14C527837388}"/>
    <hyperlink ref="J35" r:id="rId4" xr:uid="{5D7DCCD3-DC3A-4541-851B-F96651165C60}"/>
    <hyperlink ref="J37" r:id="rId5" xr:uid="{92BCE0AD-99D2-A343-8806-5BC3EAD907F8}"/>
  </hyperlinks>
  <pageMargins left="0.25" right="0.25" top="0.75" bottom="0.75" header="0.3" footer="0.3"/>
  <pageSetup scale="21" orientation="landscape" r:id="rId6"/>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E919A-C884-4634-ABE5-1167445ACA72}">
  <sheetPr>
    <tabColor theme="7" tint="0.39997558519241921"/>
    <pageSetUpPr fitToPage="1"/>
  </sheetPr>
  <dimension ref="A1:Y54"/>
  <sheetViews>
    <sheetView showGridLines="0" topLeftCell="F1" zoomScale="70" zoomScaleNormal="70" workbookViewId="0">
      <selection activeCell="F33" sqref="F33:G33"/>
    </sheetView>
  </sheetViews>
  <sheetFormatPr defaultColWidth="10.85546875" defaultRowHeight="14.25"/>
  <cols>
    <col min="1" max="1" width="42.42578125" style="1" customWidth="1"/>
    <col min="2" max="3" width="35.5703125" style="1" customWidth="1"/>
    <col min="4" max="5" width="78.140625" style="1" customWidth="1"/>
    <col min="6" max="6" width="107.5703125" style="1" customWidth="1"/>
    <col min="7" max="7" width="117.5703125" style="1" customWidth="1"/>
    <col min="8" max="8" width="35.5703125" style="1" customWidth="1"/>
    <col min="9" max="9" width="58.140625" style="1" customWidth="1"/>
    <col min="10" max="10" width="49" style="1" customWidth="1"/>
    <col min="11" max="13" width="16.42578125" style="1" customWidth="1"/>
    <col min="14" max="14" width="6.85546875" style="1" customWidth="1"/>
    <col min="15" max="21" width="18.140625" style="1" customWidth="1"/>
    <col min="22" max="22" width="22.570312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5703125" style="1" customWidth="1"/>
    <col min="31" max="31" width="18.42578125" style="1" bestFit="1" customWidth="1"/>
    <col min="32" max="32" width="4.570312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c r="A1" s="417"/>
      <c r="B1" s="353" t="s">
        <v>0</v>
      </c>
      <c r="C1" s="354"/>
      <c r="D1" s="354"/>
      <c r="E1" s="354"/>
      <c r="F1" s="354"/>
      <c r="G1" s="354"/>
      <c r="H1" s="355"/>
      <c r="I1" s="28" t="s">
        <v>306</v>
      </c>
      <c r="J1" s="255" t="s">
        <v>1</v>
      </c>
      <c r="K1" s="256"/>
      <c r="L1" s="257"/>
      <c r="M1" s="58"/>
    </row>
    <row r="2" spans="1:25" ht="24" customHeight="1" thickBot="1">
      <c r="A2" s="418"/>
      <c r="B2" s="356" t="s">
        <v>2</v>
      </c>
      <c r="C2" s="357"/>
      <c r="D2" s="357"/>
      <c r="E2" s="357"/>
      <c r="F2" s="357"/>
      <c r="G2" s="357"/>
      <c r="H2" s="358"/>
      <c r="I2" s="28" t="s">
        <v>307</v>
      </c>
      <c r="J2" s="255" t="s">
        <v>3</v>
      </c>
      <c r="K2" s="256"/>
      <c r="L2" s="257"/>
      <c r="M2" s="58"/>
    </row>
    <row r="3" spans="1:25" ht="24" customHeight="1" thickBot="1">
      <c r="A3" s="418"/>
      <c r="B3" s="356" t="s">
        <v>4</v>
      </c>
      <c r="C3" s="357"/>
      <c r="D3" s="357"/>
      <c r="E3" s="357"/>
      <c r="F3" s="357"/>
      <c r="G3" s="357"/>
      <c r="H3" s="358"/>
      <c r="I3" s="28" t="s">
        <v>308</v>
      </c>
      <c r="J3" s="255" t="s">
        <v>5</v>
      </c>
      <c r="K3" s="256"/>
      <c r="L3" s="257"/>
      <c r="M3" s="58"/>
    </row>
    <row r="4" spans="1:25" ht="24" customHeight="1" thickBot="1">
      <c r="A4" s="419"/>
      <c r="B4" s="359" t="s">
        <v>309</v>
      </c>
      <c r="C4" s="360"/>
      <c r="D4" s="360"/>
      <c r="E4" s="360"/>
      <c r="F4" s="360"/>
      <c r="G4" s="360"/>
      <c r="H4" s="361"/>
      <c r="I4" s="28" t="s">
        <v>310</v>
      </c>
      <c r="J4" s="255" t="s">
        <v>311</v>
      </c>
      <c r="K4" s="256"/>
      <c r="L4" s="257"/>
      <c r="M4" s="58"/>
    </row>
    <row r="6" spans="1:25" ht="15" customHeight="1" thickBot="1">
      <c r="A6" s="4"/>
      <c r="B6" s="5"/>
      <c r="C6" s="5"/>
      <c r="D6" s="7"/>
      <c r="E6" s="6"/>
      <c r="F6" s="6"/>
      <c r="G6" s="126"/>
      <c r="H6" s="126"/>
      <c r="I6" s="8"/>
      <c r="J6" s="8"/>
      <c r="K6" s="5"/>
      <c r="L6" s="5"/>
      <c r="M6" s="5"/>
      <c r="N6" s="5"/>
      <c r="O6" s="5"/>
      <c r="P6" s="5"/>
      <c r="Q6" s="5"/>
      <c r="R6" s="5"/>
      <c r="S6" s="5"/>
      <c r="T6" s="9"/>
      <c r="U6" s="5"/>
      <c r="V6" s="5"/>
      <c r="X6" s="10"/>
      <c r="Y6" s="11"/>
    </row>
    <row r="7" spans="1:25" ht="15" customHeight="1">
      <c r="A7" s="423" t="s">
        <v>312</v>
      </c>
      <c r="B7" s="430" t="s">
        <v>9</v>
      </c>
      <c r="C7" s="431"/>
      <c r="D7" s="431"/>
      <c r="E7" s="431"/>
      <c r="F7" s="431"/>
      <c r="G7" s="431"/>
      <c r="H7" s="432"/>
      <c r="I7" s="423" t="s">
        <v>10</v>
      </c>
      <c r="J7" s="426">
        <v>2024110010308</v>
      </c>
      <c r="K7" s="5"/>
      <c r="L7" s="5"/>
      <c r="M7" s="5"/>
      <c r="N7" s="5"/>
      <c r="O7" s="5"/>
      <c r="P7" s="5"/>
      <c r="Q7" s="5"/>
      <c r="R7" s="5"/>
      <c r="S7" s="5"/>
      <c r="T7" s="5"/>
      <c r="U7" s="5"/>
      <c r="V7" s="5"/>
      <c r="W7" s="5"/>
      <c r="X7" s="5"/>
      <c r="Y7" s="5"/>
    </row>
    <row r="8" spans="1:25" ht="15" customHeight="1">
      <c r="A8" s="424"/>
      <c r="B8" s="433"/>
      <c r="C8" s="434"/>
      <c r="D8" s="434"/>
      <c r="E8" s="434"/>
      <c r="F8" s="434"/>
      <c r="G8" s="434"/>
      <c r="H8" s="435"/>
      <c r="I8" s="424"/>
      <c r="J8" s="427"/>
      <c r="K8" s="5"/>
      <c r="L8" s="5"/>
      <c r="M8" s="5"/>
      <c r="N8" s="5"/>
      <c r="O8" s="5"/>
      <c r="P8" s="5"/>
      <c r="Q8" s="5"/>
      <c r="R8" s="5"/>
      <c r="S8" s="5"/>
      <c r="T8" s="5"/>
      <c r="U8" s="5"/>
      <c r="V8" s="5"/>
      <c r="W8" s="5"/>
      <c r="X8" s="5"/>
      <c r="Y8" s="5"/>
    </row>
    <row r="9" spans="1:25" ht="15" customHeight="1">
      <c r="A9" s="424"/>
      <c r="B9" s="433"/>
      <c r="C9" s="434"/>
      <c r="D9" s="434"/>
      <c r="E9" s="434"/>
      <c r="F9" s="434"/>
      <c r="G9" s="434"/>
      <c r="H9" s="435"/>
      <c r="I9" s="424"/>
      <c r="J9" s="427"/>
      <c r="K9" s="5"/>
      <c r="L9" s="5"/>
      <c r="M9" s="5"/>
      <c r="N9" s="5"/>
      <c r="O9" s="5"/>
      <c r="P9" s="5"/>
      <c r="Q9" s="5"/>
      <c r="R9" s="5"/>
      <c r="S9" s="5"/>
      <c r="T9" s="5"/>
      <c r="U9" s="5"/>
      <c r="V9" s="5"/>
      <c r="W9" s="5"/>
      <c r="X9" s="5"/>
      <c r="Y9" s="5"/>
    </row>
    <row r="10" spans="1:25" ht="15" customHeight="1" thickBot="1">
      <c r="A10" s="425"/>
      <c r="B10" s="436"/>
      <c r="C10" s="437"/>
      <c r="D10" s="437"/>
      <c r="E10" s="437"/>
      <c r="F10" s="437"/>
      <c r="G10" s="437"/>
      <c r="H10" s="438"/>
      <c r="I10" s="425"/>
      <c r="J10" s="428"/>
      <c r="K10" s="5"/>
      <c r="L10" s="5"/>
      <c r="M10" s="5"/>
      <c r="N10" s="5"/>
      <c r="O10" s="5"/>
      <c r="P10" s="5"/>
      <c r="Q10" s="5"/>
      <c r="R10" s="5"/>
      <c r="S10" s="5"/>
      <c r="T10" s="5"/>
      <c r="U10" s="5"/>
      <c r="V10" s="5"/>
      <c r="W10" s="5"/>
      <c r="X10" s="5"/>
      <c r="Y10" s="5"/>
    </row>
    <row r="11" spans="1:25" ht="9" customHeight="1" thickBot="1">
      <c r="A11" s="12"/>
      <c r="B11" s="52"/>
      <c r="C11" s="5"/>
      <c r="D11" s="5"/>
      <c r="E11" s="5"/>
      <c r="F11" s="5"/>
      <c r="G11" s="5"/>
      <c r="H11" s="5"/>
      <c r="I11" s="5"/>
      <c r="J11" s="5"/>
      <c r="K11" s="5"/>
      <c r="L11" s="5"/>
      <c r="M11" s="5"/>
      <c r="N11" s="5"/>
      <c r="O11" s="5"/>
      <c r="P11" s="5"/>
      <c r="Q11" s="5"/>
      <c r="R11" s="5"/>
      <c r="S11" s="5"/>
      <c r="T11" s="5"/>
      <c r="U11" s="5"/>
      <c r="V11" s="5"/>
      <c r="W11" s="5"/>
      <c r="X11" s="5"/>
      <c r="Y11" s="5"/>
    </row>
    <row r="12" spans="1:25" s="53" customFormat="1" ht="21.75" customHeight="1" thickBot="1">
      <c r="A12" s="382" t="s">
        <v>11</v>
      </c>
      <c r="B12" s="84" t="s">
        <v>12</v>
      </c>
      <c r="C12" s="186"/>
      <c r="D12" s="84" t="s">
        <v>13</v>
      </c>
      <c r="E12" s="186"/>
      <c r="F12" s="84" t="s">
        <v>14</v>
      </c>
      <c r="G12" s="98"/>
      <c r="H12" s="84" t="s">
        <v>15</v>
      </c>
      <c r="I12" s="99"/>
    </row>
    <row r="13" spans="1:25" s="53" customFormat="1" ht="21.75" customHeight="1" thickBot="1">
      <c r="A13" s="382"/>
      <c r="B13" s="86" t="s">
        <v>18</v>
      </c>
      <c r="C13" s="59"/>
      <c r="D13" s="84" t="s">
        <v>19</v>
      </c>
      <c r="E13" s="235"/>
      <c r="F13" s="84" t="s">
        <v>20</v>
      </c>
      <c r="G13" s="59"/>
      <c r="H13" s="84" t="s">
        <v>21</v>
      </c>
      <c r="I13" s="59" t="s">
        <v>22</v>
      </c>
    </row>
    <row r="14" spans="1:25" s="53" customFormat="1" ht="21.75" customHeight="1" thickBot="1">
      <c r="A14" s="382"/>
      <c r="B14" s="84" t="s">
        <v>24</v>
      </c>
      <c r="C14" s="98"/>
      <c r="D14" s="84" t="s">
        <v>25</v>
      </c>
      <c r="E14" s="29"/>
      <c r="F14" s="84" t="s">
        <v>26</v>
      </c>
      <c r="G14" s="29"/>
      <c r="H14" s="84" t="s">
        <v>27</v>
      </c>
      <c r="I14" s="99"/>
    </row>
    <row r="15" spans="1:25" s="53" customFormat="1" ht="21.75" customHeight="1" thickBot="1">
      <c r="A15" s="1"/>
      <c r="B15" s="1"/>
      <c r="C15" s="1"/>
      <c r="D15" s="1"/>
      <c r="E15" s="1"/>
      <c r="F15" s="1"/>
      <c r="G15" s="1"/>
      <c r="H15" s="1"/>
      <c r="I15" s="1"/>
      <c r="J15" s="1"/>
      <c r="K15" s="1"/>
      <c r="L15" s="60"/>
      <c r="M15" s="61"/>
      <c r="N15" s="61"/>
      <c r="O15" s="61"/>
    </row>
    <row r="16" spans="1:25" s="53" customFormat="1" ht="21.75" customHeight="1" thickBot="1">
      <c r="A16" s="374" t="s">
        <v>16</v>
      </c>
      <c r="B16" s="374"/>
      <c r="C16" s="95" t="s">
        <v>17</v>
      </c>
      <c r="D16" s="391"/>
      <c r="E16" s="391"/>
      <c r="F16" s="391"/>
      <c r="G16" s="1"/>
      <c r="H16" s="1"/>
      <c r="I16" s="1"/>
      <c r="J16" s="1"/>
      <c r="K16" s="1"/>
      <c r="L16" s="60"/>
      <c r="M16" s="61"/>
      <c r="N16" s="61"/>
      <c r="O16" s="61"/>
    </row>
    <row r="17" spans="1:15" s="53" customFormat="1" ht="21.75" customHeight="1" thickBot="1">
      <c r="A17" s="374"/>
      <c r="B17" s="374"/>
      <c r="C17" s="95" t="s">
        <v>23</v>
      </c>
      <c r="D17" s="391"/>
      <c r="E17" s="391"/>
      <c r="F17" s="391"/>
      <c r="G17" s="1"/>
      <c r="H17" s="1"/>
      <c r="I17" s="1"/>
      <c r="J17" s="1"/>
      <c r="K17" s="1"/>
      <c r="L17" s="60"/>
      <c r="M17" s="61"/>
      <c r="N17" s="61"/>
      <c r="O17" s="61"/>
    </row>
    <row r="18" spans="1:15" s="53" customFormat="1" ht="21.75" customHeight="1" thickBot="1">
      <c r="A18" s="374"/>
      <c r="B18" s="374"/>
      <c r="C18" s="95" t="s">
        <v>28</v>
      </c>
      <c r="D18" s="391" t="s">
        <v>22</v>
      </c>
      <c r="E18" s="391"/>
      <c r="F18" s="391"/>
      <c r="G18" s="1"/>
      <c r="H18" s="1"/>
      <c r="I18" s="1"/>
      <c r="J18" s="1"/>
      <c r="K18" s="1"/>
      <c r="L18" s="60"/>
      <c r="M18" s="61"/>
      <c r="N18" s="61"/>
      <c r="O18" s="61"/>
    </row>
    <row r="19" spans="1:15" s="53" customFormat="1" ht="21.75" customHeight="1">
      <c r="A19" s="1"/>
      <c r="B19" s="1"/>
      <c r="C19" s="1"/>
      <c r="D19" s="1"/>
      <c r="E19" s="1"/>
      <c r="F19" s="1"/>
      <c r="G19" s="1"/>
      <c r="H19" s="1"/>
      <c r="I19" s="1"/>
      <c r="J19" s="1"/>
      <c r="K19" s="1"/>
      <c r="L19" s="60"/>
      <c r="M19" s="61"/>
      <c r="N19" s="61"/>
      <c r="O19" s="61"/>
    </row>
    <row r="20" spans="1:15" s="19" customFormat="1" ht="16.5" customHeight="1"/>
    <row r="21" spans="1:15" ht="5.25" customHeight="1" thickBot="1"/>
    <row r="22" spans="1:15" ht="48" customHeight="1" thickBot="1">
      <c r="A22" s="429" t="s">
        <v>313</v>
      </c>
      <c r="B22" s="429"/>
      <c r="C22" s="429"/>
      <c r="D22" s="429"/>
      <c r="E22" s="429"/>
      <c r="F22" s="429"/>
      <c r="G22" s="429"/>
      <c r="H22" s="429"/>
      <c r="I22" s="429"/>
      <c r="J22" s="429"/>
    </row>
    <row r="23" spans="1:15" ht="69.95" customHeight="1" thickBot="1">
      <c r="A23" s="89" t="s">
        <v>39</v>
      </c>
      <c r="B23" s="420" t="s">
        <v>314</v>
      </c>
      <c r="C23" s="421"/>
      <c r="D23" s="422"/>
      <c r="E23" s="138" t="s">
        <v>315</v>
      </c>
      <c r="F23" s="139" t="s">
        <v>316</v>
      </c>
      <c r="G23" s="138" t="s">
        <v>317</v>
      </c>
      <c r="H23" s="420" t="s">
        <v>318</v>
      </c>
      <c r="I23" s="421"/>
      <c r="J23" s="422"/>
    </row>
    <row r="24" spans="1:15" ht="50.25" customHeight="1" thickBot="1">
      <c r="A24" s="77" t="s">
        <v>319</v>
      </c>
      <c r="B24" s="420" t="s">
        <v>363</v>
      </c>
      <c r="C24" s="421"/>
      <c r="D24" s="421"/>
      <c r="E24" s="421"/>
      <c r="F24" s="421"/>
      <c r="G24" s="421"/>
      <c r="H24" s="421"/>
      <c r="I24" s="421"/>
      <c r="J24" s="422"/>
    </row>
    <row r="25" spans="1:15" ht="50.25" customHeight="1" thickBot="1">
      <c r="A25" s="341" t="s">
        <v>321</v>
      </c>
      <c r="B25" s="90">
        <v>2024</v>
      </c>
      <c r="C25" s="91">
        <v>2025</v>
      </c>
      <c r="D25" s="91">
        <v>2026</v>
      </c>
      <c r="E25" s="91">
        <v>2027</v>
      </c>
      <c r="F25" s="92" t="s">
        <v>322</v>
      </c>
      <c r="G25" s="93" t="s">
        <v>323</v>
      </c>
      <c r="H25" s="442" t="s">
        <v>324</v>
      </c>
      <c r="I25" s="443"/>
      <c r="J25" s="444"/>
    </row>
    <row r="26" spans="1:15" ht="50.25" customHeight="1" thickBot="1">
      <c r="A26" s="342"/>
      <c r="B26" s="149"/>
      <c r="C26" s="149"/>
      <c r="D26" s="149">
        <v>2</v>
      </c>
      <c r="E26" s="150">
        <v>2</v>
      </c>
      <c r="F26" s="151">
        <v>2</v>
      </c>
      <c r="G26" s="152">
        <v>2</v>
      </c>
      <c r="H26" s="420" t="s">
        <v>56</v>
      </c>
      <c r="I26" s="421"/>
      <c r="J26" s="422"/>
    </row>
    <row r="27" spans="1:15" ht="52.5" customHeight="1" thickBot="1">
      <c r="A27" s="77"/>
      <c r="B27" s="439" t="s">
        <v>326</v>
      </c>
      <c r="C27" s="440"/>
      <c r="D27" s="440"/>
      <c r="E27" s="440"/>
      <c r="F27" s="440"/>
      <c r="G27" s="440"/>
      <c r="H27" s="440"/>
      <c r="I27" s="440"/>
      <c r="J27" s="441"/>
    </row>
    <row r="28" spans="1:15" s="23" customFormat="1" ht="56.25" customHeight="1" thickBot="1">
      <c r="A28" s="237" t="s">
        <v>59</v>
      </c>
      <c r="B28" s="153" t="s">
        <v>60</v>
      </c>
      <c r="C28" s="153" t="s">
        <v>61</v>
      </c>
      <c r="D28" s="336" t="s">
        <v>62</v>
      </c>
      <c r="E28" s="336"/>
      <c r="F28" s="336" t="s">
        <v>63</v>
      </c>
      <c r="G28" s="336"/>
      <c r="H28" s="153" t="s">
        <v>64</v>
      </c>
      <c r="I28" s="153" t="s">
        <v>65</v>
      </c>
      <c r="J28" s="154" t="s">
        <v>327</v>
      </c>
    </row>
    <row r="29" spans="1:15" ht="366" customHeight="1" thickBot="1">
      <c r="A29" s="236" t="s">
        <v>82</v>
      </c>
      <c r="B29" s="155">
        <v>2</v>
      </c>
      <c r="C29" s="155">
        <v>2</v>
      </c>
      <c r="D29" s="319" t="s">
        <v>364</v>
      </c>
      <c r="E29" s="320"/>
      <c r="F29" s="446" t="s">
        <v>365</v>
      </c>
      <c r="G29" s="447"/>
      <c r="H29" s="177" t="s">
        <v>68</v>
      </c>
      <c r="I29" s="178" t="s">
        <v>329</v>
      </c>
      <c r="J29" s="180" t="s">
        <v>366</v>
      </c>
    </row>
    <row r="30" spans="1:15" ht="46.5" customHeight="1" thickBot="1">
      <c r="A30" s="325" t="s">
        <v>85</v>
      </c>
      <c r="B30" s="156" t="s">
        <v>60</v>
      </c>
      <c r="C30" s="156" t="s">
        <v>61</v>
      </c>
      <c r="D30" s="318" t="s">
        <v>62</v>
      </c>
      <c r="E30" s="318"/>
      <c r="F30" s="318" t="s">
        <v>63</v>
      </c>
      <c r="G30" s="318"/>
      <c r="H30" s="156" t="s">
        <v>64</v>
      </c>
      <c r="I30" s="156" t="s">
        <v>65</v>
      </c>
      <c r="J30" s="157" t="s">
        <v>327</v>
      </c>
    </row>
    <row r="31" spans="1:15" ht="409.5" customHeight="1" thickBot="1">
      <c r="A31" s="325"/>
      <c r="B31" s="155">
        <v>2</v>
      </c>
      <c r="C31" s="155">
        <v>2</v>
      </c>
      <c r="D31" s="319" t="s">
        <v>367</v>
      </c>
      <c r="E31" s="320"/>
      <c r="F31" s="319" t="s">
        <v>368</v>
      </c>
      <c r="G31" s="320"/>
      <c r="H31" s="177" t="s">
        <v>68</v>
      </c>
      <c r="I31" s="178" t="s">
        <v>329</v>
      </c>
      <c r="J31" s="180" t="s">
        <v>369</v>
      </c>
    </row>
    <row r="32" spans="1:15" ht="48.75" customHeight="1" thickBot="1">
      <c r="A32" s="325" t="s">
        <v>88</v>
      </c>
      <c r="B32" s="156" t="s">
        <v>60</v>
      </c>
      <c r="C32" s="156" t="s">
        <v>61</v>
      </c>
      <c r="D32" s="318" t="s">
        <v>62</v>
      </c>
      <c r="E32" s="318"/>
      <c r="F32" s="318" t="s">
        <v>63</v>
      </c>
      <c r="G32" s="318"/>
      <c r="H32" s="156" t="s">
        <v>64</v>
      </c>
      <c r="I32" s="156" t="s">
        <v>65</v>
      </c>
      <c r="J32" s="157" t="s">
        <v>327</v>
      </c>
    </row>
    <row r="33" spans="1:13" ht="409.5" customHeight="1" thickBot="1">
      <c r="A33" s="325"/>
      <c r="B33" s="155">
        <v>2</v>
      </c>
      <c r="C33" s="155">
        <v>2</v>
      </c>
      <c r="D33" s="319" t="s">
        <v>370</v>
      </c>
      <c r="E33" s="320"/>
      <c r="F33" s="319" t="s">
        <v>371</v>
      </c>
      <c r="G33" s="320"/>
      <c r="H33" s="177" t="s">
        <v>68</v>
      </c>
      <c r="I33" s="178" t="s">
        <v>329</v>
      </c>
      <c r="J33" s="180" t="s">
        <v>372</v>
      </c>
    </row>
    <row r="34" spans="1:13" ht="42.75" customHeight="1">
      <c r="A34" s="325" t="s">
        <v>91</v>
      </c>
      <c r="B34" s="156" t="s">
        <v>60</v>
      </c>
      <c r="C34" s="156" t="s">
        <v>61</v>
      </c>
      <c r="D34" s="318" t="s">
        <v>62</v>
      </c>
      <c r="E34" s="318"/>
      <c r="F34" s="318" t="s">
        <v>63</v>
      </c>
      <c r="G34" s="318"/>
      <c r="H34" s="156" t="s">
        <v>64</v>
      </c>
      <c r="I34" s="156" t="s">
        <v>65</v>
      </c>
      <c r="J34" s="157" t="s">
        <v>327</v>
      </c>
    </row>
    <row r="35" spans="1:13" ht="78.75" customHeight="1">
      <c r="A35" s="325"/>
      <c r="B35" s="155">
        <v>2</v>
      </c>
      <c r="C35" s="155"/>
      <c r="D35" s="321"/>
      <c r="E35" s="321"/>
      <c r="F35" s="321"/>
      <c r="G35" s="321"/>
      <c r="H35" s="155"/>
      <c r="I35" s="155"/>
      <c r="J35" s="158"/>
    </row>
    <row r="36" spans="1:13" ht="45" customHeight="1">
      <c r="A36" s="325" t="s">
        <v>92</v>
      </c>
      <c r="B36" s="156" t="s">
        <v>60</v>
      </c>
      <c r="C36" s="156" t="s">
        <v>61</v>
      </c>
      <c r="D36" s="318" t="s">
        <v>62</v>
      </c>
      <c r="E36" s="318"/>
      <c r="F36" s="318" t="s">
        <v>63</v>
      </c>
      <c r="G36" s="318"/>
      <c r="H36" s="156" t="s">
        <v>64</v>
      </c>
      <c r="I36" s="156" t="s">
        <v>65</v>
      </c>
      <c r="J36" s="157" t="s">
        <v>327</v>
      </c>
    </row>
    <row r="37" spans="1:13" ht="75.75" customHeight="1">
      <c r="A37" s="325"/>
      <c r="B37" s="155">
        <v>2</v>
      </c>
      <c r="C37" s="155"/>
      <c r="D37" s="321"/>
      <c r="E37" s="321"/>
      <c r="F37" s="321"/>
      <c r="G37" s="321"/>
      <c r="H37" s="155"/>
      <c r="I37" s="155"/>
      <c r="J37" s="158"/>
    </row>
    <row r="38" spans="1:13" ht="46.5" customHeight="1">
      <c r="A38" s="325" t="s">
        <v>93</v>
      </c>
      <c r="B38" s="156" t="s">
        <v>60</v>
      </c>
      <c r="C38" s="156" t="s">
        <v>61</v>
      </c>
      <c r="D38" s="318" t="s">
        <v>62</v>
      </c>
      <c r="E38" s="318"/>
      <c r="F38" s="318" t="s">
        <v>63</v>
      </c>
      <c r="G38" s="318"/>
      <c r="H38" s="156" t="s">
        <v>64</v>
      </c>
      <c r="I38" s="156" t="s">
        <v>65</v>
      </c>
      <c r="J38" s="157" t="s">
        <v>327</v>
      </c>
    </row>
    <row r="39" spans="1:13" ht="72" customHeight="1">
      <c r="A39" s="325"/>
      <c r="B39" s="155">
        <v>2</v>
      </c>
      <c r="C39" s="155"/>
      <c r="D39" s="321"/>
      <c r="E39" s="321"/>
      <c r="F39" s="321"/>
      <c r="G39" s="321"/>
      <c r="H39" s="155"/>
      <c r="I39" s="155"/>
      <c r="J39" s="158"/>
    </row>
    <row r="40" spans="1:13" ht="48.75" customHeight="1">
      <c r="A40" s="325" t="s">
        <v>94</v>
      </c>
      <c r="B40" s="156" t="s">
        <v>60</v>
      </c>
      <c r="C40" s="156" t="s">
        <v>61</v>
      </c>
      <c r="D40" s="318" t="s">
        <v>62</v>
      </c>
      <c r="E40" s="318"/>
      <c r="F40" s="318" t="s">
        <v>63</v>
      </c>
      <c r="G40" s="318"/>
      <c r="H40" s="156" t="s">
        <v>64</v>
      </c>
      <c r="I40" s="156" t="s">
        <v>65</v>
      </c>
      <c r="J40" s="157" t="s">
        <v>327</v>
      </c>
    </row>
    <row r="41" spans="1:13" ht="72.75" customHeight="1" thickBot="1">
      <c r="A41" s="326"/>
      <c r="B41" s="159">
        <v>2</v>
      </c>
      <c r="C41" s="159"/>
      <c r="D41" s="322"/>
      <c r="E41" s="322"/>
      <c r="F41" s="322"/>
      <c r="G41" s="322"/>
      <c r="H41" s="159"/>
      <c r="I41" s="159"/>
      <c r="J41" s="160"/>
    </row>
    <row r="43" spans="1:13" ht="18">
      <c r="A43" s="27" t="s">
        <v>344</v>
      </c>
    </row>
    <row r="44" spans="1:13" ht="18" customHeight="1">
      <c r="A44" s="24"/>
    </row>
    <row r="45" spans="1:13" ht="46.5">
      <c r="A45" s="415" t="s">
        <v>345</v>
      </c>
      <c r="B45" s="25" t="s">
        <v>12</v>
      </c>
      <c r="C45" s="25" t="s">
        <v>13</v>
      </c>
      <c r="D45" s="25" t="s">
        <v>14</v>
      </c>
      <c r="E45" s="25" t="s">
        <v>15</v>
      </c>
      <c r="F45" s="25" t="s">
        <v>18</v>
      </c>
      <c r="G45" s="25" t="s">
        <v>19</v>
      </c>
      <c r="H45" s="25" t="s">
        <v>20</v>
      </c>
      <c r="I45" s="25" t="s">
        <v>21</v>
      </c>
      <c r="J45" s="25" t="s">
        <v>24</v>
      </c>
      <c r="K45" s="25" t="s">
        <v>25</v>
      </c>
      <c r="L45" s="25" t="s">
        <v>26</v>
      </c>
      <c r="M45" s="25" t="s">
        <v>27</v>
      </c>
    </row>
    <row r="46" spans="1:13" ht="24.75" customHeight="1">
      <c r="A46" s="415"/>
      <c r="B46" s="26"/>
      <c r="C46" s="26"/>
      <c r="D46" s="26"/>
      <c r="E46" s="26"/>
      <c r="F46" s="26"/>
      <c r="G46" s="26">
        <v>2</v>
      </c>
      <c r="H46" s="26">
        <v>2</v>
      </c>
      <c r="I46" s="26">
        <v>2</v>
      </c>
      <c r="J46" s="26"/>
      <c r="K46" s="26"/>
      <c r="L46" s="26"/>
      <c r="M46" s="26"/>
    </row>
    <row r="47" spans="1:13" s="22" customFormat="1" ht="13.5" customHeight="1">
      <c r="A47" s="1"/>
      <c r="B47" s="1"/>
      <c r="C47" s="1"/>
      <c r="D47" s="1"/>
      <c r="E47" s="1"/>
      <c r="F47" s="1"/>
      <c r="G47" s="1"/>
      <c r="H47" s="1"/>
      <c r="I47" s="1"/>
    </row>
    <row r="48" spans="1:13" ht="15" thickBot="1"/>
    <row r="49" spans="1:10" ht="44.25" customHeight="1" thickBot="1">
      <c r="A49" s="118" t="s">
        <v>346</v>
      </c>
      <c r="B49" s="107" t="s">
        <v>347</v>
      </c>
      <c r="C49" s="100"/>
      <c r="D49" s="119" t="s">
        <v>348</v>
      </c>
      <c r="E49" s="107" t="s">
        <v>347</v>
      </c>
      <c r="F49" s="100"/>
      <c r="G49" s="119" t="s">
        <v>349</v>
      </c>
      <c r="H49" s="107" t="s">
        <v>350</v>
      </c>
      <c r="I49" s="117"/>
      <c r="J49" s="94"/>
    </row>
    <row r="50" spans="1:10" ht="21" customHeight="1" thickBot="1">
      <c r="A50" s="120"/>
      <c r="B50" s="107" t="s">
        <v>351</v>
      </c>
      <c r="C50" s="140" t="s">
        <v>352</v>
      </c>
      <c r="D50" s="121"/>
      <c r="E50" s="107" t="s">
        <v>351</v>
      </c>
      <c r="F50" s="141" t="s">
        <v>353</v>
      </c>
      <c r="G50" s="121"/>
      <c r="H50" s="107" t="s">
        <v>354</v>
      </c>
      <c r="I50" s="144" t="s">
        <v>355</v>
      </c>
      <c r="J50" s="94"/>
    </row>
    <row r="51" spans="1:10" ht="24.95" customHeight="1" thickBot="1">
      <c r="A51" s="120"/>
      <c r="B51" s="107" t="s">
        <v>356</v>
      </c>
      <c r="C51" s="140" t="s">
        <v>357</v>
      </c>
      <c r="D51" s="121"/>
      <c r="E51" s="107" t="s">
        <v>356</v>
      </c>
      <c r="F51" s="142" t="s">
        <v>358</v>
      </c>
      <c r="G51" s="121"/>
      <c r="H51" s="107" t="s">
        <v>359</v>
      </c>
      <c r="I51" s="144" t="s">
        <v>360</v>
      </c>
      <c r="J51" s="94"/>
    </row>
    <row r="52" spans="1:10" ht="39.75" customHeight="1" thickBot="1">
      <c r="A52" s="120"/>
      <c r="B52" s="107" t="s">
        <v>347</v>
      </c>
      <c r="C52" s="100"/>
      <c r="D52" s="121"/>
      <c r="E52" s="107" t="s">
        <v>347</v>
      </c>
      <c r="F52" s="142"/>
      <c r="G52" s="121"/>
      <c r="H52" s="107" t="s">
        <v>350</v>
      </c>
      <c r="I52" s="117"/>
      <c r="J52" s="94"/>
    </row>
    <row r="53" spans="1:10" ht="21.95" customHeight="1" thickBot="1">
      <c r="A53" s="120"/>
      <c r="B53" s="107" t="s">
        <v>351</v>
      </c>
      <c r="C53" s="100"/>
      <c r="D53" s="121"/>
      <c r="E53" s="107" t="s">
        <v>351</v>
      </c>
      <c r="F53" s="142" t="s">
        <v>361</v>
      </c>
      <c r="G53" s="121"/>
      <c r="H53" s="107" t="s">
        <v>354</v>
      </c>
      <c r="I53" s="117"/>
      <c r="J53" s="94"/>
    </row>
    <row r="54" spans="1:10" ht="34.5" customHeight="1" thickBot="1">
      <c r="A54" s="122"/>
      <c r="B54" s="107" t="s">
        <v>356</v>
      </c>
      <c r="C54" s="100"/>
      <c r="D54" s="123"/>
      <c r="E54" s="107" t="s">
        <v>356</v>
      </c>
      <c r="F54" s="143" t="s">
        <v>362</v>
      </c>
      <c r="G54" s="123"/>
      <c r="H54" s="107" t="s">
        <v>359</v>
      </c>
      <c r="I54" s="117"/>
      <c r="J54" s="94"/>
    </row>
  </sheetData>
  <mergeCells count="61">
    <mergeCell ref="J4:L4"/>
    <mergeCell ref="J1:L1"/>
    <mergeCell ref="B2:H2"/>
    <mergeCell ref="J2:L2"/>
    <mergeCell ref="B3:H3"/>
    <mergeCell ref="J3:L3"/>
    <mergeCell ref="D18:F18"/>
    <mergeCell ref="A1:A4"/>
    <mergeCell ref="B1:H1"/>
    <mergeCell ref="B4:H4"/>
    <mergeCell ref="A7:A10"/>
    <mergeCell ref="B7:H10"/>
    <mergeCell ref="I7:I10"/>
    <mergeCell ref="J7:J10"/>
    <mergeCell ref="A12:A14"/>
    <mergeCell ref="B27:J27"/>
    <mergeCell ref="D28:E28"/>
    <mergeCell ref="F28:G28"/>
    <mergeCell ref="A22:J22"/>
    <mergeCell ref="B23:D23"/>
    <mergeCell ref="H23:J23"/>
    <mergeCell ref="B24:J24"/>
    <mergeCell ref="A25:A26"/>
    <mergeCell ref="H25:J25"/>
    <mergeCell ref="H26:J26"/>
    <mergeCell ref="A16:B18"/>
    <mergeCell ref="D16:F16"/>
    <mergeCell ref="D17:F17"/>
    <mergeCell ref="D29:E29"/>
    <mergeCell ref="F29:G29"/>
    <mergeCell ref="A30:A31"/>
    <mergeCell ref="D30:E30"/>
    <mergeCell ref="F30:G30"/>
    <mergeCell ref="D31:E31"/>
    <mergeCell ref="F31:G31"/>
    <mergeCell ref="A34:A35"/>
    <mergeCell ref="D34:E34"/>
    <mergeCell ref="F34:G34"/>
    <mergeCell ref="D35:E35"/>
    <mergeCell ref="F35:G35"/>
    <mergeCell ref="A32:A33"/>
    <mergeCell ref="D32:E32"/>
    <mergeCell ref="F32:G32"/>
    <mergeCell ref="D33:E33"/>
    <mergeCell ref="F33:G33"/>
    <mergeCell ref="A45:A46"/>
    <mergeCell ref="A36:A37"/>
    <mergeCell ref="D36:E36"/>
    <mergeCell ref="F36:G36"/>
    <mergeCell ref="D37:E37"/>
    <mergeCell ref="F37:G37"/>
    <mergeCell ref="A38:A39"/>
    <mergeCell ref="D38:E38"/>
    <mergeCell ref="F38:G38"/>
    <mergeCell ref="D39:E39"/>
    <mergeCell ref="F39:G39"/>
    <mergeCell ref="A40:A41"/>
    <mergeCell ref="D40:E40"/>
    <mergeCell ref="F40:G40"/>
    <mergeCell ref="D41:E41"/>
    <mergeCell ref="F41:G41"/>
  </mergeCells>
  <hyperlinks>
    <hyperlink ref="J29" r:id="rId1" xr:uid="{C07377A8-C1C4-498D-BCF1-B43988659469}"/>
    <hyperlink ref="J31" r:id="rId2" xr:uid="{A2076538-29FF-3540-A7CC-B3E6C9566409}"/>
    <hyperlink ref="J33" r:id="rId3" xr:uid="{34FD64F3-E147-2D4B-95B0-15B28410BB03}"/>
  </hyperlinks>
  <pageMargins left="0.25" right="0.25" top="0.75" bottom="0.75" header="0.3" footer="0.3"/>
  <pageSetup scale="21" orientation="landscape"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0"/>
  <sheetViews>
    <sheetView showGridLines="0" topLeftCell="D30" zoomScale="70" zoomScaleNormal="70" workbookViewId="0">
      <selection activeCell="I30" sqref="I30:I32"/>
    </sheetView>
  </sheetViews>
  <sheetFormatPr defaultColWidth="10.85546875" defaultRowHeight="14.25"/>
  <cols>
    <col min="1" max="1" width="49.5703125" style="1" customWidth="1"/>
    <col min="2" max="13" width="35.5703125" style="1" customWidth="1"/>
    <col min="14" max="15" width="18.140625" style="1" customWidth="1"/>
    <col min="16" max="16" width="8.42578125" style="1" customWidth="1"/>
    <col min="17" max="17" width="18.42578125" style="1" bestFit="1" customWidth="1"/>
    <col min="18" max="18" width="5.5703125" style="1" customWidth="1"/>
    <col min="19" max="19" width="18.42578125" style="1" bestFit="1" customWidth="1"/>
    <col min="20" max="20" width="4.570312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53" customFormat="1" ht="32.25" customHeight="1" thickBot="1">
      <c r="A1" s="373"/>
      <c r="B1" s="353" t="s">
        <v>0</v>
      </c>
      <c r="C1" s="354"/>
      <c r="D1" s="354"/>
      <c r="E1" s="354"/>
      <c r="F1" s="354"/>
      <c r="G1" s="354"/>
      <c r="H1" s="354"/>
      <c r="I1" s="355"/>
      <c r="J1" s="255" t="s">
        <v>1</v>
      </c>
      <c r="K1" s="256"/>
      <c r="L1" s="257"/>
    </row>
    <row r="2" spans="1:15" s="53" customFormat="1" ht="30.75" customHeight="1" thickBot="1">
      <c r="A2" s="247"/>
      <c r="B2" s="356" t="s">
        <v>2</v>
      </c>
      <c r="C2" s="357"/>
      <c r="D2" s="357"/>
      <c r="E2" s="357"/>
      <c r="F2" s="357"/>
      <c r="G2" s="357"/>
      <c r="H2" s="357"/>
      <c r="I2" s="358"/>
      <c r="J2" s="255" t="s">
        <v>3</v>
      </c>
      <c r="K2" s="256"/>
      <c r="L2" s="257"/>
    </row>
    <row r="3" spans="1:15" s="53" customFormat="1" ht="24" customHeight="1" thickBot="1">
      <c r="A3" s="247"/>
      <c r="B3" s="356" t="s">
        <v>4</v>
      </c>
      <c r="C3" s="357"/>
      <c r="D3" s="357"/>
      <c r="E3" s="357"/>
      <c r="F3" s="357"/>
      <c r="G3" s="357"/>
      <c r="H3" s="357"/>
      <c r="I3" s="358"/>
      <c r="J3" s="255" t="s">
        <v>5</v>
      </c>
      <c r="K3" s="256"/>
      <c r="L3" s="257"/>
    </row>
    <row r="4" spans="1:15" s="53" customFormat="1" ht="21.75" customHeight="1" thickBot="1">
      <c r="A4" s="249"/>
      <c r="B4" s="359" t="s">
        <v>373</v>
      </c>
      <c r="C4" s="360"/>
      <c r="D4" s="360"/>
      <c r="E4" s="360"/>
      <c r="F4" s="360"/>
      <c r="G4" s="360"/>
      <c r="H4" s="360"/>
      <c r="I4" s="361"/>
      <c r="J4" s="255" t="s">
        <v>374</v>
      </c>
      <c r="K4" s="256"/>
      <c r="L4" s="257"/>
    </row>
    <row r="5" spans="1:15" s="53" customFormat="1" ht="21.75" customHeight="1" thickBot="1">
      <c r="A5" s="54"/>
      <c r="B5" s="55"/>
      <c r="C5" s="55"/>
      <c r="D5" s="55"/>
      <c r="E5" s="55"/>
      <c r="F5" s="55"/>
      <c r="G5" s="55"/>
      <c r="H5" s="55"/>
      <c r="I5" s="55"/>
      <c r="J5" s="56"/>
      <c r="K5" s="56"/>
      <c r="L5" s="56"/>
    </row>
    <row r="6" spans="1:15" ht="40.5" customHeight="1" thickBot="1">
      <c r="A6" s="28" t="s">
        <v>8</v>
      </c>
      <c r="B6" s="463" t="s">
        <v>9</v>
      </c>
      <c r="C6" s="287"/>
      <c r="D6" s="287"/>
      <c r="E6" s="287"/>
      <c r="F6" s="287"/>
      <c r="G6" s="287"/>
      <c r="H6" s="287"/>
      <c r="I6" s="288"/>
      <c r="J6" s="116" t="s">
        <v>10</v>
      </c>
      <c r="K6" s="289">
        <v>2024110010308</v>
      </c>
      <c r="L6" s="291"/>
      <c r="M6" s="470"/>
      <c r="N6" s="470"/>
      <c r="O6" s="470"/>
    </row>
    <row r="7" spans="1:15" s="53" customFormat="1" ht="21.75" customHeight="1" thickBot="1">
      <c r="A7" s="54"/>
      <c r="B7" s="55"/>
      <c r="C7" s="55"/>
      <c r="D7" s="55"/>
      <c r="E7" s="55"/>
      <c r="F7" s="55"/>
      <c r="G7" s="55"/>
      <c r="H7" s="55"/>
      <c r="I7" s="55"/>
      <c r="J7" s="55"/>
      <c r="K7" s="55"/>
      <c r="L7" s="55"/>
      <c r="M7" s="56"/>
      <c r="N7" s="56"/>
      <c r="O7" s="56"/>
    </row>
    <row r="8" spans="1:15" s="53" customFormat="1" ht="21.75" customHeight="1" thickBot="1">
      <c r="A8" s="254" t="s">
        <v>11</v>
      </c>
      <c r="B8" s="96" t="s">
        <v>12</v>
      </c>
      <c r="C8" s="176"/>
      <c r="D8" s="96" t="s">
        <v>13</v>
      </c>
      <c r="E8" s="176"/>
      <c r="F8" s="96" t="s">
        <v>14</v>
      </c>
      <c r="G8" s="78"/>
      <c r="H8" s="96" t="s">
        <v>15</v>
      </c>
      <c r="I8" s="79"/>
      <c r="J8" s="458" t="s">
        <v>16</v>
      </c>
      <c r="K8" s="95" t="s">
        <v>17</v>
      </c>
      <c r="L8" s="57"/>
      <c r="M8" s="470"/>
      <c r="N8" s="470"/>
      <c r="O8" s="470"/>
    </row>
    <row r="9" spans="1:15" s="53" customFormat="1" ht="21.75" customHeight="1" thickBot="1">
      <c r="A9" s="254"/>
      <c r="B9" s="97" t="s">
        <v>18</v>
      </c>
      <c r="C9" s="80"/>
      <c r="D9" s="96" t="s">
        <v>19</v>
      </c>
      <c r="E9" s="81"/>
      <c r="F9" s="96" t="s">
        <v>20</v>
      </c>
      <c r="G9" s="80"/>
      <c r="H9" s="96" t="s">
        <v>21</v>
      </c>
      <c r="I9" s="79" t="s">
        <v>22</v>
      </c>
      <c r="J9" s="458"/>
      <c r="K9" s="95" t="s">
        <v>23</v>
      </c>
      <c r="L9" s="57"/>
      <c r="M9" s="470"/>
      <c r="N9" s="470"/>
      <c r="O9" s="470"/>
    </row>
    <row r="10" spans="1:15" s="53" customFormat="1" ht="21.75" customHeight="1" thickBot="1">
      <c r="A10" s="254"/>
      <c r="B10" s="96" t="s">
        <v>24</v>
      </c>
      <c r="C10" s="78"/>
      <c r="D10" s="96" t="s">
        <v>25</v>
      </c>
      <c r="E10" s="81"/>
      <c r="F10" s="96" t="s">
        <v>26</v>
      </c>
      <c r="G10" s="81"/>
      <c r="H10" s="96" t="s">
        <v>27</v>
      </c>
      <c r="I10" s="79"/>
      <c r="J10" s="458"/>
      <c r="K10" s="95" t="s">
        <v>28</v>
      </c>
      <c r="L10" s="57" t="s">
        <v>22</v>
      </c>
      <c r="M10" s="470"/>
      <c r="N10" s="470"/>
      <c r="O10" s="470"/>
    </row>
    <row r="11" spans="1:15" ht="15" thickBot="1"/>
    <row r="12" spans="1:15" ht="33.75" customHeight="1">
      <c r="A12" s="452" t="s">
        <v>375</v>
      </c>
      <c r="B12" s="453"/>
      <c r="C12" s="453"/>
      <c r="D12" s="453"/>
      <c r="E12" s="453"/>
      <c r="F12" s="453"/>
      <c r="G12" s="453"/>
      <c r="H12" s="453"/>
      <c r="I12" s="453"/>
      <c r="J12" s="453"/>
      <c r="K12" s="453"/>
      <c r="L12" s="454"/>
    </row>
    <row r="13" spans="1:15" ht="31.5" customHeight="1">
      <c r="A13" s="459" t="s">
        <v>376</v>
      </c>
      <c r="B13" s="392" t="s">
        <v>377</v>
      </c>
      <c r="C13" s="392" t="s">
        <v>31</v>
      </c>
      <c r="D13" s="392" t="s">
        <v>59</v>
      </c>
      <c r="E13" s="392"/>
      <c r="F13" s="392"/>
      <c r="G13" s="392" t="s">
        <v>70</v>
      </c>
      <c r="H13" s="392"/>
      <c r="I13" s="392"/>
      <c r="J13" s="392" t="s">
        <v>73</v>
      </c>
      <c r="K13" s="392"/>
      <c r="L13" s="471"/>
    </row>
    <row r="14" spans="1:15" ht="32.25" customHeight="1">
      <c r="A14" s="459"/>
      <c r="B14" s="392"/>
      <c r="C14" s="392"/>
      <c r="D14" s="161" t="s">
        <v>46</v>
      </c>
      <c r="E14" s="161" t="s">
        <v>47</v>
      </c>
      <c r="F14" s="161" t="s">
        <v>378</v>
      </c>
      <c r="G14" s="161" t="s">
        <v>46</v>
      </c>
      <c r="H14" s="161" t="s">
        <v>47</v>
      </c>
      <c r="I14" s="161" t="s">
        <v>378</v>
      </c>
      <c r="J14" s="161" t="s">
        <v>46</v>
      </c>
      <c r="K14" s="161" t="s">
        <v>47</v>
      </c>
      <c r="L14" s="162" t="s">
        <v>378</v>
      </c>
    </row>
    <row r="15" spans="1:15" ht="75" customHeight="1">
      <c r="A15" s="448" t="s">
        <v>379</v>
      </c>
      <c r="B15" s="163" t="s">
        <v>380</v>
      </c>
      <c r="C15" s="450" t="s">
        <v>381</v>
      </c>
      <c r="D15" s="130">
        <v>524563141</v>
      </c>
      <c r="E15" s="130">
        <v>480660</v>
      </c>
      <c r="F15" s="464">
        <v>1</v>
      </c>
      <c r="G15" s="124">
        <v>87907866</v>
      </c>
      <c r="H15" s="131">
        <v>22503164</v>
      </c>
      <c r="I15" s="467">
        <v>1</v>
      </c>
      <c r="J15" s="130">
        <v>-1008068</v>
      </c>
      <c r="K15" s="131">
        <v>56038862</v>
      </c>
      <c r="L15" s="464">
        <v>1</v>
      </c>
    </row>
    <row r="16" spans="1:15" ht="70.5" customHeight="1">
      <c r="A16" s="448"/>
      <c r="B16" s="163" t="s">
        <v>382</v>
      </c>
      <c r="C16" s="450"/>
      <c r="D16" s="131">
        <v>543980804</v>
      </c>
      <c r="E16" s="130">
        <v>61520</v>
      </c>
      <c r="F16" s="465"/>
      <c r="G16" s="125">
        <v>42244556</v>
      </c>
      <c r="H16" s="131">
        <v>19911842</v>
      </c>
      <c r="I16" s="468"/>
      <c r="J16" s="513">
        <v>-2960015</v>
      </c>
      <c r="K16" s="513">
        <v>51952369</v>
      </c>
      <c r="L16" s="465"/>
    </row>
    <row r="17" spans="1:13" s="19" customFormat="1" ht="81.75" customHeight="1" thickBot="1">
      <c r="A17" s="449"/>
      <c r="B17" s="164" t="s">
        <v>383</v>
      </c>
      <c r="C17" s="451"/>
      <c r="D17" s="130">
        <v>577042760</v>
      </c>
      <c r="E17" s="130">
        <v>0</v>
      </c>
      <c r="F17" s="466"/>
      <c r="G17" s="124">
        <v>32080341</v>
      </c>
      <c r="H17" s="131">
        <v>19863281</v>
      </c>
      <c r="I17" s="469"/>
      <c r="J17" s="513">
        <v>-2656786</v>
      </c>
      <c r="K17" s="513">
        <v>55930945</v>
      </c>
      <c r="L17" s="466"/>
      <c r="M17" s="1"/>
    </row>
    <row r="18" spans="1:13" ht="15" customHeight="1" thickBot="1"/>
    <row r="19" spans="1:13" ht="35.25" customHeight="1" thickBot="1">
      <c r="A19" s="472" t="s">
        <v>384</v>
      </c>
      <c r="B19" s="473"/>
      <c r="C19" s="473"/>
      <c r="D19" s="473"/>
      <c r="E19" s="473"/>
      <c r="F19" s="473"/>
      <c r="G19" s="473"/>
      <c r="H19" s="473"/>
      <c r="I19" s="473"/>
      <c r="J19" s="473"/>
      <c r="K19" s="473"/>
      <c r="L19" s="474"/>
    </row>
    <row r="20" spans="1:13" ht="35.25" customHeight="1">
      <c r="A20" s="459" t="s">
        <v>376</v>
      </c>
      <c r="B20" s="392" t="s">
        <v>377</v>
      </c>
      <c r="C20" s="392" t="s">
        <v>31</v>
      </c>
      <c r="D20" s="460" t="s">
        <v>76</v>
      </c>
      <c r="E20" s="461"/>
      <c r="F20" s="462"/>
      <c r="G20" s="460" t="s">
        <v>79</v>
      </c>
      <c r="H20" s="461"/>
      <c r="I20" s="462"/>
      <c r="J20" s="460" t="s">
        <v>82</v>
      </c>
      <c r="K20" s="461"/>
      <c r="L20" s="462"/>
    </row>
    <row r="21" spans="1:13" ht="35.25" customHeight="1" thickBot="1">
      <c r="A21" s="459"/>
      <c r="B21" s="392"/>
      <c r="C21" s="392"/>
      <c r="D21" s="74" t="s">
        <v>46</v>
      </c>
      <c r="E21" s="72" t="s">
        <v>47</v>
      </c>
      <c r="F21" s="73" t="s">
        <v>378</v>
      </c>
      <c r="G21" s="74" t="s">
        <v>46</v>
      </c>
      <c r="H21" s="72" t="s">
        <v>47</v>
      </c>
      <c r="I21" s="73" t="s">
        <v>378</v>
      </c>
      <c r="J21" s="74" t="s">
        <v>46</v>
      </c>
      <c r="K21" s="72" t="s">
        <v>47</v>
      </c>
      <c r="L21" s="73" t="s">
        <v>378</v>
      </c>
    </row>
    <row r="22" spans="1:13" ht="90" customHeight="1">
      <c r="A22" s="448" t="s">
        <v>379</v>
      </c>
      <c r="B22" s="163" t="s">
        <v>380</v>
      </c>
      <c r="C22" s="450" t="s">
        <v>381</v>
      </c>
      <c r="D22" s="193">
        <v>66758165</v>
      </c>
      <c r="E22" s="194">
        <v>61656174</v>
      </c>
      <c r="F22" s="464">
        <v>1</v>
      </c>
      <c r="G22" s="193">
        <v>1835572</v>
      </c>
      <c r="H22" s="194">
        <v>68206052</v>
      </c>
      <c r="I22" s="464">
        <v>1</v>
      </c>
      <c r="J22" s="193">
        <v>49680295</v>
      </c>
      <c r="K22" s="194">
        <v>81451019</v>
      </c>
      <c r="L22" s="467">
        <v>1</v>
      </c>
    </row>
    <row r="23" spans="1:13" ht="90" customHeight="1">
      <c r="A23" s="448"/>
      <c r="B23" s="163" t="s">
        <v>382</v>
      </c>
      <c r="C23" s="450"/>
      <c r="D23" s="195">
        <v>68169970</v>
      </c>
      <c r="E23" s="196">
        <v>62216190</v>
      </c>
      <c r="F23" s="465"/>
      <c r="G23" s="195">
        <v>1277628</v>
      </c>
      <c r="H23" s="196">
        <v>59052215</v>
      </c>
      <c r="I23" s="465"/>
      <c r="J23" s="195">
        <v>53444675</v>
      </c>
      <c r="K23" s="196">
        <v>88823090</v>
      </c>
      <c r="L23" s="468"/>
    </row>
    <row r="24" spans="1:13" ht="90" customHeight="1" thickBot="1">
      <c r="A24" s="449"/>
      <c r="B24" s="164" t="s">
        <v>383</v>
      </c>
      <c r="C24" s="451"/>
      <c r="D24" s="197">
        <v>66087885</v>
      </c>
      <c r="E24" s="198">
        <v>61321358</v>
      </c>
      <c r="F24" s="466"/>
      <c r="G24" s="197">
        <v>1181000</v>
      </c>
      <c r="H24" s="198">
        <v>61508574</v>
      </c>
      <c r="I24" s="466"/>
      <c r="J24" s="197">
        <v>49004400</v>
      </c>
      <c r="K24" s="198">
        <v>67895651</v>
      </c>
      <c r="L24" s="469"/>
    </row>
    <row r="26" spans="1:13" ht="15" thickBot="1"/>
    <row r="27" spans="1:13" ht="35.25" customHeight="1" thickBot="1">
      <c r="A27" s="455" t="s">
        <v>385</v>
      </c>
      <c r="B27" s="456"/>
      <c r="C27" s="456"/>
      <c r="D27" s="456"/>
      <c r="E27" s="456"/>
      <c r="F27" s="456"/>
      <c r="G27" s="456"/>
      <c r="H27" s="456"/>
      <c r="I27" s="456"/>
      <c r="J27" s="456"/>
      <c r="K27" s="456"/>
      <c r="L27" s="457"/>
    </row>
    <row r="28" spans="1:13" ht="35.25" customHeight="1">
      <c r="A28" s="459" t="s">
        <v>376</v>
      </c>
      <c r="B28" s="392" t="s">
        <v>377</v>
      </c>
      <c r="C28" s="392" t="s">
        <v>31</v>
      </c>
      <c r="D28" s="460" t="s">
        <v>85</v>
      </c>
      <c r="E28" s="461"/>
      <c r="F28" s="462"/>
      <c r="G28" s="460" t="s">
        <v>88</v>
      </c>
      <c r="H28" s="461"/>
      <c r="I28" s="462"/>
      <c r="J28" s="460" t="s">
        <v>91</v>
      </c>
      <c r="K28" s="461"/>
      <c r="L28" s="462"/>
    </row>
    <row r="29" spans="1:13" ht="35.25" customHeight="1">
      <c r="A29" s="459"/>
      <c r="B29" s="392"/>
      <c r="C29" s="392"/>
      <c r="D29" s="74" t="s">
        <v>46</v>
      </c>
      <c r="E29" s="72" t="s">
        <v>47</v>
      </c>
      <c r="F29" s="73" t="s">
        <v>378</v>
      </c>
      <c r="G29" s="74" t="s">
        <v>46</v>
      </c>
      <c r="H29" s="72" t="s">
        <v>47</v>
      </c>
      <c r="I29" s="73" t="s">
        <v>378</v>
      </c>
      <c r="J29" s="74" t="s">
        <v>46</v>
      </c>
      <c r="K29" s="72" t="s">
        <v>47</v>
      </c>
      <c r="L29" s="73" t="s">
        <v>378</v>
      </c>
    </row>
    <row r="30" spans="1:13" ht="81" customHeight="1">
      <c r="A30" s="448" t="s">
        <v>379</v>
      </c>
      <c r="B30" s="163" t="s">
        <v>380</v>
      </c>
      <c r="C30" s="450" t="s">
        <v>381</v>
      </c>
      <c r="D30" s="193">
        <v>636616</v>
      </c>
      <c r="E30" s="194">
        <v>62367278</v>
      </c>
      <c r="F30" s="467">
        <v>1</v>
      </c>
      <c r="G30" s="193">
        <v>901501</v>
      </c>
      <c r="H30" s="194">
        <v>81894896</v>
      </c>
      <c r="I30" s="467">
        <v>1</v>
      </c>
      <c r="J30" s="75"/>
      <c r="K30" s="70"/>
      <c r="L30" s="71"/>
    </row>
    <row r="31" spans="1:13" ht="81" customHeight="1">
      <c r="A31" s="448"/>
      <c r="B31" s="163" t="s">
        <v>382</v>
      </c>
      <c r="C31" s="450"/>
      <c r="D31" s="193">
        <v>59334</v>
      </c>
      <c r="E31" s="194">
        <v>78746247</v>
      </c>
      <c r="F31" s="468"/>
      <c r="G31" s="193">
        <v>-3162601</v>
      </c>
      <c r="H31" s="194">
        <v>57057128</v>
      </c>
      <c r="I31" s="468"/>
      <c r="J31" s="75"/>
      <c r="K31" s="70"/>
      <c r="L31" s="71"/>
    </row>
    <row r="32" spans="1:13" ht="94.5" customHeight="1">
      <c r="A32" s="449"/>
      <c r="B32" s="164" t="s">
        <v>383</v>
      </c>
      <c r="C32" s="451"/>
      <c r="D32" s="197">
        <v>0</v>
      </c>
      <c r="E32" s="198">
        <v>58110647</v>
      </c>
      <c r="F32" s="469"/>
      <c r="G32" s="503">
        <v>3296000</v>
      </c>
      <c r="H32" s="504">
        <v>61471858</v>
      </c>
      <c r="I32" s="469"/>
      <c r="J32" s="76"/>
      <c r="K32" s="18"/>
      <c r="L32" s="21"/>
    </row>
    <row r="34" spans="1:12" ht="15" thickBot="1"/>
    <row r="35" spans="1:12" ht="35.25" customHeight="1" thickBot="1">
      <c r="A35" s="455" t="s">
        <v>386</v>
      </c>
      <c r="B35" s="456"/>
      <c r="C35" s="456"/>
      <c r="D35" s="456"/>
      <c r="E35" s="456"/>
      <c r="F35" s="456"/>
      <c r="G35" s="456"/>
      <c r="H35" s="456"/>
      <c r="I35" s="456"/>
      <c r="J35" s="456"/>
      <c r="K35" s="456"/>
      <c r="L35" s="457"/>
    </row>
    <row r="36" spans="1:12" ht="35.25" customHeight="1">
      <c r="A36" s="459" t="s">
        <v>376</v>
      </c>
      <c r="B36" s="392" t="s">
        <v>377</v>
      </c>
      <c r="C36" s="392" t="s">
        <v>31</v>
      </c>
      <c r="D36" s="460" t="s">
        <v>92</v>
      </c>
      <c r="E36" s="461"/>
      <c r="F36" s="462"/>
      <c r="G36" s="460" t="s">
        <v>387</v>
      </c>
      <c r="H36" s="461"/>
      <c r="I36" s="462"/>
      <c r="J36" s="460" t="s">
        <v>94</v>
      </c>
      <c r="K36" s="461"/>
      <c r="L36" s="462"/>
    </row>
    <row r="37" spans="1:12" ht="35.25" customHeight="1" thickBot="1">
      <c r="A37" s="459"/>
      <c r="B37" s="392"/>
      <c r="C37" s="392"/>
      <c r="D37" s="74" t="s">
        <v>46</v>
      </c>
      <c r="E37" s="72" t="s">
        <v>47</v>
      </c>
      <c r="F37" s="73" t="s">
        <v>378</v>
      </c>
      <c r="G37" s="74" t="s">
        <v>46</v>
      </c>
      <c r="H37" s="72" t="s">
        <v>47</v>
      </c>
      <c r="I37" s="73" t="s">
        <v>378</v>
      </c>
      <c r="J37" s="74" t="s">
        <v>46</v>
      </c>
      <c r="K37" s="72" t="s">
        <v>47</v>
      </c>
      <c r="L37" s="73" t="s">
        <v>378</v>
      </c>
    </row>
    <row r="38" spans="1:12" ht="99" customHeight="1">
      <c r="A38" s="448" t="s">
        <v>379</v>
      </c>
      <c r="B38" s="163" t="s">
        <v>380</v>
      </c>
      <c r="C38" s="450" t="s">
        <v>381</v>
      </c>
      <c r="D38" s="75"/>
      <c r="E38" s="70"/>
      <c r="F38" s="71"/>
      <c r="G38" s="75"/>
      <c r="H38" s="70"/>
      <c r="I38" s="71"/>
      <c r="J38" s="75"/>
      <c r="K38" s="70"/>
      <c r="L38" s="71"/>
    </row>
    <row r="39" spans="1:12" ht="99" customHeight="1">
      <c r="A39" s="448"/>
      <c r="B39" s="163" t="s">
        <v>382</v>
      </c>
      <c r="C39" s="450"/>
      <c r="D39" s="75"/>
      <c r="E39" s="70"/>
      <c r="F39" s="71"/>
      <c r="G39" s="75"/>
      <c r="H39" s="70"/>
      <c r="I39" s="71"/>
      <c r="J39" s="75"/>
      <c r="K39" s="70"/>
      <c r="L39" s="71"/>
    </row>
    <row r="40" spans="1:12" ht="93.75" customHeight="1" thickBot="1">
      <c r="A40" s="449"/>
      <c r="B40" s="164" t="s">
        <v>383</v>
      </c>
      <c r="C40" s="451"/>
      <c r="D40" s="76"/>
      <c r="E40" s="18"/>
      <c r="F40" s="21"/>
      <c r="G40" s="76"/>
      <c r="H40" s="18"/>
      <c r="I40" s="21"/>
      <c r="J40" s="76"/>
      <c r="K40" s="18"/>
      <c r="L40" s="21"/>
    </row>
  </sheetData>
  <mergeCells count="61">
    <mergeCell ref="A36:A37"/>
    <mergeCell ref="B36:B37"/>
    <mergeCell ref="A20:A21"/>
    <mergeCell ref="A28:A29"/>
    <mergeCell ref="A19:L19"/>
    <mergeCell ref="A27:L27"/>
    <mergeCell ref="J20:L20"/>
    <mergeCell ref="J28:L28"/>
    <mergeCell ref="B20:B21"/>
    <mergeCell ref="C20:C21"/>
    <mergeCell ref="D20:F20"/>
    <mergeCell ref="C36:C37"/>
    <mergeCell ref="D36:F36"/>
    <mergeCell ref="G36:I36"/>
    <mergeCell ref="J36:L36"/>
    <mergeCell ref="G20:I20"/>
    <mergeCell ref="M8:O8"/>
    <mergeCell ref="M9:O9"/>
    <mergeCell ref="M10:O10"/>
    <mergeCell ref="D13:F13"/>
    <mergeCell ref="G13:I13"/>
    <mergeCell ref="J13:L13"/>
    <mergeCell ref="M6:O6"/>
    <mergeCell ref="A1:A4"/>
    <mergeCell ref="J1:L1"/>
    <mergeCell ref="J2:L2"/>
    <mergeCell ref="J3:L3"/>
    <mergeCell ref="J4:L4"/>
    <mergeCell ref="B1:I1"/>
    <mergeCell ref="B2:I2"/>
    <mergeCell ref="B3:I3"/>
    <mergeCell ref="B4:I4"/>
    <mergeCell ref="C22:C24"/>
    <mergeCell ref="A30:A32"/>
    <mergeCell ref="B6:I6"/>
    <mergeCell ref="K6:L6"/>
    <mergeCell ref="C30:C32"/>
    <mergeCell ref="F15:F17"/>
    <mergeCell ref="I15:I17"/>
    <mergeCell ref="L15:L17"/>
    <mergeCell ref="F22:F24"/>
    <mergeCell ref="I22:I24"/>
    <mergeCell ref="L22:L24"/>
    <mergeCell ref="F30:F32"/>
    <mergeCell ref="I30:I32"/>
    <mergeCell ref="A38:A40"/>
    <mergeCell ref="C38:C40"/>
    <mergeCell ref="A8:A10"/>
    <mergeCell ref="A12:L12"/>
    <mergeCell ref="A35:L35"/>
    <mergeCell ref="B28:B29"/>
    <mergeCell ref="J8:J10"/>
    <mergeCell ref="A13:A14"/>
    <mergeCell ref="B13:B14"/>
    <mergeCell ref="C13:C14"/>
    <mergeCell ref="C28:C29"/>
    <mergeCell ref="D28:F28"/>
    <mergeCell ref="G28:I28"/>
    <mergeCell ref="A15:A17"/>
    <mergeCell ref="C15:C17"/>
    <mergeCell ref="A22:A24"/>
  </mergeCells>
  <pageMargins left="0.25" right="0.25" top="0.75" bottom="0.75" header="0.3" footer="0.3"/>
  <pageSetup scale="21"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sheetPr>
  <dimension ref="A1:CM16"/>
  <sheetViews>
    <sheetView zoomScale="70" zoomScaleNormal="70" workbookViewId="0">
      <selection activeCell="AI18" sqref="AI18"/>
    </sheetView>
  </sheetViews>
  <sheetFormatPr defaultColWidth="11.42578125" defaultRowHeight="15"/>
  <cols>
    <col min="1" max="1" width="15.5703125" style="64" customWidth="1"/>
    <col min="2" max="2" width="25.85546875" style="64" customWidth="1"/>
    <col min="3" max="3" width="20.42578125" style="64" customWidth="1"/>
    <col min="4" max="4" width="12" style="64" customWidth="1"/>
    <col min="5" max="5" width="25.140625" style="64" customWidth="1"/>
    <col min="6" max="8" width="12.85546875" style="64" customWidth="1"/>
    <col min="9" max="12" width="12.85546875" style="65" customWidth="1"/>
    <col min="13" max="13" width="12.85546875" style="64" customWidth="1"/>
    <col min="14" max="28" width="10.5703125" style="64" customWidth="1"/>
    <col min="29" max="29" width="25.5703125" style="64" customWidth="1"/>
    <col min="30" max="30" width="10.5703125" style="64" customWidth="1"/>
    <col min="31" max="31" width="11.85546875" style="64" customWidth="1"/>
    <col min="32" max="32" width="12.85546875" style="64" customWidth="1"/>
    <col min="33" max="34" width="9.5703125" style="64" customWidth="1"/>
    <col min="35" max="35" width="32.140625" style="64" customWidth="1"/>
    <col min="36" max="47" width="9.5703125" style="64" customWidth="1"/>
    <col min="48" max="48" width="12.42578125" style="64" customWidth="1"/>
    <col min="49" max="49" width="15" style="64" customWidth="1"/>
    <col min="50" max="50" width="12.42578125" style="64" customWidth="1"/>
    <col min="51" max="91" width="11.42578125" style="67"/>
    <col min="92" max="16384" width="11.42578125" style="64"/>
  </cols>
  <sheetData>
    <row r="1" spans="1:91" s="53" customFormat="1" ht="25.5" customHeight="1" thickBot="1">
      <c r="A1" s="247"/>
      <c r="B1" s="248"/>
      <c r="C1" s="258" t="s">
        <v>0</v>
      </c>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c r="AU1" s="258"/>
      <c r="AV1" s="255" t="s">
        <v>1</v>
      </c>
      <c r="AW1" s="256"/>
      <c r="AX1" s="257"/>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62"/>
      <c r="CB1" s="62"/>
      <c r="CC1" s="62"/>
      <c r="CD1" s="62"/>
      <c r="CE1" s="62"/>
      <c r="CF1" s="62"/>
      <c r="CG1" s="62"/>
      <c r="CH1" s="62"/>
      <c r="CI1" s="62"/>
      <c r="CJ1" s="62"/>
      <c r="CK1" s="62"/>
      <c r="CL1" s="62"/>
      <c r="CM1" s="62"/>
    </row>
    <row r="2" spans="1:91" s="53" customFormat="1" ht="25.5" customHeight="1" thickBot="1">
      <c r="A2" s="247"/>
      <c r="B2" s="248"/>
      <c r="C2" s="259" t="s">
        <v>2</v>
      </c>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5" t="s">
        <v>3</v>
      </c>
      <c r="AW2" s="256"/>
      <c r="AX2" s="257"/>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62"/>
      <c r="CB2" s="62"/>
      <c r="CC2" s="62"/>
      <c r="CD2" s="62"/>
      <c r="CE2" s="62"/>
      <c r="CF2" s="62"/>
      <c r="CG2" s="62"/>
      <c r="CH2" s="62"/>
      <c r="CI2" s="62"/>
      <c r="CJ2" s="62"/>
      <c r="CK2" s="62"/>
      <c r="CL2" s="62"/>
      <c r="CM2" s="62"/>
    </row>
    <row r="3" spans="1:91" s="53" customFormat="1" ht="25.5" customHeight="1" thickBot="1">
      <c r="A3" s="247"/>
      <c r="B3" s="248"/>
      <c r="C3" s="259" t="s">
        <v>4</v>
      </c>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5" t="s">
        <v>5</v>
      </c>
      <c r="AW3" s="256"/>
      <c r="AX3" s="257"/>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62"/>
      <c r="CB3" s="62"/>
      <c r="CC3" s="62"/>
      <c r="CD3" s="62"/>
      <c r="CE3" s="62"/>
      <c r="CF3" s="62"/>
      <c r="CG3" s="62"/>
      <c r="CH3" s="62"/>
      <c r="CI3" s="62"/>
      <c r="CJ3" s="62"/>
      <c r="CK3" s="62"/>
      <c r="CL3" s="62"/>
      <c r="CM3" s="62"/>
    </row>
    <row r="4" spans="1:91" s="53" customFormat="1" ht="25.5" customHeight="1" thickBot="1">
      <c r="A4" s="249"/>
      <c r="B4" s="250"/>
      <c r="C4" s="251" t="s">
        <v>388</v>
      </c>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3"/>
      <c r="AV4" s="255" t="s">
        <v>389</v>
      </c>
      <c r="AW4" s="256"/>
      <c r="AX4" s="257"/>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62"/>
      <c r="CB4" s="62"/>
      <c r="CC4" s="62"/>
      <c r="CD4" s="62"/>
      <c r="CE4" s="62"/>
      <c r="CF4" s="62"/>
      <c r="CG4" s="62"/>
      <c r="CH4" s="62"/>
      <c r="CI4" s="62"/>
      <c r="CJ4" s="62"/>
      <c r="CK4" s="62"/>
      <c r="CL4" s="62"/>
      <c r="CM4" s="62"/>
    </row>
    <row r="5" spans="1:91" s="53" customFormat="1" ht="11.45" customHeight="1" thickBot="1">
      <c r="A5" s="54"/>
      <c r="B5" s="129"/>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56"/>
      <c r="AW5" s="56"/>
      <c r="AX5" s="56"/>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62"/>
      <c r="CB5" s="62"/>
      <c r="CC5" s="62"/>
      <c r="CD5" s="62"/>
      <c r="CE5" s="62"/>
      <c r="CF5" s="62"/>
      <c r="CG5" s="62"/>
      <c r="CH5" s="62"/>
      <c r="CI5" s="62"/>
      <c r="CJ5" s="62"/>
      <c r="CK5" s="62"/>
      <c r="CL5" s="62"/>
      <c r="CM5" s="62"/>
    </row>
    <row r="6" spans="1:91" s="1" customFormat="1" ht="40.5" customHeight="1" thickBot="1">
      <c r="A6" s="284" t="s">
        <v>8</v>
      </c>
      <c r="B6" s="285"/>
      <c r="C6" s="286" t="s">
        <v>9</v>
      </c>
      <c r="D6" s="287"/>
      <c r="E6" s="287"/>
      <c r="F6" s="287"/>
      <c r="G6" s="287"/>
      <c r="H6" s="287"/>
      <c r="I6" s="287"/>
      <c r="J6" s="287"/>
      <c r="K6" s="288"/>
      <c r="M6" s="105"/>
      <c r="N6" s="116" t="s">
        <v>10</v>
      </c>
      <c r="O6" s="289">
        <v>2024110010308</v>
      </c>
      <c r="P6" s="290"/>
      <c r="Q6" s="291"/>
    </row>
    <row r="7" spans="1:91" s="62" customFormat="1" ht="10.5" customHeight="1" thickBot="1">
      <c r="A7" s="68"/>
      <c r="B7" s="63"/>
      <c r="C7" s="63"/>
      <c r="D7" s="63"/>
      <c r="E7" s="63"/>
      <c r="F7" s="63"/>
      <c r="G7" s="63"/>
      <c r="H7" s="63"/>
      <c r="I7" s="63"/>
      <c r="J7" s="63"/>
      <c r="K7" s="63"/>
      <c r="L7" s="63"/>
      <c r="M7" s="69"/>
      <c r="N7" s="69"/>
      <c r="O7" s="69"/>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row>
    <row r="8" spans="1:91" s="53" customFormat="1" ht="21.75" customHeight="1" thickBot="1">
      <c r="A8" s="254" t="s">
        <v>11</v>
      </c>
      <c r="B8" s="254"/>
      <c r="C8" s="84" t="s">
        <v>12</v>
      </c>
      <c r="D8" s="87"/>
      <c r="E8" s="84" t="s">
        <v>13</v>
      </c>
      <c r="F8" s="186"/>
      <c r="G8" s="84" t="s">
        <v>14</v>
      </c>
      <c r="H8" s="98"/>
      <c r="I8" s="101" t="s">
        <v>15</v>
      </c>
      <c r="J8" s="85"/>
      <c r="K8" s="102"/>
      <c r="L8" s="103"/>
      <c r="M8" s="88"/>
      <c r="N8" s="264" t="s">
        <v>16</v>
      </c>
      <c r="O8" s="265"/>
      <c r="P8" s="266"/>
      <c r="Q8" s="273" t="s">
        <v>17</v>
      </c>
      <c r="R8" s="273"/>
      <c r="S8" s="273"/>
      <c r="T8" s="260"/>
      <c r="U8" s="261"/>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62"/>
      <c r="CB8" s="62"/>
      <c r="CC8" s="62"/>
      <c r="CD8" s="62"/>
      <c r="CE8" s="62"/>
      <c r="CF8" s="62"/>
      <c r="CG8" s="62"/>
      <c r="CH8" s="62"/>
      <c r="CI8" s="62"/>
      <c r="CJ8" s="62"/>
      <c r="CK8" s="62"/>
      <c r="CL8" s="62"/>
      <c r="CM8" s="62"/>
    </row>
    <row r="9" spans="1:91" s="53" customFormat="1" ht="21.75" customHeight="1" thickBot="1">
      <c r="A9" s="254"/>
      <c r="B9" s="254"/>
      <c r="C9" s="86" t="s">
        <v>18</v>
      </c>
      <c r="D9" s="87"/>
      <c r="E9" s="84" t="s">
        <v>19</v>
      </c>
      <c r="F9" s="83"/>
      <c r="G9" s="84" t="s">
        <v>20</v>
      </c>
      <c r="H9" s="239"/>
      <c r="I9" s="101" t="s">
        <v>21</v>
      </c>
      <c r="J9" s="85" t="s">
        <v>169</v>
      </c>
      <c r="K9" s="102"/>
      <c r="L9" s="103"/>
      <c r="M9" s="88"/>
      <c r="N9" s="267"/>
      <c r="O9" s="268"/>
      <c r="P9" s="269"/>
      <c r="Q9" s="273" t="s">
        <v>23</v>
      </c>
      <c r="R9" s="273"/>
      <c r="S9" s="273"/>
      <c r="T9" s="260"/>
      <c r="U9" s="261"/>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62"/>
      <c r="CB9" s="62"/>
      <c r="CC9" s="62"/>
      <c r="CD9" s="62"/>
      <c r="CE9" s="62"/>
      <c r="CF9" s="62"/>
      <c r="CG9" s="62"/>
      <c r="CH9" s="62"/>
      <c r="CI9" s="62"/>
      <c r="CJ9" s="62"/>
      <c r="CK9" s="62"/>
      <c r="CL9" s="62"/>
      <c r="CM9" s="62"/>
    </row>
    <row r="10" spans="1:91" s="53" customFormat="1" ht="21.75" customHeight="1" thickBot="1">
      <c r="A10" s="254"/>
      <c r="B10" s="254"/>
      <c r="C10" s="84" t="s">
        <v>24</v>
      </c>
      <c r="D10" s="83"/>
      <c r="E10" s="84" t="s">
        <v>25</v>
      </c>
      <c r="F10" s="83"/>
      <c r="G10" s="84" t="s">
        <v>26</v>
      </c>
      <c r="H10" s="87"/>
      <c r="I10" s="101" t="s">
        <v>27</v>
      </c>
      <c r="J10" s="85"/>
      <c r="K10" s="102"/>
      <c r="L10" s="103"/>
      <c r="M10" s="88"/>
      <c r="N10" s="270"/>
      <c r="O10" s="271"/>
      <c r="P10" s="272"/>
      <c r="Q10" s="273" t="s">
        <v>28</v>
      </c>
      <c r="R10" s="273"/>
      <c r="S10" s="273"/>
      <c r="T10" s="262" t="s">
        <v>22</v>
      </c>
      <c r="U10" s="2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62"/>
      <c r="CB10" s="62"/>
      <c r="CC10" s="62"/>
      <c r="CD10" s="62"/>
      <c r="CE10" s="62"/>
      <c r="CF10" s="62"/>
      <c r="CG10" s="62"/>
      <c r="CH10" s="62"/>
      <c r="CI10" s="62"/>
      <c r="CJ10" s="62"/>
      <c r="CK10" s="62"/>
      <c r="CL10" s="62"/>
      <c r="CM10" s="62"/>
    </row>
    <row r="11" spans="1:91" s="62" customFormat="1" ht="18" customHeight="1" thickBot="1">
      <c r="I11" s="104"/>
      <c r="J11" s="104"/>
      <c r="K11" s="104"/>
      <c r="L11" s="104"/>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row>
    <row r="12" spans="1:91" ht="23.45" customHeight="1">
      <c r="A12" s="292" t="s">
        <v>390</v>
      </c>
      <c r="B12" s="275" t="s">
        <v>391</v>
      </c>
      <c r="C12" s="294" t="s">
        <v>392</v>
      </c>
      <c r="D12" s="294" t="s">
        <v>393</v>
      </c>
      <c r="E12" s="294" t="s">
        <v>394</v>
      </c>
      <c r="F12" s="294" t="s">
        <v>395</v>
      </c>
      <c r="G12" s="275" t="s">
        <v>396</v>
      </c>
      <c r="H12" s="275" t="s">
        <v>397</v>
      </c>
      <c r="I12" s="296" t="s">
        <v>398</v>
      </c>
      <c r="J12" s="296" t="s">
        <v>399</v>
      </c>
      <c r="K12" s="277" t="s">
        <v>400</v>
      </c>
      <c r="L12" s="274" t="s">
        <v>12</v>
      </c>
      <c r="M12" s="274"/>
      <c r="N12" s="274"/>
      <c r="O12" s="274" t="s">
        <v>13</v>
      </c>
      <c r="P12" s="274"/>
      <c r="Q12" s="274"/>
      <c r="R12" s="274" t="s">
        <v>14</v>
      </c>
      <c r="S12" s="274"/>
      <c r="T12" s="274"/>
      <c r="U12" s="274" t="s">
        <v>15</v>
      </c>
      <c r="V12" s="274"/>
      <c r="W12" s="274"/>
      <c r="X12" s="274" t="s">
        <v>18</v>
      </c>
      <c r="Y12" s="274"/>
      <c r="Z12" s="274"/>
      <c r="AA12" s="274" t="s">
        <v>19</v>
      </c>
      <c r="AB12" s="274"/>
      <c r="AC12" s="274"/>
      <c r="AD12" s="274" t="s">
        <v>20</v>
      </c>
      <c r="AE12" s="274"/>
      <c r="AF12" s="274"/>
      <c r="AG12" s="274" t="s">
        <v>21</v>
      </c>
      <c r="AH12" s="274"/>
      <c r="AI12" s="274"/>
      <c r="AJ12" s="274" t="s">
        <v>24</v>
      </c>
      <c r="AK12" s="274"/>
      <c r="AL12" s="274"/>
      <c r="AM12" s="274" t="s">
        <v>25</v>
      </c>
      <c r="AN12" s="274"/>
      <c r="AO12" s="274"/>
      <c r="AP12" s="274" t="s">
        <v>26</v>
      </c>
      <c r="AQ12" s="274"/>
      <c r="AR12" s="274"/>
      <c r="AS12" s="274" t="s">
        <v>27</v>
      </c>
      <c r="AT12" s="274"/>
      <c r="AU12" s="274"/>
      <c r="AV12" s="282" t="s">
        <v>401</v>
      </c>
      <c r="AW12" s="282" t="s">
        <v>402</v>
      </c>
      <c r="AX12" s="280" t="s">
        <v>403</v>
      </c>
      <c r="AY12" s="279"/>
      <c r="AZ12" s="279"/>
      <c r="BA12" s="279"/>
      <c r="BB12" s="279"/>
      <c r="BC12" s="279"/>
      <c r="BD12" s="279"/>
      <c r="BE12" s="279"/>
      <c r="BF12" s="279"/>
      <c r="BG12" s="279"/>
    </row>
    <row r="13" spans="1:91" s="65" customFormat="1" ht="36.75" customHeight="1">
      <c r="A13" s="293"/>
      <c r="B13" s="276"/>
      <c r="C13" s="295"/>
      <c r="D13" s="295"/>
      <c r="E13" s="295"/>
      <c r="F13" s="295"/>
      <c r="G13" s="276"/>
      <c r="H13" s="276"/>
      <c r="I13" s="297"/>
      <c r="J13" s="297"/>
      <c r="K13" s="278"/>
      <c r="L13" s="166" t="s">
        <v>404</v>
      </c>
      <c r="M13" s="167" t="s">
        <v>405</v>
      </c>
      <c r="N13" s="167" t="s">
        <v>406</v>
      </c>
      <c r="O13" s="166" t="s">
        <v>404</v>
      </c>
      <c r="P13" s="167" t="s">
        <v>405</v>
      </c>
      <c r="Q13" s="167" t="s">
        <v>406</v>
      </c>
      <c r="R13" s="166" t="s">
        <v>404</v>
      </c>
      <c r="S13" s="167" t="s">
        <v>405</v>
      </c>
      <c r="T13" s="167" t="s">
        <v>406</v>
      </c>
      <c r="U13" s="166" t="s">
        <v>404</v>
      </c>
      <c r="V13" s="167" t="s">
        <v>405</v>
      </c>
      <c r="W13" s="167" t="s">
        <v>406</v>
      </c>
      <c r="X13" s="166" t="s">
        <v>404</v>
      </c>
      <c r="Y13" s="167" t="s">
        <v>405</v>
      </c>
      <c r="Z13" s="167" t="s">
        <v>406</v>
      </c>
      <c r="AA13" s="166" t="s">
        <v>404</v>
      </c>
      <c r="AB13" s="167" t="s">
        <v>405</v>
      </c>
      <c r="AC13" s="167" t="s">
        <v>406</v>
      </c>
      <c r="AD13" s="166" t="s">
        <v>404</v>
      </c>
      <c r="AE13" s="167" t="s">
        <v>405</v>
      </c>
      <c r="AF13" s="167" t="s">
        <v>406</v>
      </c>
      <c r="AG13" s="166" t="s">
        <v>404</v>
      </c>
      <c r="AH13" s="167" t="s">
        <v>405</v>
      </c>
      <c r="AI13" s="167" t="s">
        <v>406</v>
      </c>
      <c r="AJ13" s="166" t="s">
        <v>404</v>
      </c>
      <c r="AK13" s="167" t="s">
        <v>405</v>
      </c>
      <c r="AL13" s="167" t="s">
        <v>406</v>
      </c>
      <c r="AM13" s="166" t="s">
        <v>404</v>
      </c>
      <c r="AN13" s="167" t="s">
        <v>405</v>
      </c>
      <c r="AO13" s="167" t="s">
        <v>406</v>
      </c>
      <c r="AP13" s="166" t="s">
        <v>404</v>
      </c>
      <c r="AQ13" s="167" t="s">
        <v>405</v>
      </c>
      <c r="AR13" s="167" t="s">
        <v>406</v>
      </c>
      <c r="AS13" s="166" t="s">
        <v>404</v>
      </c>
      <c r="AT13" s="167" t="s">
        <v>405</v>
      </c>
      <c r="AU13" s="167" t="s">
        <v>406</v>
      </c>
      <c r="AV13" s="283"/>
      <c r="AW13" s="283"/>
      <c r="AX13" s="281"/>
      <c r="AY13" s="279"/>
      <c r="AZ13" s="279"/>
      <c r="BA13" s="279"/>
      <c r="BB13" s="279"/>
      <c r="BC13" s="279"/>
      <c r="BD13" s="279"/>
      <c r="BE13" s="279"/>
      <c r="BF13" s="279"/>
      <c r="BG13" s="279"/>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c r="CK13" s="66"/>
      <c r="CL13" s="66"/>
      <c r="CM13" s="66"/>
    </row>
    <row r="14" spans="1:91" ht="240.95" customHeight="1">
      <c r="A14" s="108" t="s">
        <v>407</v>
      </c>
      <c r="B14" s="109" t="s">
        <v>408</v>
      </c>
      <c r="C14" s="109" t="s">
        <v>381</v>
      </c>
      <c r="D14" s="110">
        <v>14</v>
      </c>
      <c r="E14" s="109" t="s">
        <v>409</v>
      </c>
      <c r="F14" s="110">
        <v>2</v>
      </c>
      <c r="G14" s="110" t="s">
        <v>410</v>
      </c>
      <c r="H14" s="110" t="s">
        <v>411</v>
      </c>
      <c r="I14" s="111">
        <v>13521</v>
      </c>
      <c r="J14" s="111">
        <v>20650</v>
      </c>
      <c r="K14" s="111">
        <v>3800</v>
      </c>
      <c r="L14" s="145">
        <v>290</v>
      </c>
      <c r="M14" s="113">
        <v>195</v>
      </c>
      <c r="N14" s="242" t="s">
        <v>412</v>
      </c>
      <c r="O14" s="112">
        <v>300</v>
      </c>
      <c r="P14" s="113">
        <v>344</v>
      </c>
      <c r="Q14" s="242" t="s">
        <v>413</v>
      </c>
      <c r="R14" s="112">
        <v>380</v>
      </c>
      <c r="S14" s="113">
        <v>270</v>
      </c>
      <c r="T14" s="242" t="s">
        <v>414</v>
      </c>
      <c r="U14" s="112">
        <v>340</v>
      </c>
      <c r="V14" s="113">
        <v>279</v>
      </c>
      <c r="W14" s="242" t="s">
        <v>415</v>
      </c>
      <c r="X14" s="112">
        <v>340</v>
      </c>
      <c r="Y14" s="113">
        <v>308</v>
      </c>
      <c r="Z14" s="242" t="s">
        <v>416</v>
      </c>
      <c r="AA14" s="112">
        <v>400</v>
      </c>
      <c r="AB14" s="113">
        <v>301</v>
      </c>
      <c r="AC14" s="242" t="s">
        <v>417</v>
      </c>
      <c r="AD14" s="112">
        <v>320</v>
      </c>
      <c r="AE14" s="240">
        <v>350</v>
      </c>
      <c r="AF14" s="242" t="s">
        <v>418</v>
      </c>
      <c r="AG14" s="112">
        <v>280</v>
      </c>
      <c r="AH14" s="113">
        <v>344</v>
      </c>
      <c r="AI14" s="242" t="s">
        <v>419</v>
      </c>
      <c r="AJ14" s="112">
        <v>320</v>
      </c>
      <c r="AK14" s="113"/>
      <c r="AL14" s="113"/>
      <c r="AM14" s="112">
        <v>310</v>
      </c>
      <c r="AN14" s="113"/>
      <c r="AO14" s="113"/>
      <c r="AP14" s="112">
        <v>270</v>
      </c>
      <c r="AQ14" s="113"/>
      <c r="AR14" s="113"/>
      <c r="AS14" s="112">
        <v>250</v>
      </c>
      <c r="AT14" s="113"/>
      <c r="AU14" s="113"/>
      <c r="AV14" s="165">
        <f>+L14+O14+R14+U14+X14+AA14+AD14+AG14+AJ14+AM14+AP14+AS14</f>
        <v>3800</v>
      </c>
      <c r="AW14" s="241">
        <f>SUM(M14+P14+S14+V14+Y14+AB14+AH14+AK14+AN14+AQ14+AT14+AE14)</f>
        <v>2391</v>
      </c>
      <c r="AX14" s="168">
        <v>8221</v>
      </c>
    </row>
    <row r="15" spans="1:91" ht="240" customHeight="1">
      <c r="A15" s="108" t="s">
        <v>407</v>
      </c>
      <c r="B15" s="109" t="s">
        <v>408</v>
      </c>
      <c r="C15" s="109" t="s">
        <v>381</v>
      </c>
      <c r="D15" s="110">
        <v>15</v>
      </c>
      <c r="E15" s="109" t="s">
        <v>420</v>
      </c>
      <c r="F15" s="110">
        <v>1</v>
      </c>
      <c r="G15" s="110" t="s">
        <v>410</v>
      </c>
      <c r="H15" s="110" t="s">
        <v>411</v>
      </c>
      <c r="I15" s="111">
        <v>8570</v>
      </c>
      <c r="J15" s="111">
        <v>20178</v>
      </c>
      <c r="K15" s="111">
        <v>2500</v>
      </c>
      <c r="L15" s="145">
        <v>190</v>
      </c>
      <c r="M15" s="113">
        <v>119</v>
      </c>
      <c r="N15" s="242" t="s">
        <v>421</v>
      </c>
      <c r="O15" s="112">
        <v>180</v>
      </c>
      <c r="P15" s="113">
        <v>203</v>
      </c>
      <c r="Q15" s="242" t="s">
        <v>422</v>
      </c>
      <c r="R15" s="112">
        <v>190</v>
      </c>
      <c r="S15" s="113">
        <v>194</v>
      </c>
      <c r="T15" s="242" t="s">
        <v>423</v>
      </c>
      <c r="U15" s="112">
        <v>200</v>
      </c>
      <c r="V15" s="113">
        <v>222</v>
      </c>
      <c r="W15" s="242" t="s">
        <v>424</v>
      </c>
      <c r="X15" s="112">
        <v>250</v>
      </c>
      <c r="Y15" s="113">
        <v>209</v>
      </c>
      <c r="Z15" s="242" t="s">
        <v>425</v>
      </c>
      <c r="AA15" s="112">
        <v>250</v>
      </c>
      <c r="AB15" s="113">
        <v>217</v>
      </c>
      <c r="AC15" s="242" t="s">
        <v>426</v>
      </c>
      <c r="AD15" s="112">
        <v>250</v>
      </c>
      <c r="AE15" s="240">
        <v>209</v>
      </c>
      <c r="AF15" s="242" t="s">
        <v>427</v>
      </c>
      <c r="AG15" s="112">
        <v>250</v>
      </c>
      <c r="AH15" s="113">
        <v>196</v>
      </c>
      <c r="AI15" s="242" t="s">
        <v>428</v>
      </c>
      <c r="AJ15" s="112">
        <v>200</v>
      </c>
      <c r="AK15" s="113"/>
      <c r="AL15" s="113"/>
      <c r="AM15" s="112">
        <v>200</v>
      </c>
      <c r="AN15" s="113"/>
      <c r="AO15" s="113"/>
      <c r="AP15" s="112">
        <v>180</v>
      </c>
      <c r="AQ15" s="113"/>
      <c r="AR15" s="113"/>
      <c r="AS15" s="112">
        <v>160</v>
      </c>
      <c r="AT15" s="113"/>
      <c r="AU15" s="113"/>
      <c r="AV15" s="165">
        <f>+L15+O15+R15+U15+X15+AA15+AD15+AG15+AJ15+AM15+AP15+AS15</f>
        <v>2500</v>
      </c>
      <c r="AW15" s="241">
        <f t="shared" ref="AW15:AW16" si="0">SUM(M15+P15+S15+V15+Y15+AB15+AH15+AK15+AN15+AQ15+AT15+AE15)</f>
        <v>1569</v>
      </c>
      <c r="AX15" s="168">
        <v>8221</v>
      </c>
    </row>
    <row r="16" spans="1:91" s="185" customFormat="1" ht="240" customHeight="1" thickBot="1">
      <c r="A16" s="169" t="s">
        <v>407</v>
      </c>
      <c r="B16" s="170" t="s">
        <v>408</v>
      </c>
      <c r="C16" s="170" t="s">
        <v>381</v>
      </c>
      <c r="D16" s="171">
        <v>16</v>
      </c>
      <c r="E16" s="170" t="s">
        <v>429</v>
      </c>
      <c r="F16" s="171">
        <v>3</v>
      </c>
      <c r="G16" s="171" t="s">
        <v>410</v>
      </c>
      <c r="H16" s="171" t="s">
        <v>411</v>
      </c>
      <c r="I16" s="172">
        <v>20697</v>
      </c>
      <c r="J16" s="172">
        <v>22950</v>
      </c>
      <c r="K16" s="172">
        <v>4600</v>
      </c>
      <c r="L16" s="173">
        <v>280</v>
      </c>
      <c r="M16" s="182">
        <v>237</v>
      </c>
      <c r="N16" s="243" t="s">
        <v>430</v>
      </c>
      <c r="O16" s="182">
        <v>320</v>
      </c>
      <c r="P16" s="182">
        <v>407</v>
      </c>
      <c r="Q16" s="243" t="s">
        <v>431</v>
      </c>
      <c r="R16" s="182">
        <v>450</v>
      </c>
      <c r="S16" s="182">
        <v>390</v>
      </c>
      <c r="T16" s="243" t="s">
        <v>432</v>
      </c>
      <c r="U16" s="182">
        <v>400</v>
      </c>
      <c r="V16" s="182">
        <v>376</v>
      </c>
      <c r="W16" s="243" t="s">
        <v>433</v>
      </c>
      <c r="X16" s="182">
        <v>400</v>
      </c>
      <c r="Y16" s="182">
        <v>385</v>
      </c>
      <c r="Z16" s="243" t="s">
        <v>434</v>
      </c>
      <c r="AA16" s="182">
        <v>450</v>
      </c>
      <c r="AB16" s="182">
        <v>372</v>
      </c>
      <c r="AC16" s="243" t="s">
        <v>435</v>
      </c>
      <c r="AD16" s="182">
        <v>450</v>
      </c>
      <c r="AE16" s="240">
        <v>399</v>
      </c>
      <c r="AF16" s="243" t="s">
        <v>436</v>
      </c>
      <c r="AG16" s="182">
        <v>460</v>
      </c>
      <c r="AH16" s="182">
        <v>392</v>
      </c>
      <c r="AI16" s="243" t="s">
        <v>437</v>
      </c>
      <c r="AJ16" s="182">
        <v>430</v>
      </c>
      <c r="AK16" s="182"/>
      <c r="AL16" s="182"/>
      <c r="AM16" s="182">
        <v>350</v>
      </c>
      <c r="AN16" s="182"/>
      <c r="AO16" s="182"/>
      <c r="AP16" s="182">
        <v>310</v>
      </c>
      <c r="AQ16" s="182"/>
      <c r="AR16" s="182"/>
      <c r="AS16" s="182">
        <v>300</v>
      </c>
      <c r="AT16" s="182"/>
      <c r="AU16" s="182"/>
      <c r="AV16" s="174">
        <f>+L16+O16+R16+U16+X16+AA16+AD16+AG16+AJ16+AM16+AP16+AS16</f>
        <v>4600</v>
      </c>
      <c r="AW16" s="241">
        <f t="shared" si="0"/>
        <v>2958</v>
      </c>
      <c r="AX16" s="183">
        <v>8221</v>
      </c>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184"/>
      <c r="CC16" s="184"/>
      <c r="CD16" s="184"/>
      <c r="CE16" s="184"/>
      <c r="CF16" s="184"/>
      <c r="CG16" s="184"/>
      <c r="CH16" s="184"/>
      <c r="CI16" s="184"/>
      <c r="CJ16" s="184"/>
      <c r="CK16" s="184"/>
      <c r="CL16" s="184"/>
      <c r="CM16" s="184"/>
    </row>
  </sheetData>
  <mergeCells count="55">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 ref="AX12:AX13"/>
    <mergeCell ref="AY12:AY13"/>
    <mergeCell ref="AZ12:AZ13"/>
    <mergeCell ref="X12:Z12"/>
    <mergeCell ref="AJ12:AL12"/>
    <mergeCell ref="AM12:AO12"/>
    <mergeCell ref="AV12:AV13"/>
    <mergeCell ref="AS12:AU12"/>
    <mergeCell ref="AP12:AR12"/>
    <mergeCell ref="AD12:AF12"/>
    <mergeCell ref="AG12:AI12"/>
    <mergeCell ref="BG12:BG13"/>
    <mergeCell ref="BA12:BA13"/>
    <mergeCell ref="BB12:BB13"/>
    <mergeCell ref="BC12:BC13"/>
    <mergeCell ref="BD12:BD13"/>
    <mergeCell ref="BE12:BE13"/>
    <mergeCell ref="BF12:BF13"/>
    <mergeCell ref="R12:T12"/>
    <mergeCell ref="U12:W12"/>
    <mergeCell ref="G12:G13"/>
    <mergeCell ref="K12:K13"/>
    <mergeCell ref="AA12:AC12"/>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25"/>
  <sheetViews>
    <sheetView tabSelected="1" zoomScaleNormal="100" workbookViewId="0">
      <selection activeCell="D19" sqref="D19:E19"/>
    </sheetView>
  </sheetViews>
  <sheetFormatPr defaultColWidth="11.42578125" defaultRowHeight="15" customHeight="1"/>
  <cols>
    <col min="1" max="1" width="17.5703125" customWidth="1"/>
    <col min="2" max="2" width="15.42578125" customWidth="1"/>
    <col min="3" max="3" width="25.42578125" customWidth="1"/>
    <col min="4" max="4" width="56.42578125" customWidth="1"/>
    <col min="5" max="5" width="59.5703125" customWidth="1"/>
  </cols>
  <sheetData>
    <row r="1" spans="1:84" ht="22.5" customHeight="1" thickBot="1">
      <c r="A1" s="477"/>
      <c r="B1" s="478" t="s">
        <v>0</v>
      </c>
      <c r="C1" s="478"/>
      <c r="D1" s="478"/>
      <c r="E1" s="255" t="s">
        <v>1</v>
      </c>
      <c r="F1" s="256"/>
      <c r="G1" s="257"/>
    </row>
    <row r="2" spans="1:84" ht="22.5" customHeight="1" thickBot="1">
      <c r="A2" s="477"/>
      <c r="B2" s="479" t="s">
        <v>2</v>
      </c>
      <c r="C2" s="479"/>
      <c r="D2" s="479"/>
      <c r="E2" s="255" t="s">
        <v>3</v>
      </c>
      <c r="F2" s="256"/>
      <c r="G2" s="257"/>
    </row>
    <row r="3" spans="1:84" ht="31.5" customHeight="1" thickBot="1">
      <c r="A3" s="477"/>
      <c r="B3" s="482" t="s">
        <v>4</v>
      </c>
      <c r="C3" s="483"/>
      <c r="D3" s="484"/>
      <c r="E3" s="255" t="s">
        <v>5</v>
      </c>
      <c r="F3" s="256"/>
      <c r="G3" s="257"/>
    </row>
    <row r="4" spans="1:84" ht="22.5" customHeight="1" thickBot="1">
      <c r="A4" s="477"/>
      <c r="B4" s="485" t="s">
        <v>438</v>
      </c>
      <c r="C4" s="486"/>
      <c r="D4" s="487"/>
      <c r="E4" s="255" t="s">
        <v>439</v>
      </c>
      <c r="F4" s="256"/>
      <c r="G4" s="257"/>
    </row>
    <row r="5" spans="1:84" ht="15.75" thickBot="1">
      <c r="A5" s="30"/>
      <c r="B5" s="30"/>
      <c r="C5" s="133"/>
      <c r="D5" s="133"/>
      <c r="E5" s="133"/>
      <c r="F5" s="134"/>
      <c r="G5" s="134"/>
      <c r="H5" s="134"/>
      <c r="I5" s="134"/>
      <c r="J5" s="134"/>
      <c r="K5" s="134"/>
    </row>
    <row r="6" spans="1:84" ht="87" customHeight="1">
      <c r="A6" s="284" t="s">
        <v>8</v>
      </c>
      <c r="B6" s="362"/>
      <c r="C6" s="488" t="s">
        <v>9</v>
      </c>
      <c r="D6" s="489"/>
      <c r="E6" s="490"/>
      <c r="F6" s="5"/>
      <c r="G6" s="5"/>
      <c r="H6" s="5"/>
      <c r="I6" s="5"/>
      <c r="J6" s="5"/>
      <c r="K6" s="5"/>
      <c r="L6" s="1"/>
      <c r="M6" s="105"/>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c r="A7" s="460" t="s">
        <v>440</v>
      </c>
      <c r="B7" s="461"/>
      <c r="C7" s="480"/>
      <c r="D7" s="480"/>
      <c r="E7" s="481"/>
      <c r="F7" s="134"/>
      <c r="G7" s="134"/>
      <c r="H7" s="134"/>
      <c r="I7" s="134"/>
      <c r="J7" s="134"/>
      <c r="K7" s="134"/>
    </row>
    <row r="8" spans="1:84" ht="45.75" customHeight="1" thickBot="1">
      <c r="A8" s="31" t="s">
        <v>441</v>
      </c>
      <c r="B8" s="31" t="s">
        <v>442</v>
      </c>
      <c r="C8" s="32" t="s">
        <v>443</v>
      </c>
      <c r="D8" s="475" t="s">
        <v>444</v>
      </c>
      <c r="E8" s="476"/>
    </row>
    <row r="9" spans="1:84" ht="58.5" customHeight="1">
      <c r="A9" s="33">
        <v>46076</v>
      </c>
      <c r="B9" s="238">
        <v>46080</v>
      </c>
      <c r="C9" s="46" t="s">
        <v>445</v>
      </c>
      <c r="D9" s="491" t="s">
        <v>446</v>
      </c>
      <c r="E9" s="492"/>
    </row>
    <row r="10" spans="1:84" ht="28.5">
      <c r="A10" s="33">
        <v>46112</v>
      </c>
      <c r="B10" s="238">
        <v>46112</v>
      </c>
      <c r="C10" s="47" t="s">
        <v>447</v>
      </c>
      <c r="D10" s="493" t="s">
        <v>448</v>
      </c>
      <c r="E10" s="494"/>
    </row>
    <row r="11" spans="1:84" ht="71.25">
      <c r="A11" s="33">
        <v>46161</v>
      </c>
      <c r="B11" s="238">
        <v>46162</v>
      </c>
      <c r="C11" s="47" t="s">
        <v>449</v>
      </c>
      <c r="D11" s="493" t="s">
        <v>450</v>
      </c>
      <c r="E11" s="494"/>
    </row>
    <row r="12" spans="1:84" ht="221.25" customHeight="1">
      <c r="A12" s="34">
        <v>46210</v>
      </c>
      <c r="B12" s="246">
        <v>46210</v>
      </c>
      <c r="C12" s="47" t="s">
        <v>451</v>
      </c>
      <c r="D12" s="493" t="s">
        <v>452</v>
      </c>
      <c r="E12" s="494"/>
    </row>
    <row r="13" spans="1:84" ht="85.5">
      <c r="A13" s="34">
        <v>46255</v>
      </c>
      <c r="B13" s="245">
        <v>46260</v>
      </c>
      <c r="C13" s="47" t="s">
        <v>453</v>
      </c>
      <c r="D13" s="493" t="s">
        <v>454</v>
      </c>
      <c r="E13" s="494"/>
    </row>
    <row r="14" spans="1:84">
      <c r="A14" s="36"/>
      <c r="B14" s="35"/>
      <c r="C14" s="48"/>
      <c r="D14" s="495"/>
      <c r="E14" s="496"/>
    </row>
    <row r="15" spans="1:84">
      <c r="A15" s="36"/>
      <c r="B15" s="35"/>
      <c r="C15" s="48"/>
      <c r="D15" s="495"/>
      <c r="E15" s="496"/>
    </row>
    <row r="16" spans="1:84">
      <c r="A16" s="37"/>
      <c r="B16" s="35"/>
      <c r="C16" s="47"/>
      <c r="D16" s="495"/>
      <c r="E16" s="496"/>
    </row>
    <row r="17" spans="1:5">
      <c r="A17" s="38"/>
      <c r="B17" s="39"/>
      <c r="C17" s="49"/>
      <c r="D17" s="495"/>
      <c r="E17" s="496"/>
    </row>
    <row r="18" spans="1:5">
      <c r="A18" s="38"/>
      <c r="B18" s="39"/>
      <c r="C18" s="49"/>
      <c r="D18" s="495"/>
      <c r="E18" s="496"/>
    </row>
    <row r="19" spans="1:5">
      <c r="A19" s="40"/>
      <c r="B19" s="41"/>
      <c r="C19" s="43"/>
      <c r="D19" s="495"/>
      <c r="E19" s="496"/>
    </row>
    <row r="20" spans="1:5">
      <c r="A20" s="42"/>
      <c r="B20" s="43"/>
      <c r="C20" s="43"/>
      <c r="D20" s="495"/>
      <c r="E20" s="496"/>
    </row>
    <row r="21" spans="1:5">
      <c r="A21" s="42"/>
      <c r="B21" s="43"/>
      <c r="C21" s="43"/>
      <c r="D21" s="495"/>
      <c r="E21" s="496"/>
    </row>
    <row r="22" spans="1:5">
      <c r="A22" s="42"/>
      <c r="B22" s="43"/>
      <c r="C22" s="43"/>
      <c r="D22" s="495"/>
      <c r="E22" s="496"/>
    </row>
    <row r="23" spans="1:5">
      <c r="A23" s="42"/>
      <c r="B23" s="43"/>
      <c r="C23" s="43"/>
      <c r="D23" s="495"/>
      <c r="E23" s="496"/>
    </row>
    <row r="24" spans="1:5">
      <c r="A24" s="42"/>
      <c r="B24" s="43"/>
      <c r="C24" s="43"/>
      <c r="D24" s="495"/>
      <c r="E24" s="496"/>
    </row>
    <row r="25" spans="1:5">
      <c r="A25" s="44"/>
      <c r="B25" s="45"/>
      <c r="C25" s="45"/>
      <c r="D25" s="497"/>
      <c r="E25" s="498"/>
    </row>
  </sheetData>
  <mergeCells count="30">
    <mergeCell ref="D19:E19"/>
    <mergeCell ref="D23:E23"/>
    <mergeCell ref="D24:E24"/>
    <mergeCell ref="D25:E25"/>
    <mergeCell ref="D20:E20"/>
    <mergeCell ref="D21:E21"/>
    <mergeCell ref="D22:E22"/>
    <mergeCell ref="D14:E14"/>
    <mergeCell ref="D15:E15"/>
    <mergeCell ref="D16:E16"/>
    <mergeCell ref="D17:E17"/>
    <mergeCell ref="D18:E18"/>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D544D-E8DA-422F-9D4F-04A0A303E7CE}"/>
</file>

<file path=customXml/itemProps2.xml><?xml version="1.0" encoding="utf-8"?>
<ds:datastoreItem xmlns:ds="http://schemas.openxmlformats.org/officeDocument/2006/customXml" ds:itemID="{B8CB741A-7D85-4CE2-B139-98A37B65EAC8}"/>
</file>

<file path=customXml/itemProps3.xml><?xml version="1.0" encoding="utf-8"?>
<ds:datastoreItem xmlns:ds="http://schemas.openxmlformats.org/officeDocument/2006/customXml" ds:itemID="{0BA5ED74-3066-4BCA-BB4F-68A1C54A41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Yuly Emperatriz Sanchez Cancelado</cp:lastModifiedBy>
  <cp:revision/>
  <dcterms:created xsi:type="dcterms:W3CDTF">2016-04-29T15:11:54Z</dcterms:created>
  <dcterms:modified xsi:type="dcterms:W3CDTF">2026-09-14T23:14:46Z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