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mc:AlternateContent xmlns:mc="http://schemas.openxmlformats.org/markup-compatibility/2006">
    <mc:Choice Requires="x15">
      <x15ac:absPath xmlns:x15ac="http://schemas.microsoft.com/office/spreadsheetml/2010/11/ac" url="C:\Users\LEGION 5\Downloads\"/>
    </mc:Choice>
  </mc:AlternateContent>
  <xr:revisionPtr revIDLastSave="0" documentId="13_ncr:1_{F8A660A7-B250-4DBD-8DC6-9E735A8217FC}" xr6:coauthVersionLast="47" xr6:coauthVersionMax="47" xr10:uidLastSave="{00000000-0000-0000-0000-000000000000}"/>
  <bookViews>
    <workbookView xWindow="-108" yWindow="-108" windowWidth="23256" windowHeight="12456" tabRatio="731" firstSheet="1" activeTab="1" xr2:uid="{00000000-000D-0000-FFFF-FFFF00000000}"/>
  </bookViews>
  <sheets>
    <sheet name="Instructivo" sheetId="48" state="hidden" r:id="rId1"/>
    <sheet name="ACTIVIDAD_1" sheetId="20" r:id="rId2"/>
    <sheet name="ACTIVIDAD_2" sheetId="49" r:id="rId3"/>
    <sheet name="ACTIVIDAD_3" sheetId="50" r:id="rId4"/>
    <sheet name="META_PDD" sheetId="38" r:id="rId5"/>
    <sheet name="TERRITORIALIZACIÓN" sheetId="41" r:id="rId6"/>
    <sheet name="PRODUCTO_MGA" sheetId="47" r:id="rId7"/>
    <sheet name="PMR" sheetId="46" r:id="rId8"/>
    <sheet name="CONTROL DE CAMBIOS" sheetId="40" r:id="rId9"/>
  </sheets>
  <externalReferences>
    <externalReference r:id="rId10"/>
    <externalReference r:id="rId11"/>
    <externalReference r:id="rId12"/>
    <externalReference r:id="rId13"/>
  </externalReferences>
  <definedNames>
    <definedName name="_xlnm._FilterDatabase" localSheetId="7" hidden="1">PMR!$A$12:$AX$14</definedName>
    <definedName name="_xlnm.Print_Area" localSheetId="1">ACTIVIDAD_1!$A$1:$O$31</definedName>
    <definedName name="_xlnm.Print_Area" localSheetId="4">META_PDD!$A$6:$X$20</definedName>
    <definedName name="_xlnm.Print_Area" localSheetId="6">PRODUCTO_MGA!$A$1:$O$17</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4" i="20" l="1"/>
  <c r="AC52" i="41"/>
  <c r="AC53" i="41"/>
  <c r="AC54" i="41"/>
  <c r="AC55" i="41"/>
  <c r="AC56" i="41"/>
  <c r="AC57" i="41"/>
  <c r="AC58" i="41"/>
  <c r="AC59" i="41"/>
  <c r="AC60" i="41"/>
  <c r="AC61" i="41"/>
  <c r="AC62" i="41"/>
  <c r="AC63" i="41"/>
  <c r="AC64" i="41"/>
  <c r="AC65" i="41"/>
  <c r="AC66" i="41"/>
  <c r="AC67" i="41"/>
  <c r="AC68" i="41"/>
  <c r="AC69" i="41"/>
  <c r="AC51" i="41"/>
  <c r="AB52" i="41"/>
  <c r="AB53" i="41"/>
  <c r="AB54" i="41"/>
  <c r="AB55" i="41"/>
  <c r="AB56" i="41"/>
  <c r="AB57" i="41"/>
  <c r="AB58" i="41"/>
  <c r="AB59" i="41"/>
  <c r="AB60" i="41"/>
  <c r="AB61" i="41"/>
  <c r="AB62" i="41"/>
  <c r="AB63" i="41"/>
  <c r="AB64" i="41"/>
  <c r="AB65" i="41"/>
  <c r="AB66" i="41"/>
  <c r="AB67" i="41"/>
  <c r="AB68" i="41"/>
  <c r="AB69" i="41"/>
  <c r="AB51" i="41"/>
  <c r="AB80" i="41"/>
  <c r="C62" i="50"/>
  <c r="C62" i="49" l="1"/>
  <c r="N29" i="49"/>
  <c r="AC50" i="41" l="1"/>
  <c r="Z51" i="41"/>
  <c r="H42" i="47"/>
  <c r="G42" i="47"/>
  <c r="H40" i="47"/>
  <c r="G40" i="47"/>
  <c r="N29" i="50"/>
  <c r="N28" i="50"/>
  <c r="N27" i="50"/>
  <c r="N26" i="50"/>
  <c r="N25" i="50"/>
  <c r="N24" i="50"/>
  <c r="N28" i="49"/>
  <c r="N27" i="49"/>
  <c r="O29" i="49" s="1"/>
  <c r="N26" i="49"/>
  <c r="O26" i="49" s="1"/>
  <c r="N25" i="49"/>
  <c r="N24" i="49"/>
  <c r="O25" i="49" s="1"/>
  <c r="N29" i="20"/>
  <c r="N28" i="20"/>
  <c r="N27" i="20"/>
  <c r="N26" i="20"/>
  <c r="N25" i="20"/>
  <c r="O26" i="20"/>
  <c r="O28" i="49" l="1"/>
  <c r="O28" i="50"/>
  <c r="O29" i="50"/>
  <c r="O28" i="20"/>
  <c r="O29" i="20"/>
  <c r="O25" i="50"/>
  <c r="O26" i="50"/>
  <c r="O25" i="20"/>
  <c r="AA70" i="41"/>
  <c r="E42" i="47"/>
  <c r="E40" i="47"/>
  <c r="D42" i="47"/>
  <c r="D40" i="47"/>
  <c r="AC70" i="41" l="1"/>
  <c r="AB70" i="41"/>
  <c r="Z52" i="41"/>
  <c r="Z53" i="41"/>
  <c r="Z54" i="41"/>
  <c r="Z55" i="41"/>
  <c r="Z56" i="41"/>
  <c r="Z57" i="41"/>
  <c r="Z58" i="41"/>
  <c r="Z59" i="41"/>
  <c r="Z60" i="41"/>
  <c r="Z61" i="41"/>
  <c r="Z62" i="41"/>
  <c r="Z63" i="41"/>
  <c r="Z64" i="41"/>
  <c r="Z65" i="41"/>
  <c r="Z66" i="41"/>
  <c r="Z67" i="41"/>
  <c r="Z68" i="41"/>
  <c r="Z69" i="41"/>
  <c r="Z50" i="41"/>
  <c r="AB50" i="41" s="1"/>
  <c r="Y51" i="41"/>
  <c r="Y52" i="41"/>
  <c r="Y53" i="41"/>
  <c r="Y54" i="41"/>
  <c r="Y55" i="41"/>
  <c r="Y56" i="41"/>
  <c r="Y57" i="41"/>
  <c r="Y58" i="41"/>
  <c r="Y59" i="41"/>
  <c r="Y60" i="41"/>
  <c r="Y61" i="41"/>
  <c r="Y62" i="41"/>
  <c r="Y63" i="41"/>
  <c r="Y64" i="41"/>
  <c r="Y65" i="41"/>
  <c r="Y66" i="41"/>
  <c r="Y67" i="41"/>
  <c r="Y68" i="41"/>
  <c r="Y69" i="41"/>
  <c r="Y50" i="41"/>
  <c r="X70" i="41" l="1"/>
  <c r="K32" i="47"/>
  <c r="J32" i="47"/>
  <c r="Y70" i="41" l="1"/>
  <c r="Z70" i="41"/>
  <c r="W50" i="41"/>
  <c r="V50" i="41"/>
  <c r="U70" i="41"/>
  <c r="V69" i="41" l="1"/>
  <c r="V68" i="41" s="1"/>
  <c r="V67" i="41" s="1"/>
  <c r="V66" i="41" s="1"/>
  <c r="V65" i="41" s="1"/>
  <c r="V64" i="41" s="1"/>
  <c r="V63" i="41" s="1"/>
  <c r="V62" i="41" s="1"/>
  <c r="V61" i="41" s="1"/>
  <c r="V60" i="41" s="1"/>
  <c r="V59" i="41" s="1"/>
  <c r="V58" i="41" s="1"/>
  <c r="V57" i="41" s="1"/>
  <c r="V56" i="41" s="1"/>
  <c r="V55" i="41" s="1"/>
  <c r="V54" i="41" s="1"/>
  <c r="V53" i="41" s="1"/>
  <c r="V52" i="41" s="1"/>
  <c r="V51" i="41" s="1"/>
  <c r="W69" i="41"/>
  <c r="W68" i="41" s="1"/>
  <c r="W67" i="41" s="1"/>
  <c r="W66" i="41" s="1"/>
  <c r="W65" i="41" s="1"/>
  <c r="W64" i="41" s="1"/>
  <c r="W63" i="41" s="1"/>
  <c r="W62" i="41" s="1"/>
  <c r="W61" i="41" s="1"/>
  <c r="W60" i="41" s="1"/>
  <c r="W59" i="41" s="1"/>
  <c r="W58" i="41" s="1"/>
  <c r="W57" i="41" s="1"/>
  <c r="W56" i="41" s="1"/>
  <c r="W55" i="41" s="1"/>
  <c r="W54" i="41" s="1"/>
  <c r="W53" i="41" s="1"/>
  <c r="W52" i="41" s="1"/>
  <c r="W51" i="41" s="1"/>
  <c r="H32" i="47"/>
  <c r="H34" i="47"/>
  <c r="G34" i="47"/>
  <c r="G32" i="47"/>
  <c r="R70" i="41"/>
  <c r="Q51" i="41"/>
  <c r="Q52" i="41"/>
  <c r="Q53" i="41"/>
  <c r="Q54" i="41"/>
  <c r="Q55" i="41"/>
  <c r="Q56" i="41"/>
  <c r="Q57" i="41"/>
  <c r="Q58" i="41"/>
  <c r="Q59" i="41"/>
  <c r="Q60" i="41"/>
  <c r="Q61" i="41"/>
  <c r="Q62" i="41"/>
  <c r="Q63" i="41"/>
  <c r="Q64" i="41"/>
  <c r="Q65" i="41"/>
  <c r="Q66" i="41"/>
  <c r="Q67" i="41"/>
  <c r="Q68" i="41"/>
  <c r="Q69" i="41"/>
  <c r="Q70" i="41"/>
  <c r="Q50" i="41"/>
  <c r="E34" i="47"/>
  <c r="D34" i="47"/>
  <c r="E32" i="47"/>
  <c r="D32" i="47"/>
  <c r="B62" i="20"/>
  <c r="K26" i="47"/>
  <c r="K24" i="47"/>
  <c r="AF44" i="41" s="1"/>
  <c r="J26" i="47"/>
  <c r="J24" i="47"/>
  <c r="AD44" i="41"/>
  <c r="AW14" i="46"/>
  <c r="AC25" i="41"/>
  <c r="AC26" i="41"/>
  <c r="AC27" i="41"/>
  <c r="AC28" i="41"/>
  <c r="AC29" i="41"/>
  <c r="AC30" i="41"/>
  <c r="AC31" i="41"/>
  <c r="AC32" i="41"/>
  <c r="AC33" i="41"/>
  <c r="AC34" i="41"/>
  <c r="AC35" i="41"/>
  <c r="AC36" i="41"/>
  <c r="AC37" i="41"/>
  <c r="AC38" i="41"/>
  <c r="AC39" i="41"/>
  <c r="AC40" i="41"/>
  <c r="AC41" i="41"/>
  <c r="AC42" i="41"/>
  <c r="AC43" i="41"/>
  <c r="AC24" i="41"/>
  <c r="F26" i="47"/>
  <c r="H26" i="47"/>
  <c r="G26" i="47"/>
  <c r="H24" i="47"/>
  <c r="AA44" i="41"/>
  <c r="AC44" i="41" s="1"/>
  <c r="F24" i="47"/>
  <c r="L15" i="47"/>
  <c r="Y44" i="41"/>
  <c r="Z43" i="41"/>
  <c r="Z44" i="41" s="1"/>
  <c r="X44" i="41"/>
  <c r="AV14" i="46"/>
  <c r="W44" i="41"/>
  <c r="V44" i="41"/>
  <c r="V41" i="41" s="1"/>
  <c r="V38" i="41" s="1"/>
  <c r="V35" i="41" s="1"/>
  <c r="V31" i="41" s="1"/>
  <c r="R44" i="41"/>
  <c r="W43" i="41"/>
  <c r="V43" i="41"/>
  <c r="V40" i="41" s="1"/>
  <c r="V37" i="41" s="1"/>
  <c r="V34" i="41" s="1"/>
  <c r="T43" i="41"/>
  <c r="S43" i="41"/>
  <c r="W42" i="41"/>
  <c r="V42" i="41"/>
  <c r="V39" i="41" s="1"/>
  <c r="V36" i="41" s="1"/>
  <c r="V33" i="41" s="1"/>
  <c r="T42" i="41"/>
  <c r="S42" i="41"/>
  <c r="W41" i="41"/>
  <c r="T41" i="41"/>
  <c r="S41" i="41"/>
  <c r="W40" i="41"/>
  <c r="T40" i="41"/>
  <c r="S40" i="41"/>
  <c r="W39" i="41"/>
  <c r="T39" i="41"/>
  <c r="S39" i="41"/>
  <c r="W38" i="41"/>
  <c r="T38" i="41"/>
  <c r="S38" i="41"/>
  <c r="W37" i="41"/>
  <c r="T37" i="41"/>
  <c r="S37" i="41"/>
  <c r="W36" i="41"/>
  <c r="T36" i="41"/>
  <c r="S36" i="41"/>
  <c r="W35" i="41"/>
  <c r="T35" i="41"/>
  <c r="S35" i="41"/>
  <c r="W34" i="41"/>
  <c r="T34" i="41"/>
  <c r="S34" i="41"/>
  <c r="W33" i="41"/>
  <c r="T33" i="41"/>
  <c r="S33" i="41"/>
  <c r="W32" i="41"/>
  <c r="T32" i="41"/>
  <c r="S32" i="41"/>
  <c r="W31" i="41"/>
  <c r="T31" i="41"/>
  <c r="S31" i="41"/>
  <c r="W30" i="41"/>
  <c r="T30" i="41"/>
  <c r="V30" i="41" s="1"/>
  <c r="S30" i="41"/>
  <c r="W29" i="41"/>
  <c r="T29" i="41"/>
  <c r="S29" i="41"/>
  <c r="W28" i="41"/>
  <c r="T28" i="41"/>
  <c r="S28" i="41"/>
  <c r="W27" i="41"/>
  <c r="T27" i="41"/>
  <c r="S27" i="41"/>
  <c r="W26" i="41"/>
  <c r="T26" i="41"/>
  <c r="S26" i="41"/>
  <c r="W25" i="41"/>
  <c r="T25" i="41"/>
  <c r="S25" i="41"/>
  <c r="W24" i="41"/>
  <c r="V24" i="41"/>
  <c r="T24" i="41"/>
  <c r="V25" i="41" s="1"/>
  <c r="S24" i="41"/>
  <c r="I18" i="47"/>
  <c r="H18" i="47"/>
  <c r="G18" i="47"/>
  <c r="E18" i="47"/>
  <c r="D18" i="47"/>
  <c r="K15" i="47"/>
  <c r="J15" i="47"/>
  <c r="I15" i="47"/>
  <c r="H15" i="47"/>
  <c r="G15" i="47"/>
  <c r="E15" i="47"/>
  <c r="D15" i="47"/>
  <c r="B52" i="38"/>
  <c r="C51" i="38"/>
  <c r="C29" i="38"/>
  <c r="F26" i="38"/>
  <c r="B34" i="50"/>
  <c r="I116" i="50"/>
  <c r="H116" i="50"/>
  <c r="G116" i="50"/>
  <c r="F116" i="50"/>
  <c r="E116" i="50"/>
  <c r="D116" i="50"/>
  <c r="C116" i="50"/>
  <c r="B116" i="50"/>
  <c r="B62" i="50"/>
  <c r="B34" i="49"/>
  <c r="B34" i="20"/>
  <c r="I116" i="49"/>
  <c r="H116" i="49"/>
  <c r="G116" i="49"/>
  <c r="F116" i="49"/>
  <c r="E116" i="49"/>
  <c r="D116" i="49"/>
  <c r="C116" i="49"/>
  <c r="B116" i="49"/>
  <c r="B62" i="49"/>
  <c r="F36" i="49"/>
  <c r="I116" i="20"/>
  <c r="H116" i="20"/>
  <c r="G116" i="20"/>
  <c r="F116" i="20"/>
  <c r="E116" i="20"/>
  <c r="D116" i="20"/>
  <c r="C116" i="20"/>
  <c r="B116" i="20"/>
  <c r="F36" i="20"/>
  <c r="C52" i="38" l="1"/>
  <c r="S44" i="41"/>
  <c r="AF32" i="41"/>
  <c r="S51" i="41"/>
  <c r="S50" i="41"/>
  <c r="S66" i="41"/>
  <c r="S58" i="41"/>
  <c r="T50" i="41"/>
  <c r="T66" i="41"/>
  <c r="T62" i="41"/>
  <c r="T58" i="41"/>
  <c r="T54" i="41"/>
  <c r="T44" i="41"/>
  <c r="S65" i="41"/>
  <c r="S57" i="41"/>
  <c r="T69" i="41"/>
  <c r="T65" i="41"/>
  <c r="T61" i="41"/>
  <c r="T57" i="41"/>
  <c r="T53" i="41"/>
  <c r="S62" i="41"/>
  <c r="S54" i="41"/>
  <c r="T68" i="41"/>
  <c r="T64" i="41"/>
  <c r="T60" i="41"/>
  <c r="T56" i="41"/>
  <c r="T52" i="41"/>
  <c r="S69" i="41"/>
  <c r="S61" i="41"/>
  <c r="S53" i="41"/>
  <c r="T67" i="41"/>
  <c r="T63" i="41"/>
  <c r="T59" i="41"/>
  <c r="T55" i="41"/>
  <c r="T51" i="41"/>
  <c r="AF35" i="41"/>
  <c r="AF29" i="41"/>
  <c r="AF33" i="41"/>
  <c r="AF39" i="41"/>
  <c r="AF42" i="41"/>
  <c r="AF37" i="41"/>
  <c r="AF25" i="41"/>
  <c r="AF26" i="41"/>
  <c r="AF24" i="41"/>
  <c r="AF40" i="41"/>
  <c r="AF27" i="41"/>
  <c r="AF31" i="41"/>
  <c r="AF34" i="41"/>
  <c r="AF30" i="41"/>
  <c r="AF38" i="41"/>
  <c r="V32" i="41"/>
  <c r="V29" i="41" s="1"/>
  <c r="S68" i="41"/>
  <c r="S64" i="41"/>
  <c r="S60" i="41"/>
  <c r="S56" i="41"/>
  <c r="S52" i="41"/>
  <c r="AF36" i="41"/>
  <c r="AF43" i="41"/>
  <c r="AF28" i="41"/>
  <c r="AF41" i="41"/>
  <c r="S67" i="41"/>
  <c r="S63" i="41"/>
  <c r="S59" i="41"/>
  <c r="S55" i="41"/>
  <c r="V27" i="41"/>
  <c r="V28" i="41"/>
  <c r="V26"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685A2F-CE75-4EB9-BC6B-576578538AE6}">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57215A40-A78A-4FC9-8746-BDDBE708EB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7EC0A14E-7DB1-4DA9-8DCB-506CE0FFA085}">
      <text>
        <r>
          <rPr>
            <sz val="9"/>
            <color indexed="81"/>
            <rFont val="Tahoma"/>
            <family val="2"/>
          </rPr>
          <t>Fecha en la que el cambio solicitado al plan de acción es aprobado</t>
        </r>
      </text>
    </comment>
    <comment ref="B8" authorId="0" shapeId="0" xr:uid="{D2AA1F8D-8B8C-43A0-BB82-3155D43A42F4}">
      <text>
        <r>
          <rPr>
            <sz val="9"/>
            <color indexed="81"/>
            <rFont val="Tahoma"/>
            <family val="2"/>
          </rPr>
          <t>Fecha en la que el cambio solicitado al plan de acción es aprobado</t>
        </r>
      </text>
    </comment>
    <comment ref="C8" authorId="0" shapeId="0" xr:uid="{95F7E6F3-93BD-4026-8340-BDE26B2BBFE3}">
      <text>
        <r>
          <rPr>
            <sz val="9"/>
            <color indexed="81"/>
            <rFont val="Tahoma"/>
            <family val="2"/>
          </rPr>
          <t>Descripción de los cambios realizados en la actialización que corresponda</t>
        </r>
      </text>
    </comment>
    <comment ref="D8" authorId="0" shapeId="0" xr:uid="{26204D2E-C391-4793-8863-4123BB2DED5A}">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<sst xmlns="http://schemas.openxmlformats.org/spreadsheetml/2006/main" count="2099" uniqueCount="580">
  <si>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</si>
  <si>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</si>
  <si>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</si>
  <si>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</si>
  <si>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</si>
  <si>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</si>
  <si>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</si>
  <si>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</si>
  <si>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</si>
  <si>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</si>
  <si>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</si>
  <si>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</si>
  <si>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</si>
  <si>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</si>
  <si>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</si>
  <si>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</si>
  <si>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</si>
  <si>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</si>
  <si>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</si>
  <si>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</si>
  <si>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</si>
  <si>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</si>
  <si>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</si>
  <si>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</si>
  <si>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</si>
  <si>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</si>
  <si>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</si>
  <si>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</si>
  <si>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</si>
  <si>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</si>
  <si>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</si>
  <si>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</si>
  <si>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</si>
  <si>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</si>
  <si>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</si>
  <si>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</si>
  <si>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</si>
  <si>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</si>
  <si>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</si>
  <si>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</si>
  <si>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</si>
  <si>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</si>
  <si>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</si>
  <si>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</si>
  <si>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</si>
  <si>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</si>
  <si>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</si>
  <si>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</si>
  <si>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</si>
  <si>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</si>
  <si>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</si>
  <si>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</si>
  <si>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</si>
  <si>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</si>
  <si>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</si>
  <si>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</si>
  <si>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</si>
  <si>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</si>
  <si>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</si>
  <si>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</si>
  <si>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</si>
  <si>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</si>
  <si>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</si>
  <si>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</si>
  <si>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</si>
  <si>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</si>
  <si>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</si>
  <si>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</si>
  <si>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</si>
  <si>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</si>
  <si>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</si>
  <si>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</si>
  <si>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</si>
  <si>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</si>
  <si>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</si>
  <si>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</si>
  <si>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</si>
  <si>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</si>
  <si>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</si>
  <si>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</si>
  <si>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</si>
  <si>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</si>
  <si>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</si>
  <si>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</si>
  <si>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</si>
  <si>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</si>
  <si>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</si>
  <si>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</si>
  <si>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</si>
  <si>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</si>
  <si>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</si>
  <si>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</si>
  <si>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</si>
  <si>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</si>
  <si>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</si>
  <si>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</si>
  <si>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</si>
  <si>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</si>
  <si>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</si>
  <si>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</si>
  <si>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</si>
  <si>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</si>
  <si>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</si>
  <si>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</si>
  <si>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</si>
  <si>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</si>
  <si>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</si>
  <si>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</si>
  <si>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</si>
  <si>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</si>
  <si>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</si>
  <si>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</si>
  <si>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</si>
  <si>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</si>
  <si>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</si>
  <si>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</si>
  <si>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</si>
  <si>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</si>
  <si>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</si>
  <si>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</si>
  <si>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</si>
  <si>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</si>
  <si>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</si>
  <si>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</si>
  <si>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</si>
  <si>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</si>
  <si>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</si>
  <si>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</si>
  <si>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</si>
  <si>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</si>
  <si>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</si>
  <si>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</si>
  <si>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</si>
  <si>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</si>
  <si>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</si>
  <si>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</si>
  <si>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</si>
  <si>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</si>
  <si>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</si>
  <si>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</si>
  <si>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</si>
  <si>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</si>
  <si>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</si>
  <si>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</si>
  <si>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</si>
  <si>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</si>
  <si>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</si>
  <si>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</si>
  <si>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</si>
  <si>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</si>
  <si>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</si>
  <si>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</si>
  <si>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</si>
  <si>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</si>
  <si>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</si>
  <si>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</si>
  <si>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</si>
  <si>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</si>
  <si>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</si>
  <si>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</si>
  <si>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SECRETARÍA DISTRITAL DE LA MUJER</t>
  </si>
  <si>
    <t xml:space="preserve">Código: DE-FO-5	</t>
  </si>
  <si>
    <t xml:space="preserve">DIRECCIONAMIENTO ESTRATEGICO </t>
  </si>
  <si>
    <t>Versión: 14</t>
  </si>
  <si>
    <t>Fecha de Emisión: 28/04/2025</t>
  </si>
  <si>
    <t>ACTIVIDADES</t>
  </si>
  <si>
    <t>Página 2 de 7</t>
  </si>
  <si>
    <t>PROYECTO DE INVERSIÓN</t>
  </si>
  <si>
    <t>8190 - Desarrollo de capacidades digitales para potenciar la inclusión social de las mujeres en zonas urbanas y rurales en Bogotá D.C.</t>
  </si>
  <si>
    <t>BPIN</t>
  </si>
  <si>
    <t>Enero</t>
  </si>
  <si>
    <t>X</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</si>
  <si>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</si>
  <si>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</si>
  <si>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</si>
  <si>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</si>
  <si>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</si>
  <si>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</si>
  <si>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</si>
  <si>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</si>
  <si>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</si>
  <si>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</si>
  <si>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</si>
  <si>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</si>
  <si>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</si>
  <si>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</si>
  <si>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</si>
  <si>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Diseñar 4 contenidos nuevos de formación en capacidades digitales con enfoque de género y diferencial</t>
  </si>
  <si>
    <t>Servicios de Educación Informal</t>
  </si>
  <si>
    <t>Numero de contenidos nuevos de formación en capacidades digitales con enfoque de género y diferencial diseñados</t>
  </si>
  <si>
    <t>3. Bogotá confia en su potencial</t>
  </si>
  <si>
    <t>3.17. Formación para el trabajo y acceso a oportunidades educativas</t>
  </si>
  <si>
    <t>Formar 27.000 mujeres en habilidades digitales a través de los Centros de Inclusión Digital – CID, en zonas rurales y urbanas.</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</si>
  <si>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</si>
  <si>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</si>
  <si>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</si>
  <si>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</si>
  <si>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</si>
  <si>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</si>
  <si>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</si>
  <si>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</si>
  <si>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Suma</t>
  </si>
  <si>
    <t xml:space="preserve">                                                                                               DESCRIPCIÓN CUALITATIVA DEL AVANCE POR ACTIVIDAD</t>
  </si>
  <si>
    <t>ENERO</t>
  </si>
  <si>
    <t xml:space="preserve">PROGRAMACIÓN </t>
  </si>
  <si>
    <t>No se presentan avances acorde a lo programado</t>
  </si>
  <si>
    <t>No se presentan avances y logros acumulados acorde con lo programado</t>
  </si>
  <si>
    <t xml:space="preserve">No se presentan retrasos acorde con la ejecución </t>
  </si>
  <si>
    <t>No se presentan beneficios acorde con la ejecución</t>
  </si>
  <si>
    <t>FEBRERO</t>
  </si>
  <si>
    <r>
      <t xml:space="preserve">Como parte de los avances en el diseño de contenidos nuevos de formación en capacidades digitales con enfoque de género y diferencial, se estableció el tema del curso nuevo que será desarrollado, y la población con la cual se ejecutará un piloto de dicho curso.
Al respecto, el tema del curso a diseñar será: </t>
    </r>
    <r>
      <rPr>
        <b/>
        <i/>
        <sz val="13"/>
        <color theme="1"/>
        <rFont val="Arial"/>
        <family val="2"/>
      </rPr>
      <t>Memoria y herramientas Trasmedias</t>
    </r>
    <r>
      <rPr>
        <sz val="13"/>
        <color theme="1"/>
        <rFont val="Arial"/>
        <family val="2"/>
      </rPr>
      <t xml:space="preserve">. El desarrollo del curso se hará en articulación con el Instituto Distrital de las Artes – IDARTES, buscando implementarlo en una institución educativa que se defina previamente. El curso tendrá un piloto con las mujeres víctimas del conflicto armado en Bogotá, para validar los contenidos. </t>
    </r>
  </si>
  <si>
    <t xml:space="preserve">Como parte de los avances y logros acumulados para el diseño de contenidos nuevos para el diseño de capacidades digitales de las mujeres, se cuenta con la definición de la temática a abordada, y la población objeto del curso </t>
  </si>
  <si>
    <t xml:space="preserve">El diseño de este curso beneficia a las mujeres que participen del mismo, en donde a partir de los relatos se recupere la memoraría, se construya conocimiento colectivo a través de las experiencias y la palabra, además se comparta con otras personas mediante herramientas trasmediales, buscando que las historias de violencia no se repitan. </t>
  </si>
  <si>
    <t>MARZO</t>
  </si>
  <si>
    <t>Debido a que El curso de memoria y herramientas transmedia depende en gran medida del convenio con el Instituto Distrital para las Artes-IDARTES, el cual aún no se ha concretado por parte de la entidad, se tomó la decisión de desarrollar un nuevo curso,que no dependa de un tercero. Este nuevo curso tendrá como objetivo de fortalecer sus capacidades digitales y potenciar sus iniciativas productivas. A través de esta formación, las participantes podrán escalar sus negocios, optimizar su gestión y generar nuevas oportunidades de crecimiento para sus emprendimientos. La estructura inical de contenido propuesta es e la siguiente, la cual tendrá un componente trasversal, al redredor de la construcción de relato de vida: 
Módulo 1 – Herramientas para creación de marca 
Módulo 2 – WhatsApp Business parte 1 
Módulo 3 - WhatsApp Business parte 2 
Módulo 4 – Redes sociales y emprendimiento. 
Módulo 5 – Publicidad y redes sociales. 
Módulo 6 – Seguridad digital para los emprendimientos.</t>
  </si>
  <si>
    <t>Se tiene estructura de un curso nuevo, y su consolidación pedende unicamente del equipo de formación y sus habilidades. Además se tendrá en cuenta el apoyo del equipo de Emprendimiento y Empleabiliad de la Subsecretaría de Cuidado y Plíticas de Igualdad, así como de las mujeres que participan en esta estrategia. Tendrá un componente de contrucción de relato de vida, dirigido de manera especial a mujeres víctimas del conflicto armado.</t>
  </si>
  <si>
    <t xml:space="preserve">Este curso permitirá potenciar los emprendimientos de las mujeres, y particupalmente permitirá que las mujeres víctimas del conflicto armado encuentren una posibilidad de subsistencia a partir de ideas de negocio que surgen de sus saberes. </t>
  </si>
  <si>
    <t>ABRIL</t>
  </si>
  <si>
    <t>Durante el mes de abril se realizó el ajuste a la propuesta de contenido del curso Habilidades Digitales para el Emprendimiento de las Mujeres, a partir de la socialización del contenido con la líder de la estrategia de autonomía económica de la SDMujer. Posteriormente, el equipo base de formación consolidó la propuesta, quedando estructurada de la siguiente manera: 
Módulo 1 – Mi emprendimiento mi historia 
Módulo 2 - Identidad del emprendimiento  
Módulo 3 – WhatsApp Bussines 
Módulo 4 - Estrategias y herramientas de divulgación en redes sociales 
Módulo 5 - Herramientas para fotografías de productos</t>
  </si>
  <si>
    <t>Se cuenta con la definición de cinco módulos de formación para el desarrollo de capacidades digitales de las mujeres y el uso de herramientas de Tecnología de la Información y la Comunicación TIC en el fortalecimiento de sus emprendimientos. El diseño de contenidos nuevos, ha contado con la articulación del equipo de Emprendimiento y Empleabilidad de la Subsecretaría de Cuidado y Políticas de Igualdad, así como de las mujeres que participan en esta estrategia. Asimismo, con el equipo de enfoque diferencial para la incorporación de este en los contenidos.</t>
  </si>
  <si>
    <t>El contar con nuevos contenidos para las mujeres, favorece la vinculación a los procesos de desarrollo de capacidades, propiciando su participación. Ahora, el poder diseñarlos con las voces de las mujeres garantiza que se responda a las necesidades en sus territorios y sus vidas cotidianas</t>
  </si>
  <si>
    <t>MAYO</t>
  </si>
  <si>
    <t>Durante el mes de mayo se avanzaron en las siguientes acciones, relacionadas con contenidos de formación con enfoque diferencial y de género:
1. Se realizó la revisión de temáticas y contenidos propuestos por el equipo para el curso denominado “Mujeres Emprendedoras en la era digital”, esto por parte de la directora, contando con su aprobación se inicio la etapa de producción y diseño del curso. Esta etapa contempla entre otras cosas: búsqueda de material pedagógico, herramientas metodológicas susceptibles de ser virtualizadas, ejercicios aptos para un proceso interactivo, y revisión de los contenidos desde los enfoques de género, diferencial y territorial. 
Los contenidos definidos y aprobados por la directora son: 
Módulo 1. Mi emprendimiento mi historia: Narrativas de vida; Identificando mis recursos.
Módulo 2. Introducción a la fotografía para emprendedoras: Importancia de la fotografía en el emprendimiento; Luz y composición; Fotografías con el celular.
Módulo 3. identidad del emprendimiento: Herramientas digitales para crear logo; Creación de Logo  
Módulo 4. WhatsApp: Instalación y configuración de la aplicación; Herramientas principales.
Módulo 5. Estrategias y herramientas de divulgación en redes sociales: Emprender desde redes sociales; Estrategias para redes sociales; Meta Bussines; Facebook; Instagram; Estrategias en redes sociales
2. Se realizó la propuesta de actualización de contenido de los primeros seis módulos para el curso Habilidades Socioemocionales: 
Módulo 1 – Introducción a las habilidades socioemocionales 
Módulo2 – Inteligencia emocional 
Módulo3 – Comunicación asertiva y efectiva 
Módulo 4 – Liderazgo y autoliderazgo 
Módulo 5 Autogestión y orientación a resultados 
Módulo 6 - Negociación y resolución de conflictos</t>
  </si>
  <si>
    <t xml:space="preserve">Se cuenta con la definición de cinco módulos de formación para el desarrollo de capacidades digitales de las mujeres y el uso de herramientas de Tecnología de la Información y la Comunicación TIC en el fortalecimiento de sus emprendimientos. El diseño de contenidos nuevos, ha contado con la articulación del equipo de Emprendimiento y Empleabilidad de la Subsecretaría de Cuidado y Políticas de Igualdad, con las mujeres que participan en esta estrategia y con el equipo de enfoque diferencial. Los contenidos fueron aprobados por la directora de Gestión del Conocimiento y están en proceso de producción y diseño del curso. Asimismo, se inició la actualización del curso Habilidades Socioemocionales, adaptando el contenido a las necesidades actuales de las mujeres en sus diferencias y diversidades. </t>
  </si>
  <si>
    <t>El curso "Mujeres emprendedoras en la era digital" se presenta como una oportunidad que responde a la necesidad de fortalecer la autonomía económica de las ciudadanas y capacitar a las mujeres de Bogotá en el uso y aprovechamiento de herramientas digitales que les permitan escalar en sus negocios y generar nuevas oportunidades de crecimiento y la creación de redes de apoyo.</t>
  </si>
  <si>
    <t>JUNIO</t>
  </si>
  <si>
    <t>En el mes de junio se realizaron las siguientes acciones, relacionadas con contenidos de formación con enfoque diferencial y de género
1. Elaboración del guion instruccional del módulo 1 – “Mi emprendimiento, mi historia”: se estructuraron los contenidos, actividades y recursos pedagógicos orientados a que las participantes reconozcan su trayectoria personal como punto de partida para fortalecer sus iniciativas emprendedoras. Para la construcción de este guion, se desarrolló un proceso de investigación y síntesis conceptual que permitió identificar referentes teóricos, metodológicos y contextuales clave sobre narrativas de vida, memoria histórica y emprendimiento. Esta fase incluyó la revisión de experiencias de mujeres en contextos de vulnerabilidad. También incluyó una actividad principal en la que las participantes crean un mapa de recursos y necesidades.
2. Diseño del cronograma para la virtualización de los módulos del curso: Se sostuvo una reunión en la que se definieron tiempos y responsables para el desarrollo y adaptación de cada módulo, contemplando las instrucciones para elaborar el guion instruccional. Este cronograma permitirá hacer seguimiento al proceso y garantizar el cumplimiento de los plazos establecidos en el plan de acción. 
3. Virtualización del curso en la plataforma Moodle: se realizó la carga de los contenidos generales del curso y del módulo 1, asegurando una estructura clara y accesible para las participantes. En la presentación general se incorporaron la meta de aprendizaje, el objetivo y la justificación del curso, orientados al desarrollo de capacidades digitales para el fortalecimiento de los emprendimientos liderados por mujeres en Bogotá.</t>
  </si>
  <si>
    <t xml:space="preserve">Se cuenta con la definición de cinco módulos de formación para el desarrollo de capacidades digitales de las mujeres y el uso de herramientas de Tecnología de la Información y la Comunicación TIC en el fortalecimiento de sus emprendimientos. El diseño de contenidos nuevos, ha contado con la articulación del equipo de Emprendimiento y Empleabilidad de la Subsecretaría de Cuidado y Políticas de Igualdad, con las mujeres que participan en esta estrategia y con el equipo de enfoque diferencial. Los contenidos fueron aprobados por la directora de Gestión del Conocimiento y están en proceso de producción, diseño y virtualización. Asimismo, se crearon los guiones instruccionales para la virtualización de la actualización del Habilidades Socioemocionales. </t>
  </si>
  <si>
    <t>Con la creación del curso nuevo enfocado en el fortalecimiento de emprendimientos de las mujeres, no solo será posible fortelecer las habilidades necesarias de las mujeres, sino que además este curso permitirá que quienes participen salgan con un insumo inicial sobre sus emprendimientos: línea gráfica, objetivo, visión de futuro, herramientas para la divulgación en redes sociales.
Por otro lado, las actualizaciones de los cursos de formación como Habilidades Digitales y Habilidades Socioemocionales permite que las mujeres tengan información y herramientas actualizadas, de acuerdo con el avance tecnológico y de conocimiento.</t>
  </si>
  <si>
    <t>JULIO</t>
  </si>
  <si>
    <t xml:space="preserve">Durante el mes de julio se avanzaron en las siguientes acciones, relacionadas con contenidos de formación con enfoque diferencial y de género:
1. Se realizaron ajustes de los guiones instruccionales del módulo 1 “Mi emprendimiento mi historia” y se entregaron los guiones instruccionales, se inició graficación y virtualización del módulo 4 "WhatsApp Bussines” del curso “Mujeres emprendedoras en la era digital”, de acuerdo con lo indicado por el diseñador y administrador de la plataforma Moodle. Los módulos se ajustaron de la siguiente manera: Estilo visual: Uso de imágenes ilustrativas (de Canva y Freepik), íconos interactivos y colores llamativos para resaltar elementos clave; Interactividad: Algunas diapositivas están diseñadas de manera progresiva para revelar contenido al hacer clic (por ejemplo, frases, bloques de texto o íconos); Lenguaje: Cercano, empático y accesible, dirigido principalmente a mujeres de diferentes contextos. 
2. Se ajustaron los guiones instruccionales, se realizó el diseño y virtualización de los módulos 1, 2 y 3 del curso de Habilidades Socioemocionales. El guión instruccional de la presentación del curso introduce los objetivos, estructura y enfoque del programa dirigido a mujeres de Bogotá D.C. El curso busca fortalecer el bienestar emocional, social y digital de las participantes, brindándoles herramientas para enfrentar los desafíos derivados de la desigualdad y los estereotipos de género. Se desarrolla en modalidad mixta (virtual y presencial), tiene una duración de 20 horas y está compuesto por ocho módulos que abordan desde los servicios institucionales hasta habilidades como liderazgo, comunicación asertiva y flexibilidad cognitiva. Además, incluye una línea de entrada para diagnosticar conocimientos previos en habilidades digitales.  
3. Los guiones instruccionales del curso “Habilidades Socioemocionales” están estructurados en formato de presentación tipo diapositiva, con un enfoque pedagógico claro, visual e interactivo. Cada guion organiza el contenido por módulos temáticos, iniciando con una introducción conceptual, seguida de ejemplos prácticos, reflexiones con enfoque de género y actividades aplicadas. Se utilizan recursos como botones interactivos, preguntas guía, casos reales y enlaces a materiales complementarios para facilitar la comprensión y participación. El lenguaje es cercano e incluyente, promoviendo el empoderamiento, la autorreflexión y el aprendizaje significativo en contextos tanto presenciales como virtuales.  
</t>
  </si>
  <si>
    <t xml:space="preserve">Se cuenta con la definición de cinco módulos de formación para el desarrollo de capacidades digitales de las mujeres y el uso de herramientas de Tecnología de la Información y la Comunicación TIC en el fortalecimiento de sus emprendimientos. El diseño de contenidos nuevos, ha contado con la articulación del equipo de Emprendimiento y Empleabilidad de la Subsecretaría de Cuidado y Políticas de Igualdad, con las mujeres que participan en esta estrategia y con el equipo de enfoque diferencial. Los contenidos fueron aprobados por la directora de Gestión del Conocimiento y están en proceso de producción, diseño y virtualización. Asimismo, se crearon los guiones instruccionales para la virtualización de la actualización del Habilidades Socioemocionales, y se ajustaron de acuerdo con las necesidades de diseño y virtualización, con el fin de que los cursos sean interactivos, progresivos y visualmente accesible. </t>
  </si>
  <si>
    <t>Las acciones desarrolladas durante el mes de julio en los cursos “Mujeres emprendedoras en la era digital” y “Habilidades Socioemocionales” representan un avance significativo en la promoción de la inclusión digital y el fortalecimiento del bienestar integral de las mujeres en Bogotá. La actualización de guiones instruccionales, el diseño visual atractivo, la interactividad y el lenguaje empático permiten que los contenidos sean más accesibles, cercanos y significativos para las participantes. Estos cursos no solo brindan herramientas prácticas para el emprendimiento y el uso de tecnologías como WhatsApp Business, sino que también abordan habilidades clave como el liderazgo, la comunicación asertiva y la flexibilidad cognitiva, contribuyendo al empoderamiento femenino y la superación de barreras derivadas de la desigualdad de género. Al ofrecer una modalidad mixta y recursos pedagógicos innovadores, se facilita una experiencia de aprendizaje inclusiva, reflexiva y transformadora que impacta positivamente en la vida personal, social y económica de las mujeres.</t>
  </si>
  <si>
    <t>AGOSTO</t>
  </si>
  <si>
    <t xml:space="preserve">Durante el mes de agosto se avanzaron en las siguientes acciones, relacionadas con contenidos de formación con enfoque diferencial y de género:
a. Se avanzó en el ajuste y/o construcción de los guiones instruccionales de los módulos: Módulo 02 - La identidad de mi emprendimiento; Módulo 03 - Introducción de la fotografía para emprendedores; Módulo 04 - WhatsApp Bussines; Módulo 05 Estrategias y herramientas de divulgación en redes sociale. En este proceso, se han tenido reuniones y retroalimentaciones constantes por parte del equipo base de formación, con el fin de tener un curso pertinente, innovador y acorde a las necesidades de las mujeres y a los objetivos de los CID. Dentro de ello se ha contemplado: poner ejemplos y ejercicios cercanos a las mujeres, teniendo en cuenta los dispositivos con que cuentan; un lenguaje cercano y amable; explicaciones paso paso a través de infografías; imagenes de mujeres en sus diferencias y diversidades; propuestas visualmente atractivas.
b.Se definió la línea gráfica para la actualización del curso Habilidades Socioemocionales, la cual fue aprobada por el equipo base de formación. A partir de ello se inició con la graficación de los módulos del curso. Dentro de la líne gráfica se priorizaron los colores que maneja la SDMujer, ilustraciones con líneas delgadas y de mujeres diversas, íconos ilustrativos que permitan una mejor comprensción de los temas abordados. Adicionalmente se terminaron de ajustar los guiones instruccionales de los módulos 4 al 7 para ser virtualizados y graficados. </t>
  </si>
  <si>
    <t xml:space="preserve">Se cuenta con la definición y ajuste final de cinco módulos de formación para el desarrollo de capacidades digitales de las mujeres y el uso de herramientas de Tecnología de la Información y la Comunicación TIC en el fortalecimiento de sus emprendimientos. El diseño de contenidos nuevos, ha contado con la articulación del equipo de Emprendimiento y Empleabilidad de la Subsecretaría de Cuidado y Políticas de Igualdad, con las mujeres que participan en esta estrategia y con el equipo de enfoque diferencial. Los contenidos fueron aprobados por la directora de Gestión del Conocimiento y están en proceso de producción, diseño y virtualización. Asimismo, se crearon los guiones instruccionales para la virtualización de la actualización del Habilidades Socioemocionales, y se ajustaron de acuerdo con las necesidades de diseño y virtualización, con el fin de que los cursos sean interactivos, progresivos y visualmente accesible. Se cuenta con la línea gráfica del curso Habilidades Socioemocionales. </t>
  </si>
  <si>
    <t>Durante el mes de agosto se avanzó significativamente en el fortalecimiento de las capacidades digitales, socioemocionales y de liderazgo de las mujeres a través del desarrollo y actualización de dos cursos clave: Mujeres Emprendedoras en la Era Digital y Habilidades Socioemocionales. En el primero, se consolidaron módulos que permiten a las participantes narrar su historia emprendedora, construir una identidad de marca con enfoque de género, mejorar la presentación visual de sus productos, y utilizar herramientas como WhatsApp Business y redes sociales para posicionar sus negocios. En paralelo, se trabajó en el rediseño gráfico y pedagógico del curso Habilidades Socioemocionales, incorporando contenidos interactivos y actividades creativas que abordan el liderazgo, la autogestión, la negociación, la resiliencia y la flexibilidad cognitiva, con enfoque en los retos que enfrentan las mujeres en distintos ámbitos. Estas acciones permiten ofrecer una formación integral que potencia el empoderamiento, la autonomía y la participación activa de las mujeres en entornos digitales, laborales y comunitarios, promoviendo su desarrollo personal y profesional desde una perspectiva transformadora.</t>
  </si>
  <si>
    <t>SEPTIEMBRE</t>
  </si>
  <si>
    <t>Durante el mes de septiembre se avanzaron en las siguientes acciones, relacionadas con contenidos de formación con enfoque diferencial y de género:
a. Se culminaron la totalidad de los guiones instruccionales de cada módulo para el curso de "Mi emprendimiento, mi historia", incluyendo el módulo 02 sobre identidad visual, el cual consta de pasos sencillos y ejercicios prácticos para que las mujeres, de acuerdo con sus habilidades y herramientas, puedan obtener una primer idea sobre la identidad de su emprendimiento; este módulo, contiene además una propuesta de 7 pasos, los cuales se van a ir construyendo en el curso, con el fin de asegurar que las mujeres cuenten con un insumo robusto para sus emprendimiento al final del curso. Por último, el curso cuenta con una línea gráfica para el diseño y virtualización de este.
b. El curso de Habilidades Socioemocionales se encuentra completamente diagramado de acuerdo con la línea gráfica establecida, y se inició con la virtualización del contenido para ser publicado en la plataforma Moodle.</t>
  </si>
  <si>
    <t>Se cuenta con la definición y ajuste final de todos los módulos de formación para el desarrollo de capacidades digitales de las mujeres y el uso de herramientas de Tecnología de la Información y la Comunicación TIC en el fortalecimiento de sus emprendimientos y la línea gráfica para la diagramación y virtualización. El diseño de contenidos nuevos ha contado con la articulación del equipo de Emprendimiento y Empleabilidad de la Subsecretaría de Cuidado y Políticas de Igualdad, con las mujeres que participan en esta estrategia y con el equipo de enfoque diferencial. Los contenidos fueron aprobados por la directora de Gestión del Conocimiento y están en proceso de diseño y virtualización. Asimismo, se cuenta con la diagramación de la totalidad de los módulos de la actualización del curso Habilidades Socioemocionales, y están en proceso de virtualización.</t>
  </si>
  <si>
    <t>Los cursos desarrollados en el marco de los Centros de Inclusión Digital ofrecen beneficios significativos para el fortalecimiento personal y económico de las mujeres. A través de contenidos diseñados con enfoque diferencial y de género, se promueve la autonomía, la inclusión digital y la capacidad de emprender con herramientas prácticas y accesibles. Un ejemplo de ello es el nuevo curso “Mi historia, mi identidad”, que permite a las participantes posicionar sus emprendimientos a partir de su historia de vida, reconociendo sus habilidades y recursos. Este curso no solo fomenta la construcción de identidad y resiliencia, sino que también entrega un producto visual y estrategias concretas para la divulgación de los negocios, asegurando resultados tangibles al finalizar el proceso formativo.
Cada módulo del curso está orientado a generar aprendizajes aplicables: desde la reconstrucción de narrativas personales como herramienta de empoderamiento, hasta la creación de una identidad visual sólida, el desarrollo de habilidades fotográficas para comunicar la esencia del negocio, y el uso estratégico de herramientas digitales como WhatsApp Business y Facebook para fortalecer la presencia en redes sociales. De esta manera, las mujeres adquieren competencias que integran creatividad, tecnología y marketing, potenciando la sostenibilidad de sus emprendimientos.
Adicionalmente, se avanza en la virtualización de contenidos como el curso Habilidades Socioemocionales, que ofrece herramientas para la gestión emocional, la comunicación asertiva y la toma de decisiones, aspectos fundamentales para el bienestar y el liderazgo. Este curso, diagramado con altos estándares de diseño en Figma y adaptado para plataformas e-learning como Moodle, garantiza una experiencia interactiva y accesible.
En conjunto, estos procesos formativos no solo brindan conocimientos técnicos, sino que fortalecen la confianza, la autonomía y la capacidad de las mujeres para enfrentar los retos del mundo digital y del mercado actual. Gracias a la articulación con equipos especializados y la incorporación de enfoques inclusivos, los cursos se convierten en herramientas transformadoras que impactan la vida personal, social y económica de las participantes.</t>
  </si>
  <si>
    <t>OCTUBRE</t>
  </si>
  <si>
    <t>Durante el mes de octubre se avanzaron en las siguientes acciones, relacionadas con contenidos de formación con enfoque diferencial y de género:
a. Se inició con el diseño gráfico de los distintos módulos que hacen parte del curso y se realizó un piloto del curso con mujeres campesinas, con el fin de identificar fortalezas y puntos a mejorar, de acuerdo con las necesidades de las mujeres.
b. Se continúa con la virtualización del curso en el entorno de aprendizaje de la Secretaría de la mujer. El curso estará completamente virtualizado en la segunda semana de noviembre.
c. Se realizan 2 eventos de reconocimiento: el primero realizado el 07 de octubre permitió reconocer el compromiso de las mujeres el procesos de formación para fortalecer sus habilidades digitales con la participación de 85 mujeres; el segundo realizado el 30 de octubre, se trató del primer laboratorio de esperiencia digital, un piloto que permitió fortalecer una futura alianza con InoLab de la Cámara de Comercio de Bogotá.</t>
  </si>
  <si>
    <t>Los módulos de formación para el desarrollo de capacidades digitales de las mujeres y el uso de herramientas de Tecnología de la Información y la Comunicación TIC en el fortalecimiento de sus emprendimientos se encuenta en proceso de virtualización. El diseño de contenidos nuevos ha contado con la articulación del equipo de Emprendimiento y Empleabilidad de la Subsecretaría de Cuidado y Políticas de Igualdad, con las mujeres que participan en esta estrategia y con el equipo de enfoque diferencial. Los contenidos fueron aprobados por la directora de Gestión del Conocimiento y están en proceso de graficación, vistualización y prueba piloto. Asimismo, el curso Habilidades Socioemocionales terminará su virtualización en la segunda semana de noviembre.</t>
  </si>
  <si>
    <t>Durante octubre se consolidaron avances clave para fortalecer la autonomía y las oportunidades de las mujeres a través del desarrollo de habilidades digitales y socioemocionales. El diseño gráfico de los módulos del curso y la realización de un piloto con mujeres campesinas permitieron ajustar los contenidos a sus necesidades reales, garantizando que la formación sea práctica y útil para su vida cotidiana y sus proyectos productivos. Este proceso asegura que las mujeres cuenten con herramientas tecnológicas que potencien sus emprendimientos y les abran nuevas posibilidades de participación económica.
Además, la virtualización del curso en el entorno de aprendizaje de la Secretaría Distrital de la Mujer, que estará disponible en la segunda semana de noviembre, representa un beneficio directo: acceso flexible y gratuito a contenidos que fortalecen competencias digitales y socioemocionales, sin importar la ubicación geográfica o las limitaciones de tiempo. Esta modalidad amplía la cobertura y facilita la continuidad del aprendizaje.
Los contenidos fueron diseñados con enfoque diferencial y de género, en articulación con equipos especializados y con las propias mujeres participantes, lo que garantiza pertinencia cultural y relevancia para sus proyectos de vida. Asimismo, se realizaron dos espacios de reconocimiento que fortalecen la confianza y la motivación: el primero, el 7 de octubre, reunió a 85 mujeres para celebrar su compromiso en la formación digital; el segundo, el 30 de octubre, inauguró el primer laboratorio de experiencia digital, un piloto que abre la puerta a futuras alianzas estratégicas con actores como InoLab de la Cámara de Comercio de Bogotá. Estos espacios no solo validan el esfuerzo de las participantes, sino que también las conectan con redes de innovación y emprendimiento.
En conjunto, estas acciones contribuyen a que más mujeres accedan a conocimientos y herramientas que incrementan su autonomía, mejoran sus oportunidades económicas y fortalecen su participación activa en entornos digitales y productivos.</t>
  </si>
  <si>
    <t xml:space="preserve">NOVIEMBRE </t>
  </si>
  <si>
    <t>0.08</t>
  </si>
  <si>
    <t>Durante el mes de noviembre se avanzaron en las siguientes acciones, relacionadas con contenidos de formación con enfoque diferencial y de género:
a. Se culminó el diseño y la virtualización de los módulos del curso mujeres emprendedoras.
b. Se realiza la guía metodológica y la virtualización de la actualización del curso HSE.
c. Se realiza la gestión y alistamiento del evento de reconocimiento de mujeres rurales, el cual se realizará en el mes de diciembre de 2025</t>
  </si>
  <si>
    <t>Los módulos de formación para el desarrollo de capacidades digitales de las mujeres y el uso de herramientas de Tecnología de la Información y la Comunicación TIC en el fortalecimiento de sus emprendimientos culminó con la virtualización de contenidos en la plataforma de aprendizaje de la SDMujer . El diseño de contenidos nuevos ha contado con la articulación del equipo de Emprendimiento y Empleabilidad de la Subsecretaría de Cuidado y Políticas de Igualdad, con las mujeres que participan en esta estrategia y con el equipo de enfoque diferencial. Asimismo, el curso Habilidades Socioemocionales culminó su virtualización en la plataforma de aprendizaje de la SDMujer</t>
  </si>
  <si>
    <t>En el mes de noviembre se culminó la virtualización del curso nuevo "Mujeres Emprendedoras" y de la actualización del curso de "Habilidades Socioemocionales". Esto garantiza, por un lado, el acceso de conocimiento especializado para las mujeres emprendedoras para potencializar sus negocios con herramientas digitales; por otro lado, el curso de habilidades socioemocionales, permite ahora una mayor reflexión desde el enfoque de género, como mirada crítica al lugar de las mujeres en la sociedad y su influencia en las emociones de las mujeres.
También, se formaron a un grupo de 22 mujeres de la comunidad raizal en Violencias Digitales, lo cual permitió acercar los Centros de Inclusión Digital a poblaciones diversas, ajustar sus metodologías, y formar a las mujeres sobre la importancia de la seguridad digital desde un enfoque diferencial.</t>
  </si>
  <si>
    <t>DICIEMBRE</t>
  </si>
  <si>
    <t>1. Implementar en la plataforma de aprendizaje Moodle los contenidos nuevos diseñados con enfoque de género y diferencial para el desarrollo de capacidades digitaltes de las mujeres</t>
  </si>
  <si>
    <t xml:space="preserve">2. Actualizar los contenidos para el desarrollo de capacidades digitales con los que cuenta actualmente la dirección, incorporando el enfoque diferencial y de género </t>
  </si>
  <si>
    <t>3. Realizar jornadas de reconocimiento de las mujeres formadas a través de los cursos que hacen parte del procesos de desarrollo de capacidades digitales</t>
  </si>
  <si>
    <t xml:space="preserve">Tarea </t>
  </si>
  <si>
    <t xml:space="preserve">PONDERACIÓN DE LA TAREA
</t>
  </si>
  <si>
    <t>LOGROS Y BENEFICIOS Y RETRASOS Y ALTERNATIVAS DE SOLUCIÓN</t>
  </si>
  <si>
    <t>EVIDENCIAS DE EJECUCIÓN</t>
  </si>
  <si>
    <t>No se presentan evidencias acorde con la programación de la ejecucución</t>
  </si>
  <si>
    <t>En el marco de la conmemoración del 8 de marzo por el Día Internacional de los Derechos de la Mujer Trabajadora, se llevó a cabo la primera jornada de reconocimiento del año a las mujeres que participaron en los procesos de formación en los Centros De Inclusión Digital y otras estrategias de formación o capacitación de la Secretaría Distrital de la Mujer. Este evento contó con la asistencia de más de 250 mujeres, en el marco del evento de conmemoración se resaltó la importancia del reconocimiento de los derechos de las mujeres trabajadoras, la importancia de los trabajos de cuidado, y de la participación política de las mujeres</t>
  </si>
  <si>
    <t>a. Fotografías del evento. 
b. Notas de prensa 
c. Minuto a minuto 
d. Reporte de asistencia
https://secretariadistritald.sharepoint.com/:f:/s/ContratacinSPI-2022/EsTgbH3rIqNAmN26jmOJwLEBdjjkwBljUHdb2C4hkjxn9w?e=qp9IKM</t>
  </si>
  <si>
    <r>
      <t xml:space="preserve">Durante el mes de mayo se realizaron las siguientes acciones de actualización de contenido en los cursos ofertados desde la Dirección de Gestión de Conocimiento en su estrategia Centros de Inclusión Digital: 
</t>
    </r>
    <r>
      <rPr>
        <b/>
        <sz val="13"/>
        <color theme="1"/>
        <rFont val="Arial"/>
        <family val="2"/>
      </rPr>
      <t xml:space="preserve">Habilidades Socioemocionales  </t>
    </r>
    <r>
      <rPr>
        <sz val="13"/>
        <color theme="1"/>
        <rFont val="Arial"/>
        <family val="2"/>
      </rPr>
      <t xml:space="preserve">
Se envío el módulo 1 y 2 para ser virtualizado en la plataforma Moodle. 
Se envío el módulo 3 y 4 para su respectiva revisión y aprobación. 
Se presenta la propuesta de contenido de los módulos 5 y 6.</t>
    </r>
  </si>
  <si>
    <t xml:space="preserve">Durante el mes de mayo, se tenia planeada la ejecución de una de las jornadas de reconocimiento de las mujeres formadas a través de los cursos que hacen parte del proceso de desarrollo de capacidades digitales, no obstante, esta se reprograma para el mes de agosto, bajo las siguientes consideraciones:
a.	Realizar una articulación con otras dependencias misionales que realizan procesos de desarrollo de capacidades: Sistema de Cuidado, Territorialización, Enfoque Diferencial
b.	Implementar una jornada como entidad generando un mayor impacto en la imagen institucional.
c.	Ampliar la convocatoria y participación de las mujeres, realizando un evento de mayor cobertura por parte de la ciudadanía.
En el marco de estas consideraciones, se avanzó en la planeación del evento con las siguientes acciones:
1. Gestión del espacio para desarrollar el evento, realizado cotizaciones para el alquiler de los siguientes escenarios: Teatro Bogotá – Universidad Central, Teatro el Ensueño, Centro de convenciones y teatro compensar – AV 68, Auditorio Rogelio Salmona - Fondo de cultura Económica, Cinemateca Distrital, Sala Delia.  
2. Gestión para el préstamo de la sala Capital de la Cinemateca Distrital y el auditorio del Centro de Memoria Paz y Reconciliación. 
3. Articulación con el área de comunicaciones de la entidad con el propósito de contextualizar la planeación logística de los eventos de reconocimiento y fortalecer el proceso de divulgación del evento. 
4. Articulación y mesas de trabajo de otras direcciones y estrategias de la Subsecretaria de Cuidado y Políticas de Igualdad con el objetivo de planear y definir los lineamientos generales para la organización del evento de reconocimiento.
Alternativas de solución ante los retrasos: 
Se realizará el próximo evento en el mes de agosto, adelantando acciones de articulación y gestión de manera interna y con entidades aliadas para la organización del evento de mayor alcance.
</t>
  </si>
  <si>
    <t>a. Correos de articulación
b. Módulos Habilidades Socio Emocionales</t>
  </si>
  <si>
    <t>a. Actas de coordinación
b. Correos de gestión
c. Propuesta_2do Evento de Reconocimiento 2025</t>
  </si>
  <si>
    <r>
      <t xml:space="preserve">Se Inicia con el diseño, creación de contenido y virtualización del curso Mujeres Emprendedoras en la Era Digital dentro de la plataforma Moodle, el cual consta de 5 módulos. Dentro de las acciones adelantadas en el mes de junio se encuentran:
</t>
    </r>
    <r>
      <rPr>
        <b/>
        <sz val="10"/>
        <color theme="1"/>
        <rFont val="Arial"/>
        <family val="2"/>
      </rPr>
      <t xml:space="preserve">1. Criterios para la creación de las guías instruccionales para cada módulo: </t>
    </r>
    <r>
      <rPr>
        <sz val="10"/>
        <color theme="1"/>
        <rFont val="Arial"/>
        <family val="2"/>
      </rPr>
      <t xml:space="preserve">
a. Incluir referencia de quienes dicen el concepto; b. Incluir instrucciones de cómo presentar; resaltar la información importante; y d. Estructura del módulo (cascada, del concepto principal a los subconceptos).
</t>
    </r>
    <r>
      <rPr>
        <b/>
        <sz val="10"/>
        <color theme="1"/>
        <rFont val="Arial"/>
        <family val="2"/>
      </rPr>
      <t xml:space="preserve">2. Construcción de cronograma y distribución de contenido por módulo: 
</t>
    </r>
    <r>
      <rPr>
        <sz val="10"/>
        <color theme="1"/>
        <rFont val="Arial"/>
        <family val="2"/>
      </rPr>
      <t xml:space="preserve">Se crearán los contenidos de los 5 módulos a más tardar el 25 de julio; paralelo a ello se irá adelantando la virtualización a medida que se construyan los guiones instruccionales, la fecha máxima de virtualización será el 25 de agosto; en el mes de septiembre se realizará el piloto y algunos ajustes; en el mes de agosto se dará por finalizada la virtualización. 
</t>
    </r>
    <r>
      <rPr>
        <b/>
        <sz val="10"/>
        <color theme="1"/>
        <rFont val="Arial"/>
        <family val="2"/>
      </rPr>
      <t xml:space="preserve">3. Módulo 1 y Virtualización: </t>
    </r>
    <r>
      <rPr>
        <sz val="10"/>
        <color theme="1"/>
        <rFont val="Arial"/>
        <family val="2"/>
      </rPr>
      <t xml:space="preserve">
Se construyó el guion instruccional del Módulo 1, a partir del cual, a su vez, se dio inicio a la virtualización del curso, incluyendo el módulo 0 de introducción.</t>
    </r>
  </si>
  <si>
    <r>
      <t xml:space="preserve">Durante el mes de junio se adelantaron las siguientes acciones relacionadas con la actualización del contenido del curso Habilidades Socioemocionales:
</t>
    </r>
    <r>
      <rPr>
        <b/>
        <sz val="10"/>
        <color theme="1"/>
        <rFont val="Arial"/>
        <family val="2"/>
      </rPr>
      <t xml:space="preserve">1.  Ajuste del contenido del módulo 7: </t>
    </r>
    <r>
      <rPr>
        <sz val="10"/>
        <color theme="1"/>
        <rFont val="Arial"/>
        <family val="2"/>
      </rPr>
      <t xml:space="preserve">
En este proceso se abordaron aspectos clave relacionados con la flexibilidad cognitiva, incluyendo el desarrollo del concepto, las características de esta habilidad blanda, así como pautas para fortalecer la disposición al cambio y su relación con la transformación cultural. Este trabajo implicó la revisión e investigación teórica, la reorganización de contenidos y la incorporación de recursos que faciliten la comprensión y aplicación del tema por parte de las participantes. Diseño de una actividad que permita a las participantes reflexionar y aplicar lo abordado durante el módulo. 
2.</t>
    </r>
    <r>
      <rPr>
        <b/>
        <sz val="10"/>
        <color theme="1"/>
        <rFont val="Arial"/>
        <family val="2"/>
      </rPr>
      <t xml:space="preserve"> Cronograma para la entrega de los guiones instruccionales y la virtualización del curso en Moodle</t>
    </r>
    <r>
      <rPr>
        <sz val="10"/>
        <color theme="1"/>
        <rFont val="Arial"/>
        <family val="2"/>
      </rPr>
      <t xml:space="preserve">: 
Para el 01 de agosto se tendrán listos los guiones instruccionales; al 15 de agosto se realizará la revisión de los módulos virtualizados.
</t>
    </r>
    <r>
      <rPr>
        <b/>
        <sz val="10"/>
        <color theme="1"/>
        <rFont val="Arial"/>
        <family val="2"/>
      </rPr>
      <t xml:space="preserve">3. Ajuste de otros cursos: </t>
    </r>
    <r>
      <rPr>
        <sz val="10"/>
        <color theme="1"/>
        <rFont val="Arial"/>
        <family val="2"/>
      </rPr>
      <t xml:space="preserve">
Se entrega el primer ajuste de las infografías del curso de habilidades digitales para la autonomía de las mujeres, dicho trabajo corresponde a actualización del entorno grafico de las aplicaciones que han cambiado, así mismo con el fin de dar una orientación pedagógica se ajustó algunas de las instrucciones de los paso a paso de los módulos 1, 2, 3, 4, 5., y para el módulo número 3 se incorporó la herramienta IA de meta. </t>
    </r>
  </si>
  <si>
    <t xml:space="preserve">Durante el me de junio se adelantaron acciones con el fin de continuar con la planeación y organización del evento de reconocimiento, el cual está planeado realizarse el 13 de julio. Al respecto se adelantaron las siguientes acciones:
1. Se llevó a cabo una reunión de planeación con los enlaces de las direcciones y estrategias que participarán en el segundo evento de reconocimiento de este año. En dicho espacio se acordaron el número de mujeres que participarán, así como el presupuesto inicial que tiene la DGC para ese evento. Sobre esto último, las otras dependencias quedaron con la tarea de revisar el presupuesto que podrían aportar y la gestión de posibles escenarios. 
2. En reunión con la Directora de Gestión del Conocimiento y la Subsecretaria del Cuidado y Políticas y Igualdad, se presentaron dos posibles eventos: 1. Con aforo de 200 mujeres; 2. con aforo de 600 mujeres. Cada uno de estos eventos se proyectó con presupuesto, después de lo cual la Subsecretaria de CPI aprobó la estructura del evento de 200 mujeres. Así mismo confirmó que la Estrategia de Empoderamiento, Autonomía Económica y la Dirección del Sistema Distrital del Cuidado aportaran presupuesto para el evento. Solicitó el acompañamiento de Comunicaciones para la organización del evento, en especial por la invitación que se le extenderá al alcalde mayor de Bogotá para que asista al evento.
3. Se solicitó separación de Sala Capital de la Cinematea Distrital de Bogotá para realizar el evento de reconociminento
Nota: Teniendo en cuenta que el contrato de operador logístico se ha tardado en adjudicar, y teniendo en cuenta el lineamiento por parte de la Secretaria de la Mujer para realizar un evento con un alcance mayor, es decir que más mujeres de diferentes estrategias de la entidad puedan participar, no era posible realizar el evento de reconocimiento de manera gestionada; un evento de mayor alcance implica tener garantizado el presupuesto programado.
</t>
  </si>
  <si>
    <t>a. Capturas virtualización
b. Cronograma creación de contenido y virtualización
c. Guías instruccionales</t>
  </si>
  <si>
    <t>a. Acta Virtualización Cursos 20250906
b. Ajuste HSE
C. Ajustes HD</t>
  </si>
  <si>
    <t>a. Acta reunión con enlaces de direcciones
b. Propuesta de evento aprobada por la SCPI
c. Correo solicitud Sala Capital</t>
  </si>
  <si>
    <r>
      <t>Se realiza las siguientes acciones en avance de la virtualización del curso</t>
    </r>
    <r>
      <rPr>
        <b/>
        <sz val="10"/>
        <color theme="1"/>
        <rFont val="Arial"/>
        <family val="2"/>
      </rPr>
      <t xml:space="preserve"> “Mujeres emprendedoras en la era digital”: </t>
    </r>
    <r>
      <rPr>
        <sz val="10"/>
        <color theme="1"/>
        <rFont val="Arial"/>
        <family val="2"/>
      </rPr>
      <t xml:space="preserve">
1. Ajuste al guion instruccional de módulo 1 “Mi emprendimiento mi historia”, el cual cuenta con los siguientes ejes temáticos: a. Narrativas de Vida - Contar la propia historia permite comprender el pasado, resignificar experiencias difíciles y sanar. Es una herramienta poderosa para recuperar la dignidad, fortalecer la identidad y construir paz, especialmente para mujeres que han vivido situaciones de violencia o exclusión; b. Memoria Histórica con Enfoque de Género - La memoria histórica cobra fuerza cuando se construye desde las voces de quienes han sido silenciadas. Incorporar el enfoque de género permite visibilizar desigualdades, transformar roles tradicionales y garantizar una participación equitativa en los procesos de memoria; c. Narrativa y diversidad - Las historias de vida muestran que las personas no son estáticas: cambian, se transforman y habitan múltiples identidades. Narrar desde la diversidad rompe estigmas, denuncia injusticias y promueve la empatía hacia quienes han sido marginados; d. Saberes y Emprendimiento - Los saberes cotidianos y comunitarios, como cocinar o cuidar, son la base de muchos emprendimientos femeninos. Estos conocimientos, al ser resignificados, se convierten en motores de autonomía, transformación social y arraigo territorial. 
2. Construcción el guion instruccional para el módulo 4 "WhatsApp Bussines”, con la siguiente estructura: a. Introducción general - Presentación del módulo y objetivos, diferencias entre WhatsApp Messenger y WhatsApp Business; b. Configuración inicial- Descarga e instalación de la app, registro y verificación del número, creación y personalización del perfil empresarial; c. Funciones principales - Automatización de mensajes (bienvenida, ausencia, respuestas rápidas), uso de etiquetas para organizar chats, creación de catálogos de productos y servicios; d. Herramientas de comunicación - Difusiones comerciales, estadísticas y métricas de mensajes, interacción con clientes desde redes sociales; e. Buenas prácticas - Seguridad y privacidad, comunicación efectiva y profesional, Solución de problemas comunes (conectividad, notificaciones, actualizaciones); f. Cierre - Conclusión sobre la importancia de WhatsApp Business para mejorar la atención al cliente y fortalecer relaciones comerciales.</t>
    </r>
  </si>
  <si>
    <t>Durante el mes de julio se ajustaron los guiones instruccionales de los módulos 1, 2 y 3, y se inició con el diseño y virtualización, con los siguientes contenidos: 
MÓDULO 1 - Habilidades Socioemocionales: Define qué son las habilidades socioemocionales y su importancia para la vida en sociedad. Se abordan tipos de habilidades como: inteligencia emocional, comunicación asertiva, liderazgo, resiliencia, entre otras. Se incluye una mirada crítica sobre los estereotipos de género que afectan el desarrollo de estas habilidades, especialmente en mujeres. Se explora cómo estas habilidades se aplican en la era digital (empatía digital, autorregulación en línea, resolución de conflictos virtuales). Se presenta un caso práctico de una mujer indígena que fortalece sus habilidades socioemocionales en un entorno laboral desigual. Se cierra con una actividad reflexiva sobre cómo los entornos influyen en el desarrollo de las mujeres. 
MÓDULO 2 - Inteligencia Emocional: Explica qué son las emociones y cómo se manifiestan cuando se reprimen. Introduce el concepto de inteligencia emocional y sus componentes: percibir, conocer, regular y utilizar las emociones. Se profundiza en el modelo de Goleman: autoconocimiento, autogestión, empatía, habilidades sociales y motivación. Se analiza cómo las creencias tradicionales de género influyen en el desarrollo emocional, destacando que las mujeres suelen asumir más carga afectiva. Actividad práctica: creación de un “Mapa de emociones” con situaciones reales, respuestas emocionales y alternativas de gestión. 
MÓDULO 3 - Comunicación Asertiva: Se explica qué es la comunicación asertiva y por qué es clave para que las mujeres expresen sus ideas y necesidades. Se presentan los tres estilos de comunicación: pasivo, agresivo y asertivo, con ejemplos desde una mirada de género. Se profundiza en técnicas de escucha activa: parafrasear, reformular, legitimar, reencuadrar, resumir. Se dan recomendaciones para mejorar la escucha y la expresión de necesidades. Se promueve el uso de palabras adecuadas, el momento oportuno y la comunicación no violenta desde una perspectiva feminista. Actividad final: conversación reflexiva con otra persona, con preguntas específicas sobre cómo influyó el hecho de ser mujer en la interacción.</t>
  </si>
  <si>
    <t xml:space="preserve">Durante el mes de julio se avanzó significativamente en la planeación logística del evento de reconocimiento programado para agosto de 2025. En este marco, se llevaron a cabo las siguientes acciones clave: 
a. Elaboración de la propuesta para el desarrollo de los eventos de reconocimiento que se realizarán a lo largo del año 2025. Este incluye: Relación de asistencia, con la identificación de participantes clave y confirmaciones preliminares; Elementos logísticos, que contemplan locación, recursos técnicos, materiales de apoyo, etc.; Programación detallada por día, con actividades, tiempos y responsables.
b. Elaboración del Brief. Este documento es una síntesis clara y concisa que reúne la información clave necesaria para orientar la planeación y ejecución del evento de reconocimiento de la Secretaría Distrital de la Mujer. Su propósito es alinear a todos los actores involucrados en torno a los objetivos, el público destinatario, los mensajes centrales, los tiempos y los recursos disponibles para el evento. Como insumo fundamental, se recopiló información proporcionada por las direcciones participantes de la Subsecretaria de Cuidado y Políticas de Igualdad (Dirección de Gestión del Conocimiento, Dirección de Sistema del Cuidado, Dirección de Enfoque Diferencial, Estrategia de Autonomía Económica), destacando ideas clave relacionadas con el contexto institucional y el Plan de Desarrollo Bogotá Camina Segura. Asimismo, se incluyó la oferta formativa y los elementos diferenciales de las estrategias lideradas por la entidad. 
c. Solicitud de Espacios para el Evento de Reconocimiento: Como parte de la gestión logística del evento, se realizó la solicitud formal de espacios para su desarrollo. A través de correo electrónico, se gestionó el préstamo de los siguientes escenarios: Sala Capital de la Cinemateca Distrital; Auditorio del Centro de Memoria, Paz y Reconciliación. Estas locaciones fueron seleccionadas por su capacidad, accesibilidad y pertinencia con el enfoque del evento. 
d. Se envía un correo al área de comunicaciones con el minuto a minuto del evento de reconocimiento.   </t>
  </si>
  <si>
    <r>
      <t xml:space="preserve">a. Acta Guiones Instruccionales
b. Guión Instruccional Módulo 1
c. Guión Instruccional Módulo 4
</t>
    </r>
    <r>
      <rPr>
        <sz val="13"/>
        <color rgb="FF0070C0"/>
        <rFont val="Arial"/>
        <family val="2"/>
      </rPr>
      <t>https://secretariadistritald.sharepoint.com/:f:/s/ContratacinSPI-2022/Emmsgc3-U5BGrgHa37lYagMBtDXy-dN7llvYs5ETbM7uqQ?e=KcH8LM</t>
    </r>
  </si>
  <si>
    <r>
      <rPr>
        <sz val="13"/>
        <color rgb="FF000000"/>
        <rFont val="Arial"/>
        <family val="2"/>
      </rPr>
      <t xml:space="preserve">a. Guión Instruccional Presentación del Curso
b. Guión Instruccional Módulo 1
c. Guión Instruccional Módulo 2
d. Guión Instruccional Módulo 3
</t>
    </r>
    <r>
      <rPr>
        <sz val="13"/>
        <color rgb="FF0070C0"/>
        <rFont val="Arial"/>
        <family val="2"/>
      </rPr>
      <t xml:space="preserve">
https://secretariadistritald.sharepoint.com/:f:/s/ContratacinSPI-2022/Emmsgc3-U5BGrgHa37lYagMBtDXy-dN7llvYs5ETbM7uqQ?e=KcH8LM</t>
    </r>
  </si>
  <si>
    <r>
      <t xml:space="preserve">a. Brief
b. Solicitud de espacios
</t>
    </r>
    <r>
      <rPr>
        <sz val="13"/>
        <color rgb="FF0070C0"/>
        <rFont val="Arial"/>
        <family val="2"/>
      </rPr>
      <t>https://secretariadistritald.sharepoint.com/:f:/s/ContratacinSPI-2022/Emmsgc3-U5BGrgHa37lYagMBtDXy-dN7llvYs5ETbM7uqQ?e=KcH8LM</t>
    </r>
  </si>
  <si>
    <t xml:space="preserve">Durante el mes de agosto se socializaron los avances frente a la construcción de los guiones instruccionales para el curso “Mujeres Emprendedoras en la Era Digital”, donde se evidenciaron los siguientes avances y recomendaciones:  
Módulo 1: Mi emprendimiento, mi historia: Este módulo ya cuenta con la instrucción de contenido, sin embargo, aún falta ajustar el lenguaje para hacerlo más cercano y motivador en los títulos. 
Módulo 2: Identidad de mi emprendimiento: En el módulo de identidad y creación de logo se decidió mantener la parte de marca personal, para hacerla más corta y con un enfoque de género. Se pidió reducir el texto, usar más imágenes y explicar conceptos de manera sencilla. Se deben integrar estos temas al guion general del curso. 
Módulo 3: Fotografía para emprendedoras: Este módulo ya cuenta con la definición de los tipos de fotografía relevantes para los emprendimientos, así como conceptos básicos sobre luz, composición y edición. También se identificaron aplicaciones gratuitas para la edición de imágenes. Aún falta diseñar infografías con tips visuales. 
Módulo 4: WhatsApp Business: Se estructuró el paso a paso para la creación de la cuenta, la configuración del perfil y los mensajes automáticos, además de la elaboración del catálogo. Como pendiente, se debe precisar la forma en que se evidenciará la actividad final. 
Módulo 5: Estrategias en redes sociales: Se desarrolló contenido sobre la importancia de las redes sociales, el análisis de perfiles y el uso de herramientas como la inteligencia artificial para generar ideas de contenido. También se propusieron ejercicios prácticos para identificar tendencias y crear publicaciones. Este es el módulo más extenso y se cuenta con el avance con relación a Facebook.
Se acuerda incorporar en el guion general del curso los temas identificados durante la elaboración de los guiones por módulo, con el fin de consolidar y complementar el contenido integral del programa, así como unificar el estilo de lenguaje en cada módulo. </t>
  </si>
  <si>
    <t>Durante el mes de agosto se adelantaron las siguientes acciones:
- Reunión con el equipo de Gestión del Conocimiento para la entrega de credenciales del aula virtual de la Secretaria de la Mujer y entrega de insumos para dar inicio al diseño de la línea gráfica para la actualización del curso Habilidades Socioemocionales. 
- Diseño de la línea gráfica propuesta para el curso 
- Presentación de la propuesta ante el equipo de Gestión del Conocimiento. 
- Socialización y aprobación de la línea gráfica por parte de todo el equipo. 
- Ajuste a los guiones instruccionales de los siguientes módulos:  
El Módulo 4: Liderazgo y Autoliderazgo aborda conceptos fundamentales sobre el liderazgo, sus características y tipos (democrático, transformacional, situacional y autocrático), así como las habilidades esenciales que lo sustentan. También introduce el autoliderazgo como la capacidad de guiarse a sí mismo a través del autoconocimiento, la autoestima, la autonomía, la autogestión y la automotivación. El módulo incorpora datos actualizados sobre la participación de las mujeres en roles de liderazgo en Colombia y reflexiones sobre el impacto positivo que tendría una mayor representación femenina en distintos ámbitos. Gráficamente, se presenta con títulos interactivos, íconos y números desplegables, uso de infografías con datos, ejemplos testimoniales, actividades creativas como el diseño de una “súper heroína” con superpoderes personales y enlaces a recursos digitales y audiovisuales. 
Módulo 5: Autogestión y Orientación a Resultados aborda la autogestión como la capacidad de organizar, planear y ejecutar tareas de manera autónoma, incluyendo herramientas como la planificación, el control emocional, el manejo del tiempo y la autodisciplina, además de competencias como la autoconfianza, la automotivación, la comunicación y el autocontrol. También explica que la autogestión requiere disciplina, autoconocimiento y autoevaluación constante. Se relaciona con la autoconciencia como habilidad para transformar la vida personal y profesional. La orientación a resultados se presenta como la capacidad de enfocarse en metas claras y alcanzables mediante fijación de objetivos, motivación, resolución de problemas y proactividad, apoyada en la planificación del tiempo, la autorregulación y la evaluación continua. El módulo incorpora reflexiones sobre el papel de las mujeres en procesos de autogestión individual y colectiva, destacando los retos y barreras que enfrentan en el ámbito laboral y comunitario. Gráficamente, el contenido está organizado en diapositivas con títulos interactivos, íconos, burbujas desplegables, numeración para abrir apartados, enlaces a recursos audiovisuales, lecturas complementarias y actividades prácticas como el uso de Google Calendar para planificar tareas cotidianas. 
El Módulo 6: Negociación y Resolución de Conflictos presenta la negociación como una habilidad clave para alcanzar acuerdos equilibrados mediante la preparación, la empatía, la comunicación clara y el enfoque ganar-ganar. Explica la importancia de resolver conflictos como oportunidades de crecimiento, proponiendo recomendaciones prácticas como escuchar activamente, mantener la calma, buscar puntos en común y hablar con respeto. También introduce tres enfoques para el abordaje integral de los conflictos: género, paz y derechos humanos, que permiten analizarlos y resolverlos de manera justa y transformadora. Gráficamente, el módulo se organiza en diapositivas con títulos interactivos, íconos, botones de avance, recursos audiovisuales y una actividad final en Canva para aplicar las estrategias aprendidas. 
Módulo 7: Flexibilidad Cognitiva y Resiliencia presenta la flexibilidad cognitiva como la capacidad de adaptarse a los cambios, aprender y desaprender, tomar decisiones creativas y gestionar el estrés, destacando su papel en la transformación cultural y en la eliminación de creencias que sostienen la violencia de género. Asimismo, aborda la resiliencia como la habilidad para enfrentar, superar y aprender de situaciones adversas, mostrando características de las personas resilientes y recomendaciones para fortalecerla, basadas en la Asociación Americana de Psicología. Gráficamente, el módulo está estructurado en diapositivas con títulos y subtítulos interactivos, burbujas desplegables, botones de avance, enlaces a videos y lecturas, así como una actividad práctica que invita a analizar un caso aplicando flexibilidad cognitiva, resiliencia y enfoque de género.</t>
  </si>
  <si>
    <t>Durante el mes de agosto se realizaron acciones para el avance de planeación de los eventos de reconocimiento propuestos para el año 2025: 
Se realizo una reunión de planeación en la que participaron representantes de las Direcciones de la Subsecretaria de Cuidado y Políticas de Igualdad (Gestión del Conocimiento, Enfoque Diferencial, Sistema del Cuidado y la Estrategia de Autonomía Económica). Se plantearon tres eventos principales: 
El primero, inicialmente previsto para el 13 de agosto, se reprogramó para la primera semana de septiembre, sujeto a confirmación de agenda por parte del alcalde mayor de Bogotá Luis Carlos Galán. Este evento espera reunir a 220 personas, incluyendo ciudadanas, acompañantes y equipo logístico. La agenda contempla registro, conversatorio, entrega de constancias, foto grupal y refrigerio. Cada dirección deberá designar un enlace logístico para coordinar listados, diplomas, togas y organización del auditorio, además de prever inasistencias y revisar cuidadosamente los nombres para evitar errores en certificados. 
El segundo evento está proyectado para octubre en un espacio de ciencia, tecnología e innovación gestionado por la Cámara de Comercio de Bogotá y Ecopetrol. Tendrá un enfoque participativo orientado al acceso de las mujeres a entornos digitales, con talleres interactivos y un conversatorio con expertas. Se espera la asistencia de 90 a 100 mujeres priorizadas por su interés en fortalecer habilidades digitales. Aunque la metodología está en construcción, se contempla la entrega de constancias y la identificación de participantes por parte de las direcciones. 
El tercer evento se realizará en noviembre y estará dirigido a mujeres campesinas y rurales. Se prevé la asistencia de unas 90 ciudadanas y sus acompañantes, en espacios accesibles del sur de la ciudad, como la Alcaldía Local de Usme o el Teatro El Ensueño. Se considera necesario gestionar transporte colectivo por las dificultades de desplazamiento y coordinar esfuerzos interinstitucionales para garantizar la logística. También se recomendó confirmar con anticipación el número de asistentes y ajustar la convocatoria para compensar posibles inasistencias. 
Entre las observaciones se destacó la importancia de gestionar transporte con apoyo de alcaldías locales, evitar programar eventos en fines de semana y ampliar ligeramente las convocatorias para asegurar la asistencia esperada sin sobrepasar el aforo. No se registraron compromisos específicos en el acta. 
Como parte del avance del evento proyectado para septiembre se solicitaron dos espacios en alquiler y préstamo para el desarrollo del evento: Auditorio principal del Centro e Memoria Histórica, Paz y Reconciliación y Sala Capital de la Cinemateca Distrital. Por otra parte, ya se cuenta con los Bullets para el evento.</t>
  </si>
  <si>
    <r>
      <rPr>
        <sz val="13"/>
        <color rgb="FF000000"/>
        <rFont val="Arial"/>
        <family val="2"/>
      </rPr>
      <t xml:space="preserve">a. Guiones instruccionales
b. Acta guiones instruccionales
</t>
    </r>
    <r>
      <rPr>
        <sz val="13"/>
        <color rgb="FF215967"/>
        <rFont val="Arial"/>
        <family val="2"/>
      </rPr>
      <t>https://secretariadistritald.sharepoint.com/:f:/s/ContratacinSPI-2022/Es3rdMiK4DRJlNFnRjsX0jgB38HachMO-c9ju7VcCKGoQw?e=l12D6F</t>
    </r>
  </si>
  <si>
    <t xml:space="preserve">a. Guiones instruccionales
b. Línea gráfica HB
https://secretariadistritald.sharepoint.com/:f:/s/ContratacinSPI-2022/ErJiKuQDBndFrFRcOf52UioBHwemwTZd2HUcwLwv768shA?e=CCHLHk </t>
  </si>
  <si>
    <r>
      <rPr>
        <sz val="13"/>
        <color rgb="FF000000"/>
        <rFont val="Arial"/>
        <family val="2"/>
      </rPr>
      <t xml:space="preserve">a. Acta Evento Reconocimiento agosto
b. Brief ajustado
c. Correos de solicitud de espacio
</t>
    </r>
    <r>
      <rPr>
        <sz val="13"/>
        <color rgb="FF0070C0"/>
        <rFont val="Arial"/>
        <family val="2"/>
      </rPr>
      <t>https://secretariadistritald.sharepoint.com/:f:/s/ContratacinSPI-2022/Eo9x67t2jtVFmx1uPcXIL2cBYw_Sc_MA5A8F9wJOfiGlwA?e=M32IIO</t>
    </r>
  </si>
  <si>
    <t>Durante el mes de septiembre se terminaron la totalidad de los guiones instruccionales de los 5 módulos que componen el curso nuevo "Mi historia mi identidad", el cual pretende que las mujeres logren posicionar sus emprendimientos de acuerdo con sus habilidades y a las herramientas con que cuentan, a partir de su historia de vida. Además, el curso cuenta con una propuesta de ejercicio trasversal, el cual permitirá que al final cada ciudadana cuente con un producto visual e ideas concretas para la divulgación de su emprendimiento
Módulo 1 – Mi emprendimiento mi historia: Este módulo invita a las participantes a reconstruir y contar su historia de vida como base para fortalecer su identidad, sanar experiencias difíciles y conectar con el sentido profundo de sus emprendimientos. Se enfoca en el valor de las narrativas personales como herramienta de memoria, resistencia y empoderamiento. Durante este mes se ajustaron los títulos para hacerlos más cercanos a las participantes. 
Módulo 2 - identidad Visual: En este módulo las mujeres aprenderán de forma práctica, cercana y aplicable a sus negocios, cómo construir una identidad visual que las represente y conecte con sus clientas. Se trabajará paso a paso, para que al final tengan herramientas concretas y resultados visibles. Se trabajarán temas como el concepto base del negocio, la personalidad de marca, público objetivo, decidir sobre los colores y la tipografía que representará la marca y la creación del logo. Al final se propone un ejercicio que permite unir el resto de los módulos en una idea esencial como producto del curso. 
Módulo 3 - Fotografía: El módulo enseña a emprendedoras cómo usar la fotografía para comunicar la esencia de sus negocios. A través de conceptos como el instante decisivo, el storytelling visual y la composición, se busca transmitir emociones y valores mediante imágenes auténticas. Incluye ejercicios prácticos, consejos técnicos sobre luz, cámaras y edición, y herramientas caseras para mejorar las fotos. Finaliza con una guía para crear un proyecto fotográfico que refleje la identidad visual del emprendimiento. 
Módulo 4 - WhatsApp Business: Está enfocado en capacitar a emprendedoras en el uso estratégico de esta aplicación como herramienta digital para fortalecer sus negocios. El guion instruccional aborda desde la diferencia entre WhatsApp Messenger y Business, hasta la configuración de perfiles comerciales, automatización de mensajes, organización de chats con etiquetas, y la creación de catálogos de productos. También se exploran buenas prácticas de comunicación, privacidad, vinculación con redes sociales, análisis de métricas y consejos para mantener una atención al cliente profesional y efectiva. El módulo incluye actividades prácticas para configurar la app, personalizar mensajes y construir una identidad visual coherente con el emprendimiento. 
Módulo 5 – Facebook:  está diseñado para enseñar a mujeres cómo utilizar Facebook como una herramienta estratégica para visibilizar y fortalecer sus negocios. El guion instruccional aborda el uso del ecosistema Meta (Facebook, Instagram y WhatsApp Business), destacando cómo cada plataforma puede apoyar el crecimiento del emprendimiento. Se exploran conceptos clave como alcance, engagement, storytelling, nicho de mercado y branding, y se incluyen actividades prácticas para crear una página de Facebook, publicar contenido atractivo, y medir resultados mediante estadísticas. Además, se ofrecen consejos sobre diseño visual, estrategias de contenido orgánico (como la regla 80/20), uso de inteligencia artificial para generar publicaciones, y buenas prácticas para construir comunidad, mantener autenticidad y aprender de la experiencia digital.</t>
  </si>
  <si>
    <t xml:space="preserve">Durante el mes de septiembre se realizó una reunión para definir lineamientos para la presentación de contenidos y la entrega de productos finales de diseño del curso Habilidades Socioemocionales. 
Teniendo en cuenta los lineamientos establecidos por el equipo de los CID, se culminó con la diagramación del curso Habilidades Socioemocionales, realizado en la plataforma de diseño Figma; se diseñan 7 Módulos para un total de 116 frames elaborados, se hace entrega del asset en figma  para la implementación en la plataforma moodle y se hace la entrega de los módulos en powerpoint para revisión. 
Se inicia con el desarrollo del código fuente del curso virtual Habilidades Socioemocionales, de acuerdo con la línea gráfica propuesta y aprobada por el equipo, al mismo tiempo se avanza con la implementación en la Plataforma E-learning Moodle, para programar los módulos correspondientes.     </t>
  </si>
  <si>
    <t xml:space="preserve">Durante el mes de septiembre se realizaron las siguientes acciones para la planeación del segundo evento de reconocimiento del 2025: 
Se solicitó en alquiler de los siguientes lugares a través de correo electrónico o mediante llamada telefónico para el desarrollo del evento: Centro de Memoria Paz y Reconciliación, Cinemateca Distrital, Auditorio Rogelio Salmona (Gabriel García Márquez), Auditorio Biblioteca Luis Ángel Arango, Auditorio Secretaría de Ambiente, Auditorio Alfredo Molano Bravo, Auditorio León de Greiff, Auditorio Archivo de Bogotá, Auditorio Museo Nacional, Auditorio Aduanilla de Paiba, Auditorio Huitaca, Auditorios Universidad Central, Auditorios Elemento, Auditorio ADE Sur - Asociación Distrital de Educadores, Auditorios Cámara de Comercio, Teatro Nacional Fanny Mikey, Teatro Royal Center, Casa E Borrero 
El evento de reconocimiento se proyectó inicialmente para el 30 de septiembre, pero por asuntos asociados a la agenda del alcalde Mayor, se reagendo para el 7 de octubre, el cual se realizará en el Paraninfo Felix Restrepo de la sede de Bogotá, de la Asociación de Academias de la Lengua Española. Dentro de las acciones técnicas y administrativas se realizaron las siguientes: Se ajusto el Brief teniendo datos de formación a corte del mes de agosto; Se presento la pieza comunicativa del evento, así como la plantilla de para la constancia de participación al área de comunicaciones para ser aprobada; Se ajusta la presentación del evento, donde se incluye las solicitudes de espacio hechas; Se coordinó aspectos relacionados con la comunicación del evento de  Reconocimiento; se realizó reunión de planeación del evento de reconocimiento para mujeres campesinas y rurales, el cual está proyectado para el 28 o 29 de noviembre, en la que participaron representantes de las direcciones adjuntas a la Subsecretaria de Cuidado y Políticas de Igualdad.  </t>
  </si>
  <si>
    <t>a. Guiones intruccionales
b. Línea gráfica del curso
https://secretariadistritald.sharepoint.com/:f:/s/ContratacinSPI-2022/Em1J6uMBIklHgTsDKXGq2GEBgVWFfH4mSAz8cn2Q0StT7A?e=nHyZmu</t>
  </si>
  <si>
    <t xml:space="preserve">a. Módulo graficados
b. Acta Guiones Instruccionales HSE_20250904
c. Código Fuente
https://secretariadistritald.sharepoint.com/:f:/s/ContratacinSPI-2022/Evjt9mxlOMBMvjIhsiC0eSIBiUlwmJOoT-opUS07K1NW1A?e=OcbXDD
</t>
  </si>
  <si>
    <t>a. Actas
b. Correos
c. BRIEF Evento de reconocimiento SDMujer
d. Piezas_evento de reconocimiento
e. Constancias de participación
https://secretariadistritald.sharepoint.com/:f:/s/ContratacinSPI-2022/Enk_koWHitFNvluQfMDEji4BPoV1H7Yf4ZK0Wrl9E3GUcQ?e=iJqhha</t>
  </si>
  <si>
    <t xml:space="preserve">En el mes de octubre se avanzó en la implementación en la plataforma de aprendizaje Moodle los contenidos nuevos diseñados con enfoque de género y diferencial para el desarrollo de capacidades digitaltes de las mujeres, mediante las siguientes acciones:
a. Se da inicio al  diseño del curso “Mujeres Emprendedoras” con la línea gráfica aprobada, se avanza con GUION INSTRUCCIONAL, MOD 1, MOD3 y MOD4; se montan en la plataforma de diseño FIGMA y MICROSOFT POWER POINT. 
b. Piloto Curso:  Con el fin de apoyar la implementación del proceso de formación del Curso Emprendedoras en la era Digital, se realiza el primer piloto del curso con mujeres rurales de la localidad de Chapinero, en la zona veredal del Verjón bajo. El curso piloto permitió reconocer la pertinencia del curso dado el interés, la participación y el compromiso de las mujeres en formarse en este curso para fortalecer sus emprendimientos desde sus historias de vida. A partir de las actividades propuestas, se generaron espacios de trabajo colaborativo, donde fue posible compartir experiencias y fortalecer los aprendizajes entre ellas. El hilo central del curso se basó en reconocer la historia de vida de las mujeres y del territorio y su rol como emprendedoras en un ejercicio de creación de contenido, tal y como lo plantea el curso. Des este modo el curso permitió que cada participante reconociera su experiencia y la de las demás como factor importante a la hora de destacar sus emprendimientos. Lo que se aliena entre lo ofertado en el proceso, el interés de las mujeres y necesidades de las mujeres en recuperar el sentido de identidad y costumbres de su territorio y mostrarlo en sus emprendimientos a través del uso de herramientas digitales. </t>
  </si>
  <si>
    <t xml:space="preserve"> Respecto a la tarea de Actualizar los contenidos para el desarrollo de capacidades digitales con los que cuenta actualmente la dirección, incorporando el enfoque diferencial y de género, se avanzó mediante las siguientes actividades: 
En el mes de octubre se continúa la virtualización creación y gestión del entorno de aprendizaje en línea del Curso Virtual Habilidades Socioemocionales en el Aula virtual de la Secretaría de la Mujer utilizando estructurando el código fuente (evidencia Formato ZIP) con la colección de recursos, contenidos, actividades y herramientas para los estudiantes y profesores, al mismo tiempo se realiza la implementación del curso dentro del LMS (Moodle) de la Entidad, creando los 7 módulos del mismo, estableciéndolo dentro de la categoría y estructura de Gestión del Conocimiento</t>
  </si>
  <si>
    <t xml:space="preserve">En el mes de octubre se realizaron los siguientes eventos de reconocimiento a las mujeres que participaron de los procesos de desarrollo de capacidades digitales:
a. El 7 de octubre se realizó el evento de reconocimiento a 85 mujeres que participaron de los procesos de formación de los Centros de inclusión Digital. En dicho evento se contó con el acompañamiento del Alcalde Mayor Carlos Fernando Galán Pachón y la Secretaria de la Mujer Laura Tami Leal. Para este evento se realizaron las siguientes acciones:  
Acompañamiento a la creación del video institucional para el evento. 
Solicitud de alcance a la bolsa logística. 
Se realiza formato de distribución logística para el evento. 
Ajuste a Brief del evento. 
Informe de bolsa logística, con sus respectivos soportes y se firma el acta de ejecución de la actividad.
b. El 30 de octubre se llevó a cabo los Laboratorios de Experiencia Digital, en articulación con el Centro de Innovación Tecnológica de la Cámara de Comercio de Bogotá. El propósito fue promover la interacción de las mujeres con el ecosistema digital de la ciudad, a través de un circuito con enfoque de género y diferencial que fomentó el aprendizaje práctico, la apropiación tecnológica y el reconocimiento de su participación en los procesos formativos de la Secretaría Distrital de la Mujer. Sus objetivos específicos fueron: 1. Fortalecer las habilidades digitales de las participantes, mediante un laboratorio práctico del internet de las cosas, en el uso de herramientas y aplicaciones cotidianas;  2. Acercar a las mujeres, a través de un laboratorio introductorio de inteligencia artificial, a conceptos y aplicaciones básicas que favorezcan su comprensión y uso en actividades de la vida diaria, el estudio o el emprendimiento.  3. Sensibilizar a las participantes, por medio de un laboratorio de ciberseguridad, sobre los principales riesgos en el entorno digital y brindar recomendaciones prácticas para proteger su información personal y navegar de forma más segura. 
Para este evento se realizaron las siguientes acciones logísticas: 
Elaboración de una PPT con una propuesta logística para los laboratorios digitales, la cual contaba número de asistentes, minuto a minuto y aspectos generales de operación logística. 
Se construyó una propuesta metodológica que fue enviada a INNOVALAB para que se tuviera en cuenta el enfoque de género y diferencial en los laboratorios expuestos por los aliados. 
Se elaboró el Brief del evento y fue enviado a la directora de la Dirección de Gestión del conocimiento para su respectiva revisión y aprobación. 
Se solicita bolsa logística para el evento, y se envía el informe de la misma. 
Se diseña una pieza gráfica como fondo de pantalla para el punto central del evento. </t>
  </si>
  <si>
    <t>a. Módulos graficados
b. Piloto Emprendedoras en la era digital</t>
  </si>
  <si>
    <t>a. Virtualización HSE</t>
  </si>
  <si>
    <t>a. Evento 07-10-25
b. Evento 30-10-25</t>
  </si>
  <si>
    <t>En el mes de noviembre se realizaron las siguientes acciones:
1.Se hace entrega de los archivos de diseño ( Guión instructivo, MOD, 1, 2, 3, Y 4) en la plataforma Figma para avanzar con la virtualización) pendiente MOD 5, entregado el 19 de noviembre para iniciar diseño. 
2. Se finaliza la virtualización, creación y gestión del entorno de aprendizaje en línea del Curso Virtual Mujeres Emprendedoras en el Aula virtual de la Secretaría de la Mujer utilizando estructurando el código fuente (evidencia Formato ZIP) con la colección de recursos, contenidos, actividades y herramientas para los estudiantes y profesoras,
3. Se realiza la implementación del curso dentro del LMS (Moodle) de la Entidad, creando los 6 módulos del mismo, más uno de certificación para las usuarias, estableciéndolo dentro de la categoría y estructura de Gestión del Conocimiento.</t>
  </si>
  <si>
    <t xml:space="preserve">En el mes de noviembre se realizaron las siguientes acciones:
1.Se actualizó la guía metodológica del curso Habilidades Socioemocionales, incorporando recomendaciones para la facilitación en las etapas de inicio, desarrollo y cierre del curso, así como orientaciones específicas para cada uno de los siete módulos. 
2. Se finalizó la virtualización de los módulos del Curso Habilidades Socioemocionales en el entorno virtual de aprendizaje del Aula virtual de la Secretaría de la Mujer desarrollando el código fuente (HTML, CSS, JavaScript - evidencia Formato ZIP) con su colección de recursos, así mismo con la implementación de este dentro del LMS (Moodle) de la Entidad. </t>
  </si>
  <si>
    <t xml:space="preserve">A continuación, se presentan las acciones realizadas durante el mes de noviembre para avanzar en la organización del evento de reconocimiento a mujeres campesinas y rurales que han participado en los procesos formativos de los Centros de Inclusión Digital: 
1. Se presenta propuesta para el desarrollo logístico del evento y Brief del evento para aprobación.
2. Se realiza reunión de planeación convocada por el equipo base de formación de los CID, realizada el 3. de noviembre a través de la plataforma Teams, con el propósito de definir y orientar los aspectos logísticos para el evento. 
3. Se realiza reunión convocada para coordinar la participación de la Dirección de Enfoque Diferencial en el evento de reconocimiento. La sesión se realizó el 19 de noviembre mediante la plataforma Teams.
4. Se solicita el préstamo del auditorio Rogelio Salmona del Centro Cultural Gabriel García Marqués, la Sala Capital de la Cinemateca Distrital y el Teatro el ensueño como lugares opcionales para la realización del evento de reconocimiento. 
5.Se gestionó la solicitud de la bolsa logística con los elementos requeridos para el desarrollo del evento de reconocimiento y se tramitó el alcance correspondiente para cubrir necesidades adicionales. </t>
  </si>
  <si>
    <t>1. Evidencias diseño
2. Evidencias virtualización
https://secretariadistritald.sharepoint.com/:f:/s/ContratacinSPI-2022/IgAxcZ7gFPkuRr869koOkVXzAUn2o1iXguDisWlFzf9io14?e=vaECun</t>
  </si>
  <si>
    <t>1. Guía Metodológica HSE
2. Evidencia Virtualización
https://secretariadistritald.sharepoint.com/:f:/s/ContratacinSPI-2022/IgAxcZ7gFPkuRr869koOkVXzAUn2o1iXguDisWlFzf9io14?e=vaECun</t>
  </si>
  <si>
    <t xml:space="preserve">1. Actas de planeación de las actividades
2. Convocatoria
3. Seguimiento lógistica del evento
https://secretariadistritald.sharepoint.com/:f:/s/ContratacinSPI-2022/IgAxcZ7gFPkuRr869koOkVXzAUn2o1iXguDisWlFzf9io14?e=vaECun
</t>
  </si>
  <si>
    <t>ACUMULADO</t>
  </si>
  <si>
    <t>Implementar 7 cursos con enfoque de género y diferencial para el desarrollo de capacidades digitales de las mujeres en zonas rurales de la ciudad</t>
  </si>
  <si>
    <t>Servicio de promoción a la participación ciudadana</t>
  </si>
  <si>
    <t>Numero de cursos con enfoque de género y diferencial para el desarrollo de capacidades digitales de las mujeres en zonas rurales de la ciudad implementados</t>
  </si>
  <si>
    <t>No se presentan retrasos acorde con la ejecución</t>
  </si>
  <si>
    <t xml:space="preserve">En el proceso de Implementar cursos con enfoque de género y diferencial para el desarrollo de capacidades digitales de las mujeres en zonas rurales de la ciudad, se avanzó las articulaciones con las otras dependencias para abrir espacios de concertación en la zona rural, a partir de lo cual se realizó una visita a las veredas de Nazaret, Santa Rosa y Sopas en Sumapaz con el fin de concertar el inicio de procesos de formación en la ruralidad.
Asimismo, se establecido como primer ciclo de formación el tema de habilidades digitales, esto como resultado de las concertaciones. </t>
  </si>
  <si>
    <t>Como parte de los avances y logros acumulados para implementar procesos de desarrollo de capacidades digitales con enfoque de género y diferencial en zonas rurales, se cuenta con espacios de articulación y concertación en la localidad de Sumapaz, esto permite garantizar la vinculación de mujeres campesinas y rurales</t>
  </si>
  <si>
    <t xml:space="preserve">Las mujeres de la zona rural de Sumapaz se ven beneficiadas con las concertaciones de procesos de formación al generar espacios de confianza y dialogo con la comunidad, en donde ellas pueden manifestar sus intereses de formación y las realidades o particularidades que presentan para ser tenidas desde una mirada de la diferencia y la diversidad.  </t>
  </si>
  <si>
    <t>Se participó de la reunión de equipo de la casa de Igualdad de Oportunidades para las Mujeres de Sumapaz, con el objetivo de presentar la oferta formativa de los Centros de Inclusión Digital y establecer articulación para procesos formativos en la localidad.</t>
  </si>
  <si>
    <t>Como parte de los avances y logros acumulados para implementar procesos de desarrollo de capacidades digitales con enfoque de género y diferencial en zonas rurales, se cuenta con espacios de articulación y concertación en la localidad de Sumapaz, es de precisar que los procesos de formación en sumapaz iniciaran en el momento en que se firme le contrato de transporte. Por ello se realizrán asercamientos con la localidad de Ciudad Bolivar.</t>
  </si>
  <si>
    <t>Acercar la oferta de los Centros de Inclusión Digital y de la entidad en general a las mujeres en sus territorios, beneficia a las ciudadanías al contar con una relación más directa con la administración distrital, favoreciendo el acceso a los servicios.</t>
  </si>
  <si>
    <t xml:space="preserve">En abril se avanzó en el proceso de difusión y convocatoria de los cursos ofrecidos por la Dirección de Gestión del Conocimiento, en el marco de la estrategia Centros de Inclusión Digital. La actividad se desarrolló en las zonas rurales de las localidades de Ciudad Bolívar (Mochuelo Alto, Mochuelo Bajo y Quiba Alta) y Chapinero (Verjón Alto), mediante la articulación con la coordinadora de la Manzana del Cuidado y el enlace rural de la Direción de Territorialización, respectivamente. </t>
  </si>
  <si>
    <t xml:space="preserve">Como parte de los avances y logros acumulados para implementar procesos de desarrollo de capacidades digitales con enfoque de género y diferencial en zonas rurales, se cuenta con espacios de articulación y concertación en la localidad de Sumapaz, es de precisar que los procesos de formación en sumapaz iniciaran en el momento en que se firme le contrato de transporte; posiblemente se iniciaría en la vereda de sopas, lugar en donde las mujeres han manifestado interés en participar de los procesos de formación. Además se realizaron jornadas de difusión en veredas de la localidad de Ciudad Bolivar y Chapinero. </t>
  </si>
  <si>
    <t>Llegar a los territorios más alejados donde se encuentran las mujeres genera un beneficio al acercar los contenidos de desarrollo de capacidades acorde con las diferencias y diversidades de la ciudadanía, que en ocasiones, al estar tan apartadas no pueden acceder a procesos sostenibles y de calidad, que favorezcan su participación.</t>
  </si>
  <si>
    <t>En el mes de mayo se realizaron acciones administrativas relacionada con aportes para la construcción del contrato de transporte, dentro del cual se incluyó la necesidad de transporte rural para realizar los procesos de formación. Adicionalmente se contruyó un cronograma de formación para el inicio de los cursos con mujeres campesinas en el mes de junio.</t>
  </si>
  <si>
    <t xml:space="preserve">Como parte de los avances y logros acumulados para implementar procesos de desarrollo de capacidades digitales con enfoque de género y diferencial en zonas rurales, se cuenta con espacios de articulación y concertación en la localidad de Sumapaz, Ciudad Bolivar y Chapinero. Se incluyó la necesidad de transporte rural en el contrato de transporte de la entidad, para garantizar el desarrollo de los cursos, y se tiene un cronograma estimado para el desarrollo de los procesos de formación en la zona rural. 
</t>
  </si>
  <si>
    <t>Tener concertados espacios de formación con las mujeres, permite que los cursos se desarrollen de manera articulada con la comunidad, atendiendo sus necesidades perticulares.</t>
  </si>
  <si>
    <t xml:space="preserve">Para el mes de junio como parte del avance para la implementación de procesos de formación en ruralidad se realizan las siguientes actividades:  
1. El 12 de junio de 9:00 am a 2:00 pm en la vereda Mochuelo bajo – zona rural de Ciudad Bolívar se realizó jornada de difusión, cómo resultado de esta acción se realizó la inscripción al curso de 10 mujeres. Así mismo se remitió pieza comunicativa para continuar con la difusión virtual, así mismo en el marco de la actividad se gestionó el espacio para formación en el aula múltiple de la manzana de cuidado.  
2. El 24 de junio, con el fin de fortalecer el proceso de formación pactado en ruralidad, se realizó reunión metodológica para la revisión de contenidos, recomendaciones para abordaje del grupo, acciones metodológicas y pedagógicas a implementar 
3. El 27 de junio se inició el proceso de formación en la verecda de Mochuelo bajo de Ciudada Bolivar en su primera sesión con la participación de 16 mujeres. </t>
  </si>
  <si>
    <t>Como parte de los avances y logros acumulados para implementar procesos de desarrollo de capacidades digitales con enfoque de género y diferencial en zonas rurales, se cuenta con espacios de articulación y concertación en la localidad de Sumapaz, Ciudad Bolivar y Chapinero. Se incluyó la necesidad de transporte rural en el contrato de transporte de la entidad, para garantizar el desarrollo de los cursos, y se tiene un cronograma estimado para el desarrollo de los procesos de formación en la zona rural. Se inició con un primer grupo de formación el 27 de junio en la vereda de Mochuelo bajo de la localidad de Ciudad Bolívar con la participación de 16 mujeres.</t>
  </si>
  <si>
    <t>Para garantizar el óptimo desarrollo de los procesos de formación en zona rural, es necesario garantizar el traslado de equipos tecnológicos a los espacios en donde se desarrollarán los procesos de formación. Por ello, hasta tanto no se formalizó el contrato de transporte, no era posible llegar a acuerdos concretos con la comunidad y por tanto iniciar los procesos de formación. De esta manera, y teniendo en cuenta que el contrato de transporte se formalizó a inicios de junio, se inició el proceso de planeación, articulación y puesta en marcha del proceso de formación con mujeres rurales.</t>
  </si>
  <si>
    <t>La concertación e inicio de los procesos de formación con mujeres rurales, garantizando el traslado de equipos tecnológicos, permite que las mujeres de ruralidad fortalezcan sus habilidades digitales, generando reflexiones alrededor de del uso apropiado de las tecnologías para sus vidas y para el acercamiento al conocimiento.</t>
  </si>
  <si>
    <t xml:space="preserve">Para el mes de julio como parte del avance para la implementación de procesos de formación en ruralidad se realizan las siguientes actividades:  
Se realizó la implementación de uno (1) de los dos (2) procesos de desarrollo de capacidades de Habilidades Digitales para la Autonomía de las Mujeres programado para la zona rural, con cuatro (4) sesiones, llevando la oferta de los Centros de Inclusión Digital a las mujeres de la ruralidad. Estos procesos se adelantaron en articulación con la Manzana del Cuidado de la localidad de Ciudad Bolívar, específicamente en la zona rural de la vereda Mochuelo Bajo alcanzando una participación de 41 personas, de las cuales 34 fueron mujeres y 7 hombres.
Es importante destacar que desde los Centros de Inclusión Digital se realiza un proceso de seguimiento y acompañamiento metodológico, en el cual se evidenció que la facilitación del curso ofreció un acompañamiento personalizado, adaptado a los ritmos y necesidades individuales de las participantes, lo que favoreció una participación más activa. Asimismo, se aplicaron metodologías pertinentes al contexto de mujeres campesinas y rurales, en línea con las recomendaciones para su atención y desarrollo técnico, considerando sus saberes previos y realidades locales. </t>
  </si>
  <si>
    <t>Como parte de los avances y logros acumulados para implementar procesos de desarrollo de capacidades digitales con enfoque de género y diferencial en zonas rurales, se cuenta con espacios de articulación y concertación en la localidad de Sumapaz, Ciudad Bolivar y Chapinero. Se incluyó la necesidad de transporte rural en el contrato de transporte de la entidad, para garantizar el desarrollo de los cursos, y se tiene un cronograma estimado para el desarrollo de los procesos de formación en la zona rural. Se culminó el proceso en la vereda de Mochuelo bajo de la localidad de Ciudad Bolívar con la participación de 34 mujeres. Se tiene previsto el inicio de un proceso de formación en sumapaz para el mes de agosto.</t>
  </si>
  <si>
    <t xml:space="preserve">Los procesos de desarrollo de capacidades digitales de los Centros de Inclusión Digital, benefician a las mujeres al contar con una metodología adaptada a los ritmos y necesidades de las mujeres campesinas, promoviendo una participación activa y significativa. Paralelamente, se avanzó en la actualización y virtualización de contenidos incorporando recursos visuales, lenguaje cercano e interactividad, lo que mejora la accesibilidad y pertinencia de los contenidos. En Sumapaz, se reactivaron procesos de formación con mujeres rurales de las veredas Sopas, Ánimas y Nazaret, mediante encuentros de coordinación interinstitucional y planificación de jornadas de inscripción y socialización. Estas acciones no solo fortalecen las capacidades digitales y emocionales de las mujeres, sino que también promueven su inclusión activa en los procesos de desarrollo territorial, reconociendo sus saberes, contextos y necesidades específicas. </t>
  </si>
  <si>
    <t>Durante el mes de agosto se realizó jornada difusión e inscripción y se inició el proceso de formación con el curso Descubriendo Office en la Vereda Sopas de la localidad de Sumapaz, se establecen las fechas de formación y mujeres participantes. Hasta el momento se han llevado a cabo dos sesiones los días 19 y 26 de agosto.  
De esta manera se adelanta el segundo de los dos (2) procesos de desarrollo de capacidades de Habilidades Digitales para la Autonomía de las Mujeres programado para la zona rural, para el 2025</t>
  </si>
  <si>
    <t xml:space="preserve">Como parte de los avances y logros acumulados para implementar procesos de desarrollo de capacidades digitales con enfoque de género y diferencial en zonas rurales, se cuenta con espacios de articulación y concertación en la localidad de Sumapaz, Ciudad Bolivar y Chapinero. Se incluyó la necesidad de transporte rural en el contrato de transporte de la entidad, para garantizar el desarrollo de los cursos, y se tiene un cronograma estimado para el desarrollo de los procesos de formación en la zona rural. Se culminó el proceso en la vereda de Mochuelo bajo de la localidad de Ciudad Bolívar con la participación de 34 mujeres. En agosto se inicó el segundo proceso de formación en la vereda sopas de la localidad de Sumapaz, con la participación de 7 mujeres; este proceso se culminará en el mes de septiembre. </t>
  </si>
  <si>
    <t>Como parte de las acciones de articulación territorial y fortalecimiento de la oferta formativa con enfoque de género y diversidad, se dio inicio al curso Descubriendo Office en la vereda Las Sopas, localidad de Sumapaz, con la participación activa de mujeres rurales. Gracias al despliegue de la unidad móvil CID, equipada con tecnología y conectividad satelital, se ha garantizado el acceso a herramientas digitales en un entorno comunitario. Las sesiones han abordado temas como el reconocimiento de dispositivos, el uso de aplicaciones como PowerPoint y YouTube, y reflexiones sobre roles y estereotipos de género, promoviendo el desarrollo de habilidades tecnológicas y el pensamiento crítico. Estas acciones permiten acercar la formación a mujeres en contextos rurales, reconociendo sus saberes, fomentando su autonomía digital y fortaleciendo su participación en procesos educativos inclusivos y transformadores.</t>
  </si>
  <si>
    <t>En el mes de septiembre se adelantaron 3 proceso de formación en la zona rural, de la siguiente manera:
1.  Localidad de Sumapaz, vereda Sopas: fueron formadas un total de 7 mujeres, con la ejecución de un total de 5 sesiones por módulo del curso de Descubriendo Office, el cual culminó el 16 de septiembre. 
2. Localidad Chapinero, vereda el Verjón Bajo: Se han realizado un total de 2 sesiones de 5, del curso "Mi emprendimiento, Mi historia", con la participación de 7 Mujeres. Este curso culminará en el mes de octubre.
3. Localidad de Ciudad Bolívar, vereda Santa Rosa: Se han realizado 3 sesiones de las 5 del curso Descubriendo Office, con la participación de 6 mujeres. Este curso culminará en el mes de octubre.</t>
  </si>
  <si>
    <t>Como parte de los avances y logros acumulados para implementar procesos de desarrollo de capacidades digitales con enfoque de género y diferencial en zonas rurales, se cuenta con 3 procesos de desarrollo de capacidades en las localidades de Sumapaz, Ciudad Bolivar y Chapinero. Se incluyó la necesidad de transporte rural en el contrato de transporte de la entidad, para garantizar el desarrollo de los cursos, y se tiene un cronograma estimado para el desarrollo de los procesos de formación en la zona rural. Se culminó el proceso en la vereda de Sopas de la localidad de Sumapaz con la participación de 7 mujeres.</t>
  </si>
  <si>
    <t>Los procesos de formación desarrollados en zonas rurales representan un avance fundamental para garantizar la inclusión digital con enfoque de género y diferencial. Gracias a la implementación de estrategias adaptadas a las realidades territoriales, se han llevado a cabo tres procesos en las localidades de Sumapaz, Ciudad Bolívar y Chapinero, asegurando que las mujeres rurales accedan a herramientas tecnológicas y conocimientos que fortalezcan su autonomía y sus proyectos productivos. Para garantizar la participación efectiva, se incluyó la necesidad de transporte rural en los contratos institucionales, lo que permitió superar barreras geográficas y asegurar la asistencia a las sesiones formativas.
En la vereda Sopas de Sumapaz se culminó exitosamente el curso Descubriendo Office, con la participación de siete mujeres que, a través de cinco sesiones, adquirieron habilidades básicas en el uso de herramientas digitales como correo electrónico y bloc de notas, adaptadas a sus niveles de lectoescritura y conectividad. Este proceso no solo fortaleció competencias técnicas, sino que también despertó el interés por continuar aprendiendo, evidenciando la importancia de la formación para reducir brechas digitales en contextos rurales.
Por su parte, en la vereda El Verjón Bajo de Chapinero se avanza en el curso Mi emprendimiento, mi historia, que combina el reconocimiento de herramientas digitales con la construcción de narrativas personales y el uso de recursos audiovisuales para visibilizar emprendimientos. Las participantes han creado videos promocionales y explorado el uso de inteligencia artificial, demostrando que la tecnología puede ser una aliada para la sostenibilidad económica y la preservación de la memoria rural. Finalmente, en la vereda Santa Rosa de Ciudad Bolívar se desarrolla el curso Descubriendo Office, con contenidos ajustados a las necesidades locales y espacios gestionados en salones comunales, lo que refuerza la apropiación comunitaria del proceso.
Estos logros evidencian que la estrategia no solo acerca la tecnología a las mujeres rurales, sino que también promueve la equidad territorial, el empoderamiento económico y la participación activa en entornos digitales. Al articular formación, logística y acompañamiento, se consolidan procesos que transforman vidas y fortalecen el tejido social en zonas históricamente excluidas.</t>
  </si>
  <si>
    <t>En el mes de octubre se culminaros 3 procesos de formación en la zona rural, de la siguiente manera:
1. Vereda El Verjón Bajo – Localidad de Chapinero: fueron formadas 7 siete mujeres, en el curso de emprendedoras en la era digital
2. Vereda Santa Rosa – Localidad de Ciudad Bolívar: fueron formadas 8 ocho  mujeres en el curso “Habilidades digitales para la autonomía de las mujeres”.
3. Inicio de formación en la Vereda Peñalisa – Localidad de Sumapaz: se formaron 4 cuatro mujeres en el curso “Habilidades digitales para la autonomía de las mujeres”</t>
  </si>
  <si>
    <t>Como parte de los avances y logros acumulados para implementar procesos de desarrollo de capacidades digitales con enfoque de género y diferencial en zonas rurales, se cuenta con 6 procesos de desarrollo de capacidades en las localidades de Sumapaz, Ciudad Bolivar y Chapinero. Se incluyó la necesidad de transporte rural en el contrato de transporte de la entidad, para garantizar el desarrollo de los cursos, y se tiene un cronograma estimado para el desarrollo de los procesos de formación en la zona rural. En el mes de octubre se formaron un total de diescinueve (19) mujeres rurales</t>
  </si>
  <si>
    <t>Durante el mes de octubre se desarrollaron procesos formativos clave en zonas rurales, orientados a fortalecer las habilidades digitales y socioemocionales de las mujeres, con el propósito de impulsar su autonomía y sus proyectos productivos. En total, se llevaron a cabo tres procesos en las veredas El Verjón Bajo (Chapinero), Santa Rosa (Ciudad Bolívar) y Peñalisa (Sumapaz), beneficiando a 19 mujeres campesinas. Estos cursos se adaptaron a las realidades y dinámicas de cada territorio, garantizando pertinencia y accesibilidad.
En la vereda El Verjón Bajo participaron siete mujeres en el curso “Emprendedoras en la era digital”, enfocado en la apropiación de recursos digitales para la creación y consolidación de contenido que potencie sus iniciativas productivas, especialmente a través de redes sociales. En Santa Rosa, ocho mujeres completaron el curso “Habilidades digitales para la autonomía de las mujeres”, que les permitió reconocer y aprovechar herramientas tecnológicas para gestionar de manera autónoma sus actividades. Finalmente, en Peñalisa se inició y culminó el mismo curso con cuatro participantes, fortaleciendo su capacidad para usar recursos digitales en su vida cotidiana y en sus emprendimientos.
Estos procesos se realizaron mediante concertación con las comunidades para definir horarios y espacios adecuados, respetando las dinámicas rurales. Además, se ajustaron los contenidos con enfoque diferencial y se garantizó la conectividad y el acceso a dispositivos mediante el CID Móvil, junto con la inclusión del transporte rural en el contrato institucional para eliminar barreras geográficas. Estas acciones no solo reducen la brecha digital, sino que amplían las oportunidades económicas y sociales de las mujeres, fortaleciendo su autonomía y su participación activa en entornos digitales y productivos.</t>
  </si>
  <si>
    <t>En el mes de noviembre se culminó el último proceso de formación en ruralidad del año:
1. Vereda Peñalisa – Localidad de Sumapaz: fueron formadas 4 (cuatro) mujeres, en el curso de Habilidades Digitales.</t>
  </si>
  <si>
    <t>Como parte de los avances y logros acumulados para implementar procesos de desarrollo de capacidades digitales con enfoque de género y diferencial en zonas rurales, se cuenta con 7 procesos de desarrollo de capacidades en las localidades de Sumapaz, Ciudad Bolivar y Chapinero. Se incluyó la necesidad de transporte rural en el contrato de transporte de la entidad, para garantizar el desarrollo de los cursos, y se culminaron los procesos de formación rurales programados para el 2025. En el 2025 se formaron un total de 61 mujeres campesinas.</t>
  </si>
  <si>
    <t>Durante el mes de noviembre se desarrollaron procesos formativos clave en zonas rurales, orientados a fortalecer las habilidades digitales y socioemocionales de las mujeres y fortalecer sus emprendimientos, con el propósito de acercarlas al mundo del conocimiento y a herramientas digitales, lo cual aporta en su vida diaria, su autonomía y sus proyectos productivos. Estos cursos se adaptaron a las realidades y dinámicas de cada territorio, garantizando pertinencia y accesibilidad.
En Peñalisa se inició y culminó el mismo curso con cuatro participantes, fortaleciendo su capacidad para usar recursos digitales en su vida cotidiana y en sus emprendimientos.
Estos procesos se realizaron mediante concertación con las comunidades para definir horarios y espacios adecuados, respetando las dinámicas rurales. Además, se ajustaron los contenidos con enfoque diferencial y se garantizó la conectividad y el acceso a dispositivos mediante el CID Móvil, junto con la inclusión del transporte rural en el contrato institucional para eliminar barreras geográficas. Estas acciones no solo reducen la brecha digital, sino que amplían las oportunidades económicas y sociales de las mujeres, fortaleciendo su autonomía y su participación activa en entornos digitales y productivos.</t>
  </si>
  <si>
    <t>4. Realizar  acciones de convocatoria con grupos de mujeres en zona rural para la implementación del curso para el desarrollo de capacidades digitales</t>
  </si>
  <si>
    <t>5. Desarrollar jornadas de implementación de cursos  con enfoque de género y diferencial para el desarrollo de capacidades digitales de  mujeres rurales</t>
  </si>
  <si>
    <t xml:space="preserve">El 4 de marzo de 2025 se participó en la reunión de equipo de la CIOM Sumapaz, donde se dio a conocer a todo el equipo la oferta formativa de los Centros de Inclusión Digital para formación en zona rural de Sumapaz, allí se establecieron acuerdos de formación, horarios y lugares para realizar difusión de los servicios. </t>
  </si>
  <si>
    <t>a. Acta articulación CIOM Sumapaz
https://secretariadistritald.sharepoint.com/:f:/s/ContratacinSPI-2022/EsTgbH3rIqNAmN26jmOJwLEBdjjkwBljUHdb2C4hkjxn9w?e=csbBKF</t>
  </si>
  <si>
    <t xml:space="preserve">*El 15 de abril se llevó a cabo una jornada de difusión en la zona rural de la localidad de Ciudad Bolívar, específicamente en las veredas Mochuelo Bajo (sector Rincón de Mochuelo), Mochuelo Alto y Quiba Alta. En las veredas Mochuelo Bajo y Mochuelo alto, se contó con el acompañamiento de la coordinadora y la psicóloga de la Manzana del Cuidado de la vereda. En la primera vereda se logró realizar contacto con la presidenta de la junta de acción comunal quien estuvo interesada en apoyar la convocatoria, ya que cuentan con un salón digital con acceso gratuito para la comunidad.  
*El 22 de abril se realizó jornada de difusión en la vereda El Verjon localidad Chapinero, allí en articulación con la compañera Técnico Rural Jenny Liberato de la Dirección de Territorialización, se articuló con la representante de un grupo de mujeres a quien se le brindó información de los cursos disponibles para formación rural. 
En ambas jornadas se compartió la información general de los cursos y se brindan las recomendaciones generales para la inscripción. 
Para la difusión de los cursos ofertados, se dejó en cada uno de los espacios visitados una pieza comunicativa que incluye los datos de contacto, de modo que las mujeres interesadas puedan inscribirse a través de WhatsApp o correo electrónico. </t>
  </si>
  <si>
    <t>a. Actas de reunión
https://secretariadistritald.sharepoint.com/:f:/s/ContratacinSPI-2022/EsTgbH3rIqNAmN26jmOJwLEBdjjkwBljUHdb2C4hkjxn9w?e=csbBKF</t>
  </si>
  <si>
    <t xml:space="preserve">Para el mes de junio se inicia la implementación de los procesos de formación en las zonas rurales, iniciando por la localidad de Ciudad Bolívar, vereda Mochuelo Bajo. En el marco de esta implementación se realiza la selección del curso, concertación de las fechas, y acuerdos con las mujeres participantes en el espacio.
1. Grupo 1: Mochuelo Bajo Ciudad Bolívar, Curso Habilidades Digitales para la Autonomía de las mujeres, se acuerdan 5 sesiones de 2:00 pm a 4:30 pm los lunes y viernes en las fechas de 27 de junio, 4, 7, 11, 14 de junio. Se presenta el contenido del curso, dentro de este se establecen los siguientes contenidos: a. Módulo 1. Componentes del Celular; b. Modulo 2. Seguridad Digital; c. Modulo 3. Herramientas de WhatsApp; d. Modulo 4. Correo electrónico y navegadores; e. Módulo 5. Aplicaciones de video conferencia; f. Módulo 6. Aplicaciones Bancarias; y g. Modulo 7. Aplicaciones de geolocalización y movilidad.  
2. Dadas las barreras de conectividad para este caso se fortalece el reconocimiento de algunas herramientas que pueden usarse de manera dual, así como las herramientas de WhatsApp, y ubicación.  
3. Como parte del trabajo metodológico realizado luego de la sesión de concertación se realizarán los ajustes de acuerdo con las necesidades de las mujeres.   
4.Como parte de la logística para este proceso se cuenta con el transporte rural, uso de la antena satelital y los equipos tecnológicos de la unidad móvil. </t>
  </si>
  <si>
    <t>a. Acta Acompañamiento Metodológico
b. Jornada Inscripción HD Mochuelo
c. Acta Sesión 1 HD Mochuelo</t>
  </si>
  <si>
    <t>En el mes de julio se desarrollaron las siguientes acciones para la de convocatoria con grupos de mujeres en zona rural para la implementación del curso para el desarrollo de capacidades digitales: 
1.Sumapaz - Animas y Sopas: Se desarrollo articulación con la Dirección de Territorialización, con el objetivo de coordinar la reactivación del proceso de formación con el grupo de mujeres rurales de la localidad de Sumapaz de las veredas Sopas y Ánimas, e identificar las posibles acciones en territorio, y definir acciones para retomar las jornadas de inscripción y formación. Como producto de ello se llegaron a los siguientes compromisos: a. Indagar sobre la disponibilidad del grupo de Ánimas; b. Coordinar reunión con el grupo de Sopas para identificar la disponibilidad de formación; c. Coordinar la disponibilidad de transporte para el desplazamiento al territorio; d. Realizar de manera conjunta los recorridos con el fin de generar espacios coordinados de difusión tanto de los servicios de la Dirección de Territorialización, como los procesos de formación de la Dirección de Gestión del Conocimiento.
2. Sumapaz - Nazaret: Se realiza acercamiento a la referente de Enfoque Diferencial de la ruralidad, con el fin de abrir espacio de formación en la vereda Nazaret de Sumapaz, a partir de lo cual se acordó un acercamiento en el mes de agosto al territorio con el fin de lleva a cabo una jornada de socialización e inscripción a los cursos de los Centros de Inclusión Digital, y acordar posibles fechas y horarios de formación de acuerdo con el contexto.</t>
  </si>
  <si>
    <r>
      <t xml:space="preserve">a. Proceso Sumapaz
</t>
    </r>
    <r>
      <rPr>
        <sz val="13"/>
        <color rgb="FF0070C0"/>
        <rFont val="Arial"/>
        <family val="2"/>
      </rPr>
      <t>https://secretariadistritald.sharepoint.com/:f:/s/ContratacinSPI-2022/Eg9beN22KOpPiVK37-sdXZMB6kxLnjKnvw618CMF3ObRbQ?e=8eUGoi</t>
    </r>
  </si>
  <si>
    <t xml:space="preserve">Como parte de las acciones para generar procesos de articulación y/o alianzas estratégicas, así mismo realizar acciones de convocatoria y/o difusión de la oferta formativa para procesos de formación a mujeres en sus diferencias y diversidades, el 12 de agosto se realizó jornada de difusión e inscripción al curso Descubriendo Office en la vereda Las Sopas de la localidad Sumapaz, en esta oportunidad acompañó la Facilitadora  Claribel Martínez de la dirección de territorialización quien abrió el espacio con las mujeres, durante esta jornada se brindó información de los cursos que se encuentran disponibles y ante el interés de las ciudadanas   se realizaron los siguientes acuerdos frente al desarrollo del curso: 
Se realizará el curso Descubriendo Office, las mujeres asistentes se comprometen a asistir a todas las clases, el curso se desarrollará en el salón comunal de la vereda el cual cuenta con acceso a internet. El equipo de formación hara uso del Centro de Inclusión móvil  
Durante esta jornada se inscribieron 6 mujeres, se dejó un hablador en el salón comunal con la información del curso para su difusión y también se envió a través de WhatsApp a la compañera Facilitadora de la localidad, para difusión con otras mujeres que podrían estar interesadas. </t>
  </si>
  <si>
    <t xml:space="preserve">En las sesiones realizadas durante el mes de agosto asistieron 7 ciudadanas y se abordaron los siguientes temas: Se aplica la línea de entrada, se realiza presentación del curso, reconocimiento de la Tablet, roles de mujeres y hombres. Sexo, Género, Sexualidad, Paint y conceptos TIC, se trabajó la aplicación PowerPoint y YouTube. La jornada incluyó actividades prácticas, como ejercicios en tabletas para ingresar a YouTube, buscar videos y explorar funciones básicas de PowerPoint. También se realizaron reflexiones sobre roles y estereotipos de género. Para garantizar la conectividad y el desarrollo de la formación, se contó con la antena satelital y equipos tecnológicos de la unidad móvil. 
Se realizó acompañamiento metodológico a la facilitadora a cargo de la formación rural, Se revisó el avance del proceso de formación rural en la vereda Las Sopas. Se han realizado dos sesiones sobre herramientas básicas de la Tablet y PowerPoint, integrando reflexiones sobre roles y estereotipos de género. Se dieron recomendaciones para atención, aspectos metodológicos y ajustes técnicos. Como próximas acciones, se completará la caracterización, se elaborarán planes de sesión faltantes y se coordinará la logística para las siguientes clases programadas para el siguiente mes. </t>
  </si>
  <si>
    <r>
      <rPr>
        <sz val="13"/>
        <color rgb="FF000000"/>
        <rFont val="Arial"/>
        <family val="2"/>
      </rPr>
      <t xml:space="preserve">a. Acta Jornada Inscripcion Sumapaz
b. Pieza comunicativa
</t>
    </r>
    <r>
      <rPr>
        <sz val="13"/>
        <color rgb="FF0070C0"/>
        <rFont val="Arial"/>
        <family val="2"/>
      </rPr>
      <t xml:space="preserve">
https://secretariadistritald.sharepoint.com/:f:/s/ContratacinSPI-2022/EmQN04pMA-hAoUe15k8fJBEBWC8geflUmOMXkgpOkp51cA?e=9LCNHd</t>
    </r>
  </si>
  <si>
    <r>
      <rPr>
        <sz val="13"/>
        <color rgb="FF000000"/>
        <rFont val="Arial"/>
        <family val="2"/>
      </rPr>
      <t xml:space="preserve">a. Acta Acompañamiento Metodológico
b. Formato planes de sesión Descubriendo Office
c. Actas de sesión
</t>
    </r>
    <r>
      <rPr>
        <sz val="13"/>
        <color rgb="FF0070C0"/>
        <rFont val="Arial"/>
        <family val="2"/>
      </rPr>
      <t>https://secretariadistritald.sharepoint.com/:f:/s/ContratacinSPI-2022/Et8XyLVIoqRJoeSK5krFS2EBY4V0az8y_YFK9iY6RO4hIg?e=0MbhOL</t>
    </r>
  </si>
  <si>
    <t xml:space="preserve">En el mes de septiembre se adelantaron 3 proceso de formación en la zona rural, de la siguiente manera:
1.	Localidad de Sumapaz, vereda Sopas: fueron formadas un total de 7 mujeres, con la ejecución de un total de 5 sesiones por módulo del curso de Descubriendo Office, el cual culmino el 16 de septiembre. Se realizaron las últimas tres sesiones de formación en el mes de septiembre los días 2, 9 y 16  donde se abordaron los diferentes módulos de formación ajustados a las mujeres de la zona. Durante estas sesiones se trabajaron los módulos del curso Descubriendo Office, ajustando el contenido a un nivel más básico según las destrezas digitales y de lectoescritura de las ciudadanas. Se incorporaron herramientas como correo electrónico y bloc de notas, usando sus dispositivos móviles. Además, las mujeres expresaron la necesidad de fortalecer sus habilidades digitales dadas las dificultades de conectividad, así como el interés de las mujeres por seguir participando en estos procesos. 
2.	Localidad Chapinero, vereda el Verjón Bajo: Se han realizado un total de 2 sesiones de 5, del curso "Mi emprendimiento, Mi historia", con la participación de 7 Mujeres. Este curso culminará en el mes de octubre. Durante estas sesiones se trabajaron el reconocimiento de las herramientas digitales propias para fomentar emprendimientos, el inventario de contenidos y recursos que tienen, la importancia de la reconstrucción de memoria y las voces de las mujeres rurales, la generación de videos y audios para promover, el uso de herramientas IA, Se construyeron dos videos de promoción de la página del grupo.  
3.	Localidad de Ciudad Bolívar, vereda Santa Rosa: Se han realizado 3 sesiones de las 5 del curso Descubirendo Office, con la participación de 6 mujeres. Este curso culminará en el mes de octubre. Así mismo en el marco de la actividad se gestionó el espacio para la formación que se realizará en el salón comunal de la vereda en el horario de 2:00 a 4:00 pm. </t>
  </si>
  <si>
    <t>a. Actas proceso El Verjon
b. Actas proceso Santa Rosa
c. Actas proceso Sopas
d. Actas socializaciones y acompañamiento metodológico
https://secretariadistritald.sharepoint.com/:f:/s/ContratacinSPI-2022/EsCg7aBbPm1PnxiB5WUkB-EBJE_6z3bbfM3_ISS6YKIeWg?e=Q3yaTz</t>
  </si>
  <si>
    <r>
      <t xml:space="preserve">Durante el mes de octubre se culminaron dos procesos de formación con 19 mujeres, y se inició y culmino un tercero en zona rural enfocados en fortalecer las destrezas digitales y fomentar el desarrollo de emprendimientos liderados por mujeres campesinas. Estos procesos se desarrollaron en diferentes veredas y localidades, adaptando la metodología a las realidades y necesidades de cada territorio. 
a. </t>
    </r>
    <r>
      <rPr>
        <b/>
        <sz val="10"/>
        <color rgb="FF000000"/>
        <rFont val="Arial"/>
        <family val="2"/>
      </rPr>
      <t xml:space="preserve">Vereda El Verjón Bajo – Localidad de Chapinero: </t>
    </r>
    <r>
      <rPr>
        <sz val="10"/>
        <color rgb="FF000000"/>
        <rFont val="Arial"/>
        <family val="2"/>
      </rPr>
      <t xml:space="preserve">Participaron (7) siete mujeres en el curso “Emprendedoras en la era digital”. Este curso tuvo como objetivo principal el fortalecimiento y la apropiación de recursos digitales, orientados a la creación y consolidación de contenido para promover sus iniciativas productivas, especialmente a través de redes sociales. 
b. </t>
    </r>
    <r>
      <rPr>
        <b/>
        <sz val="10"/>
        <color rgb="FF000000"/>
        <rFont val="Arial"/>
        <family val="2"/>
      </rPr>
      <t>Vereda Santa Rosa – Localidad de Ciudad Bolívar:</t>
    </r>
    <r>
      <rPr>
        <sz val="10"/>
        <color rgb="FF000000"/>
        <rFont val="Arial"/>
        <family val="2"/>
      </rPr>
      <t xml:space="preserve"> Participaron (8) ocho mujeres que completaron el curso “Habilidades digitales para la autonomía de las mujeres”. El énfasis estuvo puesto en el reconocimiento, uso y aprovechamiento de los recursos digitales disponibles buscando generar autonomía en el manejo de herramientas tecnológicas. 
c. </t>
    </r>
    <r>
      <rPr>
        <b/>
        <sz val="10"/>
        <color rgb="FF000000"/>
        <rFont val="Arial"/>
        <family val="2"/>
      </rPr>
      <t xml:space="preserve">Inicio de formación en la Vereda Peñalisa – Localidad de Sumapaz: </t>
    </r>
    <r>
      <rPr>
        <sz val="10"/>
        <color rgb="FF000000"/>
        <rFont val="Arial"/>
        <family val="2"/>
      </rPr>
      <t>Adicionalmente, se inició y culmino el proceso formativo en la vereda Peñalisa, con la participación de (4) cuatro mujeres en el curso “Habilidades digitales para la autonomía de las mujeres”. Al igual que en Santa Rosa, el enfoque estuvo en fortalecer el reconocimiento, uso y aprovechamiento de los recursos digitales con los que cuentan las participantes. 
Estos procesos formativos contaron con: 
Concertación con las comunidades para definir fechas, horarios y espacios de formación, considerando y respetando los tiempos y dinámicas propias del entorno rural. 
Ajuste metodológico de los contenidos, integrando elementos del contexto rural y aplicando un enfoque diferencial para responder a las necesidades específicas de las mujeres participantes. 
Acciones logísticas para garantizar el equipamiento tecnológico que garantice la conectividad a internet y el acceso a los dispositivos del CID Móvil.</t>
    </r>
  </si>
  <si>
    <t>a. Vereda El Verjón Bajo – Localidad de Chapinero
b. Vereda Santa Rosa – Localidad de Ciudad Bolívar
c. Inicio de formación en la Vereda Peñalisa – Localidad de Sumapaz</t>
  </si>
  <si>
    <t xml:space="preserve">En el mes de noviembre se realizaron las siguientes actividades:
1. Se finalizó el curso de Habilidades Digitales para la autonomía de las Mujeres que se desarrolló en la localidad de Sumapaz vereda Peñalisa, con la formación de 4 mujeres. </t>
  </si>
  <si>
    <t>1. Acta módulo final Peñalisa
https://secretariadistritald.sharepoint.com/:f:/s/ContratacinSPI-2022/IgAxcZ7gFPkuRr869koOkVXzAUn2o1iXguDisWlFzf9io14?e=vaECun</t>
  </si>
  <si>
    <t>Ejecutar 1 estrategia para garantizar la operación tecnológica de los Centros de Inclusión Digital y sus aulas itinerantes</t>
  </si>
  <si>
    <t>Servicio de promoción de la garantía de derechos</t>
  </si>
  <si>
    <t>Numero de estrategias ejecutadas para garantizar la operación tecnológica de los Centros de Inclusión Digital y sus aulas itinerantes</t>
  </si>
  <si>
    <t>Constante</t>
  </si>
  <si>
    <t>Como parte de la ejecución de la estrategia para garantizar la operación tecnológica de los Centros de Inclusión Digital - CID y sus aulas itinerantes, se estableció un documento de seguimiento, el cual permite priorizar las necesidades tecnológicas y planear la adquisición de equipos por fases de priorización. 
De esta manera se logró identificar las necesidades iniciales, estas son: 
196 equipos actuales
92 equipos que necesitan renovación
22 equipos de nivel 1 de prioridad.</t>
  </si>
  <si>
    <t xml:space="preserve">Como parte del avance y logro acumulado en la ejecución de la estrategia para garantizar la operación tecnológica de los Centros de Inclusión Digital - CID y sus aulas itinerantes, se cuenta con un inventario de necesidades que orientara la adquisición de equipos y nuevas tecnologías.  </t>
  </si>
  <si>
    <t xml:space="preserve">Adquirir y renovar equipos tecnológicos, permite mayor pertinencia en los procesos de formacion ofertados a las mujeres. Mantener el óptimo funcionamiento de los CID garantiza un mejor servicio a las ciudadanas. </t>
  </si>
  <si>
    <t xml:space="preserve">De acuerdo con las necesidades tecnológicas identificadas en los centros de inclusión digital, que garantizan la operatividad de los CID, se realiza en el mes de marzo la renovación de 96 equipos de cómputo y 4 pantallas interactivas, equivalente al 49% de reemplazo de los equipos, para las loceliadades de Chapinero, Suba, Puente Aranda, Casa de todas, La candelaria, Engativá, Kennedy
</t>
  </si>
  <si>
    <t>Como parte del avance y logro acumulado en la ejecución de la estrategia para garantizar la operación tecnológica de los Centros de Inclusión Digital - CID y sus aulas itinerantes, a partir del inventario de necesidades, se avanzó en la adquisico´n de equipos tecnológicos, los cuales en su mayoria ya en cuentran incluidos en el inventario de los CID.</t>
  </si>
  <si>
    <t xml:space="preserve">La renovación de equipos tecnológico les permite a las mujeres tenes un acercamiento mucho más amable a las herramientas tecnológicas. Además garantoza que los conocimeinto ofertados por los CID sena coherentes y estén a la vanguardia del avance tecnológico del mundo digital. </t>
  </si>
  <si>
    <t xml:space="preserve">Para el mes de Abril con el fin de garantizar la operación tecnológica de los Centros de Inclusión Digital se realiza el seguimiento a las acciones contempladas para el 2025 para la adquisición tecnológica, las cuales se encuentran enmarcadas en:  
*Se realiza el envío del anexo técnico para iniciar el proceso de contratación de la nueva unidad itinerante o CID Móvil.  </t>
  </si>
  <si>
    <t>Como parte del avance y logro acumulado en la ejecución de la estrategia para garantizar la operación tecnológica de los Centros de Inclusión Digital - CID y sus aulas itinerantes, a partir del inventario de necesidades, se avanzó en la adquisición de equipos tecnológicos, los cuales en su mayoria ya encuentran incluidos en el inventario de los CID. Adicionalmente se adelanta el proceso de adquisición del nuevo Centro de Inclusión Digital.</t>
  </si>
  <si>
    <t>La adquisión de un nuevo Centro de Inclusión Digital móvil/maleta movil permite llegar a una mayor cantidad de mujeres rurales para fortalecer sus capacidades, así como a mujeres urbanas en sus diferencias y diversidad, a quienes se les dificulta llegar a los CID ubicados en las Casas de Igualdad de Oportunidades.</t>
  </si>
  <si>
    <t>El nuevo curso permitirá fortalecer los emprendimientos de las mujeres beneficiarias y de para mayor difusión y oportunidades de   tales como la creación de una imagen de marca. Para el mes de mayo, y como parte de la proyección de adquisiciones 2025 para garantizar la operación tecnológica, se realiza la publicación en Colombia Compra Eficiente, del proceso contractual para la adquisición de un Centro de Inclusión Digital. 
Adicionalmente se realiza un consolidado del inventario tecnológico de los bienes tecnológicos de los Centros de Inclusión Digital.</t>
  </si>
  <si>
    <t>Como parte del avance y logro acumulado en la ejecución de la estrategia para garantizar la operación tecnológica de los Centros de Inclusión Digital - CID y sus aulas itinerantes, a partir del inventario de necesidades, se avanzó en la adquisición de equipos tecnológicos, los cuales en su mayoria ya encuentran incluidos en el inventario de los CID. Adicionalmente se adelanta el proceso de adquisición del nuevo Centro de Inclusión Digital, contando con el estudio previo, anexos y publicación del proceso precontractual</t>
  </si>
  <si>
    <t xml:space="preserve">La adquisión de un nuevo Centro de Inclusión Digital móvil/maleta movil permite tener un mayor cubriento de las zonas rurales y urbanas de bogotá, para que muejres en sus diferencias y diversidad accedan a los cursos de los CID. </t>
  </si>
  <si>
    <r>
      <t xml:space="preserve">Para el mes de junio se desarrollaron las siguientes acciones relacionadas con la estrategia de operación tecnológica de los CID:  
</t>
    </r>
    <r>
      <rPr>
        <b/>
        <sz val="13"/>
        <color theme="1"/>
        <rFont val="Arial"/>
        <family val="2"/>
      </rPr>
      <t xml:space="preserve">
ADECUACIONES</t>
    </r>
    <r>
      <rPr>
        <sz val="13"/>
        <color theme="1"/>
        <rFont val="Arial"/>
        <family val="2"/>
      </rPr>
      <t xml:space="preserve">
</t>
    </r>
    <r>
      <rPr>
        <b/>
        <sz val="13"/>
        <color theme="1"/>
        <rFont val="Arial"/>
        <family val="2"/>
      </rPr>
      <t>a. Ciudad Bolívar</t>
    </r>
    <r>
      <rPr>
        <sz val="13"/>
        <color theme="1"/>
        <rFont val="Arial"/>
        <family val="2"/>
      </rPr>
      <t xml:space="preserve">: Se culminan las acciones de adecuación del espacio del Centro de inclusión de Ciudad Bolívar de la parte de estructura locativa, se inicia la adecuación tecnológica para garantizar la conectividad a internet del espacio. 
</t>
    </r>
    <r>
      <rPr>
        <b/>
        <sz val="13"/>
        <color theme="1"/>
        <rFont val="Arial"/>
        <family val="2"/>
      </rPr>
      <t xml:space="preserve">b. Antonio Nariño: </t>
    </r>
    <r>
      <rPr>
        <sz val="13"/>
        <color theme="1"/>
        <rFont val="Arial"/>
        <family val="2"/>
      </rPr>
      <t xml:space="preserve">Se inicia proceso de adecuaciones estructurales en el CID realizar adecuaciones locativas que no permiten la implementación de actividades, entre estas actividades esta la reparación de grietas, filtraciones, humedad, entre otras.  
</t>
    </r>
    <r>
      <rPr>
        <b/>
        <sz val="13"/>
        <color theme="1"/>
        <rFont val="Arial"/>
        <family val="2"/>
      </rPr>
      <t>c. Chapinero:</t>
    </r>
    <r>
      <rPr>
        <sz val="13"/>
        <color theme="1"/>
        <rFont val="Arial"/>
        <family val="2"/>
      </rPr>
      <t xml:space="preserve"> Se inicia el proceso de desmonte del CID, para traslado de sede, se hace la verificación de inventario, y embalaje de los equipos.  
  </t>
    </r>
  </si>
  <si>
    <t>Como parte del avance y logro acumulado en la ejecución de la estrategia para garantizar la operación tecnológica de los Centros de Inclusión Digital - CID y sus aulas itinerantes, a partir del inventario de necesidades, se avanzó en la adquisición de equipos tecnológicos, los cuales en su mayoria ya encuentran incluidos en el inventario de los CID. Adicionalmente se adelantó el proceso de adquisición del nuevo Centro de Inclusión Digital, contando con el estudio previo, anexos y publicación del proceso precontractual; luego de ello, y teniendo en cuenta la complegidad de este proceso contractual, se realizó una feria inclusiva, con el fin de conocer dudas  sobre el proceso por parte de algunos posible proveedores.</t>
  </si>
  <si>
    <t>El seguimiento continuo a la operación de los CID, permite continuar en lógica de mejoramiento del servicio, con especial énfasis en la actualización de equipos de vanguardia. Además, obteniendo otra unidad móvil, es posible llegar a más lugares de Bogotá aportando a la inclusión de mujeres en sus diferencias y diversidades dentro de los servicios de los CID.</t>
  </si>
  <si>
    <t>En el mes de julio se avanzó en la implementación de la estrategia para garantizar la operación tecnológica de los Centros de Inclusión Digital y sus aulas itinerantes, con las siguientes acciones:
a. Se realiza el levantamiento de información de equipos tecnológicos con el fin de tramitar el concepto técnico correspondiente y proceder con la identificación de aquellos que presentan daños, deterioro y/o se encuentran en estado de obsolescencia, para el trámite correspondiente.
b. Se avanzó en el ajuste del anexo técnico para la adquisición de la maleta digital, de acuerdo con las recomendaciones de empresas e industrias tecnológicas en el marco de la feria inclusiva realizada para el proceso precontractual. Luego de ello fue público de nuevo el proceso en SECOP II.</t>
  </si>
  <si>
    <t>Como parte del avance y logro acumulado en la ejecución de la estrategia para garantizar la operación tecnológica de los Centros de Inclusión Digital - CID y sus aulas itinerantes, a partir del inventario de necesidades, se avanzó en la adquisición de equipos tecnológicos, los cuales se encuentran incluidos en el inventario de los CID. Adicionalmente se continua con el proceso de adquisición del nuevo Centro de Inclusión Digital, actualizando y mejorando el Anexo Técnico para garantizar la participación de proveedores; adicionalmente se adelantan los conceptos técnicos para dar tratamiento a los equipos obsoletos.</t>
  </si>
  <si>
    <t>Con las acciones realizadas en el mes de julio, la ciudadanía se beneficia al contar con unos Centros de Inclusión Digital actualizados en su recurso tecnológico, lo que favorece su experiencia pedagógica. Estas acciones reflejan un compromiso institucional con la mejora continua, la transparencia y la calidad en la dotación tecnológica, lo que se traduce en mejores condiciones de acceso y aprendizaje para las mujeres participantes de los procesos formativos.</t>
  </si>
  <si>
    <t xml:space="preserve">Durante el mes de agosto se adelantaron varias acciones para asegurar que los Centros de Inclusión Digital (CID) funcionen correctamente y continúen ofreciendo espacios seguros y accesibles para las mujeres: 
Se organizaron las solicitudes para dar de baja algunos computadores portátiles que ya no funcionan bien o están muy viejos (obsolescencia). 
Se reasignaron equipos entre los centros para que el CID de Bosa y el de Ciudad Bolívar pudieran seguir operando sin interrupciones. 
Se respondió a una solicitud de información a OAP sobre los seriales de los equipos, ampliación de vida útil,  
Se enviaron también las solicitudes para dar de baja algunos videoproyectores que ya no están en buen estado. 
Se hizo seguimiento a las adecuaciones físicas y tecnológicas en los CID de Mártires, Chapinero, Ciudad Bolívar y Engativá, que están a la espera de entrega por parte de DAF. Se consolidó la información relacionada con el seguimiento a la conectividad a internet y el funcionamiento de las UPS en los centros, como parte del monitoreo técnico. Toda esta información se está recopilando en el documento general de inventario. 
También se continuó con los ajustes y el trámite administrativo para la adquisición de la unidad móvil, y las claridades requeridas. Durante agosto se realizaron acciones clave como la publicación del proceso en la plataforma SECOP, la identificación de posibles proveedores, y finalmente se definió que la adquisición se realizará por medio de subasta. </t>
  </si>
  <si>
    <t>Como parte del avance y logro acumulado en la ejecución de la estrategia para garantizar la operación tecnológica de los Centros de Inclusión Digital - CID y sus aulas itinerantes, a partir del inventario de necesidades, se avanzó en la adquisición de equipos tecnológicos, los cuales se encuentran incluidos en el inventario de los CID. Adicionalmente se continua con el proceso de adquisición del nuevo Centro de Inclusión Digital, actualizando el Anexo Técnico y la formulación del estudio de mercado para salir a oferta en SECOP II.</t>
  </si>
  <si>
    <t>Se ha presentado un retraso en la adquisición del aula digital, debido a que este bien debe cumplir con especificaciones particulares que garanticen su fácil transportabilidad y adaptación a diversos territorios. Esta necesidad ha requerido una articulación cuidadosa con las posibilidades reales del mercado, lo que ha hecho que el proceso sea más complejo y tome más tiempo del previsto.
No obstante, se han adelantado todas las gestiones necesarias para la adquisición de la maleta digital, la cual se espera concretar entre finales de septiembre y principios de octubre.</t>
  </si>
  <si>
    <t>Durante el mes de agosto se llevaron a cabo acciones clave para asegurar que los Centros de Inclusión Digital continúen siendo espacios seguros, accesibles y funcionales para las mujeres. La gestión técnica incluyó la reorganización de equipos, la baja de dispositivos obsoletos y el seguimiento a las adecuaciones físicas y tecnológicas en varios centros, lo que garantiza condiciones óptimas para el desarrollo de procesos formativos. Además, se avanzó en el trámite para la adquisición de una nueva unidad móvil, fortaleciendo la capacidad de atención en territorios rurales y de difícil acceso. Estas acciones permiten que las mujeres, en sus diferencias y diversidades, accedan a espacios equipados y conectados, donde pueden desarrollar habilidades digitales, participar en procesos educativos y fortalecer su autonomía tecnológica en entornos seguros y dignos.</t>
  </si>
  <si>
    <t xml:space="preserve">En la actualización y seguimiento de inventarios se realizó el reintegro de bienes dados de baja, como tableros digitales, video beam y algunos equipos portátiles que estaban fuera de servicio por obsolescencia o daño, correspondientes a los CID de La Candelaria, Suba, Kennedy, Chapinero. 
Por otro lado se encuentra el proceso precontractual de la maleta Digital, la cual tiene como plazo 10 semanas de ejecución luego de la adjudicación. </t>
  </si>
  <si>
    <t>Como parte del avance y logro acumulado en la ejecución de la estrategia para garantizar la operación tecnológica de los Centros de Inclusión Digital - CID y sus aulas itinerantes, a partir del inventario de necesidades, se avanzó en la adquisición de equipos tecnológicos, los cuales se encuentran incluidos en el inventario de los CID. Adicionalmente se continua con el proceso de adquisición del nuevo Centro de Inclusión Digital, fue aproba por comité de contración y se cuenta con CDP.</t>
  </si>
  <si>
    <t xml:space="preserve">Los avances en la gestión tecnológica de los Centros de Inclusión Digital han permitido fortalecer la infraestructura y garantizar la continuidad de los procesos formativos. Durante el mes de septiembre se realizó la actualización y seguimiento de inventarios, esta acción asegura un uso eficiente de los recursos y contribuye a mantener operativos los espacios de formación. Finalmente, se avanzó en el proceso contractual para la adquisición de un aula digital itinerante, que permitirá ampliar la cobertura de la estrategia en zonas con baja infraestructura tecnológica. </t>
  </si>
  <si>
    <t xml:space="preserve">Durante el mes de octubre se realizaron las siguientes acciones:
a. Se consolídó un diagnóstico que permitió identificaar las necesidades y estado de los elementos tecnológicos de los CID. 
b. Fue adjudicado el contrato para la nueva maleta CID. </t>
  </si>
  <si>
    <t>Como parte del avance y logro acumulado en la ejecución de la estrategia para garantizar la operación tecnológica de los Centros de Inclusión Digital - CID y sus aulas itinerantes, a partir del inventario de necesidades, se avanzó en la adquisición de equipos tecnológicos, los cuales se encuentran incluidos en el inventario de los CID, además se consolidó un diagnóstico sobre el estado y necesidades tecnológicas de los CID con miras al 2026. Adicionalmente se adjudicó el contrato para la maleta CID.</t>
  </si>
  <si>
    <t>Durante el mes de octubre se avanzó en la consolidación de un diagnóstico que permitió identificar el estado actual y las necesidades de los equipos tecnológicos, insumo clave para planificar mejoras con proyección al 2026. Este análisis asegura que los CID continúen siendo entornos seguros y funcionales para el aprendizaje.
En materia de infraestructura, la mayoría de los CID están operativos, aunque requieren intervenciones. Estas acciones buscan garantizar espacios dignos y accesibles para las mujeres que participan en los procesos formativos.
Respecto al estado de los equipos tecnológicos, se identificaron necesidades críticas. La atención a estas necesidades es prioritaria para asegurar que las mujeres dispongan de herramientas tecnológicas en óptimas condiciones.
Adicionalmente, se adjudicó el contrato para la maleta CID, un aula digital itinerante que permitirá llevar formación y conectividad a zonas rurales y urbanas con baja infraestructura tecnológica. La maleta CID representa un beneficio directo para las mujeres, ya que facilita el acceso a tecnología en territorios donde las brechas digitales son más profundas.
En conjunto, estas acciones fortalecen la operación tecnológica de los CID, asegurando espacios y equipos adecuados para que más mujeres puedan acceder a formación digital, potenciar sus emprendimientos y avanzar hacia una inclusión tecnológica efectiva.</t>
  </si>
  <si>
    <t xml:space="preserve">Durante el mes de noviembre se realizaron las siguientes acciones:
a. Se realizo seguimiento al actor externo contratado por la entidad para proveer el Centro de Inclusión Digital Movil,  el ejercicio implico el monitoreo de las acciones incluidas en el Contrato de Adquisición, asimismo, asegurar el cumplimiento de las obligaciones acorde con las necesidades de la dependencia. 
</t>
  </si>
  <si>
    <t>Como parte del avance y logro acumulado en la ejecución de la estrategia para garantizar la operación tecnológica de los Centros de Inclusión Digital - CID y sus aulas itinerantes, a partir del inventario de necesidades, se avanzó en la adquisición de equipos tecnológicos, los cuales se encuentran incluidos en el inventario de los CID, además se consolidó un diagnóstico sobre el estado y necesidades tecnológicas de los CID con miras al 2026. Se cuenta con proceso contractual de Centro de Inclusión Digital Móvil en ejecución, como parte de los avances se realiza el seguimiento y moniterio al cumplimiento del mismo</t>
  </si>
  <si>
    <t xml:space="preserve">Contar con un nuevo Centro de Inclusión Digital Móvil asegura la vinculación de las mujeres rurales, a los procesos de formación. Asimismo, las mujeres en sus diferencias y diversidades que habitan lugares apartados o de dificil acceso en la ciudad. </t>
  </si>
  <si>
    <t>6. Realizar reportes del estado de inventarios tecnológico de los Centros de Inclusión Digital y sus aulas itinerantes, identificando las necesidades para garantizar la operación tecnológica de los mismos</t>
  </si>
  <si>
    <t>7. Elaborar reportes de seguimiento que den cuenta de las adecuaciones y/o adquisiones de  equipos tecnológicos, licenciamientos y red de operación de los Centros de Inclusión Digital y sus aulas itinerantes.</t>
  </si>
  <si>
    <t>8. Adquirir y poner en funcionamiento un aula itinerante de acuerdo con las necesidades identificadas para fortalecer las habilidades digitales de las mujeres en sus diferencias y diversidades</t>
  </si>
  <si>
    <t xml:space="preserve">En el marco de las acciones enfocadas en realizar el seguimiento de los inventarios de los centros de inclusión digital, se resalta que, para el mes de marzo, se entregaron 96 equipos portátiles nuevos para reemplazar los equipos de cómputo que ya cumplieron con su ciclo de vida. Los equipos de cómputo que presentan averías y daños están pendientes de la visita por parte de OAP para la elaboración de los conceptos técnicos y el concepto de baja respectivo. De la misma manera, seadquirieron 5 pantallas que se incorporan al consolidado general de inventarios y que tienen como objetivo reemplazar los tableros digitales que presentan fallas de funcionamiento. Dentro de las demás acciones de verificación de inventario, no se encontraron novedades adicionales, sin embargo, se reporta que por parte de la dirección de administrativa y financiera se encuentran ya programado el calendario para las verificaciones de inventario y renovación de placas de acuerdo a la necesidad </t>
  </si>
  <si>
    <t xml:space="preserve">En el mes de marzo se estructuró en Anexo Técnico y el formato de cotización del proceso SCDPI-202-00560-25, el cual tiene como objeto "Contratar una solución tecnológica para la adquisición, configuración, puesta en funcionamiento y mantenimiento de aulas digitales itinerantes que aporten a la dinamización de los procesos de formación en desarrollo de capacidades de las mujeres y la gestión del conocimiento". 
Estos documentos fueron enviados para revisión del área jurídica el 25 de marzo, con el fin de ser revisado por esa área, designar un apoyo jurídico y luego de ello, generar una mesa de trabajo. </t>
  </si>
  <si>
    <t>a. Consolidado de inventarios
https://secretariadistritald.sharepoint.com/:f:/s/ContratacinSPI-2022/EsTgbH3rIqNAmN26jmOJwLEBdjjkwBljUHdb2C4hkjxn9w?e=csbBKF</t>
  </si>
  <si>
    <t>a. Proyecto de Anexo técnico
b. Formato de Cotización
c. Correo enviado al área de contratación.
https://secretariadistritald.sharepoint.com/:f:/s/ContratacinSPI-2022/EsTgbH3rIqNAmN26jmOJwLEBdjjkwBljUHdb2C4hkjxn9w?e=csbBKF</t>
  </si>
  <si>
    <r>
      <t xml:space="preserve">En el periodo reportado de enero a  abril se realizaron las siguientes adecuaciones y adquisiciones tecnológicas:
</t>
    </r>
    <r>
      <rPr>
        <u/>
        <sz val="13"/>
        <rFont val="Arial"/>
        <family val="2"/>
      </rPr>
      <t>Adecuaciones tecnológicas:</t>
    </r>
    <r>
      <rPr>
        <sz val="13"/>
        <rFont val="Arial"/>
        <family val="2"/>
      </rPr>
      <t xml:space="preserve">
a. Instalación de red cableada y eléctrica para el nuevo CID en la localidad de Mártires.
b. Traslado de sede e inicio de adecuaciones tecnológicas en la localidad de Ciudad Bolívar
</t>
    </r>
    <r>
      <rPr>
        <u/>
        <sz val="13"/>
        <rFont val="Arial"/>
        <family val="2"/>
      </rPr>
      <t xml:space="preserve">
Adquisiciones tecnológicas:
</t>
    </r>
    <r>
      <rPr>
        <sz val="13"/>
        <rFont val="Arial"/>
        <family val="2"/>
      </rPr>
      <t xml:space="preserve">a. Equipos de cómputo: para los CID de Casa de todas, Suba, Chapinero, Kennedy y Engativá.
b. Pantallas interactivas: Suba, La candelaria, Puente Aranda, Kennedy y Engativá.
</t>
    </r>
  </si>
  <si>
    <t>Se realiza y envía el anexo técnico para el proceso de adquisición tecnológica de la unidad itinerante o CID móvil como solución tecnológica la dinamización de los procesos de formación en desarrollo de capacidades de las mujeres de mujeres rurales y urbanas.
En el mes de abril se recibió la retroalimentación del área de contratación de la entidad sobre el proceso, se realizaron los ajustes solicitados por esa área y fue aprobado para ser publicado en la Tienda Virtual del Estado Colombiano.</t>
  </si>
  <si>
    <t>a. Reporte de seguimiento de adquisiciones y adecuaciones tecnológicas
b. Soportes de adquisiciones y adecuaciones tecnológicas.
https://secretariadistritald.sharepoint.com/:f:/s/ContratacinSPI-2022/EsTgbH3rIqNAmN26jmOJwLEBdjjkwBljUHdb2C4hkjxn9w?e=csbBKF</t>
  </si>
  <si>
    <t>a. Anexo técnico
b. Correo avance maleta
https://secretariadistritald.sharepoint.com/:f:/s/ContratacinSPI-2022/EsTgbH3rIqNAmN26jmOJwLEBdjjkwBljUHdb2C4hkjxn9w?e=csbBKF</t>
  </si>
  <si>
    <t>El proceso contractual para la adquisición del CID itinerante fue publicado en la Tienda Virtual del Estado Colombiano el día 25 de Mayo, con fecha límite para envío de propuestas de proveedores el 25 de mayo. Pasada esa fecha, se recibió una sola cotización, la cual excedía el valor de la contratación, por lo cual se amplió a fecha hasta el 27 de mayo. A pesar de ello no se recibieron más cotizaciones, por lo que se realizará Feria de negocios en el marco del Decreto 0142 de 2023, y luego realizar los ajustes necesarios al anexo de acuerdo con las observaciones de los proveedores que participen en la feria.</t>
  </si>
  <si>
    <t>a. Correos de gestón
b. Capturas publicación SECOP</t>
  </si>
  <si>
    <t xml:space="preserve">Adecuaciones en ejecución: Entre enero a junio se realizan adecuaciones en los CID de Mártires y Ciudad Bolívar, se inicia adecuaciones de Antonio Nariño, traslado de sede de Chapinero.   
Adecuaciones proyectadas: En los CID de Engativá, y Barrios Unidos se proyecta traslado de sede para el segundo semestre del 2025 y Tunjuelito en el 2026.  
Dentro del mantenimiento general de los CID a nivel estructural con nivel de prioridad alta, se identifica la necesidad de reparar las luminarias de Santafé, el traslado de Engativá, las filtraciones de agua y/o humedad en los CID de Suba, Fontibón, San Cristóbal.  </t>
  </si>
  <si>
    <t xml:space="preserve">El 12 de junio se realizó la feria inclusiva de negocios, a la cual fueron convocados posible proveedores para adelantar el contrato de el CID móvil/itinerante. Luego de ello, se dió un plazo hasta el 18 de junio para recibir solicitudes de aclaraciones y observaciones al anexo técnico por parte de prevoeedores, sin embargo no se recibieron comentarios, por lo que se enviaron recordatorios a quienes participaron en la feria inclusiva para que enviaran comentarios. Teniendo en cuenta ello, se procede a ajustar el anexo técnico de acuerdo con los comentarios recibidos en la feria inclusiva, buscando el asesoramiento de la OAP para ello, y así dejar ajustado el anexo técnico de acuerdo con la necesidad y claridades necesarias para el avance del contrato. </t>
  </si>
  <si>
    <t>a. Reportes del estado de inventarios
b. Inventarios
c. Reporte Seguimiento de Estrategia Tecnológica</t>
  </si>
  <si>
    <t>a. Correo invitación Feria Inclusiva
b. Correo solicitud acompañamiento OAP.</t>
  </si>
  <si>
    <t xml:space="preserve">Durante el mes de julio se realizaron las siguientes acciones para adquirir y poner en funcionamiento un aula itinerante de acuerdo con las necesidades identificadas:
Se ajustó el anexo técnico, de acuerdo con las recomendaciones recibidas en la feria inclusiva por parte de posibles proveedores, entre las cuales se incluyeron precisiones sobre las especificaciones técnicas de la maleta y los componentes tecnológicos, asimismo, se realizaron claridades en lo relativo a los servicios postventa. El 27 de julio el proceso fue publicado nuevamente en Colombia Compra Eficiente con Número del proceso, SP-031-2025. 
El día 30 de julio fueron enviadas 2 solicitudes de aclaración por parte de posibles proveedores.  </t>
  </si>
  <si>
    <r>
      <t xml:space="preserve">a. Anexo técnico 
b. Correos Dirección de Contratación 
c. Captura publicación SECOP II 
d. Solicitudes de aclaración
</t>
    </r>
    <r>
      <rPr>
        <sz val="13"/>
        <color rgb="FF0070C0"/>
        <rFont val="Arial"/>
        <family val="2"/>
      </rPr>
      <t>https://secretariadistritald.sharepoint.com/:f:/s/ContratacinSPI-2022/Eo1_UauwLhJBqpp2cSO6jckBp5WMDR62eCdHcvHggWoCjQ?e=icmMsj</t>
    </r>
  </si>
  <si>
    <t>En el mes de agosto se realizaron las siguientes acciones para avanzar en el proceso precontractual para la adquisición de un aula digital itinerante:
1. Se respondieron a 3 solicitudes de aclaración frente al anexo técnico publicado en SECOP II
2. Luego de las respuesta a las solicitudes de aclaración por parte de posibles proveedores, se recibieron un total de 3 cotizaciones:
a. INGENIERIA DE SISTEMAS TELEMATICOS S.A. por valor de  $ 166.958.410 
b.  CONSULTORIA Y CONTROL S.A. $ 94.426.500 
C. SINERGY &amp; LOWELLS SAS $ 60.118.800,00
3. Luego de las cotizaciones recibidas, se construyó el estudio de sector. Luego de lo cual se recibieron observaciones y se ajustó dicho documento así como el estudio previo con el ajuste a valor nuevo del contrato, y la confirmación del proceso de selección mediante selección abreviada para la adquisición de bienes y servicios de características técnicas uniformes por subasta inversa.</t>
  </si>
  <si>
    <r>
      <rPr>
        <sz val="13"/>
        <color rgb="FF000000"/>
        <rFont val="Arial"/>
        <family val="2"/>
      </rPr>
      <t xml:space="preserve">a. Respuestas a observaciones
b. Cotizaciones de proveedores
c. Documentos precontractuales
</t>
    </r>
    <r>
      <rPr>
        <sz val="13"/>
        <color rgb="FF0070C0"/>
        <rFont val="Arial"/>
        <family val="2"/>
      </rPr>
      <t>https://secretariadistritald.sharepoint.com/:f:/s/ContratacinSPI-2022/EvJMwkEKvH5Fs3fHgyNKnzkBn7gOMcraMQUyuULnYKLV8Q?e=5FGFZW</t>
    </r>
  </si>
  <si>
    <t>En las revisiones se identificaron las siguientes afectaciones de conectividad: 
Sin internet: Teusaquillo, Santa Fe y Antonio Nariño. 
Con intermitencias: Rafael Uribe, Usme y Puente Aranda. 
Fallas recurrentes: Kennedy presentó caídas del servicio en varios periodos. 
Limitaciones técnicas: En La Candelaria la conexión funciona solo por un canal (no opera el cableado completo). Adicional se reportaron varias caídas de las líneas institucionales que quedaron sin servicio de conectividad.</t>
  </si>
  <si>
    <t>En el mes de septiembre se realizaron las siguientes acciones para avanzar en el proceso contractual para la adquisición de un aula digital itinerante:
1. Solicitud para contratación de bienes y servicios, para enviar a la dirección de contratación y solicitud de aprobación por parte del Comité Técnico
2. Ajuste de análisis del sector de acuerdo con solicitud de contratación
2. Aprobación por el comité técnico de contratación, previo ajuste sobre recomendaciones dadas por el comité.
3. Trámite y expedición del CDP para el proceso contractual.
4. Respuesta a observación de un proveedor con respecto al proceso contractual</t>
  </si>
  <si>
    <t>a. Reportes de necesidades OAP
https://secretariadistritald.sharepoint.com/:f:/s/ContratacinSPI-2022/Eogy7HKnO51AoLNCgf-ToKQBJ_nDljbG8egngRxX45eR6Q?e=foZ2Rs</t>
  </si>
  <si>
    <t>a. Documentos contractuales
b. Correos
c. Aclaraciones
https://secretariadistritald.sharepoint.com/:f:/s/ContratacinSPI-2022/En5EPmh2PcRFvpogYgF7jNQB_hHgYM_c5ITujloldqXVhA?e=OuyXDC</t>
  </si>
  <si>
    <r>
      <rPr>
        <b/>
        <sz val="13"/>
        <color theme="1"/>
        <rFont val="Arial"/>
        <family val="2"/>
      </rPr>
      <t xml:space="preserve">Infraestructura:  </t>
    </r>
    <r>
      <rPr>
        <sz val="13"/>
        <color theme="1"/>
        <rFont val="Arial"/>
        <family val="2"/>
      </rPr>
      <t xml:space="preserve">La mayoría de los CID están operativos, aunque requieren intervenciones menores como pintura, reparación de puertas, ventanas, lámparas y control de humedad. 
- Adecuaciones pendientes: Los CID de Mártires, Chapinero y Engativá se encuentran en proceso de adecuación. Barrios Unidos y Ciudad Bolívar se encuentra operativo, sin embargo, faltan por culminar las adecuaciones 
</t>
    </r>
    <r>
      <rPr>
        <b/>
        <sz val="13"/>
        <color theme="1"/>
        <rFont val="Arial"/>
        <family val="2"/>
      </rPr>
      <t xml:space="preserve">Estado de los equipos tecnológicos: </t>
    </r>
    <r>
      <rPr>
        <sz val="13"/>
        <color theme="1"/>
        <rFont val="Arial"/>
        <family val="2"/>
      </rPr>
      <t>Los Centros de inclusión, de manera general, se encuentran operativos, sin embargo, presentan varias necesidades tecnológicas importantes que requieren de atención:  
- 80 diademas se encuentran en mal estado, se remitieron para revisión y concepto de requerirlo.  
- Los equipos HP Notebook, presentan fallas por agotamiento en su tiempo de vida, todos los equipos HP Probook Plateados también presentan fallas continuas.  
- Los tableros y VideoBeam se encuentra con averías severas, fallas de proyección, avería en puertos y cableado y agotamiento de lampara de exposición.  
- 14 CPU y CPU Se encuentra en proceso de revisión para concepto técnico para dar de baja por obsolescencia.  
- Otros equipos: Se registran con fallas y/o averías en ventiladores, 4 sistemas de audio y 4 celulares institucionales.</t>
    </r>
  </si>
  <si>
    <t>En el mes de octubre se realizaron las siguientes acciones para avanzar en el proceso contractual para la adquisición de un aula digital itinerante:
1. Se respondiaron las observaciones frente al proceso por parte de algunos posibes proveedores
2. Se cerró la etapa de observaciones el 09 de octubre con 13 posibles proveedores interesados en presentar oferta
3. El 14 de octubre se cerró la etapa para la presentación de cotización, con un total de 3 proveedores
5. El 17 de octubre se ralizó la evaluación de las cotizaciones presentadas, de las cuales ninguna quedó habilitada, por tanto se les solicitó subsanar documentos para ser habilitados para la subasta.
6. De los 3 proveedores que enviaron oferta económica, 2 quedaron habilitados para la subasta; el 23 y 24 de octubre se abrieron los sobres de la oferta económica.
7. el 24 de octubre fue adjudicado el contrato a Dayver Mosquera, quien presentó la propuesta de menor valor. La recomendación de contratación fue enviada el 28 de octubre con la firma del comité evaluador.</t>
  </si>
  <si>
    <t>a. Diagnostico CID Octubre</t>
  </si>
  <si>
    <t>a. Respuesta observaciones
b. Resultado evaluaciones proveedores
c. Ajudicación</t>
  </si>
  <si>
    <t>En el mes de noviembre se realizaron las siguientes acciones:
1. Se realizaron contactos telefónicos con el proveedor para coordinar las especificaciones técnicas de la maleta, y resolver las dudas expuestas por el proveedor como:
a. Propuesta de maleta, a la cual deben realizarce ajustes para que cumpla con las especificaciones del contrato
b. Envío y entrega de elementos tecnológicos que componen la carpeta
c. Instalación de licenciamientos en equipos
d. Envío de logo para contramarcados</t>
  </si>
  <si>
    <t>1. Captura comunicaciones
2. Referencias Equipos
https://secretariadistritald.sharepoint.com/:f:/s/ContratacinSPI-2022/IgAxcZ7gFPkuRr869koOkVXzAUn2o1iXguDisWlFzf9io14?e=vaECun</t>
  </si>
  <si>
    <t>Código</t>
  </si>
  <si>
    <t>Versión</t>
  </si>
  <si>
    <t>Fecha de Emisión</t>
  </si>
  <si>
    <t>META PLAN DE DESARROLLO</t>
  </si>
  <si>
    <t>Página</t>
  </si>
  <si>
    <t>Página 3 de 7</t>
  </si>
  <si>
    <t xml:space="preserve">                                                 REPORTE INDICADOR META PDD</t>
  </si>
  <si>
    <t>5 - Igualdad de género</t>
  </si>
  <si>
    <t>5.B. Mejorar el uso de la tecnología instrumental, en particular la tecnología de la información y las comunicaciones, para promover el empoderamiento de las mujeres</t>
  </si>
  <si>
    <t>Número de mujeres formadas en habilidades digitales a través de los Centros de Inclusión Digital - CID, en zonas rurales y urbanas.</t>
  </si>
  <si>
    <t>TOTAL</t>
  </si>
  <si>
    <t>EJECUCIÓN MENSUAL INDICADOR PDD 3969</t>
  </si>
  <si>
    <t>En el mes de febrero se alcanzó el desarrollo de capacidades de 427 mujeres, quienes participaron de la siguiente oferta:
Descubriendo Office: 75 mujeres formadas
Habilidades Digitales para la autonomía de las Mujeres: 198 mujeres formadas
Habilidades socio-emocionales: 76 mujeres formadas
Construcción de indicadores de género: 24 mujeres formadas
Informativa Básica: Word, Excel e internet: 54 mujeres formadas</t>
  </si>
  <si>
    <t>Durante el mes de febrero, se avanza en el cumplimiento del 6% de la meta programada para la vigencia 2025, logrando que 427 mujeres accedieran a la oferta de formación de los Centros de Inclusión Digital, culminando satisfactoriamente cada uno de los contenidos propuesto.
Ahora bien, con relación al avance cuatrienio, a la fecha se han formado 4.327 mujeres, lo que representa el 16%.</t>
  </si>
  <si>
    <t>Durante el mes de febrero las mujeres se formaron en distintas habilidades que permiteron acercarlas a herramientas digitales, así como a conocimientos que fortalecen ideas de proyectos y para el ámbito laboral</t>
  </si>
  <si>
    <t>a. Matriz Formacion febrero 2025
b. Reportes Formacion_Seguimiento a la meta</t>
  </si>
  <si>
    <t>En el mes de marzo se alcanzó el desarrollo de capacidades de 807 mujeres (10% meta anual), quienes participaron de la siguiente oferta:
Descubriendo Office: 166
Habilidades Digitales para la autonomía de las Mujeres: 412
Habilidades socio-emocionales: 185
Prevención de las violencias digitales hacia las mujeres: 13
Introduccion a redes sociales: 31</t>
  </si>
  <si>
    <t>Durante el mes de marzo, se avanza en el cumplimiento del 16% de la meta acumulada programada para la vigencia 2025, logrando que 1.234 mujeres accedieran a la oferta de formación de los Centros de Inclusión Digital, culminando satisfactoriamente cada uno de los contenidos propuesto.
Ahora bien, con relación al avance cuatrienio, a la fecha se han formado 4.713 mujeres, lo que representa el 17%.</t>
  </si>
  <si>
    <t xml:space="preserve">Durante el mes de marzo, las mujeres participantes de los procesos de formación no solo adquirireron conocimientos o desarrollaron habilidades digitales, sino que además, a través de herramientas tecológicas identificaron las alertas y cuidados que deben tenner al usar las tecnologías de la comunicación y desarrollaron habilidades emocionales para el proyecto de vida. </t>
  </si>
  <si>
    <t>a. Matriz Formacion marzo 2025
b. Reportes Formacion_Seguimiento a la meta
https://secretariadistritald.sharepoint.com/:f:/s/ContratacinSPI-2022/EsTgbH3rIqNAmN26jmOJwLEBdjjkwBljUHdb2C4hkjxn9w?e=qp9IKM</t>
  </si>
  <si>
    <t>En el mes de abril se alcanzó el desarrollo de capacidades de 645 mujeres (24% meta anual), quienes participaron de la siguiente oferta:
Descubriendo Office: 137
Habilidades Digitales para la autonomía de las Mujeres: 463
Habilidades socio-emocionales: 38
Prevención de las violencias digitales hacia las mujeres: 7</t>
  </si>
  <si>
    <t>Durante el mes de abril, se avanza en el cumplimiento del 24% de la meta acumulada programada para la vigencia 2025, logrando que 1.879 mujeres accedieran a la oferta de formación de los Centros de Inclusión Digital, culminando satisfactoriamente cada uno de los contenidos propuestos.
Ahora bien, con relación al avance cuatrienio, a la fecha se han formado 5.358 mujeres, lo que representa el 20%.</t>
  </si>
  <si>
    <t xml:space="preserve">Durante el mes de abril, las mujeres participantes de los procesos de formación continuaron fortaleciendo sus habilidades digitales (herrmientas de celular y office) y emocionales las cuales les permite ser más autónomas e identificar sus fortalezas. Además identificaron los potenciales riesgos en el uso de redes socuales y herramientas digitales, y estrategias para mitigarlos </t>
  </si>
  <si>
    <t>a. Matriz Formacion abril 2025
b. Reportes Formacion_Seguimiento a la meta</t>
  </si>
  <si>
    <t>En el mes de mayo se alcanzó el desarrollo de capacidades de 809 mujeres (35% meta anual), quienes participaron de la siguiente oferta:
Descubriendo Office: 122
Habilidades Digitales para la autonomía de las Mujeres: 615
Habilidades socio-emocionales: 59
Prevención de las violencias digitales hacia las mujeres: 13</t>
  </si>
  <si>
    <t>Durante el mes de mayo, se avanza en el cumplimiento del 34% de la meta acumulada programada para la vigencia 2025, logrando que 2.688 mujeres accedieran a la oferta de formación de los Centros de Inclusión Digital, culminando satisfactoriamente cada uno de los contenidos propuestos.
Ahora bien, con relación al avance cuatrienio, a la fecha se han formado 6.167 mujeres, lo que representa el 23%.</t>
  </si>
  <si>
    <t>Durante el mes de mayo, al aplicar la línea de aprendizaje se evidencia que muchas mujeres aplicarían lo aprendido con sus familias y en labores con su comunidad,. Además se evidencia que con el aprenzaje en destrezas digitales las mujeres también se conectan con otras mujeres de su entorno generando redes digitales mucho más amplias y fortalecidas en su comunidad</t>
  </si>
  <si>
    <t>a. Matriz Formacion mayo 2025
b. Reportes Formacion_Seguimiento a la meta</t>
  </si>
  <si>
    <t>En el mes de junio se alcanzó el desarrollo de capacidades de 721 mujeres (44% meta anual), quienes participaron de la siguiente oferta:
Descubriendo Office: 129
Habilidades Digitales para la autonomía de las Mujeres: 501
Habilidades socio-emocionales: 6
Prevención de las violencias digitales hacia las mujeres: 10
Construcción de Indicadores de género: 37
Introducción a redes sociales: 38</t>
  </si>
  <si>
    <t>Durante el mes de junio, se avanza en el cumplimiento del 44% de la meta acumulada programada para la vigencia 2025, logrando que 3.409 mujeres accedieran a la oferta de formación de los Centros de Inclusión Digital, culminando satisfactoriamente cada uno de los contenidos propuestos.
Ahora bien, con relación al avance cuatrienio, a la fecha se han formado 6.888 mujeres, lo que representa el 26%.</t>
  </si>
  <si>
    <t>En el mes de junio se evidencia un retraso de formación en 79 mujeres, debido a:
a. La no contratación de 3 facilitadoras programadas para el 2025, debido a lineamiento distrital de austeridad
b. Las constantes fallas en el servicio de internet, lo cual afecta de manera sigificativa en el servicio de los CID, ya que hace parte de la herramientas tecnológicas fundamentales para el desarrollo de habilidades digitales. 
El equipo de formación y de facilitación crearon estrategias de trabajo territorial y articulación con aliados estratégicos, lo cual seguirán realizando para avanzar en la meta.</t>
  </si>
  <si>
    <t xml:space="preserve">Durante el mes de junio, al aplicar la línea de aprendizaje, seguimos evidenciando la importancia que tiene la estrategia para la vida de las mujeres, tanto en sus vida laborales como personales. Adicionalmente estos procesos se alínean con el propósito del distrito en fortalecer el ecosistema de tecnología e innovación y generar espacios de conocimiento desde los saberes de las mujeres. </t>
  </si>
  <si>
    <t>a. Matriz Formacion junio 2025
b. Reportes Formacion_Seguimiento a la meta</t>
  </si>
  <si>
    <t>En el mes de julio se alcanzó el desarrollo de capacidades de 736 mujeres (54% meta anual), quienes participaron de la siguiente oferta:
Descubriendo Office: 96
Habilidades Digitales para la autonomía de las Mujeres: 571
Habilidades socio-emocionales: 36
Prevención de las violencias digitales hacia las mujeres: 30
Construcción de Indicadores de género: 3</t>
  </si>
  <si>
    <t>Durante el mes de julio, se avanza en el cumplimiento del 54% de la meta acumulada programada para la vigencia 2025, logrando que 4,145 mujeres accedieran a la oferta de formación de los Centros de Inclusión Digital, culminando satisfactoriamente cada uno de los contenidos propuestos.
Ahora bien, con relación al avance cuatrienio, a la fecha se han formado 7,624 mujeres, lo que representa el 28%.</t>
  </si>
  <si>
    <t xml:space="preserve">En el mes de julio se evidencia un retraso de formación en 55 mujeres, debido a:
a. Dificultades para la contratación de 3 facilitadoras programadas para el 2025, debido a lineamiento distrital de austeridad
b. Las constantes fallas en el servicio de internet, lo cual afecta de manera sigificativa en el servicio de los CID, ya que se deben repogramar sesiones y encuentros con las mujeres.
Dado lo anterior, el equipo de desarrollo de capacidades digitales de las mujeres, implemento estrategias de trabajo territorial y articulación con aliados estratégicos, externos e internos, lo cual seguirán realizando para disminuir riesgos de cumplimiento de la meta.
Adicionalmente se avanzó en la contratación de las 3 facilitadoras. de acuerdo a programación de inicio de año, lo que permitira ir disminuyendo el rezago. </t>
  </si>
  <si>
    <t>Los cursos ofrecidos por los Centros de Inclusión Digital representan una herramienta transformadora para la vida de las mujeres en Bogotá. Al fortalecer sus habilidades digitales, socioemocionales y de prevención de violencias, estos espacios promueven la autonomía, la confianza y el ejercicio pleno de sus derechos. Más allá del aprendizaje técnico, las mujeres acceden a nuevas formas de participación ciudadana, generación de ingresos y construcción de redes de apoyo. Para la ciudad, esta apuesta significa avanzar hacia una Bogotá más innovadora, equitativa y conectada, donde la tecnología se convierte en un vehículo para cerrar brechas de género y fomentar una ciudadanía activa y empoderada</t>
  </si>
  <si>
    <t>a. Matriz Formacion julio 2025
b. Reportes Formacion_Seguimiento a la meta</t>
  </si>
  <si>
    <t>En el mes de agosto se alcanzó el desarrollo de capacidades de 703 mujeres (63% meta anual), quienes participaron de la siguiente oferta:
Descubriendo Office: 176
Habilidades Digitales para la autonomía de las Mujeres: 481
Habilidades socio-emocionales: 29
Prevención de las violencias digitales hacia las mujeres: 7
Construcción de Indicadores de género: 10</t>
  </si>
  <si>
    <t>Durante el mes de agosto, se avanza en el cumplimiento del 63% de la meta acumulada programada para la vigencia 2025, logrando que 4,848 mujeres accedieran a la oferta de formación de los Centros de Inclusión Digital, culminando satisfactoriamente cada uno de los contenidos propuestos.
Ahora bien, con relación al avance cuatrienio, a la fecha se han formado 8,327 mujeres, lo que representa el 31%.</t>
  </si>
  <si>
    <t>En el mes de agosto se evidencia un retraso de formación en 97 mujeres, debido a:
a. Dificultades para la contratación de 3 facilitadoras programadas para el 2025, debido a lineamiento distrital de austeridad. Dicha restricción fue evaluada nuevamente en el mes de agosto, lo cual permitió la contratación de los perfiles faltantes. Dichos contratos se formalizaron la última semana se agosto.
b. Las constantes fallas en el servicio de internet, lo cual afecta de manera sigificativa en el servicio de los CID, ya que se deben repogramar sesiones y encuentros con las mujeres.
Dado lo anterior, el equipo de desarrollo de capacidades digitales de las mujeres, implementó estrategias de trabajo territorial y articulación con aliados estratégicos, externos e internos, lo cual seguirán realizando para disminuir riesgos de cumplimiento de la meta. Sin embargo, como se evidencia en la meta, estos esfuerzos son insuficientes, al no tener el equipo completo. Se espera que con las contrataciones de las 3 facilitadoras faltantes, en la última semana de agosto, los CID superen el retraso, y puedan cumplir con la meta establecida para el 2025.</t>
  </si>
  <si>
    <t xml:space="preserve">Con el curso de Habilidades Digitales se evidencia que continúa siendo el más demandado, lo que refleja el interés de las mujeres en fortalecer sus capacidades iniciales en el mundo digital como herramienta de autonomía en su cotidianidad. Por su parte de curso de Descubriendo Office refleja la importancia que tiene para las mujeres la apropiación de herramientas básicas como Word, Excel y PowerPoint, en especial para el desarrollo de habilidades prácticas en contextos laborales y personales. </t>
  </si>
  <si>
    <t>a. Matriz Formacion agosto 2025
b. Reportes Formacion_Seguimiento a la meta</t>
  </si>
  <si>
    <t>En el mes de septiembre se alcanzó el desarrollo de capacidades de 803 mujeres (73% meta anual), quienes participaron de la siguiente oferta:
Descubriendo Office: 165
Habilidades Digitales para la autonomía de las Mujeres: 475
Habilidades socio-emocionales: 29
Prevención de las violencias digitales hacia las mujeres: 36
Construcción de Indicadores de género: 65
Introducción en redes sociales: 75
Manejo básico de herramientas office: Excel - II: 27</t>
  </si>
  <si>
    <t>Durante el mes de septiembre, se avanza en el cumplimiento del 73% de la meta acumulada programada para la vigencia 2025, logrando que 5,651 mujeres accedieran a la oferta de formación de los Centros de Inclusión Digital, culminando satisfactoriamente cada uno de los contenidos propuestos.
Ahora bien, con relación al avance cuatrienio, a la fecha se han formado 9,130 mujeres, lo que representa el 34%.</t>
  </si>
  <si>
    <t>Los cursos de Habilidades Digitales y Descubriendo Office siguen siendo los mas solicitados por las mujeres, lo que evidencia la necesidad y pertinencia de ofertar cursos que les permitan a las mujeres acercarse a las herramientas digitales, lo cual beneficia la autonomía económica y las acerca a la sociedad del conocimiento. Por otro lado, en el mes de septiembre se evidenció una gran cantidad de mujeres que participaron en el curso de indicadores de género, durante el curso se evidenció la importancia de este curso para el uso del conocimiento en proyectos y fortalecimiento de profesional.</t>
  </si>
  <si>
    <t>a. Matriz Formacion septiembre 2025
b. Reportes Formacion_Seguimiento a la meta</t>
  </si>
  <si>
    <t>En el mes de octubre se alcanzó el desarrollo de capacidades de 830 mujeres (84% meta anual), quienes participaron de la siguiente oferta:
Descubriendo Office: 104
Habilidades Digitales para la Autonomía de las Mujeres: 509
Habilidades socio-emocionales: 90
Construcción de indicadores de género: 18
Prevención de las violencias digitales hacia las mujeres: 60
Introducción a redes sociales: 5
Manejo básico de herramientas Office (Excel): 36
Emprendedoras en la era digital: 8</t>
  </si>
  <si>
    <t>Durante el mes de octubre, se avanza en el cumplimiento del 84% de la meta acumulada programada para la vigencia 2025, logrando que 6,481 mujeres accedieran a la oferta de formación de los Centros de Inclusión Digital, culminando satisfactoriamente cada uno de los contenidos propuestos.
Ahora bien, con relación al avance cuatrienio, a la fecha se han formado 9,960 mujeres, lo que representa el 37%.</t>
  </si>
  <si>
    <t>Los cursos de Habilidades Digitales y Descubriendo Office siguen siendo los cursos con mayor participación, evidenciando la necesidad de seguir avanzando en la consolidación de habilidades digitales en la ciudadania para el acceso a la sociedad del conocimiento. Adicionalmente este mes se adelantó el primer piloto de curso para emprendedoras en la era digital, el cual se aplicó con mujeres campesinas, quienes manifestaron la importancia de este urso para fortalecer sus negocios de manera autónoma y con el uso de herramientas tecnológicas.</t>
  </si>
  <si>
    <t>a. Matriz Formacion octubre 2025
b. Reportes Formacion_Seguimiento a la meta</t>
  </si>
  <si>
    <t>En el mes de noviembre se alcanzó el desarrollo de capacidades de 891 mujeres (95% meta anual), quienes participaron de la siguiente oferta:
Descubriendo Office: 76
Habilidades Digitales para la Autonomía de las Mujeres: 634
Habilidades socio-emocionales: 33
Prevención de las violencias digitales hacia las mujeres: 91
Emprendedoras en la era digital: 57</t>
  </si>
  <si>
    <t>Durante el mes de noviembre, se avanza en el cumplimiento del 95% de la meta acumulada programada para la vigencia 2025, logrando que 7.372 mujeres accedieran a la oferta de formación de los Centros de Inclusión Digital, culminando satisfactoriamente cada uno de los contenidos propuestos.
Ahora bien, con relación al avance cuatrienio, a la fecha se han formado 10.851 mujeres, lo que representa el 40%.</t>
  </si>
  <si>
    <t>Los cursos de Habilidades Digitales y prevención de violencias digitales son los cursos con mayor participación, evidenciando la necesidad de seguir avanzando en la consolidación de habilidades digitales en la ciudadanía para el acceso a la sociedad del conocimiento y en la necesidad de tener información sobre el uso de herramientas digitales y de la tecnología de manera segura. Adicionalmente es de resaltar que el nuevo curso de Emprendimiento digital ha tenido una gran acogida, a pesar de llevar un mes de construido, lo cual demuestra la pertinencia de cursos que permitan a las mujeres el uso de herramientas para la autonomía económica.</t>
  </si>
  <si>
    <t>Formula indicador:</t>
  </si>
  <si>
    <t>Sumatoria de mujeres formadas en habilidades digitales a través de los Centros de Inclusión Digital - CID, en zonas rurales y urbanas.</t>
  </si>
  <si>
    <t>Avance mensual</t>
  </si>
  <si>
    <t>Elaboró</t>
  </si>
  <si>
    <t>Firma</t>
  </si>
  <si>
    <t>Aprobó (Según aplique Gerenta de proyecto, Líder técnica y responsable de proceso)</t>
  </si>
  <si>
    <t>Revisó (Oficina Asesora de Planeación)</t>
  </si>
  <si>
    <t>VoBo:</t>
  </si>
  <si>
    <t>Nombre</t>
  </si>
  <si>
    <t>Rocío Janneth Durán Mahecha</t>
  </si>
  <si>
    <t>ISABELLA MUÑOZ GÓMEZ</t>
  </si>
  <si>
    <t>Nombre:</t>
  </si>
  <si>
    <t>YURIETH PAOLA ROJAS MAYORGA</t>
  </si>
  <si>
    <t>Cargo</t>
  </si>
  <si>
    <t>Contratista Planeación DGC</t>
  </si>
  <si>
    <t>Directora Gestión de Conocimiento</t>
  </si>
  <si>
    <t>Cargo:</t>
  </si>
  <si>
    <t>Jefa Oficina Asesora de Planeación</t>
  </si>
  <si>
    <t>JULIANA MARTINEZ LONDOÑO</t>
  </si>
  <si>
    <t>Subsecretaria 
Cuidado y Políticas de Igualdad</t>
  </si>
  <si>
    <t>SECRETARÍA DISTRITAL DE LA MUJER
DIRECCINAMIENTO ESTRATÉGICO
PROGRAMACIÓN, ACTUALIZACIÓN  Y SEGUIMIENTO PLAN DE ACCIÓN DE PROYECTOS DE INVERSIÓN
TERRITORIALIZACIÓN</t>
  </si>
  <si>
    <t>Página 5 de 7</t>
  </si>
  <si>
    <t xml:space="preserve">                                                 REPORTE TERRITORIALIZACIÓN</t>
  </si>
  <si>
    <t>INDICADOR PMR TERRITORIALIZABLE</t>
  </si>
  <si>
    <t>I SEMESTRE</t>
  </si>
  <si>
    <t>LOCALIDAD</t>
  </si>
  <si>
    <t>MAGNITUD</t>
  </si>
  <si>
    <t>PRESUPUESTO</t>
  </si>
  <si>
    <t>COMPROMISO</t>
  </si>
  <si>
    <t>Distrito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</si>
  <si>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</si>
  <si>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</si>
  <si>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</si>
  <si>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</si>
  <si>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</si>
  <si>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</si>
  <si>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</si>
  <si>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</si>
  <si>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</si>
  <si>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</si>
  <si>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</si>
  <si>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</si>
  <si>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</si>
  <si>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</si>
  <si>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</si>
  <si>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</si>
  <si>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</si>
  <si>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</si>
  <si>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</si>
  <si>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</si>
  <si>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</si>
  <si>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NOVIEMBRE</t>
  </si>
  <si>
    <t>PRODUCTO - MGA</t>
  </si>
  <si>
    <t>Página 4 de 7</t>
  </si>
  <si>
    <t>EJECUCIÓN PRESUPUESTAL DEL PRODUCTO I TRIMESTRE</t>
  </si>
  <si>
    <t>OBJETIVO ESPECIFICO</t>
  </si>
  <si>
    <t>Desarrollar contenidos con enfoque de género y diferencial que favorezcan el desarrollo de capacidades digitales de las mujeres en zonas rurales y urbanas</t>
  </si>
  <si>
    <t>PRODUCTO 1
Servicio de Educación Informal</t>
  </si>
  <si>
    <t>Asegurar la infraestructura tecnológica de los Centros de Inclusión Digital y sus aulas itinerantes favoreciendo el acceso, uso y apropiación de las TIC de las mujeres urbanas y rurales.</t>
  </si>
  <si>
    <t>PRODUCTO 3
Servicio de promoción de la garantía de derechos</t>
  </si>
  <si>
    <t>EJECUCIÓN PRESUPUESTAL DEL PRODUCTO II TRIMESTRE</t>
  </si>
  <si>
    <t>EJECUCIÓN PRESUPUESTAL DEL PRODUCTO III TRIMESTRE</t>
  </si>
  <si>
    <t>EJECUCIÓN PRESUPUESTAL DEL PRODUCTO IV TRIMESTRE</t>
  </si>
  <si>
    <t>PRODUCTOS, METAS Y RESULTADOS -PMR</t>
  </si>
  <si>
    <t>Página 6 de 7</t>
  </si>
  <si>
    <t>Producto</t>
  </si>
  <si>
    <t>Linea Base
(Corte 31 diciembre 2023)</t>
  </si>
  <si>
    <t>Meta Plan
(TotaL PMR
10 Años)</t>
  </si>
  <si>
    <t>Total
programado</t>
  </si>
  <si>
    <t>Total
ejecutado</t>
  </si>
  <si>
    <t>Proyecto que reporta</t>
  </si>
  <si>
    <t>Prog.</t>
  </si>
  <si>
    <t>Ejec.</t>
  </si>
  <si>
    <t>Fortalecer la integración del enfoque de género y diferencial en espacios de desarrollo de capacidades digitales para las mujeres de zonas urbanas y rurales de Bogotá D.C</t>
  </si>
  <si>
    <t>Servicio de Educación Informal</t>
  </si>
  <si>
    <r>
      <rPr>
        <b/>
        <sz val="9"/>
        <rFont val="Arial"/>
        <family val="2"/>
      </rPr>
      <t xml:space="preserve">Actividad 1: </t>
    </r>
    <r>
      <rPr>
        <sz val="9"/>
        <rFont val="Arial"/>
        <family val="2"/>
      </rPr>
      <t xml:space="preserve">Diseñar 4 contenidos nuevos de formación en capacidades digitales con enfoque de género y diferencial
</t>
    </r>
    <r>
      <rPr>
        <b/>
        <sz val="9"/>
        <rFont val="Arial"/>
        <family val="2"/>
      </rPr>
      <t>Actividad 2</t>
    </r>
    <r>
      <rPr>
        <sz val="9"/>
        <rFont val="Arial"/>
        <family val="2"/>
      </rPr>
      <t>: Implementar 7 cursos con enfoque de género y diferencial para el desarrollo de capacidades digitales de las mujeres en zonas rurales de la ciudad</t>
    </r>
  </si>
  <si>
    <t>Acumulado</t>
  </si>
  <si>
    <t>SI</t>
  </si>
  <si>
    <t>n/a</t>
  </si>
  <si>
    <t>En el mes de febrero se alcanzó la formación de 427 mujeres, quienes participaron de la siguiente oferta:
Descubriendo Office: 75 mujeres formadas
Habilidades Digitales para la autonomía de las Mujeres: 198 mujeres formadas
Habilidades socio-emocionales: 76 mujeres formadas
Construcción de indicadores de género: 24 mujeres formadas
Informativa Básica: Word, Excel e internet: 54 mujeres formadas</t>
  </si>
  <si>
    <r>
      <t xml:space="preserve">En el mes de marzo </t>
    </r>
    <r>
      <rPr>
        <sz val="9"/>
        <color theme="1"/>
        <rFont val="Calibri"/>
        <family val="2"/>
        <scheme val="minor"/>
      </rPr>
      <t>se alcanzó el desarrollo de capacidades de 807 mujeres con un acumulado del 16% según lo ejecutado, quienes participaron de la siguiente oferta:
Descubriendo Office: 166
Habilidades Digitales para la autonomía de las Mujeres: 412
Habilidades socio-emocionales: 185
Prevención de las violencias digitales hacia las mujeres: 13
Introduccion a redes sociales: 31</t>
    </r>
  </si>
  <si>
    <t xml:space="preserve">En el mes de abril se alcanzó el desarrollo de capacidades digitales de 645 siendo el curso de descubriendo office y habilidades digitales los de mayor vinculación
</t>
  </si>
  <si>
    <t>En el mes de mayo se alcanzó el desarrollo de capacidades digitales de 809 siendo el curso de descubriendo office y habilidades digitales los de mayor vinculación</t>
  </si>
  <si>
    <t>En el mes de junio se alcanzó el desarrollo de capacidades de 721 mujeres. De los cursos ofertados Habilidades Digitales y Descubriendo Office fueron los que obtuvieron mayor participación.</t>
  </si>
  <si>
    <t>En el mes de julio se alcanzó el desarrollo de capacidades de 736 mujeres. De los cursos ofertados Habilidades Digitales y Descubriendo Office fueron los que obtuvieron mayor participación.</t>
  </si>
  <si>
    <t>En el mes de agosto se alcanzó el desarrollo de capacidades de 703 mujeres. De los cursos ofertados Habilidades Digitales y Descubriendo Office fueron los que obtuvieron mayor participación.</t>
  </si>
  <si>
    <t>En el mes de septiembre se alcanzó el desarrollo de capacidades de 803 mujeres. De los cursos ofertados Habilidades Digitales y Descubriendo Office fueron los que obtuvieron mayor participación.</t>
  </si>
  <si>
    <t xml:space="preserve">En el mes de octubre se alcanzó el desarrollo de capacidades de 830 mujeres, logrando así un acumulado del 84% de la meta. Habilidades Digitales y Descubriendo Office siguen siendo los cursos con mayor participación. </t>
  </si>
  <si>
    <t>En el mes de noviembre se alcanzó el desarrollo de capacidades de 891 mujeres, logrando así un acumulado del 95% de la meta. Habilidades Digitales y Prevención de violencias digitales son los cursos con mayor participación y preferencia de las mujeres.</t>
  </si>
  <si>
    <t>CONTROL DE CAMBIOS</t>
  </si>
  <si>
    <t>Página 7 de 7</t>
  </si>
  <si>
    <t>8190 - Desarrollo de capacidades digitales para potenciar la inclusión social de las mujeres en zonas urbanas</t>
  </si>
  <si>
    <t>CONTROL DE CAMBIOS EN EL PLAN DE ACCIÓN</t>
  </si>
  <si>
    <t>Se modifica los valores de giros en reservas del mes de febrero y abril</t>
  </si>
  <si>
    <t xml:space="preserve">Corresponde a que se encontraban cruzadas las actividades del proyectos de inversión, para lo cual se ajusta el valor de los giros mensuales </t>
  </si>
  <si>
    <t>Se modificó la programación mensual de reservas del mes de mayo</t>
  </si>
  <si>
    <t>Corresponde a que en el mes de mayo se ajustó el reporte, teniendo en cuenta que estaban cruzadas las metas y generaban inconsistencias en los giros, no se habian cambiando en la programación.</t>
  </si>
  <si>
    <t>Se modifica valor de programación Actividad 1 en el mes de diciembre</t>
  </si>
  <si>
    <t>Se modifica el porcentaje de programación de la Actividad 1  en el mes de diciembre, para completar el total de la meta que corresponde a uno (1)  contenido nuevos de formación en capacidades digitales con enfoque de género y diferencial diseñados</t>
  </si>
  <si>
    <t>Se ajusta valor de programación de reservas noviembre</t>
  </si>
  <si>
    <t>Se programa en el mes de noviembre los $200 que estaban en diferencia a la Actividad 1, completando el valor total de la constitución de reservas.</t>
  </si>
  <si>
    <t>Modificaciones Actividad 1 y Actividad 3 por traslado presupuestal</t>
  </si>
  <si>
    <t>De acuerdo con el traslado presupuestal entre proyectos de inversión según Resolución 441 del 13 de noviembre de 2025, se ajustan las actividades así: Actividad 1: Se reduce el presupuesto en -$7.233.588 quedando en una valor total de $670.053.422
Actividad 2: Se reduce el presupuesto en -$453.428.408 quedando en una valor total de $469.297.592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</si>
</sst>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 #,##0\ &quot;€&quot;_-;\-* #,##0\ &quot;€&quot;_-;_-* &quot;-&quot;\ &quot;€&quot;_-;_-@_-"/>
    <numFmt numFmtId="44" formatCode="_-* #,##0.00\ &quot;€&quot;_-;\-* #,##0.00\ &quot;€&quot;_-;_-* &quot;-&quot;??\ &quot;€&quot;_-;_-@_-"/>
    <numFmt numFmtId="43" formatCode="_-* #,##0.00_-;\-* #,##0.00_-;_-* &quot;-&quot;??_-;_-@_-"/>
    <numFmt numFmtId="164" formatCode="_-&quot;$&quot;\ * #,##0.00_-;\-&quot;$&quot;\ * #,##0.00_-;_-&quot;$&quot;\ * &quot;-&quot;??_-;_-@_-"/>
    <numFmt numFmtId="165" formatCode="_-&quot;$&quot;* #,##0.00_-;\-&quot;$&quot;* #,##0.00_-;_-&quot;$&quot;* &quot;-&quot;??_-;_-@_-"/>
    <numFmt numFmtId="166" formatCode="_-* #,##0.00\ _€_-;\-* #,##0.00\ _€_-;_-* &quot;-&quot;??\ _€_-;_-@_-"/>
    <numFmt numFmtId="167" formatCode="_-* #,##0\ _€_-;\-* #,##0\ _€_-;_-* &quot;-&quot;??\ _€_-;_-@_-"/>
    <numFmt numFmtId="168" formatCode="_-* #,##0\ _€_-;\-* #,##0\ _€_-;_-* &quot;-&quot;\ _€_-;_-@_-"/>
    <numFmt numFmtId="169" formatCode="0.0%"/>
    <numFmt numFmtId="170" formatCode="###,000"/>
    <numFmt numFmtId="171" formatCode="0.0"/>
    <numFmt numFmtId="172" formatCode="_-&quot;$&quot;* #,##0_-;\-&quot;$&quot;* #,##0_-;_-&quot;$&quot;* &quot;-&quot;??_-;_-@_-"/>
    <numFmt numFmtId="173" formatCode="_-&quot;$&quot;\ * #,##0_-;\-&quot;$&quot;\ * #,##0_-;_-&quot;$&quot;\ * &quot;-&quot;??_-;_-@_-"/>
    <numFmt numFmtId="174" formatCode="_-* #,##0.0\ _€_-;\-* #,##0.0\ _€_-;_-* &quot;-&quot;??\ _€_-;_-@_-"/>
  </numFmts>
  <fonts count="62">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9"/>
      <color theme="1"/>
      <name val="Calibri"/>
      <family val="2"/>
      <scheme val="minor"/>
    </font>
    <font>
      <b/>
      <sz val="11"/>
      <color theme="0"/>
      <name val="Arial"/>
      <family val="2"/>
    </font>
    <font>
      <sz val="11"/>
      <color rgb="FF000000"/>
      <name val="Arial"/>
      <family val="2"/>
    </font>
    <font>
      <b/>
      <sz val="11"/>
      <color rgb="FF000000"/>
      <name val="Arial"/>
      <family val="2"/>
    </font>
    <font>
      <b/>
      <i/>
      <sz val="13"/>
      <color theme="1"/>
      <name val="Arial"/>
      <family val="2"/>
    </font>
    <font>
      <sz val="12"/>
      <color theme="1"/>
      <name val="Arial"/>
      <family val="2"/>
    </font>
    <font>
      <u/>
      <sz val="13"/>
      <name val="Arial"/>
      <family val="2"/>
    </font>
    <font>
      <sz val="10"/>
      <color theme="1"/>
      <name val="Arial"/>
      <family val="2"/>
    </font>
    <font>
      <b/>
      <sz val="10"/>
      <color theme="1"/>
      <name val="Arial"/>
      <family val="2"/>
    </font>
    <font>
      <sz val="13"/>
      <color rgb="FF0070C0"/>
      <name val="Arial"/>
      <family val="2"/>
    </font>
    <font>
      <sz val="13"/>
      <color theme="8" tint="-0.499984740745262"/>
      <name val="Arial"/>
      <family val="2"/>
    </font>
    <font>
      <sz val="13"/>
      <color rgb="FF000000"/>
      <name val="Arial"/>
      <family val="2"/>
    </font>
    <font>
      <sz val="13"/>
      <color rgb="FF215967"/>
      <name val="Arial"/>
      <family val="2"/>
    </font>
    <font>
      <sz val="9"/>
      <color theme="1"/>
      <name val="Arial"/>
      <family val="2"/>
    </font>
    <font>
      <sz val="10"/>
      <color rgb="FF000000"/>
      <name val="Arial"/>
      <family val="2"/>
    </font>
    <font>
      <b/>
      <sz val="10"/>
      <color rgb="FF000000"/>
      <name val="Arial"/>
      <family val="2"/>
    </font>
  </fonts>
  <fills count="14">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s>
  <borders count="77">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theme="1"/>
      </bottom>
      <diagonal/>
    </border>
    <border>
      <left style="medium">
        <color indexed="64"/>
      </left>
      <right style="medium">
        <color indexed="64"/>
      </right>
      <top style="thin">
        <color indexed="64"/>
      </top>
      <bottom style="medium">
        <color indexed="64"/>
      </bottom>
      <diagonal/>
    </border>
  </borders>
  <cellStyleXfs count="23">
    <xf numFmtId="0" fontId="0" fillId="0" borderId="0"/>
    <xf numFmtId="9" fontId="9" fillId="0" borderId="0" applyFont="0" applyFill="0" applyBorder="0" applyAlignment="0" applyProtection="0"/>
    <xf numFmtId="0" fontId="10" fillId="0" borderId="1"/>
    <xf numFmtId="0" fontId="5" fillId="0" borderId="1"/>
    <xf numFmtId="44" fontId="5" fillId="0" borderId="1" applyFont="0" applyFill="0" applyBorder="0" applyAlignment="0" applyProtection="0"/>
    <xf numFmtId="166" fontId="5" fillId="0" borderId="1" applyFont="0" applyFill="0" applyBorder="0" applyAlignment="0" applyProtection="0"/>
    <xf numFmtId="9" fontId="5" fillId="0" borderId="1" applyFont="0" applyFill="0" applyBorder="0" applyAlignment="0" applyProtection="0"/>
    <xf numFmtId="168" fontId="5" fillId="0" borderId="1" applyFont="0" applyFill="0" applyBorder="0" applyAlignment="0" applyProtection="0"/>
    <xf numFmtId="42" fontId="5" fillId="0" borderId="1" applyFont="0" applyFill="0" applyBorder="0" applyAlignment="0" applyProtection="0"/>
    <xf numFmtId="9" fontId="10" fillId="0" borderId="1" applyFont="0" applyFill="0" applyBorder="0" applyAlignment="0" applyProtection="0"/>
    <xf numFmtId="9" fontId="17" fillId="0" borderId="1" applyFont="0" applyFill="0" applyBorder="0" applyAlignment="0" applyProtection="0"/>
    <xf numFmtId="170" fontId="22" fillId="0" borderId="30" applyNumberFormat="0" applyAlignment="0" applyProtection="0">
      <alignment horizontal="right" vertical="center"/>
    </xf>
    <xf numFmtId="170" fontId="22" fillId="0" borderId="31" applyNumberFormat="0" applyAlignment="0" applyProtection="0">
      <alignment horizontal="left" vertical="center" indent="1"/>
    </xf>
    <xf numFmtId="0" fontId="23" fillId="0" borderId="31" applyAlignment="0" applyProtection="0">
      <alignment horizontal="left" vertical="center" indent="1"/>
    </xf>
    <xf numFmtId="0" fontId="24" fillId="8" borderId="1" applyNumberFormat="0" applyAlignment="0" applyProtection="0">
      <alignment horizontal="left" vertical="center" indent="1"/>
    </xf>
    <xf numFmtId="170" fontId="26" fillId="0" borderId="30" applyNumberFormat="0" applyFill="0" applyBorder="0" applyAlignment="0" applyProtection="0">
      <alignment horizontal="right" vertical="center"/>
    </xf>
    <xf numFmtId="0" fontId="18" fillId="0" borderId="1" applyNumberFormat="0" applyFill="0" applyBorder="0" applyAlignment="0" applyProtection="0"/>
    <xf numFmtId="0" fontId="4" fillId="0" borderId="1"/>
    <xf numFmtId="43" fontId="37" fillId="0" borderId="0" applyFont="0" applyFill="0" applyBorder="0" applyAlignment="0" applyProtection="0"/>
    <xf numFmtId="0" fontId="3" fillId="0" borderId="1"/>
    <xf numFmtId="0" fontId="44" fillId="0" borderId="1"/>
    <xf numFmtId="165" fontId="2" fillId="0" borderId="1" applyFont="0" applyFill="0" applyBorder="0" applyAlignment="0" applyProtection="0"/>
    <xf numFmtId="164" fontId="45" fillId="0" borderId="0" applyFont="0" applyFill="0" applyBorder="0" applyAlignment="0" applyProtection="0"/>
  </cellStyleXfs>
  <cellXfs count="783">
    <xf numFmtId="0" fontId="0" fillId="0" borderId="0" xfId="0"/>
    <xf numFmtId="0" fontId="13" fillId="0" borderId="1" xfId="3" applyFont="1" applyAlignment="1">
      <alignment vertical="center"/>
    </xf>
    <xf numFmtId="0" fontId="12" fillId="4" borderId="1" xfId="2" applyFont="1" applyFill="1" applyAlignment="1">
      <alignment vertical="center" wrapText="1"/>
    </xf>
    <xf numFmtId="0" fontId="14" fillId="4" borderId="1" xfId="2" applyFont="1" applyFill="1" applyAlignment="1">
      <alignment vertical="center" wrapText="1"/>
    </xf>
    <xf numFmtId="0" fontId="11" fillId="4" borderId="1" xfId="2" applyFont="1" applyFill="1" applyAlignment="1">
      <alignment vertical="center" wrapText="1"/>
    </xf>
    <xf numFmtId="0" fontId="12" fillId="4" borderId="8" xfId="2" applyFont="1" applyFill="1" applyBorder="1" applyAlignment="1">
      <alignment vertical="center" wrapText="1"/>
    </xf>
    <xf numFmtId="0" fontId="12" fillId="0" borderId="8" xfId="2" applyFont="1" applyBorder="1" applyAlignment="1">
      <alignment vertical="center" wrapText="1"/>
    </xf>
    <xf numFmtId="0" fontId="12" fillId="0" borderId="1" xfId="2" applyFont="1" applyAlignment="1">
      <alignment vertical="center" wrapText="1"/>
    </xf>
    <xf numFmtId="0" fontId="12" fillId="0" borderId="1" xfId="2" applyFont="1" applyAlignment="1">
      <alignment horizontal="center" vertical="center" wrapText="1"/>
    </xf>
    <xf numFmtId="0" fontId="15" fillId="0" borderId="1" xfId="3" applyFont="1" applyAlignment="1">
      <alignment horizontal="center" vertical="center"/>
    </xf>
    <xf numFmtId="0" fontId="13" fillId="0" borderId="1" xfId="3" applyFont="1" applyAlignment="1">
      <alignment horizontal="center" vertical="center"/>
    </xf>
    <xf numFmtId="0" fontId="14" fillId="0" borderId="1" xfId="2" applyFont="1" applyAlignment="1">
      <alignment vertical="center" wrapText="1"/>
    </xf>
    <xf numFmtId="0" fontId="11" fillId="0" borderId="1" xfId="2" applyFont="1" applyAlignment="1">
      <alignment vertical="center" wrapText="1"/>
    </xf>
    <xf numFmtId="0" fontId="11" fillId="0" borderId="16" xfId="2" applyFont="1" applyBorder="1" applyAlignment="1">
      <alignment vertical="center" wrapText="1"/>
    </xf>
    <xf numFmtId="0" fontId="12" fillId="4" borderId="8" xfId="2" applyFont="1" applyFill="1" applyBorder="1" applyAlignment="1">
      <alignment horizontal="center" vertical="center" wrapText="1"/>
    </xf>
    <xf numFmtId="0" fontId="16" fillId="4" borderId="1" xfId="2" applyFont="1" applyFill="1" applyAlignment="1">
      <alignment horizontal="center" vertical="center" wrapText="1"/>
    </xf>
    <xf numFmtId="0" fontId="12" fillId="4" borderId="1" xfId="2" applyFont="1" applyFill="1" applyAlignment="1">
      <alignment horizontal="center" vertical="center" wrapText="1"/>
    </xf>
    <xf numFmtId="0" fontId="16" fillId="0" borderId="1" xfId="2" applyFont="1" applyAlignment="1">
      <alignment horizontal="center" vertical="center" wrapText="1"/>
    </xf>
    <xf numFmtId="0" fontId="12" fillId="6" borderId="1" xfId="2" applyFont="1" applyFill="1" applyAlignment="1">
      <alignment vertical="center" wrapText="1"/>
    </xf>
    <xf numFmtId="0" fontId="12" fillId="5" borderId="3" xfId="2" applyFont="1" applyFill="1" applyBorder="1" applyAlignment="1">
      <alignment horizontal="center" vertical="center" wrapText="1"/>
    </xf>
    <xf numFmtId="0" fontId="12" fillId="5" borderId="4" xfId="2" applyFont="1" applyFill="1" applyBorder="1" applyAlignment="1">
      <alignment horizontal="center" vertical="center" wrapText="1"/>
    </xf>
    <xf numFmtId="0" fontId="12" fillId="5" borderId="21" xfId="2" applyFont="1" applyFill="1" applyBorder="1" applyAlignment="1">
      <alignment vertical="center" wrapText="1"/>
    </xf>
    <xf numFmtId="167" fontId="13" fillId="0" borderId="22" xfId="5" applyNumberFormat="1" applyFont="1" applyBorder="1" applyAlignment="1">
      <alignment vertical="center"/>
    </xf>
    <xf numFmtId="167" fontId="13" fillId="0" borderId="24" xfId="5" applyNumberFormat="1" applyFont="1" applyBorder="1" applyAlignment="1">
      <alignment vertical="center"/>
    </xf>
    <xf numFmtId="0" fontId="12" fillId="5" borderId="12" xfId="2" applyFont="1" applyFill="1" applyBorder="1" applyAlignment="1">
      <alignment vertical="center" wrapText="1"/>
    </xf>
    <xf numFmtId="167" fontId="13" fillId="0" borderId="13" xfId="5" applyNumberFormat="1" applyFont="1" applyBorder="1" applyAlignment="1">
      <alignment vertical="center"/>
    </xf>
    <xf numFmtId="0" fontId="13" fillId="0" borderId="1" xfId="3" applyFont="1"/>
    <xf numFmtId="0" fontId="12" fillId="7" borderId="2" xfId="2" applyFont="1" applyFill="1" applyBorder="1" applyAlignment="1">
      <alignment vertical="center" wrapText="1"/>
    </xf>
    <xf numFmtId="0" fontId="7" fillId="0" borderId="1" xfId="3" applyFont="1" applyAlignment="1">
      <alignment vertical="center"/>
    </xf>
    <xf numFmtId="0" fontId="13" fillId="0" borderId="1" xfId="3" applyFont="1" applyAlignment="1">
      <alignment horizontal="center" vertical="center" wrapText="1"/>
    </xf>
    <xf numFmtId="0" fontId="21" fillId="0" borderId="1" xfId="3" applyFont="1" applyAlignment="1">
      <alignment vertical="center"/>
    </xf>
    <xf numFmtId="0" fontId="19" fillId="0" borderId="26" xfId="3" applyFont="1" applyBorder="1" applyAlignment="1">
      <alignment horizontal="center" vertical="center"/>
    </xf>
    <xf numFmtId="0" fontId="19" fillId="0" borderId="19" xfId="3" applyFont="1" applyBorder="1" applyAlignment="1">
      <alignment horizontal="center" vertical="center" wrapText="1"/>
    </xf>
    <xf numFmtId="0" fontId="19" fillId="0" borderId="27" xfId="3" applyFont="1" applyBorder="1" applyAlignment="1">
      <alignment horizontal="center" vertical="center"/>
    </xf>
    <xf numFmtId="0" fontId="19" fillId="0" borderId="28" xfId="3" applyFont="1" applyBorder="1" applyAlignment="1">
      <alignment horizontal="center" vertical="center"/>
    </xf>
    <xf numFmtId="0" fontId="27" fillId="0" borderId="1" xfId="3" applyFont="1" applyAlignment="1">
      <alignment vertical="center"/>
    </xf>
    <xf numFmtId="0" fontId="29" fillId="5" borderId="22" xfId="2" applyFont="1" applyFill="1" applyBorder="1" applyAlignment="1">
      <alignment horizontal="center" vertical="center" wrapText="1"/>
    </xf>
    <xf numFmtId="0" fontId="28" fillId="0" borderId="22" xfId="3" applyFont="1" applyBorder="1" applyAlignment="1">
      <alignment horizontal="center" vertical="center"/>
    </xf>
    <xf numFmtId="0" fontId="31" fillId="5" borderId="28" xfId="3" applyFont="1" applyFill="1" applyBorder="1" applyAlignment="1">
      <alignment horizontal="center" vertical="center" wrapText="1"/>
    </xf>
    <xf numFmtId="0" fontId="31" fillId="5" borderId="11"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31" fillId="5" borderId="22" xfId="2" applyFont="1" applyFill="1" applyBorder="1" applyAlignment="1">
      <alignment horizontal="center" vertical="center" wrapText="1"/>
    </xf>
    <xf numFmtId="0" fontId="31" fillId="5" borderId="22" xfId="0" applyFont="1" applyFill="1" applyBorder="1" applyAlignment="1">
      <alignment horizontal="center" vertical="center"/>
    </xf>
    <xf numFmtId="9" fontId="31" fillId="5" borderId="22" xfId="3" applyNumberFormat="1" applyFont="1" applyFill="1" applyBorder="1" applyAlignment="1">
      <alignment horizontal="center" vertical="center"/>
    </xf>
    <xf numFmtId="9" fontId="31" fillId="9" borderId="22" xfId="0" applyNumberFormat="1" applyFont="1" applyFill="1" applyBorder="1" applyAlignment="1">
      <alignment horizontal="center" vertical="center"/>
    </xf>
    <xf numFmtId="9" fontId="31" fillId="5" borderId="22" xfId="0" applyNumberFormat="1" applyFont="1" applyFill="1" applyBorder="1" applyAlignment="1">
      <alignment horizontal="center"/>
    </xf>
    <xf numFmtId="9" fontId="20" fillId="4" borderId="22" xfId="0" applyNumberFormat="1" applyFont="1" applyFill="1" applyBorder="1" applyAlignment="1">
      <alignment horizontal="center"/>
    </xf>
    <xf numFmtId="10" fontId="31" fillId="5" borderId="22" xfId="0" applyNumberFormat="1" applyFont="1" applyFill="1" applyBorder="1" applyAlignment="1">
      <alignment horizontal="center" vertical="center"/>
    </xf>
    <xf numFmtId="0" fontId="8" fillId="0" borderId="1" xfId="3" applyFont="1" applyAlignment="1">
      <alignment vertical="center"/>
    </xf>
    <xf numFmtId="0" fontId="12" fillId="5" borderId="26" xfId="2" applyFont="1" applyFill="1" applyBorder="1" applyAlignment="1">
      <alignment vertical="center" wrapText="1"/>
    </xf>
    <xf numFmtId="0" fontId="13" fillId="0" borderId="0" xfId="0" applyFont="1"/>
    <xf numFmtId="0" fontId="12" fillId="5" borderId="12" xfId="2" applyFont="1" applyFill="1" applyBorder="1" applyAlignment="1">
      <alignment horizontal="center" vertical="center" wrapText="1"/>
    </xf>
    <xf numFmtId="0" fontId="12" fillId="5" borderId="13" xfId="2" applyFont="1" applyFill="1" applyBorder="1" applyAlignment="1">
      <alignment horizontal="center" vertical="center" wrapText="1"/>
    </xf>
    <xf numFmtId="15" fontId="13" fillId="0" borderId="40" xfId="0" applyNumberFormat="1" applyFont="1" applyBorder="1" applyAlignment="1">
      <alignment horizontal="center" vertical="center" wrapText="1"/>
    </xf>
    <xf numFmtId="0" fontId="13" fillId="0" borderId="23" xfId="0" applyFont="1" applyBorder="1" applyAlignment="1">
      <alignment horizontal="justify" vertical="center" wrapText="1"/>
    </xf>
    <xf numFmtId="0" fontId="13" fillId="0" borderId="22" xfId="0" applyFont="1" applyBorder="1" applyAlignment="1">
      <alignment horizontal="center" vertical="center" wrapText="1"/>
    </xf>
    <xf numFmtId="14" fontId="13" fillId="0" borderId="21" xfId="0" applyNumberFormat="1" applyFont="1" applyBorder="1" applyAlignment="1">
      <alignment horizontal="center" vertical="center" wrapText="1"/>
    </xf>
    <xf numFmtId="0" fontId="13" fillId="0" borderId="21" xfId="0" applyFont="1" applyBorder="1" applyAlignment="1">
      <alignment horizontal="center" vertical="center" wrapText="1"/>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1" xfId="0" applyFont="1" applyBorder="1" applyAlignment="1">
      <alignment horizontal="center"/>
    </xf>
    <xf numFmtId="0" fontId="13" fillId="0" borderId="22" xfId="0" applyFont="1" applyBorder="1" applyAlignment="1">
      <alignment horizontal="center"/>
    </xf>
    <xf numFmtId="0" fontId="13" fillId="0" borderId="21" xfId="0" applyFont="1" applyBorder="1"/>
    <xf numFmtId="0" fontId="13" fillId="0" borderId="22" xfId="0" applyFont="1" applyBorder="1"/>
    <xf numFmtId="0" fontId="13" fillId="0" borderId="12" xfId="0" applyFont="1" applyBorder="1"/>
    <xf numFmtId="0" fontId="13" fillId="0" borderId="13" xfId="0" applyFont="1" applyBorder="1"/>
    <xf numFmtId="0" fontId="13" fillId="0" borderId="9" xfId="0" applyFont="1" applyBorder="1" applyAlignment="1">
      <alignment vertical="center" wrapText="1"/>
    </xf>
    <xf numFmtId="0" fontId="13" fillId="0" borderId="22" xfId="0" applyFont="1" applyBorder="1" applyAlignment="1">
      <alignment vertical="center" wrapText="1"/>
    </xf>
    <xf numFmtId="0" fontId="13" fillId="0" borderId="22" xfId="0" applyFont="1" applyBorder="1" applyAlignment="1">
      <alignment vertical="top" wrapText="1"/>
    </xf>
    <xf numFmtId="0" fontId="13" fillId="0" borderId="22" xfId="0" applyFont="1" applyBorder="1" applyAlignment="1">
      <alignment vertical="center"/>
    </xf>
    <xf numFmtId="0" fontId="31" fillId="0" borderId="40" xfId="3" applyFont="1" applyBorder="1" applyAlignment="1">
      <alignment horizontal="center" vertical="center" wrapText="1"/>
    </xf>
    <xf numFmtId="0" fontId="31" fillId="0" borderId="11" xfId="3" applyFont="1" applyBorder="1" applyAlignment="1">
      <alignment horizontal="center" vertical="center" wrapText="1"/>
    </xf>
    <xf numFmtId="0" fontId="25" fillId="0" borderId="50" xfId="3" applyFont="1" applyBorder="1" applyAlignment="1">
      <alignment horizontal="left" vertical="center" wrapText="1"/>
    </xf>
    <xf numFmtId="0" fontId="25" fillId="0" borderId="47" xfId="3" applyFont="1" applyBorder="1" applyAlignment="1">
      <alignment horizontal="left" vertical="center" wrapText="1"/>
    </xf>
    <xf numFmtId="0" fontId="13" fillId="4" borderId="8" xfId="3" applyFont="1" applyFill="1" applyBorder="1" applyAlignment="1">
      <alignment vertical="center"/>
    </xf>
    <xf numFmtId="0" fontId="13" fillId="4" borderId="1" xfId="3" applyFont="1" applyFill="1" applyAlignment="1">
      <alignment vertical="center"/>
    </xf>
    <xf numFmtId="0" fontId="12" fillId="4" borderId="15" xfId="2" applyFont="1" applyFill="1" applyBorder="1" applyAlignment="1">
      <alignment horizontal="center" vertical="center" wrapText="1"/>
    </xf>
    <xf numFmtId="0" fontId="11" fillId="0" borderId="0" xfId="0" applyFont="1" applyAlignment="1">
      <alignment vertical="center"/>
    </xf>
    <xf numFmtId="0" fontId="11" fillId="0" borderId="8" xfId="2" applyFont="1" applyBorder="1" applyAlignment="1">
      <alignment horizontal="center" vertical="center" wrapText="1"/>
    </xf>
    <xf numFmtId="0" fontId="12" fillId="0" borderId="1" xfId="2" applyFont="1" applyAlignment="1">
      <alignment horizontal="center" vertical="center"/>
    </xf>
    <xf numFmtId="0" fontId="35" fillId="0" borderId="1" xfId="0" applyFont="1" applyBorder="1" applyAlignment="1">
      <alignment horizontal="left" vertical="center" wrapText="1"/>
    </xf>
    <xf numFmtId="0" fontId="12" fillId="0" borderId="26" xfId="0" applyFont="1" applyBorder="1" applyAlignment="1">
      <alignment horizontal="left" vertical="center" wrapText="1"/>
    </xf>
    <xf numFmtId="0" fontId="12" fillId="0" borderId="1" xfId="2" applyFont="1" applyAlignment="1">
      <alignment vertical="center"/>
    </xf>
    <xf numFmtId="0" fontId="20" fillId="0" borderId="26" xfId="3" applyFont="1" applyBorder="1" applyAlignment="1">
      <alignment horizontal="center" vertical="center"/>
    </xf>
    <xf numFmtId="0" fontId="12" fillId="0" borderId="26" xfId="2" applyFont="1" applyBorder="1" applyAlignment="1">
      <alignment horizontal="center" vertical="center" wrapText="1"/>
    </xf>
    <xf numFmtId="0" fontId="13" fillId="0" borderId="26"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31" fillId="3" borderId="22" xfId="3"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10" borderId="1" xfId="3" applyFont="1" applyFill="1" applyAlignment="1">
      <alignment vertical="center"/>
    </xf>
    <xf numFmtId="0" fontId="12" fillId="10" borderId="1" xfId="2" applyFont="1" applyFill="1" applyAlignment="1">
      <alignment vertical="center" wrapText="1"/>
    </xf>
    <xf numFmtId="0" fontId="13" fillId="10" borderId="1" xfId="3" applyFont="1" applyFill="1"/>
    <xf numFmtId="0" fontId="11" fillId="10" borderId="0" xfId="0" applyFont="1" applyFill="1" applyAlignment="1">
      <alignment vertical="center"/>
    </xf>
    <xf numFmtId="0" fontId="12" fillId="10" borderId="1" xfId="0" applyFont="1" applyFill="1" applyBorder="1" applyAlignment="1">
      <alignment horizontal="left" vertical="center" wrapText="1"/>
    </xf>
    <xf numFmtId="0" fontId="12" fillId="10" borderId="1" xfId="0" applyFont="1" applyFill="1" applyBorder="1" applyAlignment="1">
      <alignment horizontal="center" vertical="center" wrapText="1"/>
    </xf>
    <xf numFmtId="0" fontId="12" fillId="10" borderId="1" xfId="2" applyFont="1" applyFill="1" applyAlignment="1">
      <alignment horizontal="center" vertical="center"/>
    </xf>
    <xf numFmtId="0" fontId="3" fillId="0" borderId="1" xfId="19"/>
    <xf numFmtId="0" fontId="3" fillId="0" borderId="1" xfId="19" applyAlignment="1">
      <alignment horizontal="center"/>
    </xf>
    <xf numFmtId="37" fontId="22" fillId="0" borderId="54" xfId="11" applyNumberFormat="1" applyBorder="1" applyAlignment="1">
      <alignment horizontal="right" vertical="center"/>
    </xf>
    <xf numFmtId="0" fontId="3" fillId="10" borderId="1" xfId="19" applyFill="1" applyAlignment="1">
      <alignment horizontal="center"/>
    </xf>
    <xf numFmtId="0" fontId="3" fillId="10" borderId="1" xfId="19" applyFill="1"/>
    <xf numFmtId="0" fontId="11" fillId="10" borderId="8" xfId="2" applyFont="1" applyFill="1" applyBorder="1" applyAlignment="1">
      <alignment horizontal="center" vertical="center" wrapText="1"/>
    </xf>
    <xf numFmtId="0" fontId="35" fillId="10" borderId="1" xfId="0" applyFont="1" applyFill="1" applyBorder="1" applyAlignment="1">
      <alignment horizontal="left" vertical="center" wrapText="1"/>
    </xf>
    <xf numFmtId="0" fontId="13" fillId="0" borderId="12" xfId="3" applyFont="1" applyBorder="1" applyAlignment="1">
      <alignment vertical="center"/>
    </xf>
    <xf numFmtId="0" fontId="13" fillId="0" borderId="13" xfId="3" applyFont="1" applyBorder="1" applyAlignment="1">
      <alignment vertical="center"/>
    </xf>
    <xf numFmtId="43" fontId="41" fillId="5" borderId="60" xfId="18" applyFont="1" applyFill="1" applyBorder="1" applyAlignment="1">
      <alignment horizontal="center" vertical="center" wrapText="1"/>
    </xf>
    <xf numFmtId="43" fontId="41" fillId="5" borderId="62" xfId="18" applyFont="1" applyFill="1" applyBorder="1" applyAlignment="1">
      <alignment horizontal="center" vertical="center" wrapText="1"/>
    </xf>
    <xf numFmtId="43" fontId="41" fillId="5" borderId="63" xfId="18" applyFont="1" applyFill="1" applyBorder="1" applyAlignment="1">
      <alignment horizontal="center" vertical="center" wrapText="1"/>
    </xf>
    <xf numFmtId="167" fontId="13" fillId="0" borderId="21" xfId="5" applyNumberFormat="1" applyFont="1" applyBorder="1" applyAlignment="1">
      <alignment vertical="center"/>
    </xf>
    <xf numFmtId="167" fontId="13" fillId="0" borderId="12" xfId="5" applyNumberFormat="1" applyFont="1" applyBorder="1" applyAlignment="1">
      <alignment vertical="center"/>
    </xf>
    <xf numFmtId="0" fontId="13" fillId="4" borderId="1" xfId="3" applyFont="1" applyFill="1"/>
    <xf numFmtId="0" fontId="11" fillId="4" borderId="0" xfId="0" applyFont="1" applyFill="1" applyAlignment="1">
      <alignment vertical="center"/>
    </xf>
    <xf numFmtId="0" fontId="13" fillId="4" borderId="1" xfId="3" applyFont="1" applyFill="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12" fillId="5" borderId="11" xfId="3" applyFont="1" applyFill="1" applyBorder="1" applyAlignment="1">
      <alignment horizontal="center" vertical="center" wrapText="1"/>
    </xf>
    <xf numFmtId="0" fontId="12" fillId="5" borderId="26" xfId="3" applyFont="1" applyFill="1" applyBorder="1" applyAlignment="1">
      <alignment horizontal="center" vertical="center" wrapText="1"/>
    </xf>
    <xf numFmtId="0" fontId="12" fillId="3" borderId="26" xfId="3" applyFont="1" applyFill="1" applyBorder="1" applyAlignment="1">
      <alignment horizontal="center" vertical="center" wrapText="1"/>
    </xf>
    <xf numFmtId="0" fontId="11" fillId="4" borderId="20" xfId="2" applyFont="1" applyFill="1" applyBorder="1" applyAlignment="1">
      <alignment vertical="center" wrapText="1"/>
    </xf>
    <xf numFmtId="0" fontId="39" fillId="0" borderId="1" xfId="2" applyFont="1" applyAlignment="1">
      <alignment vertical="center" wrapText="1"/>
    </xf>
    <xf numFmtId="0" fontId="39" fillId="0" borderId="26" xfId="0" applyFont="1" applyBorder="1" applyAlignment="1">
      <alignment horizontal="center" vertical="center"/>
    </xf>
    <xf numFmtId="0" fontId="39" fillId="0" borderId="26" xfId="2" applyFont="1" applyBorder="1" applyAlignment="1">
      <alignment horizontal="center" wrapText="1"/>
    </xf>
    <xf numFmtId="0" fontId="12" fillId="0" borderId="26" xfId="0" applyFont="1" applyBorder="1" applyAlignment="1">
      <alignment vertical="center" wrapText="1"/>
    </xf>
    <xf numFmtId="0" fontId="31" fillId="0" borderId="12" xfId="3" applyFont="1" applyBorder="1" applyAlignment="1">
      <alignment horizontal="center" vertical="center" wrapText="1"/>
    </xf>
    <xf numFmtId="0" fontId="31" fillId="0" borderId="57" xfId="3" applyFont="1" applyBorder="1" applyAlignment="1">
      <alignment horizontal="center" vertical="center" wrapText="1"/>
    </xf>
    <xf numFmtId="0" fontId="31" fillId="0" borderId="58" xfId="3" applyFont="1" applyBorder="1" applyAlignment="1">
      <alignment horizontal="center" vertical="center" wrapText="1"/>
    </xf>
    <xf numFmtId="0" fontId="31" fillId="0" borderId="55" xfId="3" applyFont="1" applyBorder="1" applyAlignment="1">
      <alignment horizontal="center" vertical="center" wrapText="1"/>
    </xf>
    <xf numFmtId="0" fontId="31" fillId="0" borderId="42" xfId="3" applyFont="1" applyBorder="1" applyAlignment="1">
      <alignment horizontal="center" vertical="center" wrapText="1"/>
    </xf>
    <xf numFmtId="0" fontId="12" fillId="5" borderId="64" xfId="3" applyFont="1" applyFill="1" applyBorder="1" applyAlignment="1">
      <alignment horizontal="center" vertical="center" wrapText="1"/>
    </xf>
    <xf numFmtId="0" fontId="11" fillId="10" borderId="1" xfId="0" applyFont="1" applyFill="1" applyBorder="1" applyAlignment="1">
      <alignment vertical="center"/>
    </xf>
    <xf numFmtId="0" fontId="42" fillId="5" borderId="13" xfId="19" applyFont="1" applyFill="1" applyBorder="1" applyAlignment="1">
      <alignment horizontal="center" vertical="center" wrapText="1"/>
    </xf>
    <xf numFmtId="0" fontId="3" fillId="0" borderId="48" xfId="19" applyBorder="1" applyAlignment="1">
      <alignment horizontal="right" vertical="center"/>
    </xf>
    <xf numFmtId="0" fontId="11" fillId="5" borderId="26" xfId="2" applyFont="1" applyFill="1" applyBorder="1" applyAlignment="1">
      <alignment vertical="center" wrapText="1"/>
    </xf>
    <xf numFmtId="0" fontId="11" fillId="0" borderId="26" xfId="2" applyFont="1" applyBorder="1" applyAlignment="1">
      <alignment horizontal="center" wrapText="1"/>
    </xf>
    <xf numFmtId="0" fontId="11" fillId="5" borderId="26" xfId="0" applyFont="1" applyFill="1" applyBorder="1" applyAlignment="1">
      <alignment vertical="center"/>
    </xf>
    <xf numFmtId="0" fontId="11" fillId="0" borderId="16" xfId="0" applyFont="1" applyBorder="1" applyAlignment="1">
      <alignment vertical="center"/>
    </xf>
    <xf numFmtId="0" fontId="42" fillId="3" borderId="12" xfId="19" applyFont="1" applyFill="1" applyBorder="1" applyAlignment="1">
      <alignment horizontal="center" vertical="center" wrapText="1"/>
    </xf>
    <xf numFmtId="0" fontId="12" fillId="5" borderId="28" xfId="3" applyFont="1" applyFill="1" applyBorder="1" applyAlignment="1">
      <alignment horizontal="center" vertical="center" wrapText="1"/>
    </xf>
    <xf numFmtId="0" fontId="7" fillId="5" borderId="28" xfId="3" applyFont="1" applyFill="1" applyBorder="1" applyAlignment="1">
      <alignment vertical="center" wrapText="1"/>
    </xf>
    <xf numFmtId="0" fontId="7" fillId="0" borderId="34" xfId="3" applyFont="1" applyBorder="1" applyAlignment="1">
      <alignment horizontal="center" vertical="center" wrapText="1"/>
    </xf>
    <xf numFmtId="0" fontId="7" fillId="0" borderId="35" xfId="3" applyFont="1" applyBorder="1" applyAlignment="1">
      <alignment horizontal="center" vertical="center" wrapText="1"/>
    </xf>
    <xf numFmtId="0" fontId="7" fillId="0" borderId="36" xfId="3" applyFont="1" applyBorder="1" applyAlignment="1">
      <alignment horizontal="center" vertical="center" wrapText="1"/>
    </xf>
    <xf numFmtId="0" fontId="7" fillId="5" borderId="28" xfId="3" applyFont="1" applyFill="1" applyBorder="1" applyAlignment="1">
      <alignment horizontal="center" vertical="center" wrapText="1"/>
    </xf>
    <xf numFmtId="0" fontId="13" fillId="0" borderId="29" xfId="3" applyFont="1" applyBorder="1" applyAlignment="1">
      <alignment horizontal="center" vertical="center" wrapText="1"/>
    </xf>
    <xf numFmtId="0" fontId="13" fillId="0" borderId="8" xfId="3" applyFont="1" applyBorder="1" applyAlignment="1">
      <alignment horizontal="center" vertical="center"/>
    </xf>
    <xf numFmtId="0" fontId="13" fillId="0" borderId="19" xfId="3" applyFont="1" applyBorder="1" applyAlignment="1">
      <alignment horizontal="center" vertical="center" wrapText="1"/>
    </xf>
    <xf numFmtId="0" fontId="13" fillId="0" borderId="11" xfId="3" applyFont="1" applyBorder="1" applyAlignment="1">
      <alignment horizontal="center" vertical="center"/>
    </xf>
    <xf numFmtId="0" fontId="11" fillId="0" borderId="26" xfId="0" applyFont="1" applyBorder="1" applyAlignment="1">
      <alignment horizontal="left" vertical="center" wrapText="1"/>
    </xf>
    <xf numFmtId="0" fontId="40" fillId="5" borderId="26" xfId="2" applyFont="1" applyFill="1" applyBorder="1" applyAlignment="1">
      <alignment vertical="center" wrapText="1"/>
    </xf>
    <xf numFmtId="0" fontId="40" fillId="5" borderId="26" xfId="0" applyFont="1" applyFill="1" applyBorder="1" applyAlignment="1">
      <alignment vertical="center"/>
    </xf>
    <xf numFmtId="0" fontId="12" fillId="0" borderId="26" xfId="0" applyFont="1" applyBorder="1" applyAlignment="1">
      <alignment horizontal="center" vertical="center"/>
    </xf>
    <xf numFmtId="0" fontId="12" fillId="0" borderId="26" xfId="2" applyFont="1" applyBorder="1" applyAlignment="1">
      <alignment horizontal="center" wrapText="1"/>
    </xf>
    <xf numFmtId="0" fontId="13" fillId="0" borderId="26" xfId="3" applyFont="1" applyBorder="1" applyAlignment="1">
      <alignment vertical="center"/>
    </xf>
    <xf numFmtId="0" fontId="11" fillId="5" borderId="26" xfId="2" applyFont="1" applyFill="1" applyBorder="1" applyAlignment="1">
      <alignment horizontal="center" vertical="center" wrapText="1"/>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10" borderId="0" xfId="0" applyFont="1" applyFill="1" applyAlignment="1">
      <alignment horizontal="center" vertical="center"/>
    </xf>
    <xf numFmtId="0" fontId="12" fillId="0" borderId="1" xfId="0" applyFont="1" applyBorder="1" applyAlignment="1">
      <alignment vertical="center" wrapText="1"/>
    </xf>
    <xf numFmtId="0" fontId="31" fillId="0" borderId="66" xfId="3" applyFont="1" applyBorder="1" applyAlignment="1">
      <alignment horizontal="center" vertical="center" wrapText="1"/>
    </xf>
    <xf numFmtId="43" fontId="31" fillId="5" borderId="22" xfId="18" applyFont="1" applyFill="1" applyBorder="1" applyAlignment="1">
      <alignment horizontal="center"/>
    </xf>
    <xf numFmtId="43" fontId="31" fillId="9" borderId="22" xfId="18" applyFont="1" applyFill="1" applyBorder="1" applyAlignment="1">
      <alignment horizontal="center" vertical="center"/>
    </xf>
    <xf numFmtId="0" fontId="31" fillId="0" borderId="52" xfId="3" applyFont="1" applyBorder="1" applyAlignment="1">
      <alignment horizontal="center" vertical="center" wrapText="1"/>
    </xf>
    <xf numFmtId="0" fontId="31" fillId="0" borderId="69" xfId="3" applyFont="1" applyBorder="1" applyAlignment="1">
      <alignment horizontal="center" vertical="center" wrapText="1"/>
    </xf>
    <xf numFmtId="0" fontId="13" fillId="0" borderId="14" xfId="3" applyFont="1" applyBorder="1" applyAlignment="1">
      <alignment vertical="center"/>
    </xf>
    <xf numFmtId="0" fontId="13" fillId="10" borderId="12" xfId="3" applyFont="1" applyFill="1" applyBorder="1" applyAlignment="1">
      <alignment vertical="center"/>
    </xf>
    <xf numFmtId="0" fontId="13" fillId="10" borderId="14" xfId="3" applyFont="1" applyFill="1" applyBorder="1" applyAlignment="1">
      <alignment vertical="center"/>
    </xf>
    <xf numFmtId="0" fontId="25" fillId="0" borderId="38" xfId="3" applyFont="1" applyBorder="1" applyAlignment="1">
      <alignment horizontal="left" vertical="center" wrapText="1"/>
    </xf>
    <xf numFmtId="0" fontId="25" fillId="0" borderId="43" xfId="3" applyFont="1" applyBorder="1" applyAlignment="1">
      <alignment horizontal="left" vertical="center" wrapText="1"/>
    </xf>
    <xf numFmtId="0" fontId="25" fillId="0" borderId="53" xfId="3" applyFont="1" applyBorder="1" applyAlignment="1">
      <alignment horizontal="left" vertical="center" wrapText="1"/>
    </xf>
    <xf numFmtId="1" fontId="19" fillId="0" borderId="26" xfId="3" applyNumberFormat="1" applyFont="1" applyBorder="1" applyAlignment="1">
      <alignment horizontal="center" vertical="center"/>
    </xf>
    <xf numFmtId="1" fontId="20" fillId="0" borderId="26" xfId="3" applyNumberFormat="1" applyFont="1" applyBorder="1" applyAlignment="1">
      <alignment horizontal="center" vertical="center"/>
    </xf>
    <xf numFmtId="1" fontId="19" fillId="0" borderId="8" xfId="3" applyNumberFormat="1" applyFont="1" applyBorder="1" applyAlignment="1">
      <alignment horizontal="center" vertical="center"/>
    </xf>
    <xf numFmtId="0" fontId="12" fillId="0" borderId="44" xfId="2" applyFont="1" applyBorder="1" applyAlignment="1">
      <alignment horizontal="center" vertical="center" wrapText="1"/>
    </xf>
    <xf numFmtId="0" fontId="13" fillId="0" borderId="48" xfId="3" applyFont="1" applyBorder="1" applyAlignment="1">
      <alignment horizontal="center" vertical="center" wrapText="1"/>
    </xf>
    <xf numFmtId="0" fontId="7" fillId="0" borderId="21" xfId="3" applyFont="1" applyBorder="1" applyAlignment="1">
      <alignment horizontal="center" vertical="center" wrapText="1"/>
    </xf>
    <xf numFmtId="171" fontId="13" fillId="0" borderId="1" xfId="3" applyNumberFormat="1" applyFont="1" applyAlignment="1">
      <alignment vertical="center"/>
    </xf>
    <xf numFmtId="0" fontId="7" fillId="5" borderId="26" xfId="3" applyFont="1" applyFill="1" applyBorder="1" applyAlignment="1">
      <alignment vertical="center"/>
    </xf>
    <xf numFmtId="173" fontId="13" fillId="0" borderId="1" xfId="22" applyNumberFormat="1" applyFont="1" applyBorder="1" applyAlignment="1">
      <alignment vertical="center"/>
    </xf>
    <xf numFmtId="173" fontId="13" fillId="0" borderId="1" xfId="3" applyNumberFormat="1" applyFont="1" applyAlignment="1">
      <alignment vertical="center"/>
    </xf>
    <xf numFmtId="173" fontId="13" fillId="0" borderId="1" xfId="22" applyNumberFormat="1" applyFont="1" applyBorder="1" applyAlignment="1">
      <alignment horizontal="center" vertical="center" wrapText="1"/>
    </xf>
    <xf numFmtId="0" fontId="39" fillId="5" borderId="26" xfId="2" applyFont="1" applyFill="1" applyBorder="1" applyAlignment="1">
      <alignment horizontal="center" vertical="center" wrapText="1"/>
    </xf>
    <xf numFmtId="0" fontId="13" fillId="0" borderId="26" xfId="3" applyFont="1" applyBorder="1" applyAlignment="1">
      <alignment vertical="center" wrapText="1"/>
    </xf>
    <xf numFmtId="0" fontId="19" fillId="0" borderId="26" xfId="3" applyFont="1" applyBorder="1" applyAlignment="1">
      <alignment horizontal="center" vertical="center" wrapText="1"/>
    </xf>
    <xf numFmtId="173" fontId="0" fillId="0" borderId="22" xfId="22" applyNumberFormat="1" applyFont="1" applyBorder="1" applyAlignment="1">
      <alignment horizontal="center" vertical="center"/>
    </xf>
    <xf numFmtId="9" fontId="13" fillId="0" borderId="10" xfId="1" applyFont="1" applyBorder="1" applyAlignment="1">
      <alignment horizontal="center" vertical="center"/>
    </xf>
    <xf numFmtId="9" fontId="13" fillId="0" borderId="24" xfId="1" applyFont="1" applyBorder="1" applyAlignment="1">
      <alignment horizontal="center" vertical="center"/>
    </xf>
    <xf numFmtId="173" fontId="13" fillId="0" borderId="22" xfId="22" applyNumberFormat="1" applyFont="1" applyBorder="1" applyAlignment="1">
      <alignment vertical="center"/>
    </xf>
    <xf numFmtId="173" fontId="13" fillId="0" borderId="13" xfId="22" applyNumberFormat="1" applyFont="1" applyBorder="1" applyAlignment="1">
      <alignment vertical="center"/>
    </xf>
    <xf numFmtId="9" fontId="13" fillId="0" borderId="14" xfId="1" applyFont="1" applyBorder="1" applyAlignment="1">
      <alignment horizontal="center" vertical="center"/>
    </xf>
    <xf numFmtId="0" fontId="7" fillId="0" borderId="1" xfId="3" applyFont="1" applyAlignment="1">
      <alignment horizontal="center" vertical="center" wrapText="1"/>
    </xf>
    <xf numFmtId="0" fontId="11" fillId="0" borderId="1" xfId="2" applyFont="1" applyAlignment="1">
      <alignment horizontal="center" vertical="center" wrapText="1"/>
    </xf>
    <xf numFmtId="173" fontId="0" fillId="0" borderId="22" xfId="22" applyNumberFormat="1" applyFont="1" applyFill="1" applyBorder="1" applyAlignment="1">
      <alignment horizontal="center" vertical="center"/>
    </xf>
    <xf numFmtId="173" fontId="13" fillId="0" borderId="22" xfId="22" applyNumberFormat="1" applyFont="1" applyFill="1" applyBorder="1" applyAlignment="1">
      <alignment vertical="center"/>
    </xf>
    <xf numFmtId="0" fontId="13" fillId="0" borderId="0" xfId="0" applyFont="1" applyAlignment="1">
      <alignment horizontal="left" vertical="center"/>
    </xf>
    <xf numFmtId="0" fontId="48" fillId="0" borderId="51" xfId="0" applyFont="1" applyBorder="1" applyAlignment="1">
      <alignment horizontal="left" vertical="center" wrapText="1"/>
    </xf>
    <xf numFmtId="0" fontId="43" fillId="0" borderId="0" xfId="0" applyFont="1" applyAlignment="1">
      <alignment horizontal="left" vertical="center"/>
    </xf>
    <xf numFmtId="0" fontId="43" fillId="0" borderId="48" xfId="0" applyFont="1" applyBorder="1" applyAlignment="1">
      <alignment horizontal="left" vertical="center" wrapText="1"/>
    </xf>
    <xf numFmtId="0" fontId="48" fillId="0" borderId="48" xfId="0" applyFont="1" applyBorder="1" applyAlignment="1">
      <alignment horizontal="left" vertical="center" wrapText="1"/>
    </xf>
    <xf numFmtId="0" fontId="48" fillId="0" borderId="22" xfId="0" applyFont="1" applyBorder="1" applyAlignment="1">
      <alignment horizontal="left" vertical="center" wrapText="1"/>
    </xf>
    <xf numFmtId="0" fontId="13" fillId="0" borderId="1" xfId="0" applyFont="1" applyBorder="1"/>
    <xf numFmtId="0" fontId="0" fillId="0" borderId="1" xfId="0" applyBorder="1"/>
    <xf numFmtId="0" fontId="7" fillId="13" borderId="22" xfId="0" applyFont="1" applyFill="1" applyBorder="1" applyAlignment="1">
      <alignment horizontal="left" vertical="center"/>
    </xf>
    <xf numFmtId="0" fontId="7" fillId="13" borderId="22" xfId="0" applyFont="1" applyFill="1" applyBorder="1" applyAlignment="1">
      <alignment horizontal="center" vertical="center"/>
    </xf>
    <xf numFmtId="14" fontId="13" fillId="0" borderId="23" xfId="0" applyNumberFormat="1" applyFont="1" applyBorder="1" applyAlignment="1">
      <alignment horizontal="justify" vertical="center" wrapText="1"/>
    </xf>
    <xf numFmtId="0" fontId="31" fillId="5" borderId="29" xfId="3" applyFont="1" applyFill="1" applyBorder="1" applyAlignment="1">
      <alignment horizontal="center" vertical="center" wrapText="1"/>
    </xf>
    <xf numFmtId="0" fontId="13" fillId="0" borderId="26" xfId="3" applyFont="1" applyBorder="1" applyAlignment="1">
      <alignment horizontal="center" vertical="center" wrapText="1"/>
    </xf>
    <xf numFmtId="0" fontId="12" fillId="3" borderId="5" xfId="3" applyFont="1" applyFill="1" applyBorder="1" applyAlignment="1">
      <alignment horizontal="center" vertical="center" wrapText="1"/>
    </xf>
    <xf numFmtId="0" fontId="12" fillId="3" borderId="6" xfId="3" applyFont="1" applyFill="1" applyBorder="1" applyAlignment="1">
      <alignment horizontal="center" vertical="center" wrapText="1"/>
    </xf>
    <xf numFmtId="0" fontId="12" fillId="3" borderId="7" xfId="3" applyFont="1" applyFill="1" applyBorder="1" applyAlignment="1">
      <alignment horizontal="center" vertical="center" wrapText="1"/>
    </xf>
    <xf numFmtId="0" fontId="31" fillId="5" borderId="1" xfId="3" applyFont="1" applyFill="1" applyAlignment="1">
      <alignment horizontal="center" vertical="center" wrapText="1"/>
    </xf>
    <xf numFmtId="172" fontId="0" fillId="0" borderId="22" xfId="21" applyNumberFormat="1" applyFont="1" applyBorder="1" applyAlignment="1">
      <alignment horizontal="center" vertical="center"/>
    </xf>
    <xf numFmtId="173" fontId="0" fillId="0" borderId="25" xfId="22" applyNumberFormat="1" applyFont="1" applyBorder="1" applyAlignment="1">
      <alignment horizontal="center" vertical="center"/>
    </xf>
    <xf numFmtId="2" fontId="19" fillId="0" borderId="11" xfId="3" applyNumberFormat="1" applyFont="1" applyBorder="1" applyAlignment="1">
      <alignment horizontal="center" vertical="center"/>
    </xf>
    <xf numFmtId="173" fontId="0" fillId="0" borderId="9" xfId="22" applyNumberFormat="1" applyFont="1" applyFill="1" applyBorder="1" applyAlignment="1">
      <alignment horizontal="center" vertical="center"/>
    </xf>
    <xf numFmtId="173" fontId="0" fillId="0" borderId="10" xfId="22" applyNumberFormat="1" applyFont="1" applyFill="1" applyBorder="1" applyAlignment="1">
      <alignment horizontal="center" vertical="center"/>
    </xf>
    <xf numFmtId="9" fontId="51" fillId="0" borderId="24" xfId="1" applyFont="1" applyBorder="1" applyAlignment="1">
      <alignment horizontal="center" vertical="center"/>
    </xf>
    <xf numFmtId="173" fontId="0" fillId="0" borderId="24" xfId="22" applyNumberFormat="1" applyFont="1" applyFill="1" applyBorder="1" applyAlignment="1">
      <alignment horizontal="center" vertical="center"/>
    </xf>
    <xf numFmtId="10" fontId="51" fillId="0" borderId="24" xfId="1" applyNumberFormat="1" applyFont="1" applyBorder="1" applyAlignment="1">
      <alignment horizontal="center" vertical="center"/>
    </xf>
    <xf numFmtId="10" fontId="51" fillId="0" borderId="24" xfId="5" applyNumberFormat="1" applyFont="1" applyBorder="1" applyAlignment="1">
      <alignment horizontal="center" vertical="center"/>
    </xf>
    <xf numFmtId="173" fontId="0" fillId="0" borderId="13" xfId="22" applyNumberFormat="1" applyFont="1" applyFill="1" applyBorder="1" applyAlignment="1">
      <alignment horizontal="center" vertical="center"/>
    </xf>
    <xf numFmtId="173" fontId="0" fillId="0" borderId="14" xfId="22" applyNumberFormat="1" applyFont="1" applyFill="1" applyBorder="1" applyAlignment="1">
      <alignment horizontal="center" vertical="center"/>
    </xf>
    <xf numFmtId="173" fontId="0" fillId="4" borderId="22" xfId="21" applyNumberFormat="1" applyFont="1" applyFill="1" applyBorder="1" applyAlignment="1">
      <alignment horizontal="center" vertical="center" wrapText="1"/>
    </xf>
    <xf numFmtId="9" fontId="13" fillId="0" borderId="74" xfId="1" applyFont="1" applyBorder="1" applyAlignment="1">
      <alignment horizontal="center" vertical="center"/>
    </xf>
    <xf numFmtId="173" fontId="13" fillId="0" borderId="48" xfId="22" applyNumberFormat="1" applyFont="1" applyBorder="1" applyAlignment="1">
      <alignment vertical="center"/>
    </xf>
    <xf numFmtId="9" fontId="13" fillId="0" borderId="75" xfId="1" applyFont="1" applyBorder="1" applyAlignment="1">
      <alignment horizontal="center" vertical="center"/>
    </xf>
    <xf numFmtId="9" fontId="13" fillId="0" borderId="49" xfId="1" applyFont="1" applyBorder="1" applyAlignment="1">
      <alignment horizontal="center" vertical="center"/>
    </xf>
    <xf numFmtId="171" fontId="19" fillId="0" borderId="8" xfId="3" applyNumberFormat="1" applyFont="1" applyBorder="1" applyAlignment="1">
      <alignment horizontal="center" vertical="center"/>
    </xf>
    <xf numFmtId="0" fontId="25" fillId="0" borderId="19" xfId="3" applyFont="1" applyBorder="1" applyAlignment="1">
      <alignment horizontal="center" vertical="center" wrapText="1"/>
    </xf>
    <xf numFmtId="1" fontId="19" fillId="0" borderId="11" xfId="3" applyNumberFormat="1" applyFont="1" applyBorder="1" applyAlignment="1">
      <alignment horizontal="center" vertical="center"/>
    </xf>
    <xf numFmtId="1" fontId="13" fillId="0" borderId="52" xfId="3" applyNumberFormat="1" applyFont="1" applyBorder="1" applyAlignment="1">
      <alignment horizontal="center" vertical="center" wrapText="1"/>
    </xf>
    <xf numFmtId="1" fontId="7" fillId="0" borderId="74" xfId="3" applyNumberFormat="1" applyFont="1" applyBorder="1" applyAlignment="1">
      <alignment horizontal="center" vertical="center" wrapText="1"/>
    </xf>
    <xf numFmtId="0" fontId="11" fillId="0" borderId="19" xfId="3" applyFont="1" applyBorder="1" applyAlignment="1">
      <alignment horizontal="center" vertical="center" wrapText="1"/>
    </xf>
    <xf numFmtId="173" fontId="13" fillId="0" borderId="12" xfId="22" applyNumberFormat="1" applyFont="1" applyBorder="1" applyAlignment="1">
      <alignment vertical="center"/>
    </xf>
    <xf numFmtId="167" fontId="13" fillId="0" borderId="60" xfId="5" applyNumberFormat="1" applyFont="1" applyBorder="1" applyAlignment="1">
      <alignment vertical="center" wrapText="1"/>
    </xf>
    <xf numFmtId="167" fontId="13" fillId="0" borderId="62" xfId="5" applyNumberFormat="1" applyFont="1" applyBorder="1" applyAlignment="1">
      <alignment vertical="center" wrapText="1"/>
    </xf>
    <xf numFmtId="173" fontId="13" fillId="0" borderId="63" xfId="22" applyNumberFormat="1" applyFont="1" applyBorder="1" applyAlignment="1">
      <alignment vertical="center"/>
    </xf>
    <xf numFmtId="174" fontId="13" fillId="0" borderId="14" xfId="5" applyNumberFormat="1" applyFont="1" applyBorder="1" applyAlignment="1">
      <alignment vertical="center"/>
    </xf>
    <xf numFmtId="173" fontId="13" fillId="0" borderId="1" xfId="3" applyNumberFormat="1" applyFont="1"/>
    <xf numFmtId="0" fontId="13" fillId="0" borderId="9" xfId="3" applyFont="1" applyBorder="1" applyAlignment="1">
      <alignment horizontal="center" vertical="center" wrapText="1"/>
    </xf>
    <xf numFmtId="0" fontId="12" fillId="5" borderId="2" xfId="3" applyFont="1" applyFill="1" applyBorder="1" applyAlignment="1">
      <alignment horizontal="center" vertical="center" wrapText="1"/>
    </xf>
    <xf numFmtId="0" fontId="25" fillId="0" borderId="40" xfId="3" applyFont="1" applyBorder="1" applyAlignment="1">
      <alignment horizontal="center" vertical="center" wrapText="1"/>
    </xf>
    <xf numFmtId="173" fontId="31" fillId="0" borderId="57" xfId="22" applyNumberFormat="1" applyFont="1" applyBorder="1" applyAlignment="1">
      <alignment horizontal="left" vertical="center" wrapText="1"/>
    </xf>
    <xf numFmtId="0" fontId="25" fillId="0" borderId="40" xfId="0" applyFont="1" applyBorder="1" applyAlignment="1">
      <alignment horizontal="center" vertical="center" wrapText="1"/>
    </xf>
    <xf numFmtId="164" fontId="31" fillId="0" borderId="57" xfId="22" applyFont="1" applyBorder="1" applyAlignment="1">
      <alignment horizontal="left" vertical="center" wrapText="1"/>
    </xf>
    <xf numFmtId="0" fontId="31" fillId="0" borderId="9" xfId="3" applyFont="1" applyBorder="1" applyAlignment="1">
      <alignment horizontal="center" vertical="center" wrapText="1"/>
    </xf>
    <xf numFmtId="0" fontId="31" fillId="0" borderId="48" xfId="3" applyFont="1" applyBorder="1" applyAlignment="1">
      <alignment horizontal="center" vertical="center" wrapText="1"/>
    </xf>
    <xf numFmtId="173" fontId="31" fillId="0" borderId="58" xfId="22" applyNumberFormat="1" applyFont="1" applyBorder="1" applyAlignment="1">
      <alignment horizontal="center" vertical="center" wrapText="1"/>
    </xf>
    <xf numFmtId="173" fontId="31" fillId="0" borderId="58" xfId="3" applyNumberFormat="1" applyFont="1" applyBorder="1" applyAlignment="1">
      <alignment horizontal="center" vertical="center" wrapText="1"/>
    </xf>
    <xf numFmtId="0" fontId="31" fillId="0" borderId="12" xfId="0" applyFont="1" applyBorder="1" applyAlignment="1">
      <alignment horizontal="center" vertical="center" wrapText="1"/>
    </xf>
    <xf numFmtId="0" fontId="13" fillId="0" borderId="35" xfId="3" applyFont="1" applyBorder="1" applyAlignment="1">
      <alignment vertical="center"/>
    </xf>
    <xf numFmtId="0" fontId="31" fillId="0" borderId="51" xfId="3" applyFont="1" applyBorder="1" applyAlignment="1">
      <alignment horizontal="center" vertical="center" wrapText="1"/>
    </xf>
    <xf numFmtId="0" fontId="13" fillId="0" borderId="46" xfId="3" applyFont="1" applyBorder="1" applyAlignment="1">
      <alignment vertical="center"/>
    </xf>
    <xf numFmtId="0" fontId="22" fillId="0" borderId="40" xfId="12" quotePrefix="1" applyNumberFormat="1" applyBorder="1" applyAlignment="1">
      <alignment horizontal="center" vertical="center" wrapText="1"/>
    </xf>
    <xf numFmtId="0" fontId="22" fillId="0" borderId="48" xfId="12" quotePrefix="1" applyNumberFormat="1" applyBorder="1" applyAlignment="1">
      <alignment horizontal="center" vertical="center" wrapText="1"/>
    </xf>
    <xf numFmtId="0" fontId="22" fillId="0" borderId="48" xfId="12" quotePrefix="1" applyNumberFormat="1" applyBorder="1" applyAlignment="1">
      <alignment horizontal="left" vertical="center" wrapText="1"/>
    </xf>
    <xf numFmtId="0" fontId="22" fillId="4" borderId="48" xfId="12" quotePrefix="1" applyNumberFormat="1" applyFill="1" applyBorder="1" applyAlignment="1">
      <alignment horizontal="center" vertical="center" wrapText="1"/>
    </xf>
    <xf numFmtId="37" fontId="22" fillId="0" borderId="48" xfId="11" applyNumberFormat="1" applyBorder="1" applyAlignment="1">
      <alignment horizontal="center" vertical="center"/>
    </xf>
    <xf numFmtId="37" fontId="22" fillId="0" borderId="49" xfId="11" applyNumberFormat="1" applyBorder="1" applyAlignment="1">
      <alignment horizontal="center" vertical="center"/>
    </xf>
    <xf numFmtId="0" fontId="0" fillId="0" borderId="40" xfId="0" applyBorder="1" applyAlignment="1">
      <alignment horizontal="center" vertical="center"/>
    </xf>
    <xf numFmtId="0" fontId="3" fillId="0" borderId="57" xfId="19" applyBorder="1" applyAlignment="1">
      <alignment vertical="center"/>
    </xf>
    <xf numFmtId="0" fontId="0" fillId="0" borderId="48" xfId="0" applyBorder="1" applyAlignment="1">
      <alignment vertical="center"/>
    </xf>
    <xf numFmtId="0" fontId="3" fillId="0" borderId="48" xfId="19" applyBorder="1" applyAlignment="1">
      <alignment vertical="center"/>
    </xf>
    <xf numFmtId="0" fontId="22" fillId="0" borderId="48" xfId="12" quotePrefix="1" applyNumberFormat="1" applyBorder="1" applyAlignment="1">
      <alignment horizontal="justify" vertical="top" wrapText="1"/>
    </xf>
    <xf numFmtId="1" fontId="22" fillId="0" borderId="22" xfId="11" applyNumberFormat="1" applyBorder="1" applyAlignment="1">
      <alignment horizontal="center" vertical="center"/>
    </xf>
    <xf numFmtId="173" fontId="31" fillId="4" borderId="57" xfId="22" applyNumberFormat="1" applyFont="1" applyFill="1" applyBorder="1" applyAlignment="1">
      <alignment horizontal="center" vertical="center" wrapText="1"/>
    </xf>
    <xf numFmtId="0" fontId="39" fillId="0" borderId="26" xfId="0" applyFont="1" applyBorder="1" applyAlignment="1">
      <alignment horizontal="center" vertical="center" wrapText="1"/>
    </xf>
    <xf numFmtId="0" fontId="12" fillId="0" borderId="26" xfId="0" applyFont="1" applyBorder="1" applyAlignment="1">
      <alignment horizontal="center" vertical="center" wrapText="1"/>
    </xf>
    <xf numFmtId="172" fontId="13" fillId="0" borderId="25" xfId="21" applyNumberFormat="1" applyFont="1" applyBorder="1" applyAlignment="1">
      <alignment horizontal="center" vertical="center"/>
    </xf>
    <xf numFmtId="172" fontId="13" fillId="0" borderId="22" xfId="21" applyNumberFormat="1" applyFont="1" applyBorder="1" applyAlignment="1">
      <alignment horizontal="center" vertical="center"/>
    </xf>
    <xf numFmtId="173" fontId="13" fillId="0" borderId="22" xfId="22" applyNumberFormat="1" applyFont="1" applyFill="1" applyBorder="1" applyAlignment="1">
      <alignment horizontal="center" vertical="center"/>
    </xf>
    <xf numFmtId="173" fontId="13" fillId="0" borderId="22" xfId="22" applyNumberFormat="1" applyFont="1" applyBorder="1" applyAlignment="1">
      <alignment horizontal="center" vertical="center"/>
    </xf>
    <xf numFmtId="173" fontId="13" fillId="0" borderId="25" xfId="22" applyNumberFormat="1" applyFont="1" applyBorder="1" applyAlignment="1">
      <alignment horizontal="center" vertical="center"/>
    </xf>
    <xf numFmtId="173" fontId="13" fillId="0" borderId="13" xfId="22" applyNumberFormat="1" applyFont="1" applyFill="1" applyBorder="1" applyAlignment="1">
      <alignment vertical="center"/>
    </xf>
    <xf numFmtId="173" fontId="13" fillId="0" borderId="55" xfId="22" applyNumberFormat="1" applyFont="1" applyFill="1" applyBorder="1" applyAlignment="1">
      <alignment horizontal="center" vertical="center"/>
    </xf>
    <xf numFmtId="173" fontId="13" fillId="0" borderId="9" xfId="22" applyNumberFormat="1" applyFont="1" applyFill="1" applyBorder="1" applyAlignment="1">
      <alignment horizontal="center" vertical="center"/>
    </xf>
    <xf numFmtId="173" fontId="13" fillId="0" borderId="21" xfId="22" applyNumberFormat="1" applyFont="1" applyFill="1" applyBorder="1" applyAlignment="1">
      <alignment horizontal="center" vertical="center"/>
    </xf>
    <xf numFmtId="173" fontId="13" fillId="0" borderId="12" xfId="22" applyNumberFormat="1" applyFont="1" applyFill="1" applyBorder="1" applyAlignment="1">
      <alignment horizontal="center" vertical="center"/>
    </xf>
    <xf numFmtId="173" fontId="13" fillId="0" borderId="13" xfId="22" applyNumberFormat="1" applyFont="1" applyFill="1" applyBorder="1" applyAlignment="1">
      <alignment horizontal="center" vertical="center"/>
    </xf>
    <xf numFmtId="173" fontId="13" fillId="0" borderId="48" xfId="22" applyNumberFormat="1" applyFont="1" applyFill="1" applyBorder="1" applyAlignment="1">
      <alignment vertical="center"/>
    </xf>
    <xf numFmtId="173" fontId="13" fillId="4" borderId="22" xfId="21" applyNumberFormat="1" applyFont="1" applyFill="1" applyBorder="1" applyAlignment="1">
      <alignment horizontal="center" vertical="center" wrapText="1"/>
    </xf>
    <xf numFmtId="173" fontId="13" fillId="0" borderId="22" xfId="21" applyNumberFormat="1" applyFont="1" applyFill="1" applyBorder="1" applyAlignment="1">
      <alignment horizontal="center" vertical="center" wrapText="1"/>
    </xf>
    <xf numFmtId="173" fontId="13" fillId="4" borderId="22" xfId="22" applyNumberFormat="1" applyFont="1" applyFill="1" applyBorder="1" applyAlignment="1">
      <alignment horizontal="center" vertical="center" wrapText="1"/>
    </xf>
    <xf numFmtId="173" fontId="13" fillId="0" borderId="22" xfId="22" applyNumberFormat="1" applyFont="1" applyFill="1" applyBorder="1" applyAlignment="1">
      <alignment horizontal="center" vertical="center" wrapText="1"/>
    </xf>
    <xf numFmtId="167" fontId="13" fillId="0" borderId="12" xfId="5" applyNumberFormat="1" applyFont="1" applyFill="1" applyBorder="1" applyAlignment="1">
      <alignment vertical="center"/>
    </xf>
    <xf numFmtId="167" fontId="13" fillId="0" borderId="13" xfId="5" applyNumberFormat="1" applyFont="1" applyFill="1" applyBorder="1" applyAlignment="1">
      <alignment vertical="center"/>
    </xf>
    <xf numFmtId="173" fontId="31" fillId="0" borderId="32" xfId="22" applyNumberFormat="1" applyFont="1" applyBorder="1" applyAlignment="1">
      <alignment horizontal="left" vertical="center" wrapText="1"/>
    </xf>
    <xf numFmtId="164" fontId="31" fillId="0" borderId="32" xfId="22" applyFont="1" applyBorder="1" applyAlignment="1">
      <alignment horizontal="left" vertical="center" wrapText="1"/>
    </xf>
    <xf numFmtId="0" fontId="25" fillId="0" borderId="34" xfId="3" applyFont="1" applyBorder="1" applyAlignment="1">
      <alignment horizontal="center" vertical="center" wrapText="1"/>
    </xf>
    <xf numFmtId="172" fontId="0" fillId="0" borderId="1" xfId="22" applyNumberFormat="1" applyFont="1" applyBorder="1"/>
    <xf numFmtId="173" fontId="31" fillId="4" borderId="32" xfId="22" applyNumberFormat="1" applyFont="1" applyFill="1" applyBorder="1" applyAlignment="1">
      <alignment horizontal="center" vertical="center" wrapText="1"/>
    </xf>
    <xf numFmtId="173" fontId="31" fillId="0" borderId="13" xfId="22" applyNumberFormat="1" applyFont="1" applyBorder="1" applyAlignment="1">
      <alignment horizontal="left" vertical="center" wrapText="1"/>
    </xf>
    <xf numFmtId="173" fontId="31" fillId="0" borderId="58" xfId="22" applyNumberFormat="1" applyFont="1" applyBorder="1" applyAlignment="1">
      <alignment horizontal="left" vertical="center" wrapText="1"/>
    </xf>
    <xf numFmtId="173" fontId="31" fillId="0" borderId="58" xfId="22" applyNumberFormat="1" applyFont="1" applyFill="1" applyBorder="1" applyAlignment="1">
      <alignment horizontal="center" vertical="center" wrapText="1"/>
    </xf>
    <xf numFmtId="173" fontId="31" fillId="0" borderId="46" xfId="22" applyNumberFormat="1" applyFont="1" applyFill="1" applyBorder="1" applyAlignment="1">
      <alignment horizontal="center" vertical="center" wrapText="1"/>
    </xf>
    <xf numFmtId="167" fontId="7" fillId="0" borderId="22" xfId="18" applyNumberFormat="1" applyFont="1" applyFill="1" applyBorder="1" applyAlignment="1">
      <alignment vertical="center"/>
    </xf>
    <xf numFmtId="0" fontId="39" fillId="5" borderId="26" xfId="2" applyFont="1" applyFill="1" applyBorder="1" applyAlignment="1">
      <alignment vertical="center" wrapText="1"/>
    </xf>
    <xf numFmtId="0" fontId="7" fillId="0" borderId="7" xfId="3" applyFont="1" applyBorder="1" applyAlignment="1">
      <alignment vertical="center" wrapText="1"/>
    </xf>
    <xf numFmtId="0" fontId="19" fillId="0" borderId="7" xfId="3" applyFont="1" applyBorder="1" applyAlignment="1">
      <alignment horizontal="center" vertical="center" wrapText="1"/>
    </xf>
    <xf numFmtId="0" fontId="13" fillId="0" borderId="7" xfId="3" applyFont="1" applyBorder="1" applyAlignment="1">
      <alignment horizontal="center" vertical="center" wrapText="1"/>
    </xf>
    <xf numFmtId="173" fontId="13" fillId="0" borderId="12" xfId="22" applyNumberFormat="1" applyFont="1" applyFill="1" applyBorder="1" applyAlignment="1">
      <alignment horizontal="center" vertical="center" wrapText="1"/>
    </xf>
    <xf numFmtId="167" fontId="7" fillId="0" borderId="13" xfId="18" applyNumberFormat="1" applyFont="1" applyFill="1" applyBorder="1" applyAlignment="1">
      <alignment vertical="center"/>
    </xf>
    <xf numFmtId="10" fontId="51" fillId="0" borderId="14" xfId="1" applyNumberFormat="1" applyFont="1" applyFill="1" applyBorder="1" applyAlignment="1">
      <alignment horizontal="center" vertical="center"/>
    </xf>
    <xf numFmtId="0" fontId="53" fillId="0" borderId="26" xfId="3" applyFont="1" applyBorder="1" applyAlignment="1">
      <alignment horizontal="center" vertical="center" wrapText="1"/>
    </xf>
    <xf numFmtId="9" fontId="31" fillId="5" borderId="22" xfId="0" applyNumberFormat="1" applyFont="1" applyFill="1" applyBorder="1" applyAlignment="1">
      <alignment horizontal="center" vertical="center"/>
    </xf>
    <xf numFmtId="0" fontId="53" fillId="0" borderId="7" xfId="3" applyFont="1" applyBorder="1" applyAlignment="1">
      <alignment horizontal="center" vertical="center" wrapText="1"/>
    </xf>
    <xf numFmtId="164" fontId="31" fillId="0" borderId="48" xfId="22" applyFont="1" applyBorder="1" applyAlignment="1">
      <alignment horizontal="center" vertical="center" wrapText="1"/>
    </xf>
    <xf numFmtId="164" fontId="31" fillId="0" borderId="9" xfId="22" applyFont="1" applyBorder="1" applyAlignment="1">
      <alignment horizontal="center" vertical="center" wrapText="1"/>
    </xf>
    <xf numFmtId="173" fontId="31" fillId="0" borderId="42" xfId="22" applyNumberFormat="1" applyFont="1" applyBorder="1" applyAlignment="1">
      <alignment horizontal="center" vertical="center" wrapText="1"/>
    </xf>
    <xf numFmtId="173" fontId="41" fillId="4" borderId="25" xfId="21" applyNumberFormat="1" applyFont="1" applyFill="1" applyBorder="1" applyAlignment="1">
      <alignment horizontal="center" vertical="center" wrapText="1"/>
    </xf>
    <xf numFmtId="173" fontId="41" fillId="0" borderId="25" xfId="21" applyNumberFormat="1" applyFont="1" applyFill="1" applyBorder="1" applyAlignment="1">
      <alignment horizontal="center" vertical="center" wrapText="1"/>
    </xf>
    <xf numFmtId="173" fontId="41" fillId="0" borderId="58" xfId="21" applyNumberFormat="1" applyFont="1" applyFill="1" applyBorder="1" applyAlignment="1">
      <alignment horizontal="center" vertical="center" wrapText="1"/>
    </xf>
    <xf numFmtId="0" fontId="11" fillId="0" borderId="26" xfId="3" applyFont="1" applyBorder="1" applyAlignment="1">
      <alignment horizontal="left" vertical="top" wrapText="1"/>
    </xf>
    <xf numFmtId="0" fontId="0" fillId="0" borderId="48" xfId="0" applyBorder="1" applyAlignment="1">
      <alignment horizontal="center" vertical="center"/>
    </xf>
    <xf numFmtId="0" fontId="3" fillId="0" borderId="48" xfId="19" applyBorder="1" applyAlignment="1">
      <alignment horizontal="center" vertical="center"/>
    </xf>
    <xf numFmtId="2" fontId="13" fillId="0" borderId="1" xfId="3" applyNumberFormat="1" applyFont="1" applyAlignment="1">
      <alignment vertical="center"/>
    </xf>
    <xf numFmtId="0" fontId="25" fillId="0" borderId="26" xfId="3" applyFont="1" applyBorder="1" applyAlignment="1">
      <alignment horizontal="center" vertical="center" wrapText="1"/>
    </xf>
    <xf numFmtId="0" fontId="25" fillId="0" borderId="52" xfId="3" applyFont="1" applyBorder="1" applyAlignment="1">
      <alignment horizontal="center" vertical="center" wrapText="1"/>
    </xf>
    <xf numFmtId="171" fontId="19" fillId="0" borderId="26" xfId="3" applyNumberFormat="1" applyFont="1" applyBorder="1" applyAlignment="1">
      <alignment horizontal="center" vertical="center"/>
    </xf>
    <xf numFmtId="0" fontId="39" fillId="0" borderId="26" xfId="2" applyFont="1" applyBorder="1" applyAlignment="1">
      <alignment horizontal="center" vertical="center" wrapText="1"/>
    </xf>
    <xf numFmtId="0" fontId="19" fillId="0" borderId="22" xfId="3" applyFont="1" applyBorder="1" applyAlignment="1">
      <alignment horizontal="center" vertical="center" wrapText="1"/>
    </xf>
    <xf numFmtId="0" fontId="11" fillId="0" borderId="26" xfId="3" applyFont="1" applyBorder="1" applyAlignment="1">
      <alignment horizontal="justify" vertical="top" wrapText="1"/>
    </xf>
    <xf numFmtId="0" fontId="13" fillId="0" borderId="6" xfId="3" applyFont="1" applyBorder="1" applyAlignment="1">
      <alignment horizontal="left" vertical="center" wrapText="1"/>
    </xf>
    <xf numFmtId="0" fontId="13" fillId="0" borderId="26" xfId="3" applyFont="1" applyBorder="1" applyAlignment="1">
      <alignment horizontal="left" vertical="center" wrapText="1"/>
    </xf>
    <xf numFmtId="0" fontId="49" fillId="0" borderId="22" xfId="0" applyFont="1" applyBorder="1" applyAlignment="1">
      <alignment horizontal="left" vertical="center"/>
    </xf>
    <xf numFmtId="0" fontId="48" fillId="0" borderId="22" xfId="0" applyFont="1" applyBorder="1" applyAlignment="1">
      <alignment vertical="center" wrapText="1"/>
    </xf>
    <xf numFmtId="0" fontId="48" fillId="0" borderId="48" xfId="0" applyFont="1" applyBorder="1" applyAlignment="1">
      <alignment vertical="center" wrapText="1"/>
    </xf>
    <xf numFmtId="0" fontId="49" fillId="13" borderId="22" xfId="0" applyFont="1" applyFill="1" applyBorder="1" applyAlignment="1">
      <alignment horizontal="left" vertical="center"/>
    </xf>
    <xf numFmtId="0" fontId="48" fillId="13" borderId="48" xfId="0" applyFont="1" applyFill="1" applyBorder="1" applyAlignment="1">
      <alignment vertical="center" wrapText="1"/>
    </xf>
    <xf numFmtId="0" fontId="48" fillId="13" borderId="48" xfId="0" applyFont="1" applyFill="1" applyBorder="1" applyAlignment="1">
      <alignment horizontal="left" vertical="center" wrapText="1"/>
    </xf>
    <xf numFmtId="0" fontId="49" fillId="0" borderId="22" xfId="0" applyFont="1" applyBorder="1" applyAlignment="1">
      <alignment horizontal="left" vertical="center" wrapText="1"/>
    </xf>
    <xf numFmtId="0" fontId="49" fillId="13" borderId="22" xfId="0" applyFont="1" applyFill="1" applyBorder="1" applyAlignment="1">
      <alignment horizontal="center" vertical="center"/>
    </xf>
    <xf numFmtId="0" fontId="48" fillId="4" borderId="25" xfId="0" applyFont="1" applyFill="1" applyBorder="1" applyAlignment="1">
      <alignment horizontal="left" vertical="center" wrapText="1"/>
    </xf>
    <xf numFmtId="0" fontId="48" fillId="4" borderId="22" xfId="0" applyFont="1" applyFill="1" applyBorder="1" applyAlignment="1">
      <alignment horizontal="left" vertical="center" wrapText="1"/>
    </xf>
    <xf numFmtId="0" fontId="49" fillId="0" borderId="22" xfId="0" quotePrefix="1" applyFont="1" applyBorder="1" applyAlignment="1">
      <alignment horizontal="left" vertical="center" wrapText="1"/>
    </xf>
    <xf numFmtId="0" fontId="49" fillId="0" borderId="53" xfId="0" applyFont="1" applyBorder="1" applyAlignment="1">
      <alignment horizontal="left" vertical="center"/>
    </xf>
    <xf numFmtId="0" fontId="48" fillId="0" borderId="68" xfId="0" applyFont="1" applyBorder="1" applyAlignment="1">
      <alignment horizontal="left" vertical="center" wrapText="1"/>
    </xf>
    <xf numFmtId="37" fontId="3" fillId="10" borderId="1" xfId="19" applyNumberFormat="1" applyFill="1"/>
    <xf numFmtId="167" fontId="13" fillId="0" borderId="1" xfId="3" applyNumberFormat="1" applyFont="1"/>
    <xf numFmtId="164" fontId="0" fillId="0" borderId="0" xfId="22" applyFont="1"/>
    <xf numFmtId="173" fontId="31" fillId="0" borderId="57" xfId="22" applyNumberFormat="1" applyFont="1" applyBorder="1" applyAlignment="1">
      <alignment horizontal="center" vertical="center" wrapText="1"/>
    </xf>
    <xf numFmtId="164" fontId="7" fillId="0" borderId="13" xfId="22" applyFont="1" applyBorder="1" applyAlignment="1">
      <alignment vertical="center"/>
    </xf>
    <xf numFmtId="164" fontId="7" fillId="0" borderId="14" xfId="22" applyFont="1" applyBorder="1" applyAlignment="1">
      <alignment vertical="center"/>
    </xf>
    <xf numFmtId="0" fontId="7" fillId="0" borderId="12" xfId="3" applyFont="1" applyBorder="1" applyAlignment="1">
      <alignment horizontal="center" vertical="center"/>
    </xf>
    <xf numFmtId="0" fontId="59" fillId="0" borderId="26" xfId="3" applyFont="1" applyBorder="1" applyAlignment="1">
      <alignment horizontal="center" vertical="center" wrapText="1"/>
    </xf>
    <xf numFmtId="0" fontId="51" fillId="0" borderId="26" xfId="3" applyFont="1" applyBorder="1" applyAlignment="1">
      <alignment horizontal="center" vertical="center" wrapText="1"/>
    </xf>
    <xf numFmtId="164" fontId="7" fillId="0" borderId="74" xfId="22" applyFont="1" applyBorder="1" applyAlignment="1">
      <alignment vertical="center"/>
    </xf>
    <xf numFmtId="167" fontId="13" fillId="0" borderId="1" xfId="3" applyNumberFormat="1" applyFont="1" applyAlignment="1">
      <alignment vertical="center"/>
    </xf>
    <xf numFmtId="164" fontId="20" fillId="0" borderId="22" xfId="22" applyFont="1" applyFill="1" applyBorder="1" applyAlignment="1">
      <alignment vertical="center"/>
    </xf>
    <xf numFmtId="164" fontId="7" fillId="0" borderId="62" xfId="22" applyFont="1" applyFill="1" applyBorder="1" applyAlignment="1">
      <alignment vertical="center"/>
    </xf>
    <xf numFmtId="0" fontId="25" fillId="0" borderId="57" xfId="3" applyFont="1" applyBorder="1" applyAlignment="1">
      <alignment horizontal="center" vertical="center" wrapText="1"/>
    </xf>
    <xf numFmtId="0" fontId="25" fillId="0" borderId="68" xfId="3" applyFont="1" applyBorder="1" applyAlignment="1">
      <alignment horizontal="center" vertical="center" wrapText="1"/>
    </xf>
    <xf numFmtId="37" fontId="3" fillId="0" borderId="1" xfId="19" applyNumberFormat="1"/>
    <xf numFmtId="0" fontId="59" fillId="0" borderId="26" xfId="3" applyFont="1" applyBorder="1" applyAlignment="1">
      <alignment horizontal="center" vertical="top" wrapText="1"/>
    </xf>
    <xf numFmtId="0" fontId="19" fillId="0" borderId="7" xfId="3" applyFont="1" applyBorder="1" applyAlignment="1">
      <alignment horizontal="center" vertical="top" wrapText="1"/>
    </xf>
    <xf numFmtId="164" fontId="31" fillId="0" borderId="57" xfId="22" applyFont="1" applyBorder="1" applyAlignment="1">
      <alignment horizontal="center" vertical="center" wrapText="1"/>
    </xf>
    <xf numFmtId="164" fontId="31" fillId="0" borderId="42" xfId="3" applyNumberFormat="1" applyFont="1" applyBorder="1" applyAlignment="1">
      <alignment horizontal="center" vertical="center" wrapText="1"/>
    </xf>
    <xf numFmtId="173" fontId="0" fillId="0" borderId="0" xfId="22" applyNumberFormat="1" applyFont="1"/>
    <xf numFmtId="164" fontId="13" fillId="0" borderId="21" xfId="22" applyFont="1" applyFill="1" applyBorder="1" applyAlignment="1">
      <alignment vertical="center"/>
    </xf>
    <xf numFmtId="164" fontId="13" fillId="0" borderId="22" xfId="22" applyFont="1" applyFill="1" applyBorder="1" applyAlignment="1">
      <alignment vertical="center"/>
    </xf>
    <xf numFmtId="0" fontId="19" fillId="4" borderId="7" xfId="3" applyFont="1" applyFill="1" applyBorder="1" applyAlignment="1">
      <alignment horizontal="center" vertical="center" wrapText="1"/>
    </xf>
    <xf numFmtId="0" fontId="19" fillId="4" borderId="7" xfId="3" applyFont="1" applyFill="1" applyBorder="1" applyAlignment="1">
      <alignment horizontal="center" vertical="top" wrapText="1"/>
    </xf>
    <xf numFmtId="0" fontId="7" fillId="0" borderId="13" xfId="3" applyFont="1" applyBorder="1" applyAlignment="1">
      <alignment horizontal="center" vertical="center"/>
    </xf>
    <xf numFmtId="0" fontId="31" fillId="5" borderId="27" xfId="3" applyFont="1" applyFill="1" applyBorder="1" applyAlignment="1">
      <alignment horizontal="center" vertical="center" wrapText="1"/>
    </xf>
    <xf numFmtId="173" fontId="0" fillId="4" borderId="22" xfId="22" applyNumberFormat="1" applyFont="1" applyFill="1" applyBorder="1" applyAlignment="1">
      <alignment horizontal="center" vertical="center"/>
    </xf>
    <xf numFmtId="167" fontId="7" fillId="4" borderId="22" xfId="18" applyNumberFormat="1" applyFont="1" applyFill="1" applyBorder="1" applyAlignment="1">
      <alignment vertical="center"/>
    </xf>
    <xf numFmtId="173" fontId="1" fillId="4" borderId="22" xfId="22" applyNumberFormat="1" applyFont="1" applyFill="1" applyBorder="1" applyAlignment="1">
      <alignment horizontal="center" vertical="center"/>
    </xf>
    <xf numFmtId="173" fontId="13" fillId="4" borderId="22" xfId="22" applyNumberFormat="1" applyFont="1" applyFill="1" applyBorder="1" applyAlignment="1">
      <alignment vertical="center"/>
    </xf>
    <xf numFmtId="173" fontId="13" fillId="4" borderId="48" xfId="22" applyNumberFormat="1" applyFont="1" applyFill="1" applyBorder="1" applyAlignment="1">
      <alignment vertical="center"/>
    </xf>
    <xf numFmtId="173" fontId="7" fillId="4" borderId="22" xfId="21" applyNumberFormat="1" applyFont="1" applyFill="1" applyBorder="1" applyAlignment="1">
      <alignment horizontal="center" vertical="center" wrapText="1"/>
    </xf>
    <xf numFmtId="173" fontId="7" fillId="4" borderId="13" xfId="21" applyNumberFormat="1" applyFont="1" applyFill="1" applyBorder="1" applyAlignment="1">
      <alignment horizontal="center" vertical="center" wrapText="1"/>
    </xf>
    <xf numFmtId="0" fontId="1" fillId="0" borderId="48" xfId="19" applyFont="1" applyBorder="1" applyAlignment="1">
      <alignment vertical="top" wrapText="1"/>
    </xf>
    <xf numFmtId="173" fontId="0" fillId="0" borderId="25" xfId="22" applyNumberFormat="1" applyFont="1" applyFill="1" applyBorder="1" applyAlignment="1">
      <alignment horizontal="center" vertical="center"/>
    </xf>
    <xf numFmtId="171" fontId="19" fillId="0" borderId="28" xfId="3" applyNumberFormat="1" applyFont="1" applyBorder="1" applyAlignment="1">
      <alignment horizontal="center" vertical="center"/>
    </xf>
    <xf numFmtId="0" fontId="19" fillId="0" borderId="76" xfId="3" applyFont="1" applyBorder="1" applyAlignment="1">
      <alignment horizontal="center" vertical="center"/>
    </xf>
    <xf numFmtId="164" fontId="13" fillId="4" borderId="1" xfId="3" applyNumberFormat="1" applyFont="1" applyFill="1" applyAlignment="1">
      <alignment vertical="center"/>
    </xf>
    <xf numFmtId="15" fontId="13" fillId="0" borderId="21" xfId="0" applyNumberFormat="1" applyFont="1" applyBorder="1" applyAlignment="1">
      <alignment horizontal="center" vertical="center" wrapText="1"/>
    </xf>
    <xf numFmtId="14" fontId="13" fillId="0" borderId="22" xfId="0" applyNumberFormat="1" applyFont="1" applyBorder="1" applyAlignment="1">
      <alignment horizontal="center" vertical="center" wrapText="1"/>
    </xf>
    <xf numFmtId="164" fontId="13" fillId="0" borderId="1" xfId="3" applyNumberFormat="1" applyFont="1" applyAlignment="1">
      <alignment vertical="center"/>
    </xf>
    <xf numFmtId="172" fontId="0" fillId="0" borderId="22" xfId="21" applyNumberFormat="1" applyFont="1" applyFill="1" applyBorder="1" applyAlignment="1">
      <alignment horizontal="center" vertical="center"/>
    </xf>
    <xf numFmtId="173" fontId="7" fillId="0" borderId="22" xfId="21" applyNumberFormat="1" applyFont="1" applyFill="1" applyBorder="1" applyAlignment="1">
      <alignment horizontal="center" vertical="center" wrapText="1"/>
    </xf>
    <xf numFmtId="0" fontId="1" fillId="0" borderId="57" xfId="19" applyFont="1" applyBorder="1" applyAlignment="1">
      <alignment vertical="center"/>
    </xf>
    <xf numFmtId="0" fontId="1" fillId="10" borderId="48" xfId="19" quotePrefix="1" applyFont="1" applyFill="1" applyBorder="1" applyAlignment="1">
      <alignment vertical="top" wrapText="1"/>
    </xf>
    <xf numFmtId="0" fontId="47" fillId="12" borderId="23" xfId="0" applyFont="1" applyFill="1" applyBorder="1" applyAlignment="1">
      <alignment horizontal="center" vertical="center"/>
    </xf>
    <xf numFmtId="0" fontId="47" fillId="12" borderId="25" xfId="0" applyFont="1" applyFill="1" applyBorder="1" applyAlignment="1">
      <alignment horizontal="center" vertical="center"/>
    </xf>
    <xf numFmtId="0" fontId="7" fillId="5" borderId="23"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49" fillId="5" borderId="23" xfId="0" applyFont="1" applyFill="1" applyBorder="1" applyAlignment="1">
      <alignment horizontal="center" vertical="center" wrapText="1"/>
    </xf>
    <xf numFmtId="0" fontId="49" fillId="5" borderId="25" xfId="0" applyFont="1" applyFill="1" applyBorder="1" applyAlignment="1">
      <alignment horizontal="center" vertical="center" wrapText="1"/>
    </xf>
    <xf numFmtId="0" fontId="49" fillId="13" borderId="23" xfId="0" applyFont="1" applyFill="1" applyBorder="1" applyAlignment="1">
      <alignment horizontal="center" vertical="center"/>
    </xf>
    <xf numFmtId="0" fontId="49" fillId="13" borderId="25" xfId="0" applyFont="1" applyFill="1" applyBorder="1" applyAlignment="1">
      <alignment horizontal="center" vertical="center"/>
    </xf>
    <xf numFmtId="0" fontId="49" fillId="13" borderId="23" xfId="0" applyFont="1" applyFill="1" applyBorder="1" applyAlignment="1">
      <alignment horizontal="left" vertical="center"/>
    </xf>
    <xf numFmtId="0" fontId="49" fillId="13" borderId="25" xfId="0" applyFont="1" applyFill="1" applyBorder="1" applyAlignment="1">
      <alignment horizontal="left" vertical="center"/>
    </xf>
    <xf numFmtId="0" fontId="49" fillId="13" borderId="23" xfId="0" applyFont="1" applyFill="1" applyBorder="1" applyAlignment="1">
      <alignment horizontal="left" vertical="center" wrapText="1"/>
    </xf>
    <xf numFmtId="0" fontId="49" fillId="13" borderId="25" xfId="0" applyFont="1" applyFill="1" applyBorder="1" applyAlignment="1">
      <alignment horizontal="left" vertical="center" wrapText="1"/>
    </xf>
    <xf numFmtId="0" fontId="49" fillId="5" borderId="23" xfId="0" applyFont="1" applyFill="1" applyBorder="1" applyAlignment="1">
      <alignment horizontal="center" vertical="center"/>
    </xf>
    <xf numFmtId="0" fontId="49" fillId="5" borderId="25" xfId="0" applyFont="1" applyFill="1" applyBorder="1" applyAlignment="1">
      <alignment horizontal="center" vertical="center"/>
    </xf>
    <xf numFmtId="0" fontId="7" fillId="0" borderId="53" xfId="0" applyFont="1" applyBorder="1" applyAlignment="1">
      <alignment horizontal="center" vertical="center"/>
    </xf>
    <xf numFmtId="0" fontId="7" fillId="0" borderId="68" xfId="0" applyFont="1" applyBorder="1" applyAlignment="1">
      <alignment horizontal="center" vertical="center"/>
    </xf>
    <xf numFmtId="0" fontId="48" fillId="4" borderId="23" xfId="0" applyFont="1" applyFill="1" applyBorder="1" applyAlignment="1">
      <alignment horizontal="left" vertical="center" wrapText="1"/>
    </xf>
    <xf numFmtId="0" fontId="48" fillId="4" borderId="25" xfId="0" applyFont="1" applyFill="1" applyBorder="1" applyAlignment="1">
      <alignment horizontal="left" vertical="center" wrapText="1"/>
    </xf>
    <xf numFmtId="9" fontId="7" fillId="4" borderId="23" xfId="3" applyNumberFormat="1" applyFont="1" applyFill="1" applyBorder="1" applyAlignment="1">
      <alignment horizontal="center" vertical="center" wrapText="1"/>
    </xf>
    <xf numFmtId="0" fontId="7" fillId="4" borderId="25" xfId="3" applyFont="1" applyFill="1" applyBorder="1" applyAlignment="1">
      <alignment horizontal="center" vertical="center" wrapText="1"/>
    </xf>
    <xf numFmtId="0" fontId="13" fillId="0" borderId="23" xfId="3" applyFont="1" applyBorder="1" applyAlignment="1">
      <alignment horizontal="center" vertical="center"/>
    </xf>
    <xf numFmtId="0" fontId="13" fillId="0" borderId="25" xfId="3" applyFont="1" applyBorder="1" applyAlignment="1">
      <alignment horizontal="center" vertical="center"/>
    </xf>
    <xf numFmtId="0" fontId="29" fillId="3" borderId="51" xfId="2" applyFont="1" applyFill="1" applyBorder="1" applyAlignment="1">
      <alignment horizontal="center" vertical="center" wrapText="1"/>
    </xf>
    <xf numFmtId="0" fontId="29" fillId="3" borderId="48" xfId="2" applyFont="1" applyFill="1" applyBorder="1" applyAlignment="1">
      <alignment horizontal="center" vertical="center" wrapText="1"/>
    </xf>
    <xf numFmtId="0" fontId="53" fillId="0" borderId="5" xfId="3" applyFont="1" applyBorder="1" applyAlignment="1">
      <alignment horizontal="justify" vertical="center" wrapText="1"/>
    </xf>
    <xf numFmtId="0" fontId="53" fillId="0" borderId="7" xfId="3" applyFont="1" applyBorder="1" applyAlignment="1">
      <alignment horizontal="justify" vertical="center"/>
    </xf>
    <xf numFmtId="0" fontId="53" fillId="0" borderId="23" xfId="3" applyFont="1" applyBorder="1" applyAlignment="1">
      <alignment horizontal="center" vertical="center" wrapText="1"/>
    </xf>
    <xf numFmtId="0" fontId="53" fillId="0" borderId="25" xfId="3" applyFont="1" applyBorder="1" applyAlignment="1">
      <alignment horizontal="center" vertical="center"/>
    </xf>
    <xf numFmtId="0" fontId="19" fillId="0" borderId="23" xfId="3" applyFont="1" applyBorder="1" applyAlignment="1">
      <alignment horizontal="center" vertical="center"/>
    </xf>
    <xf numFmtId="0" fontId="19" fillId="0" borderId="25" xfId="3" applyFont="1" applyBorder="1" applyAlignment="1">
      <alignment horizontal="center" vertical="center"/>
    </xf>
    <xf numFmtId="0" fontId="19" fillId="0" borderId="23" xfId="3" applyFont="1" applyBorder="1" applyAlignment="1">
      <alignment horizontal="center" vertical="center" wrapText="1"/>
    </xf>
    <xf numFmtId="0" fontId="19" fillId="0" borderId="25" xfId="3" applyFont="1" applyBorder="1" applyAlignment="1">
      <alignment horizontal="center" vertical="center" wrapText="1"/>
    </xf>
    <xf numFmtId="0" fontId="53" fillId="0" borderId="5" xfId="3" applyFont="1" applyBorder="1" applyAlignment="1">
      <alignment horizontal="justify" vertical="top" wrapText="1"/>
    </xf>
    <xf numFmtId="0" fontId="53" fillId="0" borderId="7" xfId="3" applyFont="1" applyBorder="1" applyAlignment="1">
      <alignment horizontal="justify" vertical="top"/>
    </xf>
    <xf numFmtId="0" fontId="53" fillId="0" borderId="22" xfId="0" applyFont="1" applyBorder="1" applyAlignment="1">
      <alignment horizontal="left" vertical="top" wrapText="1"/>
    </xf>
    <xf numFmtId="0" fontId="19" fillId="0" borderId="22" xfId="0" applyFont="1" applyBorder="1" applyAlignment="1">
      <alignment horizontal="center"/>
    </xf>
    <xf numFmtId="0" fontId="10" fillId="0" borderId="5" xfId="3" applyFont="1" applyBorder="1" applyAlignment="1">
      <alignment horizontal="center" vertical="center" wrapText="1"/>
    </xf>
    <xf numFmtId="0" fontId="10" fillId="0" borderId="7" xfId="3" applyFont="1" applyBorder="1" applyAlignment="1">
      <alignment horizontal="center" vertical="center" wrapText="1"/>
    </xf>
    <xf numFmtId="0" fontId="32" fillId="0" borderId="23" xfId="3" applyFont="1" applyBorder="1" applyAlignment="1">
      <alignment horizontal="center" vertical="center" wrapText="1"/>
    </xf>
    <xf numFmtId="0" fontId="32" fillId="0" borderId="25" xfId="3" applyFont="1" applyBorder="1" applyAlignment="1">
      <alignment horizontal="center" vertical="center" wrapText="1"/>
    </xf>
    <xf numFmtId="0" fontId="12" fillId="0" borderId="26" xfId="0" applyFont="1" applyBorder="1" applyAlignment="1">
      <alignment horizontal="center" vertical="center" wrapText="1"/>
    </xf>
    <xf numFmtId="0" fontId="12" fillId="5" borderId="5" xfId="2" applyFont="1" applyFill="1" applyBorder="1" applyAlignment="1">
      <alignment horizontal="center" vertical="center" wrapText="1"/>
    </xf>
    <xf numFmtId="0" fontId="12" fillId="5" borderId="6" xfId="2" applyFont="1" applyFill="1" applyBorder="1" applyAlignment="1">
      <alignment horizontal="center" vertical="center" wrapText="1"/>
    </xf>
    <xf numFmtId="0" fontId="12" fillId="5" borderId="7" xfId="2" applyFont="1" applyFill="1" applyBorder="1" applyAlignment="1">
      <alignment horizontal="center" vertical="center" wrapText="1"/>
    </xf>
    <xf numFmtId="0" fontId="31" fillId="5" borderId="22" xfId="2" applyFont="1" applyFill="1" applyBorder="1" applyAlignment="1">
      <alignment horizontal="center" vertical="center" wrapText="1"/>
    </xf>
    <xf numFmtId="169" fontId="31" fillId="5" borderId="23" xfId="3" applyNumberFormat="1" applyFont="1" applyFill="1" applyBorder="1" applyAlignment="1">
      <alignment horizontal="center" vertical="center" wrapText="1"/>
    </xf>
    <xf numFmtId="169" fontId="31" fillId="5" borderId="25" xfId="3" applyNumberFormat="1" applyFont="1" applyFill="1" applyBorder="1" applyAlignment="1">
      <alignment horizontal="center" vertical="center" wrapText="1"/>
    </xf>
    <xf numFmtId="169" fontId="31" fillId="5" borderId="23" xfId="3" applyNumberFormat="1" applyFont="1" applyFill="1" applyBorder="1" applyAlignment="1">
      <alignment horizontal="center" vertical="center"/>
    </xf>
    <xf numFmtId="169" fontId="31" fillId="5" borderId="25" xfId="3" applyNumberFormat="1" applyFont="1" applyFill="1" applyBorder="1" applyAlignment="1">
      <alignment horizontal="center" vertical="center"/>
    </xf>
    <xf numFmtId="0" fontId="32" fillId="0" borderId="23" xfId="3" applyFont="1" applyBorder="1" applyAlignment="1">
      <alignment horizontal="left" vertical="center" wrapText="1"/>
    </xf>
    <xf numFmtId="0" fontId="32" fillId="0" borderId="25" xfId="3" applyFont="1" applyBorder="1" applyAlignment="1">
      <alignment horizontal="left" vertical="center" wrapText="1"/>
    </xf>
    <xf numFmtId="0" fontId="35" fillId="0" borderId="5" xfId="0" applyFont="1" applyBorder="1" applyAlignment="1">
      <alignment horizontal="left" vertical="center" wrapText="1"/>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12" fillId="0" borderId="2" xfId="2" applyFont="1" applyBorder="1" applyAlignment="1">
      <alignment horizontal="center" vertical="center"/>
    </xf>
    <xf numFmtId="0" fontId="12" fillId="0" borderId="18" xfId="2" applyFont="1" applyBorder="1" applyAlignment="1">
      <alignment horizontal="center" vertical="center"/>
    </xf>
    <xf numFmtId="0" fontId="12" fillId="0" borderId="17" xfId="2" applyFont="1" applyBorder="1" applyAlignment="1">
      <alignment horizontal="center" vertical="center"/>
    </xf>
    <xf numFmtId="0" fontId="12" fillId="0" borderId="8" xfId="2" applyFont="1" applyBorder="1" applyAlignment="1">
      <alignment horizontal="center" vertical="center"/>
    </xf>
    <xf numFmtId="0" fontId="12" fillId="0" borderId="1" xfId="2" applyFont="1" applyAlignment="1">
      <alignment horizontal="center" vertical="center"/>
    </xf>
    <xf numFmtId="0" fontId="12" fillId="0" borderId="16" xfId="2" applyFont="1" applyBorder="1" applyAlignment="1">
      <alignment horizontal="center" vertical="center"/>
    </xf>
    <xf numFmtId="0" fontId="12" fillId="0" borderId="11" xfId="2" applyFont="1" applyBorder="1" applyAlignment="1">
      <alignment horizontal="center" vertical="center"/>
    </xf>
    <xf numFmtId="0" fontId="12" fillId="0" borderId="20" xfId="2" applyFont="1" applyBorder="1" applyAlignment="1">
      <alignment horizontal="center" vertical="center"/>
    </xf>
    <xf numFmtId="0" fontId="12" fillId="0" borderId="19" xfId="2" applyFont="1" applyBorder="1" applyAlignment="1">
      <alignment horizontal="center" vertical="center"/>
    </xf>
    <xf numFmtId="0" fontId="12" fillId="0" borderId="2" xfId="2" applyFont="1" applyBorder="1" applyAlignment="1">
      <alignment horizontal="center" vertical="center" wrapText="1"/>
    </xf>
    <xf numFmtId="0" fontId="12" fillId="0" borderId="18" xfId="2" applyFont="1" applyBorder="1" applyAlignment="1">
      <alignment horizontal="center" vertical="center" wrapText="1"/>
    </xf>
    <xf numFmtId="0" fontId="12" fillId="0" borderId="17"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1" xfId="2" applyFont="1" applyAlignment="1">
      <alignment horizontal="center" vertical="center" wrapText="1"/>
    </xf>
    <xf numFmtId="0" fontId="12" fillId="0" borderId="16"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20" xfId="2" applyFont="1" applyBorder="1" applyAlignment="1">
      <alignment horizontal="center" vertical="center" wrapText="1"/>
    </xf>
    <xf numFmtId="0" fontId="12" fillId="0" borderId="19" xfId="2" applyFont="1" applyBorder="1" applyAlignment="1">
      <alignment horizontal="center" vertical="center" wrapText="1"/>
    </xf>
    <xf numFmtId="0" fontId="12" fillId="0" borderId="26" xfId="2" applyFont="1" applyBorder="1" applyAlignment="1">
      <alignment horizontal="center" vertical="center" wrapText="1"/>
    </xf>
    <xf numFmtId="0" fontId="12" fillId="0" borderId="26" xfId="2" applyFont="1" applyBorder="1" applyAlignment="1">
      <alignment horizontal="left" vertical="center" wrapText="1"/>
    </xf>
    <xf numFmtId="0" fontId="11" fillId="0" borderId="2"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11" xfId="2" applyFont="1" applyBorder="1" applyAlignment="1">
      <alignment horizontal="center" vertical="center" wrapText="1"/>
    </xf>
    <xf numFmtId="0" fontId="12" fillId="5" borderId="26" xfId="2" applyFont="1" applyFill="1" applyBorder="1" applyAlignment="1">
      <alignment horizontal="center" vertical="center" wrapText="1"/>
    </xf>
    <xf numFmtId="0" fontId="12" fillId="5" borderId="26" xfId="2" applyFont="1" applyFill="1" applyBorder="1" applyAlignment="1">
      <alignment horizontal="left" vertical="center" wrapText="1"/>
    </xf>
    <xf numFmtId="0" fontId="7" fillId="0" borderId="26" xfId="3" applyFont="1" applyBorder="1" applyAlignment="1">
      <alignment horizontal="center" vertical="center" wrapText="1"/>
    </xf>
    <xf numFmtId="0" fontId="12" fillId="0" borderId="70" xfId="2" applyFont="1" applyBorder="1" applyAlignment="1">
      <alignment horizontal="center" vertical="center" wrapText="1"/>
    </xf>
    <xf numFmtId="0" fontId="12" fillId="4" borderId="1" xfId="2" applyFont="1" applyFill="1" applyAlignment="1">
      <alignment horizontal="left" vertical="center" wrapText="1"/>
    </xf>
    <xf numFmtId="0" fontId="12" fillId="5" borderId="2" xfId="2" applyFont="1" applyFill="1" applyBorder="1" applyAlignment="1">
      <alignment horizontal="left" vertical="center" wrapText="1"/>
    </xf>
    <xf numFmtId="0" fontId="12" fillId="5" borderId="8" xfId="2" applyFont="1" applyFill="1" applyBorder="1" applyAlignment="1">
      <alignment horizontal="left" vertical="center" wrapText="1"/>
    </xf>
    <xf numFmtId="0" fontId="12" fillId="5" borderId="11" xfId="2" applyFont="1" applyFill="1" applyBorder="1" applyAlignment="1">
      <alignment horizontal="left" vertical="center" wrapText="1"/>
    </xf>
    <xf numFmtId="0" fontId="12" fillId="4" borderId="5" xfId="2" applyFont="1" applyFill="1" applyBorder="1" applyAlignment="1">
      <alignment horizontal="center" vertical="center" wrapText="1"/>
    </xf>
    <xf numFmtId="0" fontId="12" fillId="4" borderId="6" xfId="2" applyFont="1" applyFill="1" applyBorder="1" applyAlignment="1">
      <alignment horizontal="center" vertical="center" wrapText="1"/>
    </xf>
    <xf numFmtId="0" fontId="12" fillId="4" borderId="7" xfId="2" applyFont="1" applyFill="1" applyBorder="1" applyAlignment="1">
      <alignment horizontal="center" vertical="center" wrapText="1"/>
    </xf>
    <xf numFmtId="1" fontId="6" fillId="4" borderId="5" xfId="3" applyNumberFormat="1" applyFont="1" applyFill="1" applyBorder="1" applyAlignment="1">
      <alignment horizontal="center" vertical="center"/>
    </xf>
    <xf numFmtId="1" fontId="6" fillId="4" borderId="6" xfId="3" applyNumberFormat="1" applyFont="1" applyFill="1" applyBorder="1" applyAlignment="1">
      <alignment horizontal="center" vertical="center"/>
    </xf>
    <xf numFmtId="1" fontId="6" fillId="4" borderId="7" xfId="3" applyNumberFormat="1" applyFont="1" applyFill="1" applyBorder="1" applyAlignment="1">
      <alignment horizontal="center" vertical="center"/>
    </xf>
    <xf numFmtId="0" fontId="19" fillId="0" borderId="22" xfId="3" applyFont="1" applyBorder="1" applyAlignment="1">
      <alignment horizontal="center" vertical="center"/>
    </xf>
    <xf numFmtId="0" fontId="25" fillId="0" borderId="23" xfId="3" applyFont="1" applyBorder="1" applyAlignment="1">
      <alignment horizontal="justify" vertical="center" wrapText="1"/>
    </xf>
    <xf numFmtId="0" fontId="25" fillId="0" borderId="25" xfId="3" applyFont="1" applyBorder="1" applyAlignment="1">
      <alignment horizontal="justify" vertical="center" wrapText="1"/>
    </xf>
    <xf numFmtId="0" fontId="32" fillId="2" borderId="23" xfId="0" applyFont="1" applyFill="1" applyBorder="1" applyAlignment="1">
      <alignment horizontal="center" vertical="center" wrapText="1"/>
    </xf>
    <xf numFmtId="0" fontId="32" fillId="2" borderId="25" xfId="0" applyFont="1" applyFill="1" applyBorder="1" applyAlignment="1">
      <alignment horizontal="center" vertical="center"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20" fillId="5" borderId="5" xfId="3" applyFont="1" applyFill="1" applyBorder="1" applyAlignment="1">
      <alignment horizontal="center" vertical="center"/>
    </xf>
    <xf numFmtId="0" fontId="20" fillId="5" borderId="6" xfId="3" applyFont="1" applyFill="1" applyBorder="1" applyAlignment="1">
      <alignment horizontal="center" vertical="center"/>
    </xf>
    <xf numFmtId="0" fontId="20" fillId="5" borderId="7" xfId="3" applyFont="1" applyFill="1" applyBorder="1" applyAlignment="1">
      <alignment horizontal="center" vertical="center"/>
    </xf>
    <xf numFmtId="0" fontId="20" fillId="0" borderId="5" xfId="3" applyFont="1" applyBorder="1" applyAlignment="1">
      <alignment horizontal="center" vertical="center" wrapText="1"/>
    </xf>
    <xf numFmtId="0" fontId="20" fillId="0" borderId="6" xfId="3" applyFont="1" applyBorder="1" applyAlignment="1">
      <alignment horizontal="center" vertical="center" wrapText="1"/>
    </xf>
    <xf numFmtId="0" fontId="20" fillId="0" borderId="7" xfId="3" applyFont="1" applyBorder="1" applyAlignment="1">
      <alignment horizontal="center" vertical="center" wrapText="1"/>
    </xf>
    <xf numFmtId="9" fontId="20" fillId="4" borderId="11" xfId="3" applyNumberFormat="1" applyFont="1" applyFill="1" applyBorder="1" applyAlignment="1">
      <alignment horizontal="center" vertical="center"/>
    </xf>
    <xf numFmtId="9" fontId="20" fillId="4" borderId="19" xfId="3" applyNumberFormat="1" applyFont="1" applyFill="1" applyBorder="1" applyAlignment="1">
      <alignment horizontal="center" vertical="center"/>
    </xf>
    <xf numFmtId="0" fontId="19" fillId="0" borderId="5" xfId="3" applyFont="1" applyBorder="1" applyAlignment="1">
      <alignment horizontal="center" vertical="center" wrapText="1"/>
    </xf>
    <xf numFmtId="0" fontId="19" fillId="0" borderId="7" xfId="3" applyFont="1" applyBorder="1" applyAlignment="1">
      <alignment horizontal="center" vertical="center" wrapText="1"/>
    </xf>
    <xf numFmtId="0" fontId="19" fillId="0" borderId="5" xfId="3" applyFont="1" applyBorder="1" applyAlignment="1">
      <alignment horizontal="justify" vertical="center" wrapText="1"/>
    </xf>
    <xf numFmtId="0" fontId="19" fillId="0" borderId="7" xfId="3" applyFont="1" applyBorder="1" applyAlignment="1">
      <alignment horizontal="justify" vertical="center" wrapText="1"/>
    </xf>
    <xf numFmtId="0" fontId="20" fillId="0" borderId="5" xfId="3" applyFont="1" applyBorder="1" applyAlignment="1">
      <alignment horizontal="left" vertical="center"/>
    </xf>
    <xf numFmtId="0" fontId="20" fillId="0" borderId="6" xfId="3" applyFont="1" applyBorder="1" applyAlignment="1">
      <alignment horizontal="left" vertical="center"/>
    </xf>
    <xf numFmtId="0" fontId="20" fillId="0" borderId="7" xfId="3" applyFont="1" applyBorder="1" applyAlignment="1">
      <alignment horizontal="left" vertical="center"/>
    </xf>
    <xf numFmtId="0" fontId="31" fillId="5" borderId="29" xfId="3" applyFont="1" applyFill="1" applyBorder="1" applyAlignment="1">
      <alignment horizontal="center" vertical="center" wrapText="1"/>
    </xf>
    <xf numFmtId="0" fontId="31" fillId="5" borderId="28" xfId="3" applyFont="1" applyFill="1" applyBorder="1" applyAlignment="1">
      <alignment horizontal="center" vertical="center" wrapText="1"/>
    </xf>
    <xf numFmtId="0" fontId="20" fillId="0" borderId="26" xfId="3" applyFont="1" applyBorder="1" applyAlignment="1">
      <alignment horizontal="center" vertical="center"/>
    </xf>
    <xf numFmtId="0" fontId="25" fillId="0" borderId="5" xfId="3" applyFont="1" applyBorder="1" applyAlignment="1">
      <alignment horizontal="center" vertical="center" wrapText="1"/>
    </xf>
    <xf numFmtId="0" fontId="25" fillId="0" borderId="7" xfId="3" applyFont="1" applyBorder="1" applyAlignment="1">
      <alignment horizontal="center" vertical="center" wrapText="1"/>
    </xf>
    <xf numFmtId="0" fontId="53" fillId="0" borderId="7" xfId="3" applyFont="1" applyBorder="1" applyAlignment="1">
      <alignment horizontal="justify" vertical="center" wrapText="1"/>
    </xf>
    <xf numFmtId="0" fontId="33" fillId="0" borderId="7" xfId="3" applyFont="1" applyBorder="1" applyAlignment="1">
      <alignment horizontal="center" vertical="center" wrapText="1"/>
    </xf>
    <xf numFmtId="0" fontId="19" fillId="0" borderId="5" xfId="3" applyFont="1" applyBorder="1" applyAlignment="1">
      <alignment horizontal="center" vertical="center"/>
    </xf>
    <xf numFmtId="0" fontId="19" fillId="0" borderId="7" xfId="3" applyFont="1" applyBorder="1" applyAlignment="1">
      <alignment horizontal="center" vertical="center"/>
    </xf>
    <xf numFmtId="0" fontId="10" fillId="0" borderId="5" xfId="3" applyFont="1" applyBorder="1" applyAlignment="1">
      <alignment horizontal="justify" vertical="top" wrapText="1"/>
    </xf>
    <xf numFmtId="0" fontId="10" fillId="0" borderId="7" xfId="3" applyFont="1" applyBorder="1" applyAlignment="1">
      <alignment horizontal="justify" vertical="top" wrapText="1"/>
    </xf>
    <xf numFmtId="0" fontId="53" fillId="0" borderId="5" xfId="3" applyFont="1" applyBorder="1" applyAlignment="1">
      <alignment horizontal="center" vertical="center" wrapText="1"/>
    </xf>
    <xf numFmtId="0" fontId="53" fillId="0" borderId="7" xfId="3" applyFont="1" applyBorder="1" applyAlignment="1">
      <alignment horizontal="center" vertical="center" wrapText="1"/>
    </xf>
    <xf numFmtId="0" fontId="19" fillId="0" borderId="22" xfId="3" applyFont="1" applyBorder="1" applyAlignment="1">
      <alignment horizontal="left" vertical="center" wrapText="1"/>
    </xf>
    <xf numFmtId="0" fontId="19" fillId="0" borderId="22" xfId="3" applyFont="1" applyBorder="1" applyAlignment="1">
      <alignment horizontal="left" vertical="center"/>
    </xf>
    <xf numFmtId="0" fontId="53" fillId="0" borderId="22" xfId="3" applyFont="1" applyBorder="1" applyAlignment="1">
      <alignment horizontal="left" vertical="top" wrapText="1"/>
    </xf>
    <xf numFmtId="0" fontId="53" fillId="0" borderId="22" xfId="3" applyFont="1" applyBorder="1" applyAlignment="1">
      <alignment horizontal="left" vertical="top"/>
    </xf>
    <xf numFmtId="43" fontId="19" fillId="0" borderId="22" xfId="18" applyFont="1" applyBorder="1" applyAlignment="1">
      <alignment horizontal="center"/>
    </xf>
    <xf numFmtId="0" fontId="56" fillId="0" borderId="23" xfId="3" applyFont="1" applyBorder="1" applyAlignment="1">
      <alignment horizontal="center" vertical="center" wrapText="1"/>
    </xf>
    <xf numFmtId="0" fontId="56" fillId="0" borderId="25" xfId="3" applyFont="1" applyBorder="1" applyAlignment="1">
      <alignment horizontal="center" vertical="center"/>
    </xf>
    <xf numFmtId="0" fontId="57" fillId="0" borderId="23" xfId="3" applyFont="1" applyBorder="1" applyAlignment="1">
      <alignment horizontal="center" vertical="center" wrapText="1"/>
    </xf>
    <xf numFmtId="0" fontId="53" fillId="0" borderId="7" xfId="3" applyFont="1" applyBorder="1" applyAlignment="1">
      <alignment horizontal="justify" vertical="top" wrapText="1"/>
    </xf>
    <xf numFmtId="0" fontId="53" fillId="0" borderId="5" xfId="3" applyFont="1" applyBorder="1" applyAlignment="1">
      <alignment horizontal="left" vertical="center" wrapText="1"/>
    </xf>
    <xf numFmtId="0" fontId="53" fillId="0" borderId="7" xfId="3" applyFont="1" applyBorder="1" applyAlignment="1">
      <alignment horizontal="left" vertical="center" wrapText="1"/>
    </xf>
    <xf numFmtId="0" fontId="19" fillId="0" borderId="5" xfId="3" applyFont="1" applyBorder="1" applyAlignment="1">
      <alignment horizontal="left" vertical="center" wrapText="1"/>
    </xf>
    <xf numFmtId="0" fontId="19" fillId="0" borderId="7" xfId="3" applyFont="1" applyBorder="1" applyAlignment="1">
      <alignment horizontal="left" vertical="center" wrapText="1"/>
    </xf>
    <xf numFmtId="0" fontId="19" fillId="0" borderId="7" xfId="3" applyFont="1" applyBorder="1" applyAlignment="1">
      <alignment horizontal="left" vertical="center"/>
    </xf>
    <xf numFmtId="0" fontId="19" fillId="0" borderId="5" xfId="3" applyFont="1" applyBorder="1" applyAlignment="1">
      <alignment horizontal="justify" vertical="top" wrapText="1"/>
    </xf>
    <xf numFmtId="0" fontId="19" fillId="0" borderId="7" xfId="3" applyFont="1" applyBorder="1" applyAlignment="1">
      <alignment horizontal="justify" vertical="top" wrapText="1"/>
    </xf>
    <xf numFmtId="0" fontId="19" fillId="0" borderId="6" xfId="3" applyFont="1" applyBorder="1" applyAlignment="1">
      <alignment horizontal="center" vertical="center" wrapText="1"/>
    </xf>
    <xf numFmtId="0" fontId="19" fillId="4" borderId="5" xfId="3" applyFont="1" applyFill="1" applyBorder="1" applyAlignment="1">
      <alignment horizontal="center" vertical="center" wrapText="1"/>
    </xf>
    <xf numFmtId="0" fontId="19" fillId="4" borderId="7" xfId="3" applyFont="1" applyFill="1" applyBorder="1" applyAlignment="1">
      <alignment horizontal="center" vertical="center"/>
    </xf>
    <xf numFmtId="0" fontId="19" fillId="4" borderId="7" xfId="3" applyFont="1" applyFill="1" applyBorder="1" applyAlignment="1">
      <alignment horizontal="center" vertical="center" wrapText="1"/>
    </xf>
    <xf numFmtId="9" fontId="13" fillId="4" borderId="23" xfId="3" applyNumberFormat="1" applyFont="1" applyFill="1" applyBorder="1" applyAlignment="1">
      <alignment horizontal="center" vertical="center" wrapText="1"/>
    </xf>
    <xf numFmtId="0" fontId="13" fillId="4" borderId="25" xfId="3" applyFont="1" applyFill="1" applyBorder="1" applyAlignment="1">
      <alignment horizontal="center" vertical="center" wrapText="1"/>
    </xf>
    <xf numFmtId="9" fontId="13" fillId="0" borderId="23" xfId="3" applyNumberFormat="1" applyFont="1" applyBorder="1" applyAlignment="1">
      <alignment horizontal="center" vertical="center" wrapText="1"/>
    </xf>
    <xf numFmtId="0" fontId="13" fillId="0" borderId="25" xfId="3" applyFont="1" applyBorder="1" applyAlignment="1">
      <alignment horizontal="center" vertical="center" wrapText="1"/>
    </xf>
    <xf numFmtId="0" fontId="13" fillId="0" borderId="23" xfId="3" applyFont="1" applyBorder="1" applyAlignment="1">
      <alignment horizontal="center" vertical="center" wrapText="1"/>
    </xf>
    <xf numFmtId="0" fontId="30" fillId="0" borderId="25" xfId="3" applyFont="1" applyBorder="1" applyAlignment="1">
      <alignment horizontal="left" vertical="center" wrapText="1"/>
    </xf>
    <xf numFmtId="0" fontId="19" fillId="0" borderId="23" xfId="3" applyFont="1" applyBorder="1" applyAlignment="1">
      <alignment horizontal="justify" vertical="center" wrapText="1"/>
    </xf>
    <xf numFmtId="0" fontId="19" fillId="0" borderId="25" xfId="3" applyFont="1" applyBorder="1" applyAlignment="1">
      <alignment horizontal="justify" vertical="center" wrapText="1"/>
    </xf>
    <xf numFmtId="0" fontId="51" fillId="0" borderId="23" xfId="3" applyFont="1" applyBorder="1" applyAlignment="1">
      <alignment horizontal="justify" vertical="top" wrapText="1"/>
    </xf>
    <xf numFmtId="0" fontId="51" fillId="0" borderId="25" xfId="3" applyFont="1" applyBorder="1" applyAlignment="1">
      <alignment horizontal="justify" vertical="top" wrapText="1"/>
    </xf>
    <xf numFmtId="0" fontId="19" fillId="0" borderId="22" xfId="0" applyFont="1" applyBorder="1" applyAlignment="1">
      <alignment horizontal="center" vertical="center"/>
    </xf>
    <xf numFmtId="0" fontId="51" fillId="0" borderId="22" xfId="0" applyFont="1" applyBorder="1" applyAlignment="1">
      <alignment horizontal="left" wrapText="1"/>
    </xf>
    <xf numFmtId="0" fontId="51" fillId="0" borderId="22" xfId="0" applyFont="1" applyBorder="1" applyAlignment="1">
      <alignment horizontal="left"/>
    </xf>
    <xf numFmtId="0" fontId="51" fillId="0" borderId="22" xfId="0" applyFont="1" applyBorder="1" applyAlignment="1">
      <alignment horizontal="justify" vertical="top" wrapText="1"/>
    </xf>
    <xf numFmtId="0" fontId="55" fillId="0" borderId="23" xfId="3" applyFont="1" applyBorder="1" applyAlignment="1">
      <alignment horizontal="center" vertical="center" wrapText="1"/>
    </xf>
    <xf numFmtId="0" fontId="55" fillId="0" borderId="25" xfId="3" applyFont="1" applyBorder="1" applyAlignment="1">
      <alignment horizontal="center" vertical="center"/>
    </xf>
    <xf numFmtId="0" fontId="53" fillId="0" borderId="22" xfId="0" applyFont="1" applyBorder="1" applyAlignment="1">
      <alignment horizontal="left" wrapText="1"/>
    </xf>
    <xf numFmtId="0" fontId="53" fillId="0" borderId="22" xfId="0" applyFont="1" applyBorder="1" applyAlignment="1">
      <alignment horizontal="left"/>
    </xf>
    <xf numFmtId="0" fontId="19" fillId="0" borderId="22" xfId="0" applyFont="1" applyBorder="1" applyAlignment="1">
      <alignment horizontal="center" vertical="center" wrapText="1"/>
    </xf>
    <xf numFmtId="0" fontId="60" fillId="4" borderId="22" xfId="0" applyFont="1" applyFill="1" applyBorder="1" applyAlignment="1">
      <alignment vertical="top" wrapText="1"/>
    </xf>
    <xf numFmtId="0" fontId="53" fillId="4" borderId="22" xfId="0" applyFont="1" applyFill="1" applyBorder="1" applyAlignment="1">
      <alignment vertical="top"/>
    </xf>
    <xf numFmtId="0" fontId="53" fillId="0" borderId="22" xfId="0" applyFont="1" applyBorder="1" applyAlignment="1">
      <alignment horizontal="center" vertical="center" wrapText="1"/>
    </xf>
    <xf numFmtId="0" fontId="53" fillId="0" borderId="22" xfId="0" applyFont="1" applyBorder="1" applyAlignment="1">
      <alignment horizontal="center" vertical="center"/>
    </xf>
    <xf numFmtId="0" fontId="19" fillId="0" borderId="22" xfId="0" applyFont="1" applyBorder="1" applyAlignment="1">
      <alignment horizontal="left" vertical="center" wrapText="1"/>
    </xf>
    <xf numFmtId="0" fontId="25" fillId="0" borderId="5" xfId="3" applyFont="1" applyBorder="1" applyAlignment="1">
      <alignment horizontal="justify" vertical="center" wrapText="1"/>
    </xf>
    <xf numFmtId="0" fontId="25" fillId="0" borderId="7" xfId="3" applyFont="1" applyBorder="1" applyAlignment="1">
      <alignment horizontal="justify" vertical="center" wrapText="1"/>
    </xf>
    <xf numFmtId="0" fontId="19" fillId="0" borderId="5" xfId="3" applyFont="1" applyBorder="1" applyAlignment="1">
      <alignment horizontal="left" vertical="top" wrapText="1"/>
    </xf>
    <xf numFmtId="0" fontId="19" fillId="0" borderId="6" xfId="3" applyFont="1" applyBorder="1" applyAlignment="1">
      <alignment horizontal="left" vertical="top"/>
    </xf>
    <xf numFmtId="0" fontId="19" fillId="0" borderId="6" xfId="3" applyFont="1" applyBorder="1" applyAlignment="1">
      <alignment horizontal="center" vertical="center"/>
    </xf>
    <xf numFmtId="0" fontId="31" fillId="5" borderId="2" xfId="3" applyFont="1" applyFill="1" applyBorder="1" applyAlignment="1">
      <alignment horizontal="center" vertical="center" wrapText="1"/>
    </xf>
    <xf numFmtId="0" fontId="31" fillId="5" borderId="17" xfId="3" applyFont="1" applyFill="1" applyBorder="1" applyAlignment="1">
      <alignment horizontal="center" vertical="center" wrapText="1"/>
    </xf>
    <xf numFmtId="9" fontId="12" fillId="0" borderId="23" xfId="3" applyNumberFormat="1" applyFont="1" applyBorder="1" applyAlignment="1">
      <alignment horizontal="center" vertical="center" wrapText="1"/>
    </xf>
    <xf numFmtId="0" fontId="12" fillId="0" borderId="25" xfId="3" applyFont="1" applyBorder="1" applyAlignment="1">
      <alignment horizontal="center" vertical="center" wrapText="1"/>
    </xf>
    <xf numFmtId="9" fontId="7" fillId="0" borderId="23" xfId="3" applyNumberFormat="1" applyFont="1" applyBorder="1" applyAlignment="1">
      <alignment horizontal="center" vertical="center" wrapText="1"/>
    </xf>
    <xf numFmtId="0" fontId="7" fillId="0" borderId="25" xfId="3" applyFont="1" applyBorder="1" applyAlignment="1">
      <alignment horizontal="center" vertical="center" wrapText="1"/>
    </xf>
    <xf numFmtId="0" fontId="31" fillId="5" borderId="11" xfId="3" applyFont="1" applyFill="1" applyBorder="1" applyAlignment="1">
      <alignment horizontal="center" vertical="center" wrapText="1"/>
    </xf>
    <xf numFmtId="0" fontId="31" fillId="5" borderId="19" xfId="3" applyFont="1" applyFill="1" applyBorder="1" applyAlignment="1">
      <alignment horizontal="center" vertical="center" wrapText="1"/>
    </xf>
    <xf numFmtId="0" fontId="25" fillId="0" borderId="23" xfId="3" applyFont="1" applyBorder="1" applyAlignment="1">
      <alignment horizontal="center" vertical="center" wrapText="1"/>
    </xf>
    <xf numFmtId="0" fontId="25" fillId="0" borderId="25" xfId="3" applyFont="1" applyBorder="1" applyAlignment="1">
      <alignment horizontal="center" vertical="center" wrapText="1"/>
    </xf>
    <xf numFmtId="0" fontId="25" fillId="0" borderId="23" xfId="3" applyFont="1" applyBorder="1" applyAlignment="1">
      <alignment horizontal="justify" vertical="top" wrapText="1"/>
    </xf>
    <xf numFmtId="0" fontId="25" fillId="0" borderId="25" xfId="3" applyFont="1" applyBorder="1" applyAlignment="1">
      <alignment horizontal="justify" vertical="top" wrapText="1"/>
    </xf>
    <xf numFmtId="0" fontId="19" fillId="0" borderId="23" xfId="3" applyFont="1" applyBorder="1" applyAlignment="1">
      <alignment horizontal="left" vertical="center" wrapText="1"/>
    </xf>
    <xf numFmtId="0" fontId="19" fillId="0" borderId="25" xfId="3" applyFont="1" applyBorder="1" applyAlignment="1">
      <alignment horizontal="left" vertical="center" wrapText="1"/>
    </xf>
    <xf numFmtId="0" fontId="19" fillId="0" borderId="22" xfId="3" applyFont="1" applyBorder="1" applyAlignment="1">
      <alignment horizontal="center" vertical="center" wrapText="1"/>
    </xf>
    <xf numFmtId="0" fontId="19" fillId="0" borderId="22" xfId="0" applyFont="1" applyBorder="1" applyAlignment="1">
      <alignment horizontal="left" vertical="center"/>
    </xf>
    <xf numFmtId="0" fontId="19" fillId="0" borderId="22" xfId="0" applyFont="1" applyBorder="1" applyAlignment="1">
      <alignment horizontal="justify" vertical="top" wrapText="1"/>
    </xf>
    <xf numFmtId="0" fontId="19" fillId="0" borderId="23" xfId="0" applyFont="1" applyBorder="1" applyAlignment="1">
      <alignment horizontal="center" vertical="center"/>
    </xf>
    <xf numFmtId="0" fontId="19" fillId="0" borderId="25" xfId="0" applyFont="1" applyBorder="1" applyAlignment="1">
      <alignment horizontal="center" vertical="center"/>
    </xf>
    <xf numFmtId="0" fontId="19" fillId="0" borderId="22" xfId="0" applyFont="1" applyBorder="1" applyAlignment="1">
      <alignment horizontal="left" vertical="top" wrapText="1"/>
    </xf>
    <xf numFmtId="0" fontId="19" fillId="0" borderId="22" xfId="0" applyFont="1" applyBorder="1" applyAlignment="1">
      <alignment horizontal="left" vertical="top"/>
    </xf>
    <xf numFmtId="0" fontId="13" fillId="0" borderId="5" xfId="3" applyFont="1" applyBorder="1" applyAlignment="1">
      <alignment horizontal="center" vertical="center" wrapText="1"/>
    </xf>
    <xf numFmtId="0" fontId="13" fillId="0" borderId="7" xfId="3" applyFont="1" applyBorder="1" applyAlignment="1">
      <alignment horizontal="center" vertical="center" wrapText="1"/>
    </xf>
    <xf numFmtId="0" fontId="12" fillId="5" borderId="29" xfId="3" applyFont="1" applyFill="1" applyBorder="1" applyAlignment="1">
      <alignment horizontal="center" vertical="center" wrapText="1"/>
    </xf>
    <xf numFmtId="0" fontId="12" fillId="5" borderId="28" xfId="3" applyFont="1" applyFill="1" applyBorder="1" applyAlignment="1">
      <alignment horizontal="center" vertical="center" wrapText="1"/>
    </xf>
    <xf numFmtId="0" fontId="7" fillId="5" borderId="5" xfId="3" applyFont="1" applyFill="1" applyBorder="1" applyAlignment="1">
      <alignment horizontal="center" vertical="center" wrapText="1"/>
    </xf>
    <xf numFmtId="0" fontId="7" fillId="5" borderId="6" xfId="3" applyFont="1" applyFill="1" applyBorder="1" applyAlignment="1">
      <alignment horizontal="center" vertical="center" wrapText="1"/>
    </xf>
    <xf numFmtId="0" fontId="7" fillId="5" borderId="7" xfId="3" applyFont="1" applyFill="1" applyBorder="1" applyAlignment="1">
      <alignment horizontal="center" vertical="center" wrapText="1"/>
    </xf>
    <xf numFmtId="0" fontId="7" fillId="0" borderId="5" xfId="3" applyFont="1" applyBorder="1" applyAlignment="1">
      <alignment horizontal="center" vertical="center" wrapText="1"/>
    </xf>
    <xf numFmtId="0" fontId="7" fillId="0" borderId="6" xfId="3" applyFont="1" applyBorder="1" applyAlignment="1">
      <alignment horizontal="center" vertical="center" wrapText="1"/>
    </xf>
    <xf numFmtId="0" fontId="7" fillId="0" borderId="7" xfId="3" applyFont="1" applyBorder="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7" fillId="0" borderId="5"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12" fillId="5" borderId="2" xfId="2" applyFont="1" applyFill="1" applyBorder="1" applyAlignment="1">
      <alignment horizontal="center" vertical="center" wrapText="1"/>
    </xf>
    <xf numFmtId="0" fontId="12" fillId="5" borderId="8" xfId="2" applyFont="1" applyFill="1" applyBorder="1" applyAlignment="1">
      <alignment horizontal="center" vertical="center" wrapText="1"/>
    </xf>
    <xf numFmtId="0" fontId="12" fillId="5" borderId="11" xfId="2" applyFont="1" applyFill="1" applyBorder="1" applyAlignment="1">
      <alignment horizontal="center" vertical="center" wrapText="1"/>
    </xf>
    <xf numFmtId="1" fontId="12" fillId="0" borderId="29" xfId="2" applyNumberFormat="1" applyFont="1" applyBorder="1" applyAlignment="1">
      <alignment horizontal="center" vertical="center" wrapText="1"/>
    </xf>
    <xf numFmtId="1" fontId="12" fillId="0" borderId="27" xfId="2" applyNumberFormat="1" applyFont="1" applyBorder="1" applyAlignment="1">
      <alignment horizontal="center" vertical="center" wrapText="1"/>
    </xf>
    <xf numFmtId="1" fontId="12" fillId="0" borderId="28" xfId="2" applyNumberFormat="1" applyFont="1" applyBorder="1" applyAlignment="1">
      <alignment horizontal="center" vertical="center" wrapText="1"/>
    </xf>
    <xf numFmtId="0" fontId="7" fillId="5" borderId="26" xfId="3" applyFont="1" applyFill="1" applyBorder="1" applyAlignment="1">
      <alignment horizontal="center" vertical="center"/>
    </xf>
    <xf numFmtId="0" fontId="13" fillId="0" borderId="5" xfId="3" applyFont="1" applyBorder="1" applyAlignment="1">
      <alignment horizontal="left" vertical="center" wrapText="1"/>
    </xf>
    <xf numFmtId="0" fontId="13" fillId="0" borderId="7" xfId="3" applyFont="1" applyBorder="1" applyAlignment="1">
      <alignment horizontal="left" vertical="center" wrapText="1"/>
    </xf>
    <xf numFmtId="0" fontId="13" fillId="0" borderId="29"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13" fillId="0" borderId="7" xfId="3" applyFont="1" applyBorder="1" applyAlignment="1">
      <alignment horizontal="left" vertical="center"/>
    </xf>
    <xf numFmtId="0" fontId="13" fillId="0" borderId="7" xfId="3" applyFont="1" applyBorder="1" applyAlignment="1">
      <alignment horizontal="center" vertical="center"/>
    </xf>
    <xf numFmtId="0" fontId="13" fillId="0" borderId="6" xfId="3" applyFont="1" applyBorder="1" applyAlignment="1">
      <alignment horizontal="left" vertical="center"/>
    </xf>
    <xf numFmtId="0" fontId="13" fillId="10" borderId="5" xfId="3" applyFont="1" applyFill="1" applyBorder="1" applyAlignment="1">
      <alignment horizontal="center" vertical="center" wrapText="1"/>
    </xf>
    <xf numFmtId="0" fontId="13" fillId="10" borderId="7" xfId="3" applyFont="1" applyFill="1" applyBorder="1" applyAlignment="1">
      <alignment horizontal="center" vertical="center"/>
    </xf>
    <xf numFmtId="0" fontId="13" fillId="0" borderId="5" xfId="3" applyFont="1" applyBorder="1" applyAlignment="1">
      <alignment horizontal="center" vertical="center"/>
    </xf>
    <xf numFmtId="0" fontId="13" fillId="0" borderId="6" xfId="3" applyFont="1" applyBorder="1" applyAlignment="1">
      <alignment horizontal="center" vertical="center" wrapText="1"/>
    </xf>
    <xf numFmtId="0" fontId="13" fillId="0" borderId="6" xfId="3" applyFont="1" applyBorder="1" applyAlignment="1">
      <alignment horizontal="center" vertical="center"/>
    </xf>
    <xf numFmtId="0" fontId="28" fillId="0" borderId="32" xfId="3" applyFont="1" applyBorder="1" applyAlignment="1">
      <alignment horizontal="center" vertical="center"/>
    </xf>
    <xf numFmtId="0" fontId="7" fillId="5" borderId="26" xfId="3" applyFont="1" applyFill="1" applyBorder="1" applyAlignment="1">
      <alignment horizontal="left" vertical="center"/>
    </xf>
    <xf numFmtId="0" fontId="7" fillId="5" borderId="26" xfId="3" applyFont="1" applyFill="1" applyBorder="1" applyAlignment="1">
      <alignment horizontal="left" vertical="center" wrapText="1"/>
    </xf>
    <xf numFmtId="0" fontId="13" fillId="0" borderId="26" xfId="3" applyFont="1" applyBorder="1" applyAlignment="1">
      <alignment horizontal="center" vertical="center"/>
    </xf>
    <xf numFmtId="0" fontId="39" fillId="0" borderId="2" xfId="2" applyFont="1" applyBorder="1" applyAlignment="1">
      <alignment horizontal="center" vertical="center" wrapText="1"/>
    </xf>
    <xf numFmtId="0" fontId="39" fillId="0" borderId="18" xfId="2" applyFont="1" applyBorder="1" applyAlignment="1">
      <alignment horizontal="center" vertical="center" wrapText="1"/>
    </xf>
    <xf numFmtId="0" fontId="39" fillId="0" borderId="8" xfId="2" applyFont="1" applyBorder="1" applyAlignment="1">
      <alignment horizontal="center" vertical="center" wrapText="1"/>
    </xf>
    <xf numFmtId="0" fontId="39" fillId="0" borderId="1" xfId="2" applyFont="1" applyAlignment="1">
      <alignment horizontal="center" vertical="center" wrapText="1"/>
    </xf>
    <xf numFmtId="0" fontId="39" fillId="0" borderId="11" xfId="2" applyFont="1" applyBorder="1" applyAlignment="1">
      <alignment horizontal="center" vertical="center" wrapText="1"/>
    </xf>
    <xf numFmtId="0" fontId="39" fillId="0" borderId="20" xfId="2" applyFont="1" applyBorder="1" applyAlignment="1">
      <alignment horizontal="center" vertical="center" wrapText="1"/>
    </xf>
    <xf numFmtId="0" fontId="39" fillId="5" borderId="29" xfId="2" applyFont="1" applyFill="1" applyBorder="1" applyAlignment="1">
      <alignment horizontal="center" vertical="center" wrapText="1"/>
    </xf>
    <xf numFmtId="0" fontId="39" fillId="5" borderId="27" xfId="2" applyFont="1" applyFill="1" applyBorder="1" applyAlignment="1">
      <alignment horizontal="center" vertical="center" wrapText="1"/>
    </xf>
    <xf numFmtId="0" fontId="39" fillId="5" borderId="28" xfId="2" applyFont="1" applyFill="1" applyBorder="1" applyAlignment="1">
      <alignment horizontal="center" vertical="center" wrapText="1"/>
    </xf>
    <xf numFmtId="0" fontId="12" fillId="5" borderId="11" xfId="3" applyFont="1" applyFill="1" applyBorder="1" applyAlignment="1">
      <alignment horizontal="center" vertical="center" wrapText="1"/>
    </xf>
    <xf numFmtId="0" fontId="12" fillId="5" borderId="19" xfId="3" applyFont="1" applyFill="1" applyBorder="1" applyAlignment="1">
      <alignment horizontal="center" vertical="center" wrapText="1"/>
    </xf>
    <xf numFmtId="0" fontId="12" fillId="3" borderId="5" xfId="3" applyFont="1" applyFill="1" applyBorder="1" applyAlignment="1">
      <alignment horizontal="center" vertical="center" wrapText="1"/>
    </xf>
    <xf numFmtId="0" fontId="12" fillId="3" borderId="6" xfId="3" applyFont="1" applyFill="1" applyBorder="1" applyAlignment="1">
      <alignment horizontal="center" vertical="center" wrapText="1"/>
    </xf>
    <xf numFmtId="0" fontId="12" fillId="3" borderId="7" xfId="3" applyFont="1" applyFill="1" applyBorder="1" applyAlignment="1">
      <alignment horizontal="center" vertical="center" wrapText="1"/>
    </xf>
    <xf numFmtId="1" fontId="39" fillId="0" borderId="29" xfId="2" applyNumberFormat="1" applyFont="1" applyBorder="1" applyAlignment="1">
      <alignment horizontal="center" vertical="center" wrapText="1"/>
    </xf>
    <xf numFmtId="1" fontId="39" fillId="0" borderId="27" xfId="2" applyNumberFormat="1" applyFont="1" applyBorder="1" applyAlignment="1">
      <alignment horizontal="center" vertical="center" wrapText="1"/>
    </xf>
    <xf numFmtId="1" fontId="39" fillId="0" borderId="28" xfId="2" applyNumberFormat="1" applyFont="1" applyBorder="1" applyAlignment="1">
      <alignment horizontal="center" vertical="center" wrapText="1"/>
    </xf>
    <xf numFmtId="0" fontId="12" fillId="5" borderId="6" xfId="3" applyFont="1" applyFill="1" applyBorder="1" applyAlignment="1">
      <alignment horizontal="center" vertical="center" wrapText="1"/>
    </xf>
    <xf numFmtId="0" fontId="20" fillId="5" borderId="6" xfId="3" applyFont="1" applyFill="1" applyBorder="1" applyAlignment="1">
      <alignment horizontal="center" vertical="center" wrapText="1"/>
    </xf>
    <xf numFmtId="0" fontId="20" fillId="5" borderId="7"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12" fillId="3" borderId="11" xfId="3" applyFont="1" applyFill="1" applyBorder="1" applyAlignment="1">
      <alignment horizontal="center" vertical="center" wrapText="1"/>
    </xf>
    <xf numFmtId="0" fontId="12" fillId="3" borderId="20" xfId="3" applyFont="1" applyFill="1" applyBorder="1" applyAlignment="1">
      <alignment horizontal="center" vertical="center" wrapText="1"/>
    </xf>
    <xf numFmtId="0" fontId="12" fillId="3" borderId="19" xfId="3" applyFont="1" applyFill="1" applyBorder="1" applyAlignment="1">
      <alignment horizontal="center" vertical="center" wrapText="1"/>
    </xf>
    <xf numFmtId="0" fontId="35" fillId="10" borderId="2" xfId="2" applyFont="1" applyFill="1" applyBorder="1" applyAlignment="1">
      <alignment horizontal="center" vertical="center" wrapText="1"/>
    </xf>
    <xf numFmtId="0" fontId="35" fillId="10" borderId="18" xfId="2" applyFont="1" applyFill="1" applyBorder="1" applyAlignment="1">
      <alignment horizontal="center" vertical="center" wrapText="1"/>
    </xf>
    <xf numFmtId="0" fontId="35" fillId="10" borderId="17" xfId="2" applyFont="1" applyFill="1" applyBorder="1" applyAlignment="1">
      <alignment horizontal="center" vertical="center" wrapText="1"/>
    </xf>
    <xf numFmtId="0" fontId="35" fillId="10" borderId="8" xfId="2" applyFont="1" applyFill="1" applyBorder="1" applyAlignment="1">
      <alignment horizontal="center" vertical="center" wrapText="1"/>
    </xf>
    <xf numFmtId="0" fontId="35" fillId="10" borderId="1" xfId="2" applyFont="1" applyFill="1" applyAlignment="1">
      <alignment horizontal="center" vertical="center" wrapText="1"/>
    </xf>
    <xf numFmtId="0" fontId="35" fillId="10" borderId="16" xfId="2" applyFont="1" applyFill="1" applyBorder="1" applyAlignment="1">
      <alignment horizontal="center" vertical="center" wrapText="1"/>
    </xf>
    <xf numFmtId="0" fontId="35" fillId="10" borderId="11" xfId="2" applyFont="1" applyFill="1" applyBorder="1" applyAlignment="1">
      <alignment horizontal="center" vertical="center" wrapText="1"/>
    </xf>
    <xf numFmtId="0" fontId="35" fillId="10" borderId="20" xfId="2" applyFont="1" applyFill="1" applyBorder="1" applyAlignment="1">
      <alignment horizontal="center" vertical="center" wrapText="1"/>
    </xf>
    <xf numFmtId="0" fontId="35" fillId="10" borderId="19" xfId="2" applyFont="1" applyFill="1" applyBorder="1" applyAlignment="1">
      <alignment horizontal="center" vertical="center" wrapText="1"/>
    </xf>
    <xf numFmtId="0" fontId="12" fillId="5" borderId="5" xfId="2" applyFont="1" applyFill="1" applyBorder="1" applyAlignment="1">
      <alignment horizontal="left" vertical="center" wrapText="1"/>
    </xf>
    <xf numFmtId="0" fontId="12" fillId="5" borderId="7" xfId="2" applyFont="1" applyFill="1" applyBorder="1" applyAlignment="1">
      <alignment horizontal="left" vertical="center" wrapText="1"/>
    </xf>
    <xf numFmtId="0" fontId="11" fillId="0" borderId="26" xfId="0" applyFont="1" applyBorder="1" applyAlignment="1">
      <alignment horizontal="left" vertical="center" wrapText="1"/>
    </xf>
    <xf numFmtId="0" fontId="31" fillId="5" borderId="27" xfId="3" applyFont="1" applyFill="1" applyBorder="1" applyAlignment="1">
      <alignment horizontal="center" vertical="center" wrapText="1"/>
    </xf>
    <xf numFmtId="0" fontId="31" fillId="5" borderId="1" xfId="3" applyFont="1" applyFill="1" applyAlignment="1">
      <alignment horizontal="center" vertical="center" wrapText="1"/>
    </xf>
    <xf numFmtId="0" fontId="31" fillId="5" borderId="20" xfId="3" applyFont="1" applyFill="1" applyBorder="1" applyAlignment="1">
      <alignment horizontal="center" vertical="center" wrapText="1"/>
    </xf>
    <xf numFmtId="0" fontId="12" fillId="0" borderId="61" xfId="2" applyFont="1" applyBorder="1" applyAlignment="1">
      <alignment horizontal="center" vertical="center" wrapText="1"/>
    </xf>
    <xf numFmtId="0" fontId="0" fillId="0" borderId="49" xfId="0" applyBorder="1" applyAlignment="1">
      <alignment horizontal="center" vertical="center" wrapText="1"/>
    </xf>
    <xf numFmtId="173" fontId="13" fillId="0" borderId="67" xfId="22" applyNumberFormat="1" applyFont="1" applyFill="1" applyBorder="1" applyAlignment="1">
      <alignment horizontal="center" vertical="center" wrapText="1"/>
    </xf>
    <xf numFmtId="173" fontId="13" fillId="0" borderId="34" xfId="22" applyNumberFormat="1" applyFont="1" applyFill="1" applyBorder="1" applyAlignment="1">
      <alignment horizontal="center" vertical="center" wrapText="1"/>
    </xf>
    <xf numFmtId="166" fontId="13" fillId="0" borderId="61" xfId="5" applyFont="1" applyBorder="1" applyAlignment="1">
      <alignment horizontal="center" vertical="center"/>
    </xf>
    <xf numFmtId="166" fontId="13" fillId="0" borderId="49" xfId="5" applyFont="1" applyBorder="1" applyAlignment="1">
      <alignment horizontal="center" vertical="center"/>
    </xf>
    <xf numFmtId="0" fontId="12" fillId="0" borderId="1" xfId="0" applyFont="1" applyBorder="1" applyAlignment="1">
      <alignment horizontal="center" vertical="center" wrapText="1"/>
    </xf>
    <xf numFmtId="0" fontId="12" fillId="5" borderId="37" xfId="2" applyFont="1" applyFill="1" applyBorder="1" applyAlignment="1">
      <alignment horizontal="center" vertical="center" wrapText="1"/>
    </xf>
    <xf numFmtId="0" fontId="12" fillId="5" borderId="38" xfId="2" applyFont="1" applyFill="1" applyBorder="1" applyAlignment="1">
      <alignment horizontal="center" vertical="center" wrapText="1"/>
    </xf>
    <xf numFmtId="0" fontId="12" fillId="5" borderId="39" xfId="2" applyFont="1" applyFill="1" applyBorder="1" applyAlignment="1">
      <alignment horizontal="center" vertical="center" wrapText="1"/>
    </xf>
    <xf numFmtId="0" fontId="12" fillId="0" borderId="36" xfId="2" applyFont="1" applyBorder="1" applyAlignment="1">
      <alignment horizontal="center" vertical="center" wrapText="1"/>
    </xf>
    <xf numFmtId="0" fontId="12" fillId="0" borderId="49" xfId="2" applyFont="1" applyBorder="1" applyAlignment="1">
      <alignment horizontal="center" vertical="center" wrapText="1"/>
    </xf>
    <xf numFmtId="173" fontId="13" fillId="0" borderId="67" xfId="22" applyNumberFormat="1" applyFont="1" applyBorder="1" applyAlignment="1">
      <alignment horizontal="center" vertical="center" wrapText="1"/>
    </xf>
    <xf numFmtId="173" fontId="13" fillId="0" borderId="34" xfId="22" applyNumberFormat="1" applyFont="1" applyBorder="1" applyAlignment="1">
      <alignment horizontal="center" vertical="center" wrapText="1"/>
    </xf>
    <xf numFmtId="173" fontId="13" fillId="0" borderId="40" xfId="22" applyNumberFormat="1" applyFont="1" applyBorder="1" applyAlignment="1">
      <alignment horizontal="center" vertical="center" wrapText="1"/>
    </xf>
    <xf numFmtId="167" fontId="13" fillId="0" borderId="33" xfId="5" applyNumberFormat="1" applyFont="1" applyBorder="1" applyAlignment="1">
      <alignment horizontal="center" vertical="center" wrapText="1"/>
    </xf>
    <xf numFmtId="167" fontId="13" fillId="0" borderId="35" xfId="5" applyNumberFormat="1" applyFont="1" applyBorder="1" applyAlignment="1">
      <alignment horizontal="center" vertical="center" wrapText="1"/>
    </xf>
    <xf numFmtId="167" fontId="13" fillId="0" borderId="48" xfId="5" applyNumberFormat="1" applyFont="1" applyBorder="1" applyAlignment="1">
      <alignment horizontal="center" vertical="center" wrapText="1"/>
    </xf>
    <xf numFmtId="166" fontId="13" fillId="0" borderId="61" xfId="5" applyFont="1" applyFill="1" applyBorder="1" applyAlignment="1">
      <alignment horizontal="center" vertical="center"/>
    </xf>
    <xf numFmtId="166" fontId="13" fillId="0" borderId="36" xfId="5" applyFont="1" applyFill="1" applyBorder="1" applyAlignment="1">
      <alignment horizontal="center" vertical="center"/>
    </xf>
    <xf numFmtId="166" fontId="13" fillId="0" borderId="49" xfId="5" applyFont="1" applyFill="1" applyBorder="1" applyAlignment="1">
      <alignment horizontal="center" vertical="center"/>
    </xf>
    <xf numFmtId="0" fontId="12" fillId="3" borderId="5" xfId="2" applyFont="1" applyFill="1" applyBorder="1" applyAlignment="1">
      <alignment horizontal="center" vertical="center" wrapText="1"/>
    </xf>
    <xf numFmtId="0" fontId="12" fillId="3" borderId="6" xfId="2" applyFont="1" applyFill="1" applyBorder="1" applyAlignment="1">
      <alignment horizontal="center" vertical="center" wrapText="1"/>
    </xf>
    <xf numFmtId="0" fontId="12" fillId="3" borderId="7" xfId="2" applyFont="1" applyFill="1" applyBorder="1" applyAlignment="1">
      <alignment horizontal="center" vertical="center" wrapText="1"/>
    </xf>
    <xf numFmtId="0" fontId="12" fillId="0" borderId="5" xfId="2" applyFont="1" applyBorder="1" applyAlignment="1">
      <alignment horizontal="center" vertical="center" wrapText="1"/>
    </xf>
    <xf numFmtId="0" fontId="12" fillId="0" borderId="6" xfId="2" applyFont="1" applyBorder="1" applyAlignment="1">
      <alignment horizontal="center" vertical="center" wrapText="1"/>
    </xf>
    <xf numFmtId="0" fontId="12" fillId="0" borderId="7" xfId="2" applyFont="1" applyBorder="1" applyAlignment="1">
      <alignment horizontal="center" vertical="center" wrapText="1"/>
    </xf>
    <xf numFmtId="1" fontId="6" fillId="0" borderId="5" xfId="3" applyNumberFormat="1" applyFont="1" applyBorder="1" applyAlignment="1">
      <alignment horizontal="center" vertical="center"/>
    </xf>
    <xf numFmtId="1" fontId="6" fillId="0" borderId="7" xfId="3" applyNumberFormat="1" applyFont="1" applyBorder="1" applyAlignment="1">
      <alignment horizontal="center" vertical="center"/>
    </xf>
    <xf numFmtId="0" fontId="12" fillId="3" borderId="26" xfId="2" applyFont="1" applyFill="1" applyBorder="1" applyAlignment="1">
      <alignment horizontal="left" vertical="center" wrapText="1"/>
    </xf>
    <xf numFmtId="0" fontId="12" fillId="3" borderId="26" xfId="2" applyFont="1" applyFill="1" applyBorder="1" applyAlignment="1">
      <alignment horizontal="center" vertical="center" wrapText="1"/>
    </xf>
    <xf numFmtId="0" fontId="12" fillId="5" borderId="55" xfId="2" applyFont="1" applyFill="1" applyBorder="1" applyAlignment="1">
      <alignment horizontal="center" vertical="center" wrapText="1"/>
    </xf>
    <xf numFmtId="0" fontId="12" fillId="5" borderId="12" xfId="2" applyFont="1" applyFill="1" applyBorder="1" applyAlignment="1">
      <alignment horizontal="center" vertical="center" wrapText="1"/>
    </xf>
    <xf numFmtId="0" fontId="12" fillId="5" borderId="9" xfId="2" applyFont="1" applyFill="1" applyBorder="1" applyAlignment="1">
      <alignment horizontal="center" vertical="center" wrapText="1"/>
    </xf>
    <xf numFmtId="0" fontId="12" fillId="5" borderId="13" xfId="2" applyFont="1" applyFill="1" applyBorder="1" applyAlignment="1">
      <alignment horizontal="center" vertical="center" wrapText="1"/>
    </xf>
    <xf numFmtId="0" fontId="12" fillId="5" borderId="61" xfId="2" applyFont="1" applyFill="1" applyBorder="1" applyAlignment="1">
      <alignment horizontal="center" vertical="center" wrapText="1"/>
    </xf>
    <xf numFmtId="0" fontId="12" fillId="5" borderId="62" xfId="2" applyFont="1" applyFill="1" applyBorder="1" applyAlignment="1">
      <alignment horizontal="center" vertical="center" wrapText="1"/>
    </xf>
    <xf numFmtId="167" fontId="13" fillId="0" borderId="61" xfId="5" applyNumberFormat="1" applyFont="1" applyBorder="1" applyAlignment="1">
      <alignment horizontal="center" vertical="center" wrapText="1"/>
    </xf>
    <xf numFmtId="167" fontId="13" fillId="0" borderId="36" xfId="5" applyNumberFormat="1" applyFont="1" applyBorder="1" applyAlignment="1">
      <alignment horizontal="center" vertical="center" wrapText="1"/>
    </xf>
    <xf numFmtId="167" fontId="13" fillId="0" borderId="49" xfId="5" applyNumberFormat="1" applyFont="1" applyBorder="1" applyAlignment="1">
      <alignment horizontal="center" vertical="center" wrapText="1"/>
    </xf>
    <xf numFmtId="0" fontId="13" fillId="0" borderId="61" xfId="3" applyFont="1" applyBorder="1" applyAlignment="1">
      <alignment horizontal="right" vertical="center" wrapText="1"/>
    </xf>
    <xf numFmtId="0" fontId="13" fillId="0" borderId="36" xfId="3" applyFont="1" applyBorder="1" applyAlignment="1">
      <alignment horizontal="right" vertical="center" wrapText="1"/>
    </xf>
    <xf numFmtId="0" fontId="13" fillId="0" borderId="49" xfId="3" applyFont="1" applyBorder="1" applyAlignment="1">
      <alignment horizontal="right" vertical="center" wrapText="1"/>
    </xf>
    <xf numFmtId="0" fontId="12" fillId="0" borderId="67" xfId="2" applyFont="1" applyBorder="1" applyAlignment="1">
      <alignment horizontal="center" vertical="center" wrapText="1"/>
    </xf>
    <xf numFmtId="0" fontId="12" fillId="0" borderId="34" xfId="2" applyFont="1" applyBorder="1" applyAlignment="1">
      <alignment horizontal="center" vertical="center" wrapText="1"/>
    </xf>
    <xf numFmtId="0" fontId="0" fillId="0" borderId="40" xfId="0" applyBorder="1" applyAlignment="1">
      <alignment horizontal="center" vertical="center" wrapText="1"/>
    </xf>
    <xf numFmtId="0" fontId="13" fillId="0" borderId="33" xfId="3" applyFont="1" applyBorder="1" applyAlignment="1">
      <alignment horizontal="center" vertical="center" wrapText="1"/>
    </xf>
    <xf numFmtId="0" fontId="0" fillId="0" borderId="48" xfId="0" applyBorder="1" applyAlignment="1">
      <alignment horizontal="center" vertical="center" wrapText="1"/>
    </xf>
    <xf numFmtId="167" fontId="13" fillId="0" borderId="61" xfId="5" applyNumberFormat="1" applyFont="1" applyBorder="1" applyAlignment="1">
      <alignment horizontal="center" vertical="center"/>
    </xf>
    <xf numFmtId="167" fontId="13" fillId="0" borderId="49" xfId="5" applyNumberFormat="1" applyFont="1" applyBorder="1" applyAlignment="1">
      <alignment horizontal="center" vertical="center"/>
    </xf>
    <xf numFmtId="0" fontId="12" fillId="3" borderId="5" xfId="2" applyFont="1" applyFill="1" applyBorder="1" applyAlignment="1">
      <alignment horizontal="center" vertical="center"/>
    </xf>
    <xf numFmtId="0" fontId="12" fillId="3" borderId="6" xfId="2" applyFont="1" applyFill="1" applyBorder="1" applyAlignment="1">
      <alignment horizontal="center" vertical="center"/>
    </xf>
    <xf numFmtId="0" fontId="12" fillId="3" borderId="7" xfId="2" applyFont="1" applyFill="1" applyBorder="1" applyAlignment="1">
      <alignment horizontal="center" vertical="center"/>
    </xf>
    <xf numFmtId="167" fontId="13" fillId="0" borderId="67" xfId="5" applyNumberFormat="1" applyFont="1" applyBorder="1" applyAlignment="1">
      <alignment horizontal="center" vertical="center"/>
    </xf>
    <xf numFmtId="167" fontId="13" fillId="0" borderId="40" xfId="5" applyNumberFormat="1" applyFont="1" applyBorder="1" applyAlignment="1">
      <alignment horizontal="center" vertical="center"/>
    </xf>
    <xf numFmtId="173" fontId="13" fillId="0" borderId="40" xfId="22" applyNumberFormat="1" applyFont="1" applyFill="1" applyBorder="1" applyAlignment="1">
      <alignment horizontal="center" vertical="center" wrapText="1"/>
    </xf>
    <xf numFmtId="167" fontId="13" fillId="0" borderId="33" xfId="5" applyNumberFormat="1" applyFont="1" applyBorder="1" applyAlignment="1">
      <alignment horizontal="center" vertical="center"/>
    </xf>
    <xf numFmtId="167" fontId="13" fillId="0" borderId="48" xfId="5" applyNumberFormat="1" applyFont="1" applyBorder="1" applyAlignment="1">
      <alignment horizontal="center" vertical="center"/>
    </xf>
    <xf numFmtId="173" fontId="13" fillId="0" borderId="67" xfId="22" applyNumberFormat="1" applyFont="1" applyBorder="1" applyAlignment="1">
      <alignment horizontal="center" vertical="center"/>
    </xf>
    <xf numFmtId="173" fontId="13" fillId="0" borderId="40" xfId="22" applyNumberFormat="1" applyFont="1" applyBorder="1" applyAlignment="1">
      <alignment horizontal="center" vertical="center"/>
    </xf>
    <xf numFmtId="173" fontId="13" fillId="0" borderId="33" xfId="22" applyNumberFormat="1" applyFont="1" applyFill="1" applyBorder="1" applyAlignment="1">
      <alignment horizontal="center" vertical="center"/>
    </xf>
    <xf numFmtId="173" fontId="13" fillId="0" borderId="48" xfId="22" applyNumberFormat="1" applyFont="1" applyFill="1" applyBorder="1" applyAlignment="1">
      <alignment horizontal="center" vertical="center"/>
    </xf>
    <xf numFmtId="0" fontId="0" fillId="0" borderId="63" xfId="0" applyBorder="1" applyAlignment="1">
      <alignment horizontal="center" vertical="center" wrapText="1"/>
    </xf>
    <xf numFmtId="164" fontId="13" fillId="0" borderId="33" xfId="22" applyFont="1" applyFill="1" applyBorder="1" applyAlignment="1">
      <alignment horizontal="center" vertical="center"/>
    </xf>
    <xf numFmtId="164" fontId="13" fillId="0" borderId="48" xfId="22" applyFont="1" applyFill="1" applyBorder="1" applyAlignment="1">
      <alignment horizontal="center" vertical="center"/>
    </xf>
    <xf numFmtId="1" fontId="6" fillId="0" borderId="6" xfId="3" applyNumberFormat="1" applyFont="1" applyBorder="1" applyAlignment="1">
      <alignment horizontal="center" vertical="center"/>
    </xf>
    <xf numFmtId="0" fontId="42" fillId="5" borderId="9" xfId="19" applyFont="1" applyFill="1" applyBorder="1" applyAlignment="1">
      <alignment horizontal="center" vertical="center" wrapText="1"/>
    </xf>
    <xf numFmtId="0" fontId="42" fillId="5" borderId="13" xfId="19" applyFont="1" applyFill="1" applyBorder="1" applyAlignment="1">
      <alignment horizontal="center" vertical="center" wrapText="1"/>
    </xf>
    <xf numFmtId="0" fontId="24" fillId="11" borderId="55" xfId="14" quotePrefix="1" applyNumberFormat="1" applyFill="1" applyBorder="1" applyAlignment="1">
      <alignment horizontal="center" vertical="center" wrapText="1"/>
    </xf>
    <xf numFmtId="0" fontId="24" fillId="11" borderId="12" xfId="14" quotePrefix="1" applyNumberFormat="1" applyFill="1" applyBorder="1" applyAlignment="1">
      <alignment horizontal="center" vertical="center" wrapText="1"/>
    </xf>
    <xf numFmtId="0" fontId="24" fillId="11" borderId="9" xfId="14" quotePrefix="1" applyNumberFormat="1" applyFill="1" applyBorder="1" applyAlignment="1">
      <alignment horizontal="center" vertical="center" wrapText="1"/>
    </xf>
    <xf numFmtId="0" fontId="24" fillId="11" borderId="13" xfId="14" quotePrefix="1" applyNumberFormat="1" applyFill="1" applyBorder="1" applyAlignment="1">
      <alignment horizontal="center" vertical="center" wrapText="1"/>
    </xf>
    <xf numFmtId="0" fontId="24" fillId="11" borderId="9" xfId="14" applyNumberFormat="1" applyFill="1" applyBorder="1" applyAlignment="1">
      <alignment horizontal="center" vertical="center" wrapText="1"/>
    </xf>
    <xf numFmtId="0" fontId="24" fillId="11" borderId="13" xfId="14" applyNumberFormat="1" applyFill="1" applyBorder="1" applyAlignment="1">
      <alignment horizontal="center" vertical="center" wrapText="1"/>
    </xf>
    <xf numFmtId="0" fontId="24" fillId="3" borderId="9" xfId="12" quotePrefix="1" applyNumberFormat="1" applyFont="1" applyFill="1" applyBorder="1" applyAlignment="1">
      <alignment horizontal="center" vertical="center" wrapText="1"/>
    </xf>
    <xf numFmtId="0" fontId="24" fillId="3" borderId="13" xfId="12" quotePrefix="1" applyNumberFormat="1" applyFont="1" applyFill="1" applyBorder="1" applyAlignment="1">
      <alignment horizontal="center" vertical="center" wrapText="1"/>
    </xf>
    <xf numFmtId="0" fontId="42" fillId="5" borderId="37" xfId="19" applyFont="1" applyFill="1" applyBorder="1" applyAlignment="1">
      <alignment horizontal="center" vertical="center"/>
    </xf>
    <xf numFmtId="0" fontId="42" fillId="5" borderId="38" xfId="19" applyFont="1" applyFill="1" applyBorder="1" applyAlignment="1">
      <alignment horizontal="center" vertical="center"/>
    </xf>
    <xf numFmtId="0" fontId="42" fillId="5" borderId="56" xfId="19" applyFont="1" applyFill="1" applyBorder="1" applyAlignment="1">
      <alignment horizontal="center" vertical="center"/>
    </xf>
    <xf numFmtId="0" fontId="42" fillId="5" borderId="59" xfId="19" applyFont="1" applyFill="1" applyBorder="1" applyAlignment="1">
      <alignment horizontal="center" vertical="center"/>
    </xf>
    <xf numFmtId="0" fontId="42" fillId="5" borderId="10" xfId="19" applyFont="1" applyFill="1" applyBorder="1" applyAlignment="1">
      <alignment horizontal="center" vertical="center" wrapText="1"/>
    </xf>
    <xf numFmtId="0" fontId="42" fillId="5" borderId="74" xfId="19" applyFont="1" applyFill="1" applyBorder="1" applyAlignment="1">
      <alignment horizontal="center" vertical="center" wrapText="1"/>
    </xf>
    <xf numFmtId="0" fontId="3" fillId="10" borderId="1" xfId="19" applyFill="1" applyAlignment="1">
      <alignment horizontal="center"/>
    </xf>
    <xf numFmtId="0" fontId="42" fillId="5" borderId="33" xfId="19" applyFont="1" applyFill="1" applyBorder="1" applyAlignment="1">
      <alignment horizontal="center" vertical="center" wrapText="1"/>
    </xf>
    <xf numFmtId="0" fontId="42" fillId="5" borderId="60" xfId="19" applyFont="1" applyFill="1" applyBorder="1" applyAlignment="1">
      <alignment horizontal="center" vertical="center" wrapText="1"/>
    </xf>
    <xf numFmtId="0" fontId="38" fillId="3" borderId="10" xfId="19" applyFont="1" applyFill="1" applyBorder="1" applyAlignment="1">
      <alignment horizontal="center" vertical="center" wrapText="1"/>
    </xf>
    <xf numFmtId="0" fontId="38" fillId="3" borderId="14" xfId="19" applyFont="1" applyFill="1" applyBorder="1" applyAlignment="1">
      <alignment horizontal="center" vertical="center" wrapText="1"/>
    </xf>
    <xf numFmtId="0" fontId="11" fillId="0" borderId="1" xfId="2" applyFont="1" applyAlignment="1">
      <alignment horizontal="center" vertical="center" wrapText="1"/>
    </xf>
    <xf numFmtId="0" fontId="11" fillId="0" borderId="20" xfId="2" applyFont="1" applyBorder="1" applyAlignment="1">
      <alignment horizontal="center" vertical="center" wrapText="1"/>
    </xf>
    <xf numFmtId="0" fontId="12" fillId="10" borderId="11" xfId="2" applyFont="1" applyFill="1" applyBorder="1" applyAlignment="1">
      <alignment horizontal="center" vertical="center"/>
    </xf>
    <xf numFmtId="0" fontId="12" fillId="10" borderId="20" xfId="2" applyFont="1" applyFill="1" applyBorder="1" applyAlignment="1">
      <alignment horizontal="center" vertical="center"/>
    </xf>
    <xf numFmtId="0" fontId="12" fillId="10" borderId="19" xfId="2" applyFont="1" applyFill="1" applyBorder="1" applyAlignment="1">
      <alignment horizontal="center" vertical="center"/>
    </xf>
    <xf numFmtId="0" fontId="12" fillId="10" borderId="29" xfId="2" applyFont="1" applyFill="1" applyBorder="1" applyAlignment="1">
      <alignment horizontal="center" vertical="center"/>
    </xf>
    <xf numFmtId="0" fontId="12" fillId="10" borderId="27" xfId="2" applyFont="1" applyFill="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3" borderId="2"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20" xfId="0" applyFont="1" applyFill="1" applyBorder="1" applyAlignment="1">
      <alignment horizontal="center" vertical="center"/>
    </xf>
    <xf numFmtId="0" fontId="12" fillId="3" borderId="19" xfId="0" applyFont="1" applyFill="1" applyBorder="1" applyAlignment="1">
      <alignment horizontal="center" vertical="center"/>
    </xf>
    <xf numFmtId="0" fontId="13" fillId="0" borderId="22"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65" xfId="0" applyFont="1" applyBorder="1" applyAlignment="1">
      <alignment horizontal="left" vertical="center" wrapText="1"/>
    </xf>
    <xf numFmtId="0" fontId="13" fillId="0" borderId="17" xfId="0" applyFont="1" applyBorder="1" applyAlignment="1">
      <alignment horizontal="left" vertical="center" wrapText="1"/>
    </xf>
    <xf numFmtId="0" fontId="12" fillId="5" borderId="45" xfId="2" applyFont="1" applyFill="1" applyBorder="1" applyAlignment="1">
      <alignment horizontal="center" vertical="center" wrapText="1"/>
    </xf>
    <xf numFmtId="0" fontId="12" fillId="5" borderId="46" xfId="2" applyFont="1" applyFill="1" applyBorder="1" applyAlignment="1">
      <alignment horizontal="center" vertical="center" wrapText="1"/>
    </xf>
    <xf numFmtId="0" fontId="11" fillId="0" borderId="26" xfId="2" applyFont="1" applyBorder="1" applyAlignment="1">
      <alignment horizontal="center" vertical="center" wrapText="1"/>
    </xf>
    <xf numFmtId="0" fontId="12" fillId="0" borderId="29" xfId="2" applyFont="1" applyBorder="1" applyAlignment="1">
      <alignment horizontal="center" vertical="center"/>
    </xf>
    <xf numFmtId="0" fontId="12" fillId="0" borderId="27" xfId="2" applyFont="1" applyBorder="1" applyAlignment="1">
      <alignment horizontal="center" vertical="center"/>
    </xf>
    <xf numFmtId="0" fontId="12" fillId="5" borderId="41" xfId="2" applyFont="1" applyFill="1" applyBorder="1" applyAlignment="1">
      <alignment horizontal="center" vertical="center" wrapText="1"/>
    </xf>
    <xf numFmtId="0" fontId="12" fillId="5" borderId="42" xfId="2" applyFont="1" applyFill="1" applyBorder="1" applyAlignment="1">
      <alignment horizontal="center" vertical="center" wrapText="1"/>
    </xf>
    <xf numFmtId="0" fontId="12" fillId="0" borderId="71" xfId="2" applyFont="1" applyBorder="1" applyAlignment="1">
      <alignment horizontal="center" vertical="center" wrapText="1"/>
    </xf>
    <xf numFmtId="0" fontId="12" fillId="0" borderId="72" xfId="2" applyFont="1" applyBorder="1" applyAlignment="1">
      <alignment horizontal="center" vertical="center" wrapText="1"/>
    </xf>
    <xf numFmtId="0" fontId="12" fillId="0" borderId="73" xfId="2" applyFont="1" applyBorder="1" applyAlignment="1">
      <alignment horizontal="center" vertical="center" wrapText="1"/>
    </xf>
  </cellXfs>
  <cellStyles count="23">
    <cellStyle name="Hyperlink" xfId="16" xr:uid="{FF327CB4-B363-4859-B3D4-FEC05C720CF9}"/>
    <cellStyle name="Millares" xfId="18" builtinId="3"/>
    <cellStyle name="Millares [0] 2" xfId="7" xr:uid="{00000000-0005-0000-0000-000001000000}"/>
    <cellStyle name="Millares 2" xfId="5" xr:uid="{00000000-0005-0000-0000-00000200000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ABC41A0B-FA08-43D3-8093-1B3593C009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D0D6D8B-2369-4E44-815F-B1976E97D6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54430</xdr:colOff>
      <xdr:row>62</xdr:row>
      <xdr:rowOff>68036</xdr:rowOff>
    </xdr:from>
    <xdr:to>
      <xdr:col>2</xdr:col>
      <xdr:colOff>452437</xdr:colOff>
      <xdr:row>62</xdr:row>
      <xdr:rowOff>352947</xdr:rowOff>
    </xdr:to>
    <xdr:pic>
      <xdr:nvPicPr>
        <xdr:cNvPr id="3" name="Imagen 2">
          <a:extLst>
            <a:ext uri="{FF2B5EF4-FFF2-40B4-BE49-F238E27FC236}">
              <a16:creationId xmlns:a16="http://schemas.microsoft.com/office/drawing/2014/main" id="{63CE1F17-974C-4899-A4E8-069469E9B11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69368" y="32441130"/>
          <a:ext cx="398007" cy="28491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ecretariadistritald-my.sharepoint.com/C:/Users/Lenovo/Downloads/8190%20-%20Reporte%20Plan%20de%20Accion_2025_marzo%20RevNGB%20RJDM%20(1).xlsx" TargetMode="External"/><Relationship Id="rId1" Type="http://schemas.openxmlformats.org/officeDocument/2006/relationships/externalLinkPath" Target="/Users/Lenovo/Downloads/8190%20-%20Reporte%20Plan%20de%20Accion_2025_marzo%20RevNGB%20RJDM%20(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ecretariadistritald-my.sharepoint.com/C:/Users/Lenovo/Downloads/8190-Reporte%20Plan%20de%20Acci&#243;n%20Mayo%20AGA.xlsx" TargetMode="External"/><Relationship Id="rId1" Type="http://schemas.openxmlformats.org/officeDocument/2006/relationships/externalLinkPath" Target="/Users/Lenovo/Downloads/8190-Reporte%20Plan%20de%20Acci&#243;n%20Mayo%20AGA.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secretariadistritald-my.sharepoint.com/C:/Users/Lenovo/Downloads/8190-Reporte%20Plan%20de%20Acci&#243;n%20julio%202025%20DGC%20Aleja.xlsx" TargetMode="External"/><Relationship Id="rId1" Type="http://schemas.openxmlformats.org/officeDocument/2006/relationships/externalLinkPath" Target="/Users/Lenovo/Downloads/8190-Reporte%20Plan%20de%20Acci&#243;n%20julio%202025%20DGC%20Aleja.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coordinacion.tsocial\Downloads\8190-Reporte%20Plan%20de%20Accio&#769;n%20DIC%20-DGC%20AGA.xlsx" TargetMode="External"/><Relationship Id="rId1" Type="http://schemas.openxmlformats.org/officeDocument/2006/relationships/externalLinkPath" Target="/Users/coordinacion.tsocial/Downloads/8190-Reporte%20Plan%20de%20Accio&#769;n%20DIC%20-DGC%20AG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CTIVIDAD_1"/>
      <sheetName val="Hoja de vida1 "/>
      <sheetName val="ACTIVIDAD_2"/>
      <sheetName val="Hoja de vida2"/>
      <sheetName val="ACTIVIDAD_3"/>
      <sheetName val="Hoja de vida3"/>
      <sheetName val="META_PDD"/>
      <sheetName val="Hoja de vida_MetaPDD"/>
      <sheetName val="PRODUCTO_MGA"/>
      <sheetName val="PMR"/>
      <sheetName val="TERRITORIALIZACIÓN"/>
      <sheetName val="CONTROL DE CAMBIOS"/>
    </sheetNames>
    <sheetDataSet>
      <sheetData sheetId="0">
        <row r="24">
          <cell r="B24">
            <v>291874000</v>
          </cell>
          <cell r="C24">
            <v>206793000</v>
          </cell>
        </row>
        <row r="25">
          <cell r="B25">
            <v>0</v>
          </cell>
          <cell r="C25">
            <v>2113666</v>
          </cell>
          <cell r="D25">
            <v>34229732</v>
          </cell>
          <cell r="G25">
            <v>0</v>
          </cell>
        </row>
      </sheetData>
      <sheetData sheetId="1"/>
      <sheetData sheetId="2">
        <row r="24">
          <cell r="B24">
            <v>291874000</v>
          </cell>
          <cell r="C24">
            <v>206793000</v>
          </cell>
        </row>
        <row r="25">
          <cell r="B25">
            <v>0</v>
          </cell>
          <cell r="C25">
            <v>2113667</v>
          </cell>
          <cell r="D25">
            <v>34229734</v>
          </cell>
        </row>
      </sheetData>
      <sheetData sheetId="3"/>
      <sheetData sheetId="4">
        <row r="26">
          <cell r="B26">
            <v>59208000</v>
          </cell>
          <cell r="C26">
            <v>36168000</v>
          </cell>
        </row>
        <row r="27">
          <cell r="B27">
            <v>0</v>
          </cell>
          <cell r="C27">
            <v>266400</v>
          </cell>
        </row>
        <row r="40">
          <cell r="C40">
            <v>0</v>
          </cell>
        </row>
        <row r="42">
          <cell r="C42">
            <v>0.1</v>
          </cell>
        </row>
      </sheetData>
      <sheetData sheetId="5"/>
      <sheetData sheetId="6">
        <row r="31">
          <cell r="C31">
            <v>427</v>
          </cell>
        </row>
      </sheetData>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vo"/>
      <sheetName val="ACTIVIDAD_1"/>
      <sheetName val="ACTIVIDAD_2"/>
      <sheetName val="ACTIVIDAD_3"/>
      <sheetName val="META_PDD"/>
      <sheetName val="PRODUCTO_MGA"/>
      <sheetName val="TERRITORIALIZACIÓN"/>
      <sheetName val="PMR"/>
      <sheetName val="CONTROL DE CAMBIOS"/>
    </sheetNames>
    <sheetDataSet>
      <sheetData sheetId="0"/>
      <sheetData sheetId="1">
        <row r="26">
          <cell r="F26">
            <v>47461400</v>
          </cell>
        </row>
      </sheetData>
      <sheetData sheetId="2">
        <row r="26">
          <cell r="F26">
            <v>47461400</v>
          </cell>
        </row>
      </sheetData>
      <sheetData sheetId="3">
        <row r="25">
          <cell r="F25">
            <v>119958179</v>
          </cell>
        </row>
        <row r="26">
          <cell r="F26">
            <v>8803785</v>
          </cell>
        </row>
        <row r="45">
          <cell r="C45">
            <v>0.1</v>
          </cell>
        </row>
      </sheetData>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vo"/>
      <sheetName val="ACTIVIDAD_1"/>
      <sheetName val="ACTIVIDAD_2"/>
      <sheetName val="ACTIVIDAD_3"/>
      <sheetName val="META_PDD"/>
      <sheetName val="PRODUCTO_MGA"/>
      <sheetName val="PMR"/>
      <sheetName val="TERRITORIALIZACIÓN"/>
      <sheetName val="CONTROL DE CAMBIOS"/>
    </sheetNames>
    <sheetDataSet>
      <sheetData sheetId="0"/>
      <sheetData sheetId="1">
        <row r="25">
          <cell r="H25">
            <v>0</v>
          </cell>
        </row>
        <row r="26">
          <cell r="H26">
            <v>49210000</v>
          </cell>
        </row>
      </sheetData>
      <sheetData sheetId="2">
        <row r="25">
          <cell r="H25">
            <v>0</v>
          </cell>
        </row>
        <row r="26">
          <cell r="H26">
            <v>49210000</v>
          </cell>
        </row>
      </sheetData>
      <sheetData sheetId="3">
        <row r="25">
          <cell r="H25">
            <v>0</v>
          </cell>
        </row>
        <row r="26">
          <cell r="H26">
            <v>108398187</v>
          </cell>
        </row>
      </sheetData>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vo"/>
      <sheetName val="ACTIVIDAD_1"/>
      <sheetName val="ACTIVIDAD_2"/>
      <sheetName val="ACTIVIDAD_3"/>
      <sheetName val="META_PDD"/>
      <sheetName val="TERRITORIALIZACIÓN"/>
      <sheetName val="PRODUCTO_MGA"/>
      <sheetName val="PMR"/>
      <sheetName val="CONTROL DE CAMBIOS"/>
    </sheetNames>
    <sheetDataSet>
      <sheetData sheetId="0"/>
      <sheetData sheetId="1">
        <row r="25">
          <cell r="L25">
            <v>24273229</v>
          </cell>
        </row>
        <row r="26">
          <cell r="L26">
            <v>60999458</v>
          </cell>
        </row>
      </sheetData>
      <sheetData sheetId="2">
        <row r="25">
          <cell r="L25">
            <v>24273228</v>
          </cell>
        </row>
        <row r="26">
          <cell r="L26">
            <v>54339458</v>
          </cell>
        </row>
      </sheetData>
      <sheetData sheetId="3">
        <row r="25">
          <cell r="L25">
            <v>79661000</v>
          </cell>
        </row>
        <row r="26">
          <cell r="L26">
            <v>11164843</v>
          </cell>
        </row>
      </sheetData>
      <sheetData sheetId="4"/>
      <sheetData sheetId="5"/>
      <sheetData sheetId="6"/>
      <sheetData sheetId="7"/>
      <sheetData sheetId="8"/>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4E26-D463-4D8A-A839-55C584ACFC87}">
  <sheetPr>
    <tabColor rgb="FFFFFF00"/>
  </sheetPr>
  <dimension ref="A1:C93"/>
  <sheetViews>
    <sheetView workbookViewId="0">
      <selection activeCell="C5" sqref="C5"/>
    </sheetView>
  </sheetViews>
  <sheetFormatPr defaultColWidth="10.42578125" defaultRowHeight="13.9"/>
  <cols>
    <col min="1" max="1" width="53" style="197" customWidth="1"/>
    <col min="2" max="2" width="78.42578125" style="197" customWidth="1"/>
    <col min="3" max="3" width="36.42578125" style="197" customWidth="1"/>
    <col min="4" max="4" width="31.140625" style="197" customWidth="1"/>
    <col min="5" max="5" width="70.28515625" style="197" customWidth="1"/>
    <col min="6" max="6" width="17.42578125" style="197" customWidth="1"/>
    <col min="7" max="8" width="21.7109375" style="197" customWidth="1"/>
    <col min="9" max="9" width="19.42578125" style="197" customWidth="1"/>
    <col min="10" max="10" width="42" style="197" customWidth="1"/>
    <col min="11" max="256" width="10.42578125" style="197"/>
    <col min="257" max="257" width="72" style="197" bestFit="1" customWidth="1"/>
    <col min="258" max="258" width="78.42578125" style="197" customWidth="1"/>
    <col min="259" max="259" width="10.42578125" style="197"/>
    <col min="260" max="260" width="31.140625" style="197" customWidth="1"/>
    <col min="261" max="261" width="70.28515625" style="197" customWidth="1"/>
    <col min="262" max="262" width="17.42578125" style="197" customWidth="1"/>
    <col min="263" max="264" width="21.7109375" style="197" customWidth="1"/>
    <col min="265" max="265" width="19.42578125" style="197" customWidth="1"/>
    <col min="266" max="266" width="42" style="197" customWidth="1"/>
    <col min="267" max="512" width="10.42578125" style="197"/>
    <col min="513" max="513" width="72" style="197" bestFit="1" customWidth="1"/>
    <col min="514" max="514" width="78.42578125" style="197" customWidth="1"/>
    <col min="515" max="515" width="10.42578125" style="197"/>
    <col min="516" max="516" width="31.140625" style="197" customWidth="1"/>
    <col min="517" max="517" width="70.28515625" style="197" customWidth="1"/>
    <col min="518" max="518" width="17.42578125" style="197" customWidth="1"/>
    <col min="519" max="520" width="21.7109375" style="197" customWidth="1"/>
    <col min="521" max="521" width="19.42578125" style="197" customWidth="1"/>
    <col min="522" max="522" width="42" style="197" customWidth="1"/>
    <col min="523" max="768" width="10.42578125" style="197"/>
    <col min="769" max="769" width="72" style="197" bestFit="1" customWidth="1"/>
    <col min="770" max="770" width="78.42578125" style="197" customWidth="1"/>
    <col min="771" max="771" width="10.42578125" style="197"/>
    <col min="772" max="772" width="31.140625" style="197" customWidth="1"/>
    <col min="773" max="773" width="70.28515625" style="197" customWidth="1"/>
    <col min="774" max="774" width="17.42578125" style="197" customWidth="1"/>
    <col min="775" max="776" width="21.7109375" style="197" customWidth="1"/>
    <col min="777" max="777" width="19.42578125" style="197" customWidth="1"/>
    <col min="778" max="778" width="42" style="197" customWidth="1"/>
    <col min="779" max="1024" width="10.42578125" style="197"/>
    <col min="1025" max="1025" width="72" style="197" bestFit="1" customWidth="1"/>
    <col min="1026" max="1026" width="78.42578125" style="197" customWidth="1"/>
    <col min="1027" max="1027" width="10.42578125" style="197"/>
    <col min="1028" max="1028" width="31.140625" style="197" customWidth="1"/>
    <col min="1029" max="1029" width="70.28515625" style="197" customWidth="1"/>
    <col min="1030" max="1030" width="17.42578125" style="197" customWidth="1"/>
    <col min="1031" max="1032" width="21.7109375" style="197" customWidth="1"/>
    <col min="1033" max="1033" width="19.42578125" style="197" customWidth="1"/>
    <col min="1034" max="1034" width="42" style="197" customWidth="1"/>
    <col min="1035" max="1280" width="10.42578125" style="197"/>
    <col min="1281" max="1281" width="72" style="197" bestFit="1" customWidth="1"/>
    <col min="1282" max="1282" width="78.42578125" style="197" customWidth="1"/>
    <col min="1283" max="1283" width="10.42578125" style="197"/>
    <col min="1284" max="1284" width="31.140625" style="197" customWidth="1"/>
    <col min="1285" max="1285" width="70.28515625" style="197" customWidth="1"/>
    <col min="1286" max="1286" width="17.42578125" style="197" customWidth="1"/>
    <col min="1287" max="1288" width="21.7109375" style="197" customWidth="1"/>
    <col min="1289" max="1289" width="19.42578125" style="197" customWidth="1"/>
    <col min="1290" max="1290" width="42" style="197" customWidth="1"/>
    <col min="1291" max="1536" width="10.42578125" style="197"/>
    <col min="1537" max="1537" width="72" style="197" bestFit="1" customWidth="1"/>
    <col min="1538" max="1538" width="78.42578125" style="197" customWidth="1"/>
    <col min="1539" max="1539" width="10.42578125" style="197"/>
    <col min="1540" max="1540" width="31.140625" style="197" customWidth="1"/>
    <col min="1541" max="1541" width="70.28515625" style="197" customWidth="1"/>
    <col min="1542" max="1542" width="17.42578125" style="197" customWidth="1"/>
    <col min="1543" max="1544" width="21.7109375" style="197" customWidth="1"/>
    <col min="1545" max="1545" width="19.42578125" style="197" customWidth="1"/>
    <col min="1546" max="1546" width="42" style="197" customWidth="1"/>
    <col min="1547" max="1792" width="10.42578125" style="197"/>
    <col min="1793" max="1793" width="72" style="197" bestFit="1" customWidth="1"/>
    <col min="1794" max="1794" width="78.42578125" style="197" customWidth="1"/>
    <col min="1795" max="1795" width="10.42578125" style="197"/>
    <col min="1796" max="1796" width="31.140625" style="197" customWidth="1"/>
    <col min="1797" max="1797" width="70.28515625" style="197" customWidth="1"/>
    <col min="1798" max="1798" width="17.42578125" style="197" customWidth="1"/>
    <col min="1799" max="1800" width="21.7109375" style="197" customWidth="1"/>
    <col min="1801" max="1801" width="19.42578125" style="197" customWidth="1"/>
    <col min="1802" max="1802" width="42" style="197" customWidth="1"/>
    <col min="1803" max="2048" width="10.42578125" style="197"/>
    <col min="2049" max="2049" width="72" style="197" bestFit="1" customWidth="1"/>
    <col min="2050" max="2050" width="78.42578125" style="197" customWidth="1"/>
    <col min="2051" max="2051" width="10.42578125" style="197"/>
    <col min="2052" max="2052" width="31.140625" style="197" customWidth="1"/>
    <col min="2053" max="2053" width="70.28515625" style="197" customWidth="1"/>
    <col min="2054" max="2054" width="17.42578125" style="197" customWidth="1"/>
    <col min="2055" max="2056" width="21.7109375" style="197" customWidth="1"/>
    <col min="2057" max="2057" width="19.42578125" style="197" customWidth="1"/>
    <col min="2058" max="2058" width="42" style="197" customWidth="1"/>
    <col min="2059" max="2304" width="10.42578125" style="197"/>
    <col min="2305" max="2305" width="72" style="197" bestFit="1" customWidth="1"/>
    <col min="2306" max="2306" width="78.42578125" style="197" customWidth="1"/>
    <col min="2307" max="2307" width="10.42578125" style="197"/>
    <col min="2308" max="2308" width="31.140625" style="197" customWidth="1"/>
    <col min="2309" max="2309" width="70.28515625" style="197" customWidth="1"/>
    <col min="2310" max="2310" width="17.42578125" style="197" customWidth="1"/>
    <col min="2311" max="2312" width="21.7109375" style="197" customWidth="1"/>
    <col min="2313" max="2313" width="19.42578125" style="197" customWidth="1"/>
    <col min="2314" max="2314" width="42" style="197" customWidth="1"/>
    <col min="2315" max="2560" width="10.42578125" style="197"/>
    <col min="2561" max="2561" width="72" style="197" bestFit="1" customWidth="1"/>
    <col min="2562" max="2562" width="78.42578125" style="197" customWidth="1"/>
    <col min="2563" max="2563" width="10.42578125" style="197"/>
    <col min="2564" max="2564" width="31.140625" style="197" customWidth="1"/>
    <col min="2565" max="2565" width="70.28515625" style="197" customWidth="1"/>
    <col min="2566" max="2566" width="17.42578125" style="197" customWidth="1"/>
    <col min="2567" max="2568" width="21.7109375" style="197" customWidth="1"/>
    <col min="2569" max="2569" width="19.42578125" style="197" customWidth="1"/>
    <col min="2570" max="2570" width="42" style="197" customWidth="1"/>
    <col min="2571" max="2816" width="10.42578125" style="197"/>
    <col min="2817" max="2817" width="72" style="197" bestFit="1" customWidth="1"/>
    <col min="2818" max="2818" width="78.42578125" style="197" customWidth="1"/>
    <col min="2819" max="2819" width="10.42578125" style="197"/>
    <col min="2820" max="2820" width="31.140625" style="197" customWidth="1"/>
    <col min="2821" max="2821" width="70.28515625" style="197" customWidth="1"/>
    <col min="2822" max="2822" width="17.42578125" style="197" customWidth="1"/>
    <col min="2823" max="2824" width="21.7109375" style="197" customWidth="1"/>
    <col min="2825" max="2825" width="19.42578125" style="197" customWidth="1"/>
    <col min="2826" max="2826" width="42" style="197" customWidth="1"/>
    <col min="2827" max="3072" width="10.42578125" style="197"/>
    <col min="3073" max="3073" width="72" style="197" bestFit="1" customWidth="1"/>
    <col min="3074" max="3074" width="78.42578125" style="197" customWidth="1"/>
    <col min="3075" max="3075" width="10.42578125" style="197"/>
    <col min="3076" max="3076" width="31.140625" style="197" customWidth="1"/>
    <col min="3077" max="3077" width="70.28515625" style="197" customWidth="1"/>
    <col min="3078" max="3078" width="17.42578125" style="197" customWidth="1"/>
    <col min="3079" max="3080" width="21.7109375" style="197" customWidth="1"/>
    <col min="3081" max="3081" width="19.42578125" style="197" customWidth="1"/>
    <col min="3082" max="3082" width="42" style="197" customWidth="1"/>
    <col min="3083" max="3328" width="10.42578125" style="197"/>
    <col min="3329" max="3329" width="72" style="197" bestFit="1" customWidth="1"/>
    <col min="3330" max="3330" width="78.42578125" style="197" customWidth="1"/>
    <col min="3331" max="3331" width="10.42578125" style="197"/>
    <col min="3332" max="3332" width="31.140625" style="197" customWidth="1"/>
    <col min="3333" max="3333" width="70.28515625" style="197" customWidth="1"/>
    <col min="3334" max="3334" width="17.42578125" style="197" customWidth="1"/>
    <col min="3335" max="3336" width="21.7109375" style="197" customWidth="1"/>
    <col min="3337" max="3337" width="19.42578125" style="197" customWidth="1"/>
    <col min="3338" max="3338" width="42" style="197" customWidth="1"/>
    <col min="3339" max="3584" width="10.42578125" style="197"/>
    <col min="3585" max="3585" width="72" style="197" bestFit="1" customWidth="1"/>
    <col min="3586" max="3586" width="78.42578125" style="197" customWidth="1"/>
    <col min="3587" max="3587" width="10.42578125" style="197"/>
    <col min="3588" max="3588" width="31.140625" style="197" customWidth="1"/>
    <col min="3589" max="3589" width="70.28515625" style="197" customWidth="1"/>
    <col min="3590" max="3590" width="17.42578125" style="197" customWidth="1"/>
    <col min="3591" max="3592" width="21.7109375" style="197" customWidth="1"/>
    <col min="3593" max="3593" width="19.42578125" style="197" customWidth="1"/>
    <col min="3594" max="3594" width="42" style="197" customWidth="1"/>
    <col min="3595" max="3840" width="10.42578125" style="197"/>
    <col min="3841" max="3841" width="72" style="197" bestFit="1" customWidth="1"/>
    <col min="3842" max="3842" width="78.42578125" style="197" customWidth="1"/>
    <col min="3843" max="3843" width="10.42578125" style="197"/>
    <col min="3844" max="3844" width="31.140625" style="197" customWidth="1"/>
    <col min="3845" max="3845" width="70.28515625" style="197" customWidth="1"/>
    <col min="3846" max="3846" width="17.42578125" style="197" customWidth="1"/>
    <col min="3847" max="3848" width="21.7109375" style="197" customWidth="1"/>
    <col min="3849" max="3849" width="19.42578125" style="197" customWidth="1"/>
    <col min="3850" max="3850" width="42" style="197" customWidth="1"/>
    <col min="3851" max="4096" width="10.42578125" style="197"/>
    <col min="4097" max="4097" width="72" style="197" bestFit="1" customWidth="1"/>
    <col min="4098" max="4098" width="78.42578125" style="197" customWidth="1"/>
    <col min="4099" max="4099" width="10.42578125" style="197"/>
    <col min="4100" max="4100" width="31.140625" style="197" customWidth="1"/>
    <col min="4101" max="4101" width="70.28515625" style="197" customWidth="1"/>
    <col min="4102" max="4102" width="17.42578125" style="197" customWidth="1"/>
    <col min="4103" max="4104" width="21.7109375" style="197" customWidth="1"/>
    <col min="4105" max="4105" width="19.42578125" style="197" customWidth="1"/>
    <col min="4106" max="4106" width="42" style="197" customWidth="1"/>
    <col min="4107" max="4352" width="10.42578125" style="197"/>
    <col min="4353" max="4353" width="72" style="197" bestFit="1" customWidth="1"/>
    <col min="4354" max="4354" width="78.42578125" style="197" customWidth="1"/>
    <col min="4355" max="4355" width="10.42578125" style="197"/>
    <col min="4356" max="4356" width="31.140625" style="197" customWidth="1"/>
    <col min="4357" max="4357" width="70.28515625" style="197" customWidth="1"/>
    <col min="4358" max="4358" width="17.42578125" style="197" customWidth="1"/>
    <col min="4359" max="4360" width="21.7109375" style="197" customWidth="1"/>
    <col min="4361" max="4361" width="19.42578125" style="197" customWidth="1"/>
    <col min="4362" max="4362" width="42" style="197" customWidth="1"/>
    <col min="4363" max="4608" width="10.42578125" style="197"/>
    <col min="4609" max="4609" width="72" style="197" bestFit="1" customWidth="1"/>
    <col min="4610" max="4610" width="78.42578125" style="197" customWidth="1"/>
    <col min="4611" max="4611" width="10.42578125" style="197"/>
    <col min="4612" max="4612" width="31.140625" style="197" customWidth="1"/>
    <col min="4613" max="4613" width="70.28515625" style="197" customWidth="1"/>
    <col min="4614" max="4614" width="17.42578125" style="197" customWidth="1"/>
    <col min="4615" max="4616" width="21.7109375" style="197" customWidth="1"/>
    <col min="4617" max="4617" width="19.42578125" style="197" customWidth="1"/>
    <col min="4618" max="4618" width="42" style="197" customWidth="1"/>
    <col min="4619" max="4864" width="10.42578125" style="197"/>
    <col min="4865" max="4865" width="72" style="197" bestFit="1" customWidth="1"/>
    <col min="4866" max="4866" width="78.42578125" style="197" customWidth="1"/>
    <col min="4867" max="4867" width="10.42578125" style="197"/>
    <col min="4868" max="4868" width="31.140625" style="197" customWidth="1"/>
    <col min="4869" max="4869" width="70.28515625" style="197" customWidth="1"/>
    <col min="4870" max="4870" width="17.42578125" style="197" customWidth="1"/>
    <col min="4871" max="4872" width="21.7109375" style="197" customWidth="1"/>
    <col min="4873" max="4873" width="19.42578125" style="197" customWidth="1"/>
    <col min="4874" max="4874" width="42" style="197" customWidth="1"/>
    <col min="4875" max="5120" width="10.42578125" style="197"/>
    <col min="5121" max="5121" width="72" style="197" bestFit="1" customWidth="1"/>
    <col min="5122" max="5122" width="78.42578125" style="197" customWidth="1"/>
    <col min="5123" max="5123" width="10.42578125" style="197"/>
    <col min="5124" max="5124" width="31.140625" style="197" customWidth="1"/>
    <col min="5125" max="5125" width="70.28515625" style="197" customWidth="1"/>
    <col min="5126" max="5126" width="17.42578125" style="197" customWidth="1"/>
    <col min="5127" max="5128" width="21.7109375" style="197" customWidth="1"/>
    <col min="5129" max="5129" width="19.42578125" style="197" customWidth="1"/>
    <col min="5130" max="5130" width="42" style="197" customWidth="1"/>
    <col min="5131" max="5376" width="10.42578125" style="197"/>
    <col min="5377" max="5377" width="72" style="197" bestFit="1" customWidth="1"/>
    <col min="5378" max="5378" width="78.42578125" style="197" customWidth="1"/>
    <col min="5379" max="5379" width="10.42578125" style="197"/>
    <col min="5380" max="5380" width="31.140625" style="197" customWidth="1"/>
    <col min="5381" max="5381" width="70.28515625" style="197" customWidth="1"/>
    <col min="5382" max="5382" width="17.42578125" style="197" customWidth="1"/>
    <col min="5383" max="5384" width="21.7109375" style="197" customWidth="1"/>
    <col min="5385" max="5385" width="19.42578125" style="197" customWidth="1"/>
    <col min="5386" max="5386" width="42" style="197" customWidth="1"/>
    <col min="5387" max="5632" width="10.42578125" style="197"/>
    <col min="5633" max="5633" width="72" style="197" bestFit="1" customWidth="1"/>
    <col min="5634" max="5634" width="78.42578125" style="197" customWidth="1"/>
    <col min="5635" max="5635" width="10.42578125" style="197"/>
    <col min="5636" max="5636" width="31.140625" style="197" customWidth="1"/>
    <col min="5637" max="5637" width="70.28515625" style="197" customWidth="1"/>
    <col min="5638" max="5638" width="17.42578125" style="197" customWidth="1"/>
    <col min="5639" max="5640" width="21.7109375" style="197" customWidth="1"/>
    <col min="5641" max="5641" width="19.42578125" style="197" customWidth="1"/>
    <col min="5642" max="5642" width="42" style="197" customWidth="1"/>
    <col min="5643" max="5888" width="10.42578125" style="197"/>
    <col min="5889" max="5889" width="72" style="197" bestFit="1" customWidth="1"/>
    <col min="5890" max="5890" width="78.42578125" style="197" customWidth="1"/>
    <col min="5891" max="5891" width="10.42578125" style="197"/>
    <col min="5892" max="5892" width="31.140625" style="197" customWidth="1"/>
    <col min="5893" max="5893" width="70.28515625" style="197" customWidth="1"/>
    <col min="5894" max="5894" width="17.42578125" style="197" customWidth="1"/>
    <col min="5895" max="5896" width="21.7109375" style="197" customWidth="1"/>
    <col min="5897" max="5897" width="19.42578125" style="197" customWidth="1"/>
    <col min="5898" max="5898" width="42" style="197" customWidth="1"/>
    <col min="5899" max="6144" width="10.42578125" style="197"/>
    <col min="6145" max="6145" width="72" style="197" bestFit="1" customWidth="1"/>
    <col min="6146" max="6146" width="78.42578125" style="197" customWidth="1"/>
    <col min="6147" max="6147" width="10.42578125" style="197"/>
    <col min="6148" max="6148" width="31.140625" style="197" customWidth="1"/>
    <col min="6149" max="6149" width="70.28515625" style="197" customWidth="1"/>
    <col min="6150" max="6150" width="17.42578125" style="197" customWidth="1"/>
    <col min="6151" max="6152" width="21.7109375" style="197" customWidth="1"/>
    <col min="6153" max="6153" width="19.42578125" style="197" customWidth="1"/>
    <col min="6154" max="6154" width="42" style="197" customWidth="1"/>
    <col min="6155" max="6400" width="10.42578125" style="197"/>
    <col min="6401" max="6401" width="72" style="197" bestFit="1" customWidth="1"/>
    <col min="6402" max="6402" width="78.42578125" style="197" customWidth="1"/>
    <col min="6403" max="6403" width="10.42578125" style="197"/>
    <col min="6404" max="6404" width="31.140625" style="197" customWidth="1"/>
    <col min="6405" max="6405" width="70.28515625" style="197" customWidth="1"/>
    <col min="6406" max="6406" width="17.42578125" style="197" customWidth="1"/>
    <col min="6407" max="6408" width="21.7109375" style="197" customWidth="1"/>
    <col min="6409" max="6409" width="19.42578125" style="197" customWidth="1"/>
    <col min="6410" max="6410" width="42" style="197" customWidth="1"/>
    <col min="6411" max="6656" width="10.42578125" style="197"/>
    <col min="6657" max="6657" width="72" style="197" bestFit="1" customWidth="1"/>
    <col min="6658" max="6658" width="78.42578125" style="197" customWidth="1"/>
    <col min="6659" max="6659" width="10.42578125" style="197"/>
    <col min="6660" max="6660" width="31.140625" style="197" customWidth="1"/>
    <col min="6661" max="6661" width="70.28515625" style="197" customWidth="1"/>
    <col min="6662" max="6662" width="17.42578125" style="197" customWidth="1"/>
    <col min="6663" max="6664" width="21.7109375" style="197" customWidth="1"/>
    <col min="6665" max="6665" width="19.42578125" style="197" customWidth="1"/>
    <col min="6666" max="6666" width="42" style="197" customWidth="1"/>
    <col min="6667" max="6912" width="10.42578125" style="197"/>
    <col min="6913" max="6913" width="72" style="197" bestFit="1" customWidth="1"/>
    <col min="6914" max="6914" width="78.42578125" style="197" customWidth="1"/>
    <col min="6915" max="6915" width="10.42578125" style="197"/>
    <col min="6916" max="6916" width="31.140625" style="197" customWidth="1"/>
    <col min="6917" max="6917" width="70.28515625" style="197" customWidth="1"/>
    <col min="6918" max="6918" width="17.42578125" style="197" customWidth="1"/>
    <col min="6919" max="6920" width="21.7109375" style="197" customWidth="1"/>
    <col min="6921" max="6921" width="19.42578125" style="197" customWidth="1"/>
    <col min="6922" max="6922" width="42" style="197" customWidth="1"/>
    <col min="6923" max="7168" width="10.42578125" style="197"/>
    <col min="7169" max="7169" width="72" style="197" bestFit="1" customWidth="1"/>
    <col min="7170" max="7170" width="78.42578125" style="197" customWidth="1"/>
    <col min="7171" max="7171" width="10.42578125" style="197"/>
    <col min="7172" max="7172" width="31.140625" style="197" customWidth="1"/>
    <col min="7173" max="7173" width="70.28515625" style="197" customWidth="1"/>
    <col min="7174" max="7174" width="17.42578125" style="197" customWidth="1"/>
    <col min="7175" max="7176" width="21.7109375" style="197" customWidth="1"/>
    <col min="7177" max="7177" width="19.42578125" style="197" customWidth="1"/>
    <col min="7178" max="7178" width="42" style="197" customWidth="1"/>
    <col min="7179" max="7424" width="10.42578125" style="197"/>
    <col min="7425" max="7425" width="72" style="197" bestFit="1" customWidth="1"/>
    <col min="7426" max="7426" width="78.42578125" style="197" customWidth="1"/>
    <col min="7427" max="7427" width="10.42578125" style="197"/>
    <col min="7428" max="7428" width="31.140625" style="197" customWidth="1"/>
    <col min="7429" max="7429" width="70.28515625" style="197" customWidth="1"/>
    <col min="7430" max="7430" width="17.42578125" style="197" customWidth="1"/>
    <col min="7431" max="7432" width="21.7109375" style="197" customWidth="1"/>
    <col min="7433" max="7433" width="19.42578125" style="197" customWidth="1"/>
    <col min="7434" max="7434" width="42" style="197" customWidth="1"/>
    <col min="7435" max="7680" width="10.42578125" style="197"/>
    <col min="7681" max="7681" width="72" style="197" bestFit="1" customWidth="1"/>
    <col min="7682" max="7682" width="78.42578125" style="197" customWidth="1"/>
    <col min="7683" max="7683" width="10.42578125" style="197"/>
    <col min="7684" max="7684" width="31.140625" style="197" customWidth="1"/>
    <col min="7685" max="7685" width="70.28515625" style="197" customWidth="1"/>
    <col min="7686" max="7686" width="17.42578125" style="197" customWidth="1"/>
    <col min="7687" max="7688" width="21.7109375" style="197" customWidth="1"/>
    <col min="7689" max="7689" width="19.42578125" style="197" customWidth="1"/>
    <col min="7690" max="7690" width="42" style="197" customWidth="1"/>
    <col min="7691" max="7936" width="10.42578125" style="197"/>
    <col min="7937" max="7937" width="72" style="197" bestFit="1" customWidth="1"/>
    <col min="7938" max="7938" width="78.42578125" style="197" customWidth="1"/>
    <col min="7939" max="7939" width="10.42578125" style="197"/>
    <col min="7940" max="7940" width="31.140625" style="197" customWidth="1"/>
    <col min="7941" max="7941" width="70.28515625" style="197" customWidth="1"/>
    <col min="7942" max="7942" width="17.42578125" style="197" customWidth="1"/>
    <col min="7943" max="7944" width="21.7109375" style="197" customWidth="1"/>
    <col min="7945" max="7945" width="19.42578125" style="197" customWidth="1"/>
    <col min="7946" max="7946" width="42" style="197" customWidth="1"/>
    <col min="7947" max="8192" width="10.42578125" style="197"/>
    <col min="8193" max="8193" width="72" style="197" bestFit="1" customWidth="1"/>
    <col min="8194" max="8194" width="78.42578125" style="197" customWidth="1"/>
    <col min="8195" max="8195" width="10.42578125" style="197"/>
    <col min="8196" max="8196" width="31.140625" style="197" customWidth="1"/>
    <col min="8197" max="8197" width="70.28515625" style="197" customWidth="1"/>
    <col min="8198" max="8198" width="17.42578125" style="197" customWidth="1"/>
    <col min="8199" max="8200" width="21.7109375" style="197" customWidth="1"/>
    <col min="8201" max="8201" width="19.42578125" style="197" customWidth="1"/>
    <col min="8202" max="8202" width="42" style="197" customWidth="1"/>
    <col min="8203" max="8448" width="10.42578125" style="197"/>
    <col min="8449" max="8449" width="72" style="197" bestFit="1" customWidth="1"/>
    <col min="8450" max="8450" width="78.42578125" style="197" customWidth="1"/>
    <col min="8451" max="8451" width="10.42578125" style="197"/>
    <col min="8452" max="8452" width="31.140625" style="197" customWidth="1"/>
    <col min="8453" max="8453" width="70.28515625" style="197" customWidth="1"/>
    <col min="8454" max="8454" width="17.42578125" style="197" customWidth="1"/>
    <col min="8455" max="8456" width="21.7109375" style="197" customWidth="1"/>
    <col min="8457" max="8457" width="19.42578125" style="197" customWidth="1"/>
    <col min="8458" max="8458" width="42" style="197" customWidth="1"/>
    <col min="8459" max="8704" width="10.42578125" style="197"/>
    <col min="8705" max="8705" width="72" style="197" bestFit="1" customWidth="1"/>
    <col min="8706" max="8706" width="78.42578125" style="197" customWidth="1"/>
    <col min="8707" max="8707" width="10.42578125" style="197"/>
    <col min="8708" max="8708" width="31.140625" style="197" customWidth="1"/>
    <col min="8709" max="8709" width="70.28515625" style="197" customWidth="1"/>
    <col min="8710" max="8710" width="17.42578125" style="197" customWidth="1"/>
    <col min="8711" max="8712" width="21.7109375" style="197" customWidth="1"/>
    <col min="8713" max="8713" width="19.42578125" style="197" customWidth="1"/>
    <col min="8714" max="8714" width="42" style="197" customWidth="1"/>
    <col min="8715" max="8960" width="10.42578125" style="197"/>
    <col min="8961" max="8961" width="72" style="197" bestFit="1" customWidth="1"/>
    <col min="8962" max="8962" width="78.42578125" style="197" customWidth="1"/>
    <col min="8963" max="8963" width="10.42578125" style="197"/>
    <col min="8964" max="8964" width="31.140625" style="197" customWidth="1"/>
    <col min="8965" max="8965" width="70.28515625" style="197" customWidth="1"/>
    <col min="8966" max="8966" width="17.42578125" style="197" customWidth="1"/>
    <col min="8967" max="8968" width="21.7109375" style="197" customWidth="1"/>
    <col min="8969" max="8969" width="19.42578125" style="197" customWidth="1"/>
    <col min="8970" max="8970" width="42" style="197" customWidth="1"/>
    <col min="8971" max="9216" width="10.42578125" style="197"/>
    <col min="9217" max="9217" width="72" style="197" bestFit="1" customWidth="1"/>
    <col min="9218" max="9218" width="78.42578125" style="197" customWidth="1"/>
    <col min="9219" max="9219" width="10.42578125" style="197"/>
    <col min="9220" max="9220" width="31.140625" style="197" customWidth="1"/>
    <col min="9221" max="9221" width="70.28515625" style="197" customWidth="1"/>
    <col min="9222" max="9222" width="17.42578125" style="197" customWidth="1"/>
    <col min="9223" max="9224" width="21.7109375" style="197" customWidth="1"/>
    <col min="9225" max="9225" width="19.42578125" style="197" customWidth="1"/>
    <col min="9226" max="9226" width="42" style="197" customWidth="1"/>
    <col min="9227" max="9472" width="10.42578125" style="197"/>
    <col min="9473" max="9473" width="72" style="197" bestFit="1" customWidth="1"/>
    <col min="9474" max="9474" width="78.42578125" style="197" customWidth="1"/>
    <col min="9475" max="9475" width="10.42578125" style="197"/>
    <col min="9476" max="9476" width="31.140625" style="197" customWidth="1"/>
    <col min="9477" max="9477" width="70.28515625" style="197" customWidth="1"/>
    <col min="9478" max="9478" width="17.42578125" style="197" customWidth="1"/>
    <col min="9479" max="9480" width="21.7109375" style="197" customWidth="1"/>
    <col min="9481" max="9481" width="19.42578125" style="197" customWidth="1"/>
    <col min="9482" max="9482" width="42" style="197" customWidth="1"/>
    <col min="9483" max="9728" width="10.42578125" style="197"/>
    <col min="9729" max="9729" width="72" style="197" bestFit="1" customWidth="1"/>
    <col min="9730" max="9730" width="78.42578125" style="197" customWidth="1"/>
    <col min="9731" max="9731" width="10.42578125" style="197"/>
    <col min="9732" max="9732" width="31.140625" style="197" customWidth="1"/>
    <col min="9733" max="9733" width="70.28515625" style="197" customWidth="1"/>
    <col min="9734" max="9734" width="17.42578125" style="197" customWidth="1"/>
    <col min="9735" max="9736" width="21.7109375" style="197" customWidth="1"/>
    <col min="9737" max="9737" width="19.42578125" style="197" customWidth="1"/>
    <col min="9738" max="9738" width="42" style="197" customWidth="1"/>
    <col min="9739" max="9984" width="10.42578125" style="197"/>
    <col min="9985" max="9985" width="72" style="197" bestFit="1" customWidth="1"/>
    <col min="9986" max="9986" width="78.42578125" style="197" customWidth="1"/>
    <col min="9987" max="9987" width="10.42578125" style="197"/>
    <col min="9988" max="9988" width="31.140625" style="197" customWidth="1"/>
    <col min="9989" max="9989" width="70.28515625" style="197" customWidth="1"/>
    <col min="9990" max="9990" width="17.42578125" style="197" customWidth="1"/>
    <col min="9991" max="9992" width="21.7109375" style="197" customWidth="1"/>
    <col min="9993" max="9993" width="19.42578125" style="197" customWidth="1"/>
    <col min="9994" max="9994" width="42" style="197" customWidth="1"/>
    <col min="9995" max="10240" width="10.42578125" style="197"/>
    <col min="10241" max="10241" width="72" style="197" bestFit="1" customWidth="1"/>
    <col min="10242" max="10242" width="78.42578125" style="197" customWidth="1"/>
    <col min="10243" max="10243" width="10.42578125" style="197"/>
    <col min="10244" max="10244" width="31.140625" style="197" customWidth="1"/>
    <col min="10245" max="10245" width="70.28515625" style="197" customWidth="1"/>
    <col min="10246" max="10246" width="17.42578125" style="197" customWidth="1"/>
    <col min="10247" max="10248" width="21.7109375" style="197" customWidth="1"/>
    <col min="10249" max="10249" width="19.42578125" style="197" customWidth="1"/>
    <col min="10250" max="10250" width="42" style="197" customWidth="1"/>
    <col min="10251" max="10496" width="10.42578125" style="197"/>
    <col min="10497" max="10497" width="72" style="197" bestFit="1" customWidth="1"/>
    <col min="10498" max="10498" width="78.42578125" style="197" customWidth="1"/>
    <col min="10499" max="10499" width="10.42578125" style="197"/>
    <col min="10500" max="10500" width="31.140625" style="197" customWidth="1"/>
    <col min="10501" max="10501" width="70.28515625" style="197" customWidth="1"/>
    <col min="10502" max="10502" width="17.42578125" style="197" customWidth="1"/>
    <col min="10503" max="10504" width="21.7109375" style="197" customWidth="1"/>
    <col min="10505" max="10505" width="19.42578125" style="197" customWidth="1"/>
    <col min="10506" max="10506" width="42" style="197" customWidth="1"/>
    <col min="10507" max="10752" width="10.42578125" style="197"/>
    <col min="10753" max="10753" width="72" style="197" bestFit="1" customWidth="1"/>
    <col min="10754" max="10754" width="78.42578125" style="197" customWidth="1"/>
    <col min="10755" max="10755" width="10.42578125" style="197"/>
    <col min="10756" max="10756" width="31.140625" style="197" customWidth="1"/>
    <col min="10757" max="10757" width="70.28515625" style="197" customWidth="1"/>
    <col min="10758" max="10758" width="17.42578125" style="197" customWidth="1"/>
    <col min="10759" max="10760" width="21.7109375" style="197" customWidth="1"/>
    <col min="10761" max="10761" width="19.42578125" style="197" customWidth="1"/>
    <col min="10762" max="10762" width="42" style="197" customWidth="1"/>
    <col min="10763" max="11008" width="10.42578125" style="197"/>
    <col min="11009" max="11009" width="72" style="197" bestFit="1" customWidth="1"/>
    <col min="11010" max="11010" width="78.42578125" style="197" customWidth="1"/>
    <col min="11011" max="11011" width="10.42578125" style="197"/>
    <col min="11012" max="11012" width="31.140625" style="197" customWidth="1"/>
    <col min="11013" max="11013" width="70.28515625" style="197" customWidth="1"/>
    <col min="11014" max="11014" width="17.42578125" style="197" customWidth="1"/>
    <col min="11015" max="11016" width="21.7109375" style="197" customWidth="1"/>
    <col min="11017" max="11017" width="19.42578125" style="197" customWidth="1"/>
    <col min="11018" max="11018" width="42" style="197" customWidth="1"/>
    <col min="11019" max="11264" width="10.42578125" style="197"/>
    <col min="11265" max="11265" width="72" style="197" bestFit="1" customWidth="1"/>
    <col min="11266" max="11266" width="78.42578125" style="197" customWidth="1"/>
    <col min="11267" max="11267" width="10.42578125" style="197"/>
    <col min="11268" max="11268" width="31.140625" style="197" customWidth="1"/>
    <col min="11269" max="11269" width="70.28515625" style="197" customWidth="1"/>
    <col min="11270" max="11270" width="17.42578125" style="197" customWidth="1"/>
    <col min="11271" max="11272" width="21.7109375" style="197" customWidth="1"/>
    <col min="11273" max="11273" width="19.42578125" style="197" customWidth="1"/>
    <col min="11274" max="11274" width="42" style="197" customWidth="1"/>
    <col min="11275" max="11520" width="10.42578125" style="197"/>
    <col min="11521" max="11521" width="72" style="197" bestFit="1" customWidth="1"/>
    <col min="11522" max="11522" width="78.42578125" style="197" customWidth="1"/>
    <col min="11523" max="11523" width="10.42578125" style="197"/>
    <col min="11524" max="11524" width="31.140625" style="197" customWidth="1"/>
    <col min="11525" max="11525" width="70.28515625" style="197" customWidth="1"/>
    <col min="11526" max="11526" width="17.42578125" style="197" customWidth="1"/>
    <col min="11527" max="11528" width="21.7109375" style="197" customWidth="1"/>
    <col min="11529" max="11529" width="19.42578125" style="197" customWidth="1"/>
    <col min="11530" max="11530" width="42" style="197" customWidth="1"/>
    <col min="11531" max="11776" width="10.42578125" style="197"/>
    <col min="11777" max="11777" width="72" style="197" bestFit="1" customWidth="1"/>
    <col min="11778" max="11778" width="78.42578125" style="197" customWidth="1"/>
    <col min="11779" max="11779" width="10.42578125" style="197"/>
    <col min="11780" max="11780" width="31.140625" style="197" customWidth="1"/>
    <col min="11781" max="11781" width="70.28515625" style="197" customWidth="1"/>
    <col min="11782" max="11782" width="17.42578125" style="197" customWidth="1"/>
    <col min="11783" max="11784" width="21.7109375" style="197" customWidth="1"/>
    <col min="11785" max="11785" width="19.42578125" style="197" customWidth="1"/>
    <col min="11786" max="11786" width="42" style="197" customWidth="1"/>
    <col min="11787" max="12032" width="10.42578125" style="197"/>
    <col min="12033" max="12033" width="72" style="197" bestFit="1" customWidth="1"/>
    <col min="12034" max="12034" width="78.42578125" style="197" customWidth="1"/>
    <col min="12035" max="12035" width="10.42578125" style="197"/>
    <col min="12036" max="12036" width="31.140625" style="197" customWidth="1"/>
    <col min="12037" max="12037" width="70.28515625" style="197" customWidth="1"/>
    <col min="12038" max="12038" width="17.42578125" style="197" customWidth="1"/>
    <col min="12039" max="12040" width="21.7109375" style="197" customWidth="1"/>
    <col min="12041" max="12041" width="19.42578125" style="197" customWidth="1"/>
    <col min="12042" max="12042" width="42" style="197" customWidth="1"/>
    <col min="12043" max="12288" width="10.42578125" style="197"/>
    <col min="12289" max="12289" width="72" style="197" bestFit="1" customWidth="1"/>
    <col min="12290" max="12290" width="78.42578125" style="197" customWidth="1"/>
    <col min="12291" max="12291" width="10.42578125" style="197"/>
    <col min="12292" max="12292" width="31.140625" style="197" customWidth="1"/>
    <col min="12293" max="12293" width="70.28515625" style="197" customWidth="1"/>
    <col min="12294" max="12294" width="17.42578125" style="197" customWidth="1"/>
    <col min="12295" max="12296" width="21.7109375" style="197" customWidth="1"/>
    <col min="12297" max="12297" width="19.42578125" style="197" customWidth="1"/>
    <col min="12298" max="12298" width="42" style="197" customWidth="1"/>
    <col min="12299" max="12544" width="10.42578125" style="197"/>
    <col min="12545" max="12545" width="72" style="197" bestFit="1" customWidth="1"/>
    <col min="12546" max="12546" width="78.42578125" style="197" customWidth="1"/>
    <col min="12547" max="12547" width="10.42578125" style="197"/>
    <col min="12548" max="12548" width="31.140625" style="197" customWidth="1"/>
    <col min="12549" max="12549" width="70.28515625" style="197" customWidth="1"/>
    <col min="12550" max="12550" width="17.42578125" style="197" customWidth="1"/>
    <col min="12551" max="12552" width="21.7109375" style="197" customWidth="1"/>
    <col min="12553" max="12553" width="19.42578125" style="197" customWidth="1"/>
    <col min="12554" max="12554" width="42" style="197" customWidth="1"/>
    <col min="12555" max="12800" width="10.42578125" style="197"/>
    <col min="12801" max="12801" width="72" style="197" bestFit="1" customWidth="1"/>
    <col min="12802" max="12802" width="78.42578125" style="197" customWidth="1"/>
    <col min="12803" max="12803" width="10.42578125" style="197"/>
    <col min="12804" max="12804" width="31.140625" style="197" customWidth="1"/>
    <col min="12805" max="12805" width="70.28515625" style="197" customWidth="1"/>
    <col min="12806" max="12806" width="17.42578125" style="197" customWidth="1"/>
    <col min="12807" max="12808" width="21.7109375" style="197" customWidth="1"/>
    <col min="12809" max="12809" width="19.42578125" style="197" customWidth="1"/>
    <col min="12810" max="12810" width="42" style="197" customWidth="1"/>
    <col min="12811" max="13056" width="10.42578125" style="197"/>
    <col min="13057" max="13057" width="72" style="197" bestFit="1" customWidth="1"/>
    <col min="13058" max="13058" width="78.42578125" style="197" customWidth="1"/>
    <col min="13059" max="13059" width="10.42578125" style="197"/>
    <col min="13060" max="13060" width="31.140625" style="197" customWidth="1"/>
    <col min="13061" max="13061" width="70.28515625" style="197" customWidth="1"/>
    <col min="13062" max="13062" width="17.42578125" style="197" customWidth="1"/>
    <col min="13063" max="13064" width="21.7109375" style="197" customWidth="1"/>
    <col min="13065" max="13065" width="19.42578125" style="197" customWidth="1"/>
    <col min="13066" max="13066" width="42" style="197" customWidth="1"/>
    <col min="13067" max="13312" width="10.42578125" style="197"/>
    <col min="13313" max="13313" width="72" style="197" bestFit="1" customWidth="1"/>
    <col min="13314" max="13314" width="78.42578125" style="197" customWidth="1"/>
    <col min="13315" max="13315" width="10.42578125" style="197"/>
    <col min="13316" max="13316" width="31.140625" style="197" customWidth="1"/>
    <col min="13317" max="13317" width="70.28515625" style="197" customWidth="1"/>
    <col min="13318" max="13318" width="17.42578125" style="197" customWidth="1"/>
    <col min="13319" max="13320" width="21.7109375" style="197" customWidth="1"/>
    <col min="13321" max="13321" width="19.42578125" style="197" customWidth="1"/>
    <col min="13322" max="13322" width="42" style="197" customWidth="1"/>
    <col min="13323" max="13568" width="10.42578125" style="197"/>
    <col min="13569" max="13569" width="72" style="197" bestFit="1" customWidth="1"/>
    <col min="13570" max="13570" width="78.42578125" style="197" customWidth="1"/>
    <col min="13571" max="13571" width="10.42578125" style="197"/>
    <col min="13572" max="13572" width="31.140625" style="197" customWidth="1"/>
    <col min="13573" max="13573" width="70.28515625" style="197" customWidth="1"/>
    <col min="13574" max="13574" width="17.42578125" style="197" customWidth="1"/>
    <col min="13575" max="13576" width="21.7109375" style="197" customWidth="1"/>
    <col min="13577" max="13577" width="19.42578125" style="197" customWidth="1"/>
    <col min="13578" max="13578" width="42" style="197" customWidth="1"/>
    <col min="13579" max="13824" width="10.42578125" style="197"/>
    <col min="13825" max="13825" width="72" style="197" bestFit="1" customWidth="1"/>
    <col min="13826" max="13826" width="78.42578125" style="197" customWidth="1"/>
    <col min="13827" max="13827" width="10.42578125" style="197"/>
    <col min="13828" max="13828" width="31.140625" style="197" customWidth="1"/>
    <col min="13829" max="13829" width="70.28515625" style="197" customWidth="1"/>
    <col min="13830" max="13830" width="17.42578125" style="197" customWidth="1"/>
    <col min="13831" max="13832" width="21.7109375" style="197" customWidth="1"/>
    <col min="13833" max="13833" width="19.42578125" style="197" customWidth="1"/>
    <col min="13834" max="13834" width="42" style="197" customWidth="1"/>
    <col min="13835" max="14080" width="10.42578125" style="197"/>
    <col min="14081" max="14081" width="72" style="197" bestFit="1" customWidth="1"/>
    <col min="14082" max="14082" width="78.42578125" style="197" customWidth="1"/>
    <col min="14083" max="14083" width="10.42578125" style="197"/>
    <col min="14084" max="14084" width="31.140625" style="197" customWidth="1"/>
    <col min="14085" max="14085" width="70.28515625" style="197" customWidth="1"/>
    <col min="14086" max="14086" width="17.42578125" style="197" customWidth="1"/>
    <col min="14087" max="14088" width="21.7109375" style="197" customWidth="1"/>
    <col min="14089" max="14089" width="19.42578125" style="197" customWidth="1"/>
    <col min="14090" max="14090" width="42" style="197" customWidth="1"/>
    <col min="14091" max="14336" width="10.42578125" style="197"/>
    <col min="14337" max="14337" width="72" style="197" bestFit="1" customWidth="1"/>
    <col min="14338" max="14338" width="78.42578125" style="197" customWidth="1"/>
    <col min="14339" max="14339" width="10.42578125" style="197"/>
    <col min="14340" max="14340" width="31.140625" style="197" customWidth="1"/>
    <col min="14341" max="14341" width="70.28515625" style="197" customWidth="1"/>
    <col min="14342" max="14342" width="17.42578125" style="197" customWidth="1"/>
    <col min="14343" max="14344" width="21.7109375" style="197" customWidth="1"/>
    <col min="14345" max="14345" width="19.42578125" style="197" customWidth="1"/>
    <col min="14346" max="14346" width="42" style="197" customWidth="1"/>
    <col min="14347" max="14592" width="10.42578125" style="197"/>
    <col min="14593" max="14593" width="72" style="197" bestFit="1" customWidth="1"/>
    <col min="14594" max="14594" width="78.42578125" style="197" customWidth="1"/>
    <col min="14595" max="14595" width="10.42578125" style="197"/>
    <col min="14596" max="14596" width="31.140625" style="197" customWidth="1"/>
    <col min="14597" max="14597" width="70.28515625" style="197" customWidth="1"/>
    <col min="14598" max="14598" width="17.42578125" style="197" customWidth="1"/>
    <col min="14599" max="14600" width="21.7109375" style="197" customWidth="1"/>
    <col min="14601" max="14601" width="19.42578125" style="197" customWidth="1"/>
    <col min="14602" max="14602" width="42" style="197" customWidth="1"/>
    <col min="14603" max="14848" width="10.42578125" style="197"/>
    <col min="14849" max="14849" width="72" style="197" bestFit="1" customWidth="1"/>
    <col min="14850" max="14850" width="78.42578125" style="197" customWidth="1"/>
    <col min="14851" max="14851" width="10.42578125" style="197"/>
    <col min="14852" max="14852" width="31.140625" style="197" customWidth="1"/>
    <col min="14853" max="14853" width="70.28515625" style="197" customWidth="1"/>
    <col min="14854" max="14854" width="17.42578125" style="197" customWidth="1"/>
    <col min="14855" max="14856" width="21.7109375" style="197" customWidth="1"/>
    <col min="14857" max="14857" width="19.42578125" style="197" customWidth="1"/>
    <col min="14858" max="14858" width="42" style="197" customWidth="1"/>
    <col min="14859" max="15104" width="10.42578125" style="197"/>
    <col min="15105" max="15105" width="72" style="197" bestFit="1" customWidth="1"/>
    <col min="15106" max="15106" width="78.42578125" style="197" customWidth="1"/>
    <col min="15107" max="15107" width="10.42578125" style="197"/>
    <col min="15108" max="15108" width="31.140625" style="197" customWidth="1"/>
    <col min="15109" max="15109" width="70.28515625" style="197" customWidth="1"/>
    <col min="15110" max="15110" width="17.42578125" style="197" customWidth="1"/>
    <col min="15111" max="15112" width="21.7109375" style="197" customWidth="1"/>
    <col min="15113" max="15113" width="19.42578125" style="197" customWidth="1"/>
    <col min="15114" max="15114" width="42" style="197" customWidth="1"/>
    <col min="15115" max="15360" width="10.42578125" style="197"/>
    <col min="15361" max="15361" width="72" style="197" bestFit="1" customWidth="1"/>
    <col min="15362" max="15362" width="78.42578125" style="197" customWidth="1"/>
    <col min="15363" max="15363" width="10.42578125" style="197"/>
    <col min="15364" max="15364" width="31.140625" style="197" customWidth="1"/>
    <col min="15365" max="15365" width="70.28515625" style="197" customWidth="1"/>
    <col min="15366" max="15366" width="17.42578125" style="197" customWidth="1"/>
    <col min="15367" max="15368" width="21.7109375" style="197" customWidth="1"/>
    <col min="15369" max="15369" width="19.42578125" style="197" customWidth="1"/>
    <col min="15370" max="15370" width="42" style="197" customWidth="1"/>
    <col min="15371" max="15616" width="10.42578125" style="197"/>
    <col min="15617" max="15617" width="72" style="197" bestFit="1" customWidth="1"/>
    <col min="15618" max="15618" width="78.42578125" style="197" customWidth="1"/>
    <col min="15619" max="15619" width="10.42578125" style="197"/>
    <col min="15620" max="15620" width="31.140625" style="197" customWidth="1"/>
    <col min="15621" max="15621" width="70.28515625" style="197" customWidth="1"/>
    <col min="15622" max="15622" width="17.42578125" style="197" customWidth="1"/>
    <col min="15623" max="15624" width="21.7109375" style="197" customWidth="1"/>
    <col min="15625" max="15625" width="19.42578125" style="197" customWidth="1"/>
    <col min="15626" max="15626" width="42" style="197" customWidth="1"/>
    <col min="15627" max="15872" width="10.42578125" style="197"/>
    <col min="15873" max="15873" width="72" style="197" bestFit="1" customWidth="1"/>
    <col min="15874" max="15874" width="78.42578125" style="197" customWidth="1"/>
    <col min="15875" max="15875" width="10.42578125" style="197"/>
    <col min="15876" max="15876" width="31.140625" style="197" customWidth="1"/>
    <col min="15877" max="15877" width="70.28515625" style="197" customWidth="1"/>
    <col min="15878" max="15878" width="17.42578125" style="197" customWidth="1"/>
    <col min="15879" max="15880" width="21.7109375" style="197" customWidth="1"/>
    <col min="15881" max="15881" width="19.42578125" style="197" customWidth="1"/>
    <col min="15882" max="15882" width="42" style="197" customWidth="1"/>
    <col min="15883" max="16128" width="10.42578125" style="197"/>
    <col min="16129" max="16129" width="72" style="197" bestFit="1" customWidth="1"/>
    <col min="16130" max="16130" width="78.42578125" style="197" customWidth="1"/>
    <col min="16131" max="16131" width="10.42578125" style="197"/>
    <col min="16132" max="16132" width="31.140625" style="197" customWidth="1"/>
    <col min="16133" max="16133" width="70.28515625" style="197" customWidth="1"/>
    <col min="16134" max="16134" width="17.42578125" style="197" customWidth="1"/>
    <col min="16135" max="16136" width="21.7109375" style="197" customWidth="1"/>
    <col min="16137" max="16137" width="19.42578125" style="197" customWidth="1"/>
    <col min="16138" max="16138" width="42" style="197" customWidth="1"/>
    <col min="16139" max="16384" width="10.42578125" style="197"/>
  </cols>
  <sheetData>
    <row r="1" spans="1:2" ht="25.5" customHeight="1">
      <c r="A1" s="386" t="s">
        <v>0</v>
      </c>
      <c r="B1" s="387"/>
    </row>
    <row r="2" spans="1:2" ht="25.5" customHeight="1">
      <c r="A2" s="388" t="s">
        <v>1</v>
      </c>
      <c r="B2" s="389"/>
    </row>
    <row r="3" spans="1:2">
      <c r="A3" s="205" t="s">
        <v>2</v>
      </c>
      <c r="B3" s="206" t="s">
        <v>3</v>
      </c>
    </row>
    <row r="4" spans="1:2" ht="40.5" customHeight="1">
      <c r="A4" s="327" t="s">
        <v>4</v>
      </c>
      <c r="B4" s="328" t="s">
        <v>5</v>
      </c>
    </row>
    <row r="5" spans="1:2" ht="27.6">
      <c r="A5" s="327" t="s">
        <v>6</v>
      </c>
      <c r="B5" s="198" t="s">
        <v>7</v>
      </c>
    </row>
    <row r="6" spans="1:2" ht="124.5" customHeight="1">
      <c r="A6" s="327" t="s">
        <v>8</v>
      </c>
      <c r="B6" s="198" t="s">
        <v>9</v>
      </c>
    </row>
    <row r="7" spans="1:2" ht="26.65" customHeight="1">
      <c r="A7" s="390" t="s">
        <v>10</v>
      </c>
      <c r="B7" s="391"/>
    </row>
    <row r="8" spans="1:2" ht="41.45">
      <c r="A8" s="327" t="s">
        <v>11</v>
      </c>
      <c r="B8" s="198" t="s">
        <v>12</v>
      </c>
    </row>
    <row r="9" spans="1:2" ht="27.6">
      <c r="A9" s="327" t="s">
        <v>13</v>
      </c>
      <c r="B9" s="198" t="s">
        <v>14</v>
      </c>
    </row>
    <row r="10" spans="1:2" ht="41.45">
      <c r="A10" s="327" t="s">
        <v>15</v>
      </c>
      <c r="B10" s="198" t="s">
        <v>16</v>
      </c>
    </row>
    <row r="11" spans="1:2" ht="40.5" customHeight="1">
      <c r="A11" s="327" t="s">
        <v>17</v>
      </c>
      <c r="B11" s="328" t="s">
        <v>18</v>
      </c>
    </row>
    <row r="12" spans="1:2" ht="38.25" customHeight="1">
      <c r="A12" s="327" t="s">
        <v>19</v>
      </c>
      <c r="B12" s="328" t="s">
        <v>20</v>
      </c>
    </row>
    <row r="13" spans="1:2" ht="27.6">
      <c r="A13" s="327" t="s">
        <v>21</v>
      </c>
      <c r="B13" s="329" t="s">
        <v>22</v>
      </c>
    </row>
    <row r="14" spans="1:2" ht="23.65" customHeight="1">
      <c r="A14" s="330" t="s">
        <v>23</v>
      </c>
      <c r="B14" s="331"/>
    </row>
    <row r="15" spans="1:2" ht="41.45">
      <c r="A15" s="327" t="s">
        <v>24</v>
      </c>
      <c r="B15" s="201" t="s">
        <v>25</v>
      </c>
    </row>
    <row r="16" spans="1:2" ht="27.6">
      <c r="A16" s="327" t="s">
        <v>26</v>
      </c>
      <c r="B16" s="201" t="s">
        <v>27</v>
      </c>
    </row>
    <row r="17" spans="1:3" ht="27.6">
      <c r="A17" s="327" t="s">
        <v>28</v>
      </c>
      <c r="B17" s="201" t="s">
        <v>29</v>
      </c>
    </row>
    <row r="18" spans="1:3" ht="8.25" customHeight="1">
      <c r="A18" s="330"/>
      <c r="B18" s="332"/>
    </row>
    <row r="19" spans="1:3" ht="27.6">
      <c r="A19" s="327" t="s">
        <v>30</v>
      </c>
      <c r="B19" s="201" t="s">
        <v>31</v>
      </c>
    </row>
    <row r="20" spans="1:3" ht="27.6">
      <c r="A20" s="327" t="s">
        <v>32</v>
      </c>
      <c r="B20" s="201" t="s">
        <v>33</v>
      </c>
    </row>
    <row r="21" spans="1:3" ht="41.45">
      <c r="A21" s="327" t="s">
        <v>34</v>
      </c>
      <c r="B21" s="201" t="s">
        <v>35</v>
      </c>
    </row>
    <row r="22" spans="1:3" ht="20.25" customHeight="1">
      <c r="A22" s="394" t="s">
        <v>36</v>
      </c>
      <c r="B22" s="395"/>
    </row>
    <row r="23" spans="1:3" ht="41.45">
      <c r="A23" s="327" t="s">
        <v>37</v>
      </c>
      <c r="B23" s="201" t="s">
        <v>38</v>
      </c>
    </row>
    <row r="24" spans="1:3" ht="54" customHeight="1">
      <c r="A24" s="327" t="s">
        <v>39</v>
      </c>
      <c r="B24" s="201" t="s">
        <v>40</v>
      </c>
    </row>
    <row r="25" spans="1:3" ht="144" customHeight="1">
      <c r="A25" s="327" t="s">
        <v>41</v>
      </c>
      <c r="B25" s="201" t="s">
        <v>42</v>
      </c>
    </row>
    <row r="26" spans="1:3" ht="55.15">
      <c r="A26" s="327" t="s">
        <v>43</v>
      </c>
      <c r="B26" s="201" t="s">
        <v>44</v>
      </c>
    </row>
    <row r="27" spans="1:3" ht="55.15">
      <c r="A27" s="327" t="s">
        <v>45</v>
      </c>
      <c r="B27" s="201" t="s">
        <v>46</v>
      </c>
    </row>
    <row r="28" spans="1:3" ht="27.6">
      <c r="A28" s="327" t="s">
        <v>47</v>
      </c>
      <c r="B28" s="201" t="s">
        <v>48</v>
      </c>
    </row>
    <row r="29" spans="1:3" ht="41.45">
      <c r="A29" s="327" t="s">
        <v>49</v>
      </c>
      <c r="B29" s="201" t="s">
        <v>50</v>
      </c>
      <c r="C29" s="199"/>
    </row>
    <row r="30" spans="1:3" ht="90" customHeight="1">
      <c r="A30" s="333" t="s">
        <v>51</v>
      </c>
      <c r="B30" s="201" t="s">
        <v>52</v>
      </c>
    </row>
    <row r="31" spans="1:3" ht="81.400000000000006" customHeight="1">
      <c r="A31" s="333" t="s">
        <v>53</v>
      </c>
      <c r="B31" s="201" t="s">
        <v>54</v>
      </c>
    </row>
    <row r="32" spans="1:3" ht="54" customHeight="1">
      <c r="A32" s="333" t="s">
        <v>55</v>
      </c>
      <c r="B32" s="201" t="s">
        <v>56</v>
      </c>
    </row>
    <row r="33" spans="1:3" ht="28.5" customHeight="1">
      <c r="A33" s="396" t="s">
        <v>57</v>
      </c>
      <c r="B33" s="397"/>
    </row>
    <row r="34" spans="1:3" ht="69">
      <c r="A34" s="333" t="s">
        <v>58</v>
      </c>
      <c r="B34" s="201" t="s">
        <v>59</v>
      </c>
    </row>
    <row r="35" spans="1:3" ht="41.45">
      <c r="A35" s="333" t="s">
        <v>60</v>
      </c>
      <c r="B35" s="201" t="s">
        <v>61</v>
      </c>
    </row>
    <row r="36" spans="1:3" ht="36" customHeight="1">
      <c r="A36" s="333" t="s">
        <v>62</v>
      </c>
      <c r="B36" s="201" t="s">
        <v>63</v>
      </c>
      <c r="C36" s="200"/>
    </row>
    <row r="37" spans="1:3" ht="27.6">
      <c r="A37" s="333" t="s">
        <v>64</v>
      </c>
      <c r="B37" s="201" t="s">
        <v>65</v>
      </c>
    </row>
    <row r="38" spans="1:3" ht="69">
      <c r="A38" s="333" t="s">
        <v>66</v>
      </c>
      <c r="B38" s="201" t="s">
        <v>67</v>
      </c>
    </row>
    <row r="39" spans="1:3" ht="27.6">
      <c r="A39" s="327" t="s">
        <v>68</v>
      </c>
      <c r="B39" s="201" t="s">
        <v>69</v>
      </c>
    </row>
    <row r="40" spans="1:3" ht="25.5" customHeight="1">
      <c r="A40" s="390" t="s">
        <v>70</v>
      </c>
      <c r="B40" s="391"/>
    </row>
    <row r="41" spans="1:3" ht="24" customHeight="1">
      <c r="A41" s="330" t="s">
        <v>2</v>
      </c>
      <c r="B41" s="334" t="s">
        <v>3</v>
      </c>
    </row>
    <row r="42" spans="1:3" ht="27.6">
      <c r="A42" s="327" t="s">
        <v>21</v>
      </c>
      <c r="B42" s="202" t="s">
        <v>71</v>
      </c>
    </row>
    <row r="43" spans="1:3" ht="41.45">
      <c r="A43" s="327" t="s">
        <v>72</v>
      </c>
      <c r="B43" s="202" t="s">
        <v>73</v>
      </c>
    </row>
    <row r="44" spans="1:3" ht="41.45">
      <c r="A44" s="327" t="s">
        <v>74</v>
      </c>
      <c r="B44" s="202" t="s">
        <v>75</v>
      </c>
    </row>
    <row r="45" spans="1:3" ht="41.45">
      <c r="A45" s="327" t="s">
        <v>76</v>
      </c>
      <c r="B45" s="202" t="s">
        <v>77</v>
      </c>
    </row>
    <row r="46" spans="1:3" ht="41.45">
      <c r="A46" s="327" t="s">
        <v>78</v>
      </c>
      <c r="B46" s="202" t="s">
        <v>79</v>
      </c>
    </row>
    <row r="47" spans="1:3" ht="27.6">
      <c r="A47" s="327" t="s">
        <v>80</v>
      </c>
      <c r="B47" s="202" t="s">
        <v>81</v>
      </c>
    </row>
    <row r="48" spans="1:3" ht="152.25" customHeight="1">
      <c r="A48" s="327" t="s">
        <v>82</v>
      </c>
      <c r="B48" s="202" t="s">
        <v>83</v>
      </c>
    </row>
    <row r="49" spans="1:2" ht="22.9" customHeight="1">
      <c r="A49" s="394" t="s">
        <v>84</v>
      </c>
      <c r="B49" s="395"/>
    </row>
    <row r="50" spans="1:2" ht="69">
      <c r="A50" s="327" t="s">
        <v>85</v>
      </c>
      <c r="B50" s="201" t="s">
        <v>86</v>
      </c>
    </row>
    <row r="51" spans="1:2" ht="27.6">
      <c r="A51" s="327" t="s">
        <v>87</v>
      </c>
      <c r="B51" s="201" t="s">
        <v>88</v>
      </c>
    </row>
    <row r="52" spans="1:2" ht="41.45">
      <c r="A52" s="327" t="s">
        <v>89</v>
      </c>
      <c r="B52" s="201" t="s">
        <v>90</v>
      </c>
    </row>
    <row r="53" spans="1:2" ht="82.9">
      <c r="A53" s="327" t="s">
        <v>91</v>
      </c>
      <c r="B53" s="201" t="s">
        <v>92</v>
      </c>
    </row>
    <row r="54" spans="1:2" ht="82.9">
      <c r="A54" s="327" t="s">
        <v>93</v>
      </c>
      <c r="B54" s="201" t="s">
        <v>54</v>
      </c>
    </row>
    <row r="55" spans="1:2" ht="55.15">
      <c r="A55" s="327" t="s">
        <v>94</v>
      </c>
      <c r="B55" s="201" t="s">
        <v>95</v>
      </c>
    </row>
    <row r="56" spans="1:2" ht="27.6">
      <c r="A56" s="327" t="s">
        <v>96</v>
      </c>
      <c r="B56" s="201" t="s">
        <v>97</v>
      </c>
    </row>
    <row r="57" spans="1:2" ht="24" customHeight="1">
      <c r="A57" s="398" t="s">
        <v>98</v>
      </c>
      <c r="B57" s="399"/>
    </row>
    <row r="58" spans="1:2" ht="23.65" customHeight="1">
      <c r="A58" s="394" t="s">
        <v>99</v>
      </c>
      <c r="B58" s="395"/>
    </row>
    <row r="59" spans="1:2" ht="27.6">
      <c r="A59" s="327" t="s">
        <v>100</v>
      </c>
      <c r="B59" s="202" t="s">
        <v>101</v>
      </c>
    </row>
    <row r="60" spans="1:2" ht="27.6">
      <c r="A60" s="327" t="s">
        <v>102</v>
      </c>
      <c r="B60" s="202" t="s">
        <v>103</v>
      </c>
    </row>
    <row r="61" spans="1:2" ht="41.45">
      <c r="A61" s="327" t="s">
        <v>13</v>
      </c>
      <c r="B61" s="202" t="s">
        <v>104</v>
      </c>
    </row>
    <row r="62" spans="1:2" ht="55.15">
      <c r="A62" s="327" t="s">
        <v>26</v>
      </c>
      <c r="B62" s="201" t="s">
        <v>105</v>
      </c>
    </row>
    <row r="63" spans="1:2" ht="55.15">
      <c r="A63" s="327" t="s">
        <v>28</v>
      </c>
      <c r="B63" s="201" t="s">
        <v>106</v>
      </c>
    </row>
    <row r="64" spans="1:2" ht="41.45">
      <c r="A64" s="327" t="s">
        <v>107</v>
      </c>
      <c r="B64" s="202" t="s">
        <v>108</v>
      </c>
    </row>
    <row r="65" spans="1:2" ht="25.5" customHeight="1">
      <c r="A65" s="390" t="s">
        <v>109</v>
      </c>
      <c r="B65" s="391"/>
    </row>
    <row r="66" spans="1:2" ht="22.9" customHeight="1">
      <c r="A66" s="392" t="s">
        <v>110</v>
      </c>
      <c r="B66" s="393"/>
    </row>
    <row r="67" spans="1:2" ht="94.15" customHeight="1">
      <c r="A67" s="402" t="s">
        <v>111</v>
      </c>
      <c r="B67" s="403"/>
    </row>
    <row r="68" spans="1:2" ht="39.75" customHeight="1">
      <c r="A68" s="327" t="s">
        <v>112</v>
      </c>
      <c r="B68" s="335" t="s">
        <v>113</v>
      </c>
    </row>
    <row r="69" spans="1:2" ht="27.6">
      <c r="A69" s="327" t="s">
        <v>114</v>
      </c>
      <c r="B69" s="336" t="s">
        <v>115</v>
      </c>
    </row>
    <row r="70" spans="1:2" ht="37.5" customHeight="1">
      <c r="A70" s="333" t="s">
        <v>116</v>
      </c>
      <c r="B70" s="336" t="s">
        <v>117</v>
      </c>
    </row>
    <row r="71" spans="1:2" ht="37.5" customHeight="1">
      <c r="A71" s="327" t="s">
        <v>118</v>
      </c>
      <c r="B71" s="336" t="s">
        <v>119</v>
      </c>
    </row>
    <row r="72" spans="1:2" ht="37.5" customHeight="1">
      <c r="A72" s="333" t="s">
        <v>120</v>
      </c>
      <c r="B72" s="336" t="s">
        <v>121</v>
      </c>
    </row>
    <row r="73" spans="1:2" ht="25.5" customHeight="1">
      <c r="A73" s="390" t="s">
        <v>122</v>
      </c>
      <c r="B73" s="391"/>
    </row>
    <row r="74" spans="1:2" ht="27.6">
      <c r="A74" s="327" t="s">
        <v>123</v>
      </c>
      <c r="B74" s="202" t="s">
        <v>124</v>
      </c>
    </row>
    <row r="75" spans="1:2" ht="27.6">
      <c r="A75" s="327" t="s">
        <v>125</v>
      </c>
      <c r="B75" s="202" t="s">
        <v>126</v>
      </c>
    </row>
    <row r="76" spans="1:2" ht="27.6">
      <c r="A76" s="327" t="s">
        <v>127</v>
      </c>
      <c r="B76" s="202" t="s">
        <v>128</v>
      </c>
    </row>
    <row r="77" spans="1:2" ht="27.6">
      <c r="A77" s="327" t="s">
        <v>129</v>
      </c>
      <c r="B77" s="202" t="s">
        <v>130</v>
      </c>
    </row>
    <row r="78" spans="1:2" ht="27.6">
      <c r="A78" s="327" t="s">
        <v>131</v>
      </c>
      <c r="B78" s="202" t="s">
        <v>132</v>
      </c>
    </row>
    <row r="79" spans="1:2" ht="41.45">
      <c r="A79" s="327" t="s">
        <v>133</v>
      </c>
      <c r="B79" s="202" t="s">
        <v>134</v>
      </c>
    </row>
    <row r="80" spans="1:2" ht="27.6">
      <c r="A80" s="327" t="s">
        <v>135</v>
      </c>
      <c r="B80" s="202" t="s">
        <v>136</v>
      </c>
    </row>
    <row r="81" spans="1:2">
      <c r="A81" s="327" t="s">
        <v>137</v>
      </c>
      <c r="B81" s="202" t="s">
        <v>138</v>
      </c>
    </row>
    <row r="82" spans="1:2" ht="41.45">
      <c r="A82" s="337" t="s">
        <v>139</v>
      </c>
      <c r="B82" s="202" t="s">
        <v>140</v>
      </c>
    </row>
    <row r="83" spans="1:2" ht="41.45">
      <c r="A83" s="333" t="s">
        <v>141</v>
      </c>
      <c r="B83" s="202" t="s">
        <v>142</v>
      </c>
    </row>
    <row r="84" spans="1:2" ht="41.45">
      <c r="A84" s="327" t="s">
        <v>143</v>
      </c>
      <c r="B84" s="202" t="s">
        <v>144</v>
      </c>
    </row>
    <row r="85" spans="1:2" ht="27.6">
      <c r="A85" s="327" t="s">
        <v>45</v>
      </c>
      <c r="B85" s="202" t="s">
        <v>145</v>
      </c>
    </row>
    <row r="86" spans="1:2" ht="27.6">
      <c r="A86" s="327" t="s">
        <v>146</v>
      </c>
      <c r="B86" s="202" t="s">
        <v>147</v>
      </c>
    </row>
    <row r="87" spans="1:2" ht="41.45">
      <c r="A87" s="327" t="s">
        <v>148</v>
      </c>
      <c r="B87" s="202" t="s">
        <v>149</v>
      </c>
    </row>
    <row r="88" spans="1:2" ht="18.399999999999999" customHeight="1">
      <c r="A88" s="390" t="s">
        <v>150</v>
      </c>
      <c r="B88" s="391"/>
    </row>
    <row r="89" spans="1:2">
      <c r="A89" s="338" t="s">
        <v>151</v>
      </c>
      <c r="B89" s="339" t="s">
        <v>152</v>
      </c>
    </row>
    <row r="90" spans="1:2">
      <c r="A90" s="338" t="s">
        <v>153</v>
      </c>
      <c r="B90" s="339" t="s">
        <v>154</v>
      </c>
    </row>
    <row r="91" spans="1:2">
      <c r="A91" s="338" t="s">
        <v>155</v>
      </c>
      <c r="B91" s="339" t="s">
        <v>156</v>
      </c>
    </row>
    <row r="92" spans="1:2">
      <c r="A92" s="338" t="s">
        <v>157</v>
      </c>
      <c r="B92" s="339" t="s">
        <v>158</v>
      </c>
    </row>
    <row r="93" spans="1:2">
      <c r="A93" s="400" t="s">
        <v>159</v>
      </c>
      <c r="B93" s="401"/>
    </row>
  </sheetData>
  <mergeCells count="15">
    <mergeCell ref="A93:B93"/>
    <mergeCell ref="A58:B58"/>
    <mergeCell ref="A73:B73"/>
    <mergeCell ref="A67:B67"/>
    <mergeCell ref="A88:B88"/>
    <mergeCell ref="A1:B1"/>
    <mergeCell ref="A2:B2"/>
    <mergeCell ref="A40:B40"/>
    <mergeCell ref="A65:B65"/>
    <mergeCell ref="A66:B66"/>
    <mergeCell ref="A7:B7"/>
    <mergeCell ref="A22:B22"/>
    <mergeCell ref="A33:B33"/>
    <mergeCell ref="A57:B57"/>
    <mergeCell ref="A49:B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Q126"/>
  <sheetViews>
    <sheetView showGridLines="0" tabSelected="1" topLeftCell="A106" zoomScale="85" zoomScaleNormal="85" workbookViewId="0">
      <selection activeCell="C108" sqref="C108"/>
    </sheetView>
  </sheetViews>
  <sheetFormatPr defaultColWidth="10.42578125" defaultRowHeight="13.9"/>
  <cols>
    <col min="1" max="1" width="49.42578125" style="1" customWidth="1"/>
    <col min="2" max="5" width="35.7109375" style="1" customWidth="1"/>
    <col min="6" max="6" width="43" style="1" customWidth="1"/>
    <col min="7" max="7" width="41.140625" style="1" customWidth="1"/>
    <col min="8" max="8" width="35.7109375" style="1" customWidth="1"/>
    <col min="9" max="9" width="46.425781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42578125" style="1"/>
    <col min="23" max="23" width="18.42578125" style="1" bestFit="1" customWidth="1"/>
    <col min="24" max="24" width="16.140625" style="1" customWidth="1"/>
    <col min="25" max="16384" width="10.42578125" style="1"/>
  </cols>
  <sheetData>
    <row r="1" spans="1:15" s="79" customFormat="1" ht="22.15" customHeight="1" thickBot="1">
      <c r="A1" s="460"/>
      <c r="B1" s="440" t="s">
        <v>160</v>
      </c>
      <c r="C1" s="441"/>
      <c r="D1" s="441"/>
      <c r="E1" s="441"/>
      <c r="F1" s="441"/>
      <c r="G1" s="441"/>
      <c r="H1" s="441"/>
      <c r="I1" s="441"/>
      <c r="J1" s="441"/>
      <c r="K1" s="441"/>
      <c r="L1" s="442"/>
      <c r="M1" s="437" t="s">
        <v>161</v>
      </c>
      <c r="N1" s="438"/>
      <c r="O1" s="439"/>
    </row>
    <row r="2" spans="1:15" s="79" customFormat="1" ht="18" customHeight="1" thickBot="1">
      <c r="A2" s="461"/>
      <c r="B2" s="443" t="s">
        <v>162</v>
      </c>
      <c r="C2" s="444"/>
      <c r="D2" s="444"/>
      <c r="E2" s="444"/>
      <c r="F2" s="444"/>
      <c r="G2" s="444"/>
      <c r="H2" s="444"/>
      <c r="I2" s="444"/>
      <c r="J2" s="444"/>
      <c r="K2" s="444"/>
      <c r="L2" s="445"/>
      <c r="M2" s="437" t="s">
        <v>163</v>
      </c>
      <c r="N2" s="438"/>
      <c r="O2" s="439"/>
    </row>
    <row r="3" spans="1:15" s="79" customFormat="1" ht="19.899999999999999" customHeight="1" thickBot="1">
      <c r="A3" s="461"/>
      <c r="B3" s="443" t="s">
        <v>0</v>
      </c>
      <c r="C3" s="444"/>
      <c r="D3" s="444"/>
      <c r="E3" s="444"/>
      <c r="F3" s="444"/>
      <c r="G3" s="444"/>
      <c r="H3" s="444"/>
      <c r="I3" s="444"/>
      <c r="J3" s="444"/>
      <c r="K3" s="444"/>
      <c r="L3" s="445"/>
      <c r="M3" s="437" t="s">
        <v>164</v>
      </c>
      <c r="N3" s="438"/>
      <c r="O3" s="439"/>
    </row>
    <row r="4" spans="1:15" s="79" customFormat="1" ht="21.75" customHeight="1" thickBot="1">
      <c r="A4" s="462"/>
      <c r="B4" s="446" t="s">
        <v>165</v>
      </c>
      <c r="C4" s="447"/>
      <c r="D4" s="447"/>
      <c r="E4" s="447"/>
      <c r="F4" s="447"/>
      <c r="G4" s="447"/>
      <c r="H4" s="447"/>
      <c r="I4" s="447"/>
      <c r="J4" s="447"/>
      <c r="K4" s="447"/>
      <c r="L4" s="448"/>
      <c r="M4" s="437" t="s">
        <v>166</v>
      </c>
      <c r="N4" s="438"/>
      <c r="O4" s="439"/>
    </row>
    <row r="5" spans="1:15" s="79" customFormat="1" ht="16.149999999999999" customHeight="1" thickBot="1">
      <c r="A5" s="80"/>
      <c r="B5" s="81"/>
      <c r="C5" s="81"/>
      <c r="D5" s="81"/>
      <c r="E5" s="81"/>
      <c r="F5" s="81"/>
      <c r="G5" s="81"/>
      <c r="H5" s="81"/>
      <c r="I5" s="81"/>
      <c r="J5" s="81"/>
      <c r="K5" s="81"/>
      <c r="L5" s="81"/>
      <c r="M5" s="82"/>
      <c r="N5" s="82"/>
      <c r="O5" s="82"/>
    </row>
    <row r="6" spans="1:15" ht="40.15" customHeight="1" thickBot="1">
      <c r="A6" s="51" t="s">
        <v>167</v>
      </c>
      <c r="B6" s="471" t="s">
        <v>168</v>
      </c>
      <c r="C6" s="472"/>
      <c r="D6" s="472"/>
      <c r="E6" s="472"/>
      <c r="F6" s="472"/>
      <c r="G6" s="472"/>
      <c r="H6" s="472"/>
      <c r="I6" s="472"/>
      <c r="J6" s="472"/>
      <c r="K6" s="473"/>
      <c r="L6" s="152" t="s">
        <v>169</v>
      </c>
      <c r="M6" s="474">
        <v>2024110010313</v>
      </c>
      <c r="N6" s="475"/>
      <c r="O6" s="476"/>
    </row>
    <row r="7" spans="1:15" s="79" customFormat="1" ht="18" customHeight="1" thickBot="1">
      <c r="A7" s="80"/>
      <c r="B7" s="81"/>
      <c r="C7" s="81"/>
      <c r="D7" s="81"/>
      <c r="E7" s="81"/>
      <c r="F7" s="81"/>
      <c r="G7" s="81"/>
      <c r="H7" s="81"/>
      <c r="I7" s="81"/>
      <c r="J7" s="81"/>
      <c r="K7" s="81"/>
      <c r="L7" s="81"/>
      <c r="M7" s="82"/>
      <c r="N7" s="82"/>
      <c r="O7" s="82"/>
    </row>
    <row r="8" spans="1:15" s="79" customFormat="1" ht="21.75" customHeight="1" thickBot="1">
      <c r="A8" s="464" t="s">
        <v>6</v>
      </c>
      <c r="B8" s="152" t="s">
        <v>170</v>
      </c>
      <c r="C8" s="124" t="s">
        <v>171</v>
      </c>
      <c r="D8" s="152" t="s">
        <v>172</v>
      </c>
      <c r="E8" s="124" t="s">
        <v>171</v>
      </c>
      <c r="F8" s="152" t="s">
        <v>173</v>
      </c>
      <c r="G8" s="124" t="s">
        <v>171</v>
      </c>
      <c r="H8" s="152" t="s">
        <v>174</v>
      </c>
      <c r="I8" s="125" t="s">
        <v>171</v>
      </c>
      <c r="J8" s="429" t="s">
        <v>8</v>
      </c>
      <c r="K8" s="463"/>
      <c r="L8" s="151" t="s">
        <v>175</v>
      </c>
      <c r="M8" s="426"/>
      <c r="N8" s="426"/>
      <c r="O8" s="426"/>
    </row>
    <row r="9" spans="1:15" s="79" customFormat="1" ht="21.75" customHeight="1" thickBot="1">
      <c r="A9" s="464"/>
      <c r="B9" s="153" t="s">
        <v>176</v>
      </c>
      <c r="C9" s="124" t="s">
        <v>171</v>
      </c>
      <c r="D9" s="152" t="s">
        <v>177</v>
      </c>
      <c r="E9" s="124" t="s">
        <v>171</v>
      </c>
      <c r="F9" s="152" t="s">
        <v>178</v>
      </c>
      <c r="G9" s="124" t="s">
        <v>171</v>
      </c>
      <c r="H9" s="152" t="s">
        <v>179</v>
      </c>
      <c r="I9" s="125" t="s">
        <v>171</v>
      </c>
      <c r="J9" s="429"/>
      <c r="K9" s="463"/>
      <c r="L9" s="151" t="s">
        <v>180</v>
      </c>
      <c r="M9" s="426"/>
      <c r="N9" s="426"/>
      <c r="O9" s="426"/>
    </row>
    <row r="10" spans="1:15" s="79" customFormat="1" ht="21.75" customHeight="1" thickBot="1">
      <c r="A10" s="464"/>
      <c r="B10" s="152" t="s">
        <v>181</v>
      </c>
      <c r="C10" s="124" t="s">
        <v>171</v>
      </c>
      <c r="D10" s="152" t="s">
        <v>182</v>
      </c>
      <c r="E10" s="124" t="s">
        <v>171</v>
      </c>
      <c r="F10" s="152" t="s">
        <v>183</v>
      </c>
      <c r="G10" s="124" t="s">
        <v>171</v>
      </c>
      <c r="H10" s="152" t="s">
        <v>184</v>
      </c>
      <c r="I10" s="125"/>
      <c r="J10" s="429"/>
      <c r="K10" s="463"/>
      <c r="L10" s="151" t="s">
        <v>185</v>
      </c>
      <c r="M10" s="426" t="s">
        <v>171</v>
      </c>
      <c r="N10" s="426"/>
      <c r="O10" s="426"/>
    </row>
    <row r="11" spans="1:15" ht="15" customHeight="1" thickBot="1">
      <c r="A11" s="6"/>
      <c r="B11" s="7"/>
      <c r="C11" s="7"/>
      <c r="D11" s="9"/>
      <c r="E11" s="8"/>
      <c r="F11" s="8"/>
      <c r="G11" s="193"/>
      <c r="H11" s="193"/>
      <c r="I11" s="10"/>
      <c r="J11" s="10"/>
      <c r="K11" s="7"/>
      <c r="L11" s="7"/>
      <c r="M11" s="7"/>
      <c r="N11" s="7"/>
      <c r="O11" s="7"/>
    </row>
    <row r="12" spans="1:15" ht="15" customHeight="1">
      <c r="A12" s="468" t="s">
        <v>186</v>
      </c>
      <c r="B12" s="449" t="s">
        <v>187</v>
      </c>
      <c r="C12" s="450"/>
      <c r="D12" s="450"/>
      <c r="E12" s="450"/>
      <c r="F12" s="450"/>
      <c r="G12" s="450"/>
      <c r="H12" s="450"/>
      <c r="I12" s="450"/>
      <c r="J12" s="450"/>
      <c r="K12" s="450"/>
      <c r="L12" s="450"/>
      <c r="M12" s="450"/>
      <c r="N12" s="450"/>
      <c r="O12" s="451"/>
    </row>
    <row r="13" spans="1:15" ht="15" customHeight="1">
      <c r="A13" s="469"/>
      <c r="B13" s="452"/>
      <c r="C13" s="453"/>
      <c r="D13" s="453"/>
      <c r="E13" s="453"/>
      <c r="F13" s="453"/>
      <c r="G13" s="453"/>
      <c r="H13" s="453"/>
      <c r="I13" s="453"/>
      <c r="J13" s="453"/>
      <c r="K13" s="453"/>
      <c r="L13" s="453"/>
      <c r="M13" s="453"/>
      <c r="N13" s="453"/>
      <c r="O13" s="454"/>
    </row>
    <row r="14" spans="1:15" ht="15" customHeight="1" thickBot="1">
      <c r="A14" s="470"/>
      <c r="B14" s="455"/>
      <c r="C14" s="456"/>
      <c r="D14" s="456"/>
      <c r="E14" s="456"/>
      <c r="F14" s="456"/>
      <c r="G14" s="456"/>
      <c r="H14" s="456"/>
      <c r="I14" s="456"/>
      <c r="J14" s="456"/>
      <c r="K14" s="456"/>
      <c r="L14" s="456"/>
      <c r="M14" s="456"/>
      <c r="N14" s="456"/>
      <c r="O14" s="457"/>
    </row>
    <row r="15" spans="1:15" ht="9" customHeight="1" thickBot="1">
      <c r="A15" s="14"/>
      <c r="B15" s="78"/>
      <c r="C15" s="15"/>
      <c r="D15" s="15"/>
      <c r="E15" s="15"/>
      <c r="F15" s="15"/>
      <c r="G15" s="16"/>
      <c r="H15" s="16"/>
      <c r="I15" s="16"/>
      <c r="J15" s="16"/>
      <c r="K15" s="16"/>
      <c r="L15" s="17"/>
      <c r="M15" s="17"/>
      <c r="N15" s="17"/>
      <c r="O15" s="17"/>
    </row>
    <row r="16" spans="1:15" s="18" customFormat="1" ht="37.5" customHeight="1" thickBot="1">
      <c r="A16" s="51" t="s">
        <v>13</v>
      </c>
      <c r="B16" s="458" t="s">
        <v>188</v>
      </c>
      <c r="C16" s="458"/>
      <c r="D16" s="458"/>
      <c r="E16" s="458"/>
      <c r="F16" s="458"/>
      <c r="G16" s="464" t="s">
        <v>15</v>
      </c>
      <c r="H16" s="464"/>
      <c r="I16" s="459" t="s">
        <v>189</v>
      </c>
      <c r="J16" s="459"/>
      <c r="K16" s="459"/>
      <c r="L16" s="459"/>
      <c r="M16" s="459"/>
      <c r="N16" s="459"/>
      <c r="O16" s="459"/>
    </row>
    <row r="17" spans="1:17" ht="9" customHeight="1">
      <c r="A17" s="14"/>
      <c r="B17" s="16"/>
      <c r="C17" s="15"/>
      <c r="D17" s="15"/>
      <c r="E17" s="15"/>
      <c r="F17" s="15"/>
      <c r="G17" s="16"/>
      <c r="H17" s="16"/>
      <c r="I17" s="16"/>
      <c r="J17" s="16"/>
      <c r="K17" s="16"/>
      <c r="L17" s="17"/>
      <c r="M17" s="17"/>
      <c r="N17" s="17"/>
      <c r="O17" s="17"/>
    </row>
    <row r="18" spans="1:17" ht="56.25" customHeight="1">
      <c r="A18" s="51" t="s">
        <v>17</v>
      </c>
      <c r="B18" s="466" t="s">
        <v>190</v>
      </c>
      <c r="C18" s="466"/>
      <c r="D18" s="466"/>
      <c r="E18" s="466"/>
      <c r="F18" s="51" t="s">
        <v>19</v>
      </c>
      <c r="G18" s="465" t="s">
        <v>191</v>
      </c>
      <c r="H18" s="465"/>
      <c r="I18" s="465"/>
      <c r="J18" s="51" t="s">
        <v>21</v>
      </c>
      <c r="K18" s="458" t="s">
        <v>192</v>
      </c>
      <c r="L18" s="458"/>
      <c r="M18" s="458"/>
      <c r="N18" s="458"/>
      <c r="O18" s="458"/>
    </row>
    <row r="19" spans="1:17" ht="9" customHeight="1">
      <c r="A19" s="5"/>
      <c r="B19" s="2"/>
      <c r="C19" s="467"/>
      <c r="D19" s="467"/>
      <c r="E19" s="467"/>
      <c r="F19" s="467"/>
      <c r="G19" s="467"/>
      <c r="H19" s="467"/>
      <c r="I19" s="467"/>
      <c r="J19" s="467"/>
      <c r="K19" s="467"/>
      <c r="L19" s="467"/>
      <c r="M19" s="467"/>
      <c r="N19" s="467"/>
      <c r="O19" s="467"/>
    </row>
    <row r="20" spans="1:17" ht="16.5" customHeight="1" thickBot="1">
      <c r="A20" s="76"/>
      <c r="B20" s="77"/>
      <c r="C20" s="77"/>
      <c r="D20" s="77"/>
      <c r="E20" s="77"/>
      <c r="F20" s="77"/>
      <c r="G20" s="77"/>
      <c r="H20" s="77"/>
      <c r="I20" s="77"/>
      <c r="J20" s="77"/>
      <c r="K20" s="77"/>
      <c r="L20" s="77"/>
      <c r="M20" s="77"/>
      <c r="N20" s="77"/>
      <c r="O20" s="77"/>
    </row>
    <row r="21" spans="1:17" ht="31.9" customHeight="1" thickBot="1">
      <c r="A21" s="427" t="s">
        <v>23</v>
      </c>
      <c r="B21" s="428"/>
      <c r="C21" s="428"/>
      <c r="D21" s="428"/>
      <c r="E21" s="428"/>
      <c r="F21" s="428"/>
      <c r="G21" s="428"/>
      <c r="H21" s="428"/>
      <c r="I21" s="428"/>
      <c r="J21" s="428"/>
      <c r="K21" s="428"/>
      <c r="L21" s="428"/>
      <c r="M21" s="428"/>
      <c r="N21" s="428"/>
      <c r="O21" s="429"/>
    </row>
    <row r="22" spans="1:17" ht="31.9" customHeight="1" thickBot="1">
      <c r="A22" s="427" t="s">
        <v>193</v>
      </c>
      <c r="B22" s="428"/>
      <c r="C22" s="428"/>
      <c r="D22" s="428"/>
      <c r="E22" s="428"/>
      <c r="F22" s="428"/>
      <c r="G22" s="428"/>
      <c r="H22" s="428"/>
      <c r="I22" s="428"/>
      <c r="J22" s="428"/>
      <c r="K22" s="428"/>
      <c r="L22" s="428"/>
      <c r="M22" s="428"/>
      <c r="N22" s="428"/>
      <c r="O22" s="429"/>
    </row>
    <row r="23" spans="1:17" ht="31.9" customHeight="1" thickBot="1">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7" ht="31.9" customHeight="1">
      <c r="A24" s="21" t="s">
        <v>24</v>
      </c>
      <c r="B24" s="271">
        <v>613661000</v>
      </c>
      <c r="C24" s="272">
        <v>0</v>
      </c>
      <c r="D24" s="272">
        <v>63626000</v>
      </c>
      <c r="E24" s="272">
        <v>0</v>
      </c>
      <c r="F24" s="214">
        <v>0</v>
      </c>
      <c r="G24" s="214">
        <v>0</v>
      </c>
      <c r="H24" s="214">
        <v>0</v>
      </c>
      <c r="I24" s="214">
        <v>0</v>
      </c>
      <c r="J24" s="214">
        <v>0</v>
      </c>
      <c r="K24" s="214">
        <v>0</v>
      </c>
      <c r="L24" s="382">
        <v>-7233578</v>
      </c>
      <c r="M24" s="382">
        <v>0</v>
      </c>
      <c r="N24" s="298">
        <f>SUM(B24:M24)</f>
        <v>670053422</v>
      </c>
      <c r="O24" s="188">
        <v>1</v>
      </c>
    </row>
    <row r="25" spans="1:17" ht="31.9" customHeight="1">
      <c r="A25" s="21" t="s">
        <v>26</v>
      </c>
      <c r="B25" s="273">
        <v>291874000</v>
      </c>
      <c r="C25" s="273">
        <v>206793000</v>
      </c>
      <c r="D25" s="274">
        <v>0</v>
      </c>
      <c r="E25" s="273">
        <v>33712667</v>
      </c>
      <c r="F25" s="187">
        <v>0</v>
      </c>
      <c r="G25" s="187">
        <v>-10090200</v>
      </c>
      <c r="H25" s="187">
        <v>0</v>
      </c>
      <c r="I25" s="187">
        <v>95823269</v>
      </c>
      <c r="J25" s="195">
        <v>136467</v>
      </c>
      <c r="K25" s="367">
        <v>-8238004</v>
      </c>
      <c r="L25" s="187">
        <v>24273229</v>
      </c>
      <c r="M25" s="187">
        <v>0</v>
      </c>
      <c r="N25" s="368">
        <f t="shared" ref="N25:N26" si="0">SUM(B25:M25)</f>
        <v>634284428</v>
      </c>
      <c r="O25" s="189">
        <f>N25/N24</f>
        <v>0.94661769819302555</v>
      </c>
      <c r="Q25" s="350"/>
    </row>
    <row r="26" spans="1:17" ht="31.9" customHeight="1">
      <c r="A26" s="21" t="s">
        <v>28</v>
      </c>
      <c r="B26" s="190">
        <v>0</v>
      </c>
      <c r="C26" s="196">
        <v>2113666</v>
      </c>
      <c r="D26" s="196">
        <v>34229732</v>
      </c>
      <c r="E26" s="196">
        <v>44711800</v>
      </c>
      <c r="F26" s="190">
        <v>47461400</v>
      </c>
      <c r="G26" s="190">
        <v>49210000</v>
      </c>
      <c r="H26" s="190">
        <v>49210000</v>
      </c>
      <c r="I26" s="190">
        <v>47068000</v>
      </c>
      <c r="J26" s="196">
        <v>57134200</v>
      </c>
      <c r="K26" s="190">
        <v>62499737</v>
      </c>
      <c r="L26" s="190">
        <v>60999458</v>
      </c>
      <c r="M26" s="190">
        <v>0</v>
      </c>
      <c r="N26" s="298">
        <f t="shared" si="0"/>
        <v>454637993</v>
      </c>
      <c r="O26" s="189">
        <f>N26/N24</f>
        <v>0.6785100681121512</v>
      </c>
    </row>
    <row r="27" spans="1:17" ht="31.9" customHeight="1">
      <c r="A27" s="21" t="s">
        <v>196</v>
      </c>
      <c r="B27" s="275">
        <v>9949806</v>
      </c>
      <c r="C27" s="275">
        <v>31061041</v>
      </c>
      <c r="D27" s="275">
        <v>18503815</v>
      </c>
      <c r="E27" s="275">
        <v>0</v>
      </c>
      <c r="F27" s="215">
        <v>-1190200</v>
      </c>
      <c r="G27" s="215">
        <v>0</v>
      </c>
      <c r="H27" s="215">
        <v>0</v>
      </c>
      <c r="I27" s="215">
        <v>0</v>
      </c>
      <c r="J27" s="215">
        <v>0</v>
      </c>
      <c r="K27" s="215">
        <v>0</v>
      </c>
      <c r="L27" s="375">
        <v>200</v>
      </c>
      <c r="M27" s="215">
        <v>0</v>
      </c>
      <c r="N27" s="298">
        <f>SUM(B27:M27)</f>
        <v>58324662</v>
      </c>
      <c r="O27" s="189">
        <v>1</v>
      </c>
    </row>
    <row r="28" spans="1:17" ht="31.9" customHeight="1">
      <c r="A28" s="21" t="s">
        <v>197</v>
      </c>
      <c r="B28" s="190">
        <v>0</v>
      </c>
      <c r="C28" s="190">
        <v>0</v>
      </c>
      <c r="D28" s="190">
        <v>0</v>
      </c>
      <c r="E28" s="190">
        <v>0</v>
      </c>
      <c r="F28" s="190">
        <v>0</v>
      </c>
      <c r="G28" s="190">
        <v>0</v>
      </c>
      <c r="H28" s="190">
        <v>0</v>
      </c>
      <c r="I28" s="190">
        <v>0</v>
      </c>
      <c r="J28" s="190">
        <v>0</v>
      </c>
      <c r="K28" s="190">
        <v>0</v>
      </c>
      <c r="L28" s="190">
        <v>0</v>
      </c>
      <c r="M28" s="190">
        <v>0</v>
      </c>
      <c r="N28" s="298">
        <f t="shared" ref="N28" si="1">SUM(B28:M28)</f>
        <v>0</v>
      </c>
      <c r="O28" s="189">
        <f>N28/N27</f>
        <v>0</v>
      </c>
    </row>
    <row r="29" spans="1:17" ht="31.9" customHeight="1" thickBot="1">
      <c r="A29" s="24" t="s">
        <v>34</v>
      </c>
      <c r="B29" s="191">
        <v>14126845</v>
      </c>
      <c r="C29" s="276">
        <v>16078002</v>
      </c>
      <c r="D29" s="276">
        <v>18503815</v>
      </c>
      <c r="E29" s="276">
        <v>8420406</v>
      </c>
      <c r="F29" s="276">
        <v>0</v>
      </c>
      <c r="G29" s="191">
        <v>0</v>
      </c>
      <c r="H29" s="191">
        <v>1195594</v>
      </c>
      <c r="I29" s="191">
        <v>0</v>
      </c>
      <c r="J29" s="191">
        <v>0</v>
      </c>
      <c r="K29" s="191">
        <v>-1195594</v>
      </c>
      <c r="L29" s="191">
        <v>1195594</v>
      </c>
      <c r="M29" s="191">
        <v>0</v>
      </c>
      <c r="N29" s="304">
        <f>SUM(B29:M29)</f>
        <v>58324662</v>
      </c>
      <c r="O29" s="192">
        <f>N29/N27</f>
        <v>1</v>
      </c>
    </row>
    <row r="30" spans="1:17" s="26" customFormat="1" ht="16.5" customHeight="1"/>
    <row r="31" spans="1:17" s="26" customFormat="1" ht="17.25" customHeight="1">
      <c r="N31" s="341"/>
    </row>
    <row r="32" spans="1:17" ht="5.25" customHeight="1" thickBot="1"/>
    <row r="33" spans="1:13" ht="48" customHeight="1" thickBot="1">
      <c r="A33" s="484" t="s">
        <v>198</v>
      </c>
      <c r="B33" s="485"/>
      <c r="C33" s="485"/>
      <c r="D33" s="485"/>
      <c r="E33" s="485"/>
      <c r="F33" s="485"/>
      <c r="G33" s="485"/>
      <c r="H33" s="485"/>
      <c r="I33" s="486"/>
      <c r="J33" s="30"/>
    </row>
    <row r="34" spans="1:13" ht="50.25" customHeight="1" thickBot="1">
      <c r="A34" s="38" t="s">
        <v>199</v>
      </c>
      <c r="B34" s="487" t="str">
        <f>+B12</f>
        <v>Diseñar 4 contenidos nuevos de formación en capacidades digitales con enfoque de género y diferencial</v>
      </c>
      <c r="C34" s="488"/>
      <c r="D34" s="488"/>
      <c r="E34" s="488"/>
      <c r="F34" s="488"/>
      <c r="G34" s="488"/>
      <c r="H34" s="488"/>
      <c r="I34" s="489"/>
      <c r="J34" s="28"/>
      <c r="M34" s="181"/>
    </row>
    <row r="35" spans="1:13" ht="18.75" customHeight="1" thickBot="1">
      <c r="A35" s="499" t="s">
        <v>39</v>
      </c>
      <c r="B35" s="85">
        <v>2024</v>
      </c>
      <c r="C35" s="85">
        <v>2025</v>
      </c>
      <c r="D35" s="85">
        <v>2026</v>
      </c>
      <c r="E35" s="85">
        <v>2027</v>
      </c>
      <c r="F35" s="85" t="s">
        <v>200</v>
      </c>
      <c r="G35" s="501" t="s">
        <v>41</v>
      </c>
      <c r="H35" s="501" t="s">
        <v>201</v>
      </c>
      <c r="I35" s="501"/>
      <c r="J35" s="28"/>
      <c r="M35" s="181"/>
    </row>
    <row r="36" spans="1:13" ht="50.25" customHeight="1" thickBot="1">
      <c r="A36" s="500"/>
      <c r="B36" s="173">
        <v>1</v>
      </c>
      <c r="C36" s="173">
        <v>1</v>
      </c>
      <c r="D36" s="173">
        <v>1</v>
      </c>
      <c r="E36" s="173">
        <v>1</v>
      </c>
      <c r="F36" s="174">
        <f>B36+C36+D36+E36</f>
        <v>4</v>
      </c>
      <c r="G36" s="501"/>
      <c r="H36" s="501"/>
      <c r="I36" s="501"/>
      <c r="J36" s="28"/>
      <c r="M36" s="182"/>
    </row>
    <row r="37" spans="1:13" ht="52.5" customHeight="1" thickBot="1">
      <c r="A37" s="39" t="s">
        <v>43</v>
      </c>
      <c r="B37" s="490">
        <v>0.3</v>
      </c>
      <c r="C37" s="491"/>
      <c r="D37" s="496" t="s">
        <v>202</v>
      </c>
      <c r="E37" s="497"/>
      <c r="F37" s="497"/>
      <c r="G37" s="497"/>
      <c r="H37" s="497"/>
      <c r="I37" s="498"/>
    </row>
    <row r="38" spans="1:13" s="29" customFormat="1" ht="48" customHeight="1" thickBot="1">
      <c r="A38" s="499" t="s">
        <v>203</v>
      </c>
      <c r="B38" s="39" t="s">
        <v>204</v>
      </c>
      <c r="C38" s="38" t="s">
        <v>87</v>
      </c>
      <c r="D38" s="482" t="s">
        <v>89</v>
      </c>
      <c r="E38" s="483"/>
      <c r="F38" s="482" t="s">
        <v>91</v>
      </c>
      <c r="G38" s="483"/>
      <c r="H38" s="40" t="s">
        <v>93</v>
      </c>
      <c r="I38" s="42" t="s">
        <v>94</v>
      </c>
      <c r="M38" s="183"/>
    </row>
    <row r="39" spans="1:13" ht="93.75" customHeight="1" thickBot="1">
      <c r="A39" s="500"/>
      <c r="B39" s="175">
        <v>0</v>
      </c>
      <c r="C39" s="33">
        <v>0</v>
      </c>
      <c r="D39" s="492" t="s">
        <v>205</v>
      </c>
      <c r="E39" s="493"/>
      <c r="F39" s="492" t="s">
        <v>206</v>
      </c>
      <c r="G39" s="493"/>
      <c r="H39" s="186" t="s">
        <v>207</v>
      </c>
      <c r="I39" s="32" t="s">
        <v>208</v>
      </c>
      <c r="M39" s="181"/>
    </row>
    <row r="40" spans="1:13" s="29" customFormat="1" ht="54" customHeight="1" thickBot="1">
      <c r="A40" s="499" t="s">
        <v>209</v>
      </c>
      <c r="B40" s="41" t="s">
        <v>204</v>
      </c>
      <c r="C40" s="40" t="s">
        <v>87</v>
      </c>
      <c r="D40" s="482" t="s">
        <v>89</v>
      </c>
      <c r="E40" s="483"/>
      <c r="F40" s="482" t="s">
        <v>91</v>
      </c>
      <c r="G40" s="483"/>
      <c r="H40" s="40" t="s">
        <v>93</v>
      </c>
      <c r="I40" s="42" t="s">
        <v>94</v>
      </c>
    </row>
    <row r="41" spans="1:13" ht="223.5" customHeight="1" thickBot="1">
      <c r="A41" s="500"/>
      <c r="B41" s="216">
        <v>0.08</v>
      </c>
      <c r="C41" s="33">
        <v>0.08</v>
      </c>
      <c r="D41" s="494" t="s">
        <v>210</v>
      </c>
      <c r="E41" s="495"/>
      <c r="F41" s="492" t="s">
        <v>211</v>
      </c>
      <c r="G41" s="493"/>
      <c r="H41" s="186" t="s">
        <v>207</v>
      </c>
      <c r="I41" s="32" t="s">
        <v>212</v>
      </c>
    </row>
    <row r="42" spans="1:13" s="29" customFormat="1" ht="45" customHeight="1" thickBot="1">
      <c r="A42" s="499" t="s">
        <v>213</v>
      </c>
      <c r="B42" s="41" t="s">
        <v>204</v>
      </c>
      <c r="C42" s="40" t="s">
        <v>87</v>
      </c>
      <c r="D42" s="482" t="s">
        <v>89</v>
      </c>
      <c r="E42" s="483"/>
      <c r="F42" s="482" t="s">
        <v>91</v>
      </c>
      <c r="G42" s="483"/>
      <c r="H42" s="40" t="s">
        <v>93</v>
      </c>
      <c r="I42" s="42" t="s">
        <v>94</v>
      </c>
    </row>
    <row r="43" spans="1:13" ht="338.25" customHeight="1" thickBot="1">
      <c r="A43" s="500"/>
      <c r="B43" s="216">
        <v>0.08</v>
      </c>
      <c r="C43" s="33">
        <v>0.08</v>
      </c>
      <c r="D43" s="494" t="s">
        <v>214</v>
      </c>
      <c r="E43" s="495"/>
      <c r="F43" s="492" t="s">
        <v>215</v>
      </c>
      <c r="G43" s="493"/>
      <c r="H43" s="186" t="s">
        <v>207</v>
      </c>
      <c r="I43" s="32" t="s">
        <v>216</v>
      </c>
    </row>
    <row r="44" spans="1:13" s="29" customFormat="1" ht="44.25" customHeight="1" thickBot="1">
      <c r="A44" s="499" t="s">
        <v>217</v>
      </c>
      <c r="B44" s="41" t="s">
        <v>204</v>
      </c>
      <c r="C44" s="41" t="s">
        <v>87</v>
      </c>
      <c r="D44" s="482" t="s">
        <v>89</v>
      </c>
      <c r="E44" s="483"/>
      <c r="F44" s="482" t="s">
        <v>91</v>
      </c>
      <c r="G44" s="483"/>
      <c r="H44" s="40" t="s">
        <v>93</v>
      </c>
      <c r="I44" s="40" t="s">
        <v>94</v>
      </c>
    </row>
    <row r="45" spans="1:13" ht="245.25" customHeight="1" thickBot="1">
      <c r="A45" s="500"/>
      <c r="B45" s="216">
        <v>0.08</v>
      </c>
      <c r="C45" s="33">
        <v>0.08</v>
      </c>
      <c r="D45" s="494" t="s">
        <v>218</v>
      </c>
      <c r="E45" s="495"/>
      <c r="F45" s="492" t="s">
        <v>219</v>
      </c>
      <c r="G45" s="505"/>
      <c r="H45" s="186" t="s">
        <v>207</v>
      </c>
      <c r="I45" s="32" t="s">
        <v>220</v>
      </c>
    </row>
    <row r="46" spans="1:13" s="29" customFormat="1" ht="47.25" customHeight="1" thickBot="1">
      <c r="A46" s="499" t="s">
        <v>221</v>
      </c>
      <c r="B46" s="41" t="s">
        <v>204</v>
      </c>
      <c r="C46" s="40" t="s">
        <v>87</v>
      </c>
      <c r="D46" s="482" t="s">
        <v>89</v>
      </c>
      <c r="E46" s="483"/>
      <c r="F46" s="482" t="s">
        <v>91</v>
      </c>
      <c r="G46" s="483"/>
      <c r="H46" s="40" t="s">
        <v>93</v>
      </c>
      <c r="I46" s="42" t="s">
        <v>94</v>
      </c>
    </row>
    <row r="47" spans="1:13" ht="409.5" customHeight="1" thickBot="1">
      <c r="A47" s="500"/>
      <c r="B47" s="216">
        <v>0.08</v>
      </c>
      <c r="C47" s="33">
        <v>0.08</v>
      </c>
      <c r="D47" s="410" t="s">
        <v>222</v>
      </c>
      <c r="E47" s="504"/>
      <c r="F47" s="502" t="s">
        <v>223</v>
      </c>
      <c r="G47" s="503"/>
      <c r="H47" s="186" t="s">
        <v>207</v>
      </c>
      <c r="I47" s="301" t="s">
        <v>224</v>
      </c>
    </row>
    <row r="48" spans="1:13" s="29" customFormat="1" ht="52.5" customHeight="1" thickBot="1">
      <c r="A48" s="499" t="s">
        <v>225</v>
      </c>
      <c r="B48" s="41" t="s">
        <v>204</v>
      </c>
      <c r="C48" s="40" t="s">
        <v>87</v>
      </c>
      <c r="D48" s="482" t="s">
        <v>89</v>
      </c>
      <c r="E48" s="483"/>
      <c r="F48" s="482" t="s">
        <v>91</v>
      </c>
      <c r="G48" s="483"/>
      <c r="H48" s="40" t="s">
        <v>93</v>
      </c>
      <c r="I48" s="42" t="s">
        <v>94</v>
      </c>
    </row>
    <row r="49" spans="1:9" ht="348" customHeight="1" thickBot="1">
      <c r="A49" s="500"/>
      <c r="B49" s="216">
        <v>0.08</v>
      </c>
      <c r="C49" s="34">
        <v>0.08</v>
      </c>
      <c r="D49" s="410" t="s">
        <v>226</v>
      </c>
      <c r="E49" s="504"/>
      <c r="F49" s="410" t="s">
        <v>227</v>
      </c>
      <c r="G49" s="411"/>
      <c r="H49" s="306" t="s">
        <v>207</v>
      </c>
      <c r="I49" s="308" t="s">
        <v>228</v>
      </c>
    </row>
    <row r="50" spans="1:9" ht="34.9" customHeight="1" thickBot="1">
      <c r="A50" s="499" t="s">
        <v>229</v>
      </c>
      <c r="B50" s="39" t="s">
        <v>204</v>
      </c>
      <c r="C50" s="38" t="s">
        <v>87</v>
      </c>
      <c r="D50" s="482" t="s">
        <v>89</v>
      </c>
      <c r="E50" s="483"/>
      <c r="F50" s="482" t="s">
        <v>91</v>
      </c>
      <c r="G50" s="483"/>
      <c r="H50" s="40" t="s">
        <v>93</v>
      </c>
      <c r="I50" s="42" t="s">
        <v>94</v>
      </c>
    </row>
    <row r="51" spans="1:9" ht="405" customHeight="1" thickBot="1">
      <c r="A51" s="500"/>
      <c r="B51" s="216">
        <v>0.08</v>
      </c>
      <c r="C51" s="216">
        <v>0.08</v>
      </c>
      <c r="D51" s="508" t="s">
        <v>230</v>
      </c>
      <c r="E51" s="509"/>
      <c r="F51" s="410" t="s">
        <v>231</v>
      </c>
      <c r="G51" s="411"/>
      <c r="H51" s="306" t="s">
        <v>207</v>
      </c>
      <c r="I51" s="306" t="s">
        <v>232</v>
      </c>
    </row>
    <row r="52" spans="1:9" ht="34.9" customHeight="1" thickBot="1">
      <c r="A52" s="499" t="s">
        <v>233</v>
      </c>
      <c r="B52" s="39" t="s">
        <v>204</v>
      </c>
      <c r="C52" s="38" t="s">
        <v>87</v>
      </c>
      <c r="D52" s="482" t="s">
        <v>89</v>
      </c>
      <c r="E52" s="483"/>
      <c r="F52" s="482" t="s">
        <v>91</v>
      </c>
      <c r="G52" s="483"/>
      <c r="H52" s="40" t="s">
        <v>93</v>
      </c>
      <c r="I52" s="42" t="s">
        <v>94</v>
      </c>
    </row>
    <row r="53" spans="1:9" ht="315" customHeight="1" thickBot="1">
      <c r="A53" s="500"/>
      <c r="B53" s="216">
        <v>0.08</v>
      </c>
      <c r="C53" s="34">
        <v>0.08</v>
      </c>
      <c r="D53" s="508" t="s">
        <v>234</v>
      </c>
      <c r="E53" s="509"/>
      <c r="F53" s="410" t="s">
        <v>235</v>
      </c>
      <c r="G53" s="411"/>
      <c r="H53" s="306" t="s">
        <v>207</v>
      </c>
      <c r="I53" s="306" t="s">
        <v>236</v>
      </c>
    </row>
    <row r="54" spans="1:9" ht="34.9" customHeight="1" thickBot="1">
      <c r="A54" s="499" t="s">
        <v>237</v>
      </c>
      <c r="B54" s="39" t="s">
        <v>204</v>
      </c>
      <c r="C54" s="38" t="s">
        <v>87</v>
      </c>
      <c r="D54" s="482" t="s">
        <v>89</v>
      </c>
      <c r="E54" s="483"/>
      <c r="F54" s="482" t="s">
        <v>91</v>
      </c>
      <c r="G54" s="483"/>
      <c r="H54" s="40" t="s">
        <v>93</v>
      </c>
      <c r="I54" s="42" t="s">
        <v>94</v>
      </c>
    </row>
    <row r="55" spans="1:9" ht="409.6" thickBot="1">
      <c r="A55" s="500"/>
      <c r="B55" s="216">
        <v>0.08</v>
      </c>
      <c r="C55" s="34">
        <v>0.08</v>
      </c>
      <c r="D55" s="422" t="s">
        <v>238</v>
      </c>
      <c r="E55" s="423"/>
      <c r="F55" s="422" t="s">
        <v>239</v>
      </c>
      <c r="G55" s="423"/>
      <c r="H55" s="306" t="s">
        <v>207</v>
      </c>
      <c r="I55" s="347" t="s">
        <v>240</v>
      </c>
    </row>
    <row r="56" spans="1:9" ht="34.9" customHeight="1" thickBot="1">
      <c r="A56" s="499" t="s">
        <v>241</v>
      </c>
      <c r="B56" s="39" t="s">
        <v>204</v>
      </c>
      <c r="C56" s="38" t="s">
        <v>87</v>
      </c>
      <c r="D56" s="482" t="s">
        <v>89</v>
      </c>
      <c r="E56" s="483"/>
      <c r="F56" s="482" t="s">
        <v>91</v>
      </c>
      <c r="G56" s="483"/>
      <c r="H56" s="40" t="s">
        <v>93</v>
      </c>
      <c r="I56" s="42" t="s">
        <v>94</v>
      </c>
    </row>
    <row r="57" spans="1:9" ht="307.89999999999998" customHeight="1" thickBot="1">
      <c r="A57" s="500"/>
      <c r="B57" s="216">
        <v>8.4444439999999996E-2</v>
      </c>
      <c r="C57" s="34">
        <v>0.08</v>
      </c>
      <c r="D57" s="422" t="s">
        <v>242</v>
      </c>
      <c r="E57" s="423"/>
      <c r="F57" s="422" t="s">
        <v>243</v>
      </c>
      <c r="G57" s="423"/>
      <c r="H57" s="306" t="s">
        <v>207</v>
      </c>
      <c r="I57" s="356" t="s">
        <v>244</v>
      </c>
    </row>
    <row r="58" spans="1:9" ht="46.15" customHeight="1" thickBot="1">
      <c r="A58" s="499" t="s">
        <v>245</v>
      </c>
      <c r="B58" s="39" t="s">
        <v>204</v>
      </c>
      <c r="C58" s="38" t="s">
        <v>87</v>
      </c>
      <c r="D58" s="482" t="s">
        <v>89</v>
      </c>
      <c r="E58" s="483"/>
      <c r="F58" s="482" t="s">
        <v>91</v>
      </c>
      <c r="G58" s="483"/>
      <c r="H58" s="40" t="s">
        <v>93</v>
      </c>
      <c r="I58" s="42" t="s">
        <v>94</v>
      </c>
    </row>
    <row r="59" spans="1:9" ht="182.45" customHeight="1" thickBot="1">
      <c r="A59" s="500"/>
      <c r="B59" s="216">
        <v>8.4444000000000005E-2</v>
      </c>
      <c r="C59" s="34" t="s">
        <v>246</v>
      </c>
      <c r="D59" s="422" t="s">
        <v>247</v>
      </c>
      <c r="E59" s="423"/>
      <c r="F59" s="422" t="s">
        <v>248</v>
      </c>
      <c r="G59" s="423"/>
      <c r="H59" s="347" t="s">
        <v>207</v>
      </c>
      <c r="I59" s="347" t="s">
        <v>249</v>
      </c>
    </row>
    <row r="60" spans="1:9" ht="47.45" customHeight="1" thickBot="1">
      <c r="A60" s="499" t="s">
        <v>250</v>
      </c>
      <c r="B60" s="39" t="s">
        <v>204</v>
      </c>
      <c r="C60" s="38" t="s">
        <v>87</v>
      </c>
      <c r="D60" s="482" t="s">
        <v>89</v>
      </c>
      <c r="E60" s="483"/>
      <c r="F60" s="482" t="s">
        <v>91</v>
      </c>
      <c r="G60" s="483"/>
      <c r="H60" s="40" t="s">
        <v>93</v>
      </c>
      <c r="I60" s="42" t="s">
        <v>94</v>
      </c>
    </row>
    <row r="61" spans="1:9" ht="120.75" customHeight="1" thickBot="1">
      <c r="A61" s="500"/>
      <c r="B61" s="216">
        <v>0.2</v>
      </c>
      <c r="C61" s="34"/>
      <c r="D61" s="506"/>
      <c r="E61" s="507"/>
      <c r="F61" s="506"/>
      <c r="G61" s="507"/>
      <c r="H61" s="31"/>
      <c r="I61" s="31"/>
    </row>
    <row r="62" spans="1:9">
      <c r="B62" s="179">
        <f>B61+B59+B57+B55+B53+B51+B49+B47+B45+B43+B41</f>
        <v>1.0088884399999998</v>
      </c>
      <c r="C62" s="179"/>
    </row>
    <row r="63" spans="1:9">
      <c r="B63" s="318"/>
    </row>
    <row r="64" spans="1:9" s="28" customFormat="1" ht="30" customHeight="1">
      <c r="A64" s="1"/>
      <c r="B64" s="1"/>
      <c r="C64" s="1"/>
      <c r="D64" s="1"/>
      <c r="E64" s="1"/>
      <c r="F64" s="1"/>
      <c r="G64" s="1"/>
      <c r="H64" s="1"/>
      <c r="I64" s="1"/>
    </row>
    <row r="65" spans="1:9" ht="34.5" customHeight="1">
      <c r="A65" s="430" t="s">
        <v>57</v>
      </c>
      <c r="B65" s="430"/>
      <c r="C65" s="430"/>
      <c r="D65" s="430"/>
      <c r="E65" s="430"/>
      <c r="F65" s="430"/>
      <c r="G65" s="430"/>
      <c r="H65" s="430"/>
      <c r="I65" s="430"/>
    </row>
    <row r="66" spans="1:9" ht="67.5" customHeight="1">
      <c r="A66" s="43" t="s">
        <v>58</v>
      </c>
      <c r="B66" s="431" t="s">
        <v>251</v>
      </c>
      <c r="C66" s="432"/>
      <c r="D66" s="431" t="s">
        <v>252</v>
      </c>
      <c r="E66" s="432"/>
      <c r="F66" s="431" t="s">
        <v>253</v>
      </c>
      <c r="G66" s="432"/>
      <c r="H66" s="433" t="s">
        <v>254</v>
      </c>
      <c r="I66" s="434"/>
    </row>
    <row r="67" spans="1:9" ht="45.75" customHeight="1">
      <c r="A67" s="43" t="s">
        <v>255</v>
      </c>
      <c r="B67" s="404">
        <v>0.12</v>
      </c>
      <c r="C67" s="405"/>
      <c r="D67" s="404">
        <v>0.06</v>
      </c>
      <c r="E67" s="405"/>
      <c r="F67" s="404">
        <v>0.12</v>
      </c>
      <c r="G67" s="405"/>
      <c r="H67" s="406"/>
      <c r="I67" s="407"/>
    </row>
    <row r="68" spans="1:9" ht="30" customHeight="1">
      <c r="A68" s="408" t="s">
        <v>170</v>
      </c>
      <c r="B68" s="90" t="s">
        <v>85</v>
      </c>
      <c r="C68" s="90" t="s">
        <v>87</v>
      </c>
      <c r="D68" s="90" t="s">
        <v>85</v>
      </c>
      <c r="E68" s="90" t="s">
        <v>87</v>
      </c>
      <c r="F68" s="90" t="s">
        <v>85</v>
      </c>
      <c r="G68" s="90" t="s">
        <v>87</v>
      </c>
      <c r="H68" s="90" t="s">
        <v>85</v>
      </c>
      <c r="I68" s="90" t="s">
        <v>87</v>
      </c>
    </row>
    <row r="69" spans="1:9" ht="30" customHeight="1">
      <c r="A69" s="409"/>
      <c r="B69" s="45">
        <v>0</v>
      </c>
      <c r="C69" s="45">
        <v>0</v>
      </c>
      <c r="D69" s="45">
        <v>0</v>
      </c>
      <c r="E69" s="45">
        <v>0</v>
      </c>
      <c r="F69" s="45">
        <v>0</v>
      </c>
      <c r="G69" s="45">
        <v>0</v>
      </c>
      <c r="H69" s="49"/>
      <c r="I69" s="45"/>
    </row>
    <row r="70" spans="1:9" ht="80.25" customHeight="1">
      <c r="A70" s="43" t="s">
        <v>256</v>
      </c>
      <c r="B70" s="416" t="s">
        <v>205</v>
      </c>
      <c r="C70" s="417"/>
      <c r="D70" s="416" t="s">
        <v>205</v>
      </c>
      <c r="E70" s="417"/>
      <c r="F70" s="416" t="s">
        <v>205</v>
      </c>
      <c r="G70" s="417"/>
      <c r="H70" s="435"/>
      <c r="I70" s="436"/>
    </row>
    <row r="71" spans="1:9" ht="63" customHeight="1">
      <c r="A71" s="43" t="s">
        <v>257</v>
      </c>
      <c r="B71" s="416" t="s">
        <v>258</v>
      </c>
      <c r="C71" s="417"/>
      <c r="D71" s="416" t="s">
        <v>258</v>
      </c>
      <c r="E71" s="417"/>
      <c r="F71" s="416" t="s">
        <v>258</v>
      </c>
      <c r="G71" s="417"/>
      <c r="H71" s="424"/>
      <c r="I71" s="425"/>
    </row>
    <row r="72" spans="1:9" ht="30.75" customHeight="1">
      <c r="A72" s="408" t="s">
        <v>172</v>
      </c>
      <c r="B72" s="90" t="s">
        <v>85</v>
      </c>
      <c r="C72" s="90" t="s">
        <v>87</v>
      </c>
      <c r="D72" s="90" t="s">
        <v>85</v>
      </c>
      <c r="E72" s="90" t="s">
        <v>87</v>
      </c>
      <c r="F72" s="90" t="s">
        <v>85</v>
      </c>
      <c r="G72" s="90" t="s">
        <v>87</v>
      </c>
      <c r="H72" s="90" t="s">
        <v>85</v>
      </c>
      <c r="I72" s="90" t="s">
        <v>87</v>
      </c>
    </row>
    <row r="73" spans="1:9" ht="30.75" customHeight="1">
      <c r="A73" s="409"/>
      <c r="B73" s="45">
        <v>0</v>
      </c>
      <c r="C73" s="45">
        <v>0</v>
      </c>
      <c r="D73" s="45">
        <v>0</v>
      </c>
      <c r="E73" s="45">
        <v>0</v>
      </c>
      <c r="F73" s="45">
        <v>0</v>
      </c>
      <c r="G73" s="46">
        <v>0</v>
      </c>
      <c r="H73" s="49"/>
      <c r="I73" s="46"/>
    </row>
    <row r="74" spans="1:9" ht="82.5" customHeight="1">
      <c r="A74" s="43" t="s">
        <v>256</v>
      </c>
      <c r="B74" s="416" t="s">
        <v>205</v>
      </c>
      <c r="C74" s="417"/>
      <c r="D74" s="416" t="s">
        <v>205</v>
      </c>
      <c r="E74" s="417"/>
      <c r="F74" s="416" t="s">
        <v>205</v>
      </c>
      <c r="G74" s="417"/>
      <c r="H74" s="480"/>
      <c r="I74" s="481"/>
    </row>
    <row r="75" spans="1:9" ht="89.25" customHeight="1">
      <c r="A75" s="43" t="s">
        <v>257</v>
      </c>
      <c r="B75" s="416" t="s">
        <v>258</v>
      </c>
      <c r="C75" s="417"/>
      <c r="D75" s="416" t="s">
        <v>258</v>
      </c>
      <c r="E75" s="417"/>
      <c r="F75" s="416" t="s">
        <v>258</v>
      </c>
      <c r="G75" s="417"/>
      <c r="H75" s="424"/>
      <c r="I75" s="425"/>
    </row>
    <row r="76" spans="1:9" ht="30.75" customHeight="1">
      <c r="A76" s="408" t="s">
        <v>173</v>
      </c>
      <c r="B76" s="90" t="s">
        <v>85</v>
      </c>
      <c r="C76" s="90" t="s">
        <v>87</v>
      </c>
      <c r="D76" s="90" t="s">
        <v>85</v>
      </c>
      <c r="E76" s="90" t="s">
        <v>87</v>
      </c>
      <c r="F76" s="90" t="s">
        <v>85</v>
      </c>
      <c r="G76" s="90" t="s">
        <v>87</v>
      </c>
      <c r="H76" s="90" t="s">
        <v>85</v>
      </c>
      <c r="I76" s="90" t="s">
        <v>87</v>
      </c>
    </row>
    <row r="77" spans="1:9" ht="30.75" customHeight="1">
      <c r="A77" s="409"/>
      <c r="B77" s="45">
        <v>0</v>
      </c>
      <c r="C77" s="45">
        <v>0</v>
      </c>
      <c r="D77" s="45">
        <v>0</v>
      </c>
      <c r="E77" s="45"/>
      <c r="F77" s="45">
        <v>0.25</v>
      </c>
      <c r="G77" s="46">
        <v>0.25</v>
      </c>
      <c r="H77" s="49"/>
      <c r="I77" s="46"/>
    </row>
    <row r="78" spans="1:9" ht="172.5" customHeight="1">
      <c r="A78" s="43" t="s">
        <v>256</v>
      </c>
      <c r="B78" s="416" t="s">
        <v>205</v>
      </c>
      <c r="C78" s="417"/>
      <c r="D78" s="416" t="s">
        <v>205</v>
      </c>
      <c r="E78" s="417"/>
      <c r="F78" s="478" t="s">
        <v>259</v>
      </c>
      <c r="G78" s="479"/>
      <c r="H78" s="424"/>
      <c r="I78" s="425"/>
    </row>
    <row r="79" spans="1:9" ht="126.75" customHeight="1">
      <c r="A79" s="43" t="s">
        <v>257</v>
      </c>
      <c r="B79" s="416" t="s">
        <v>258</v>
      </c>
      <c r="C79" s="417"/>
      <c r="D79" s="416" t="s">
        <v>258</v>
      </c>
      <c r="E79" s="417"/>
      <c r="F79" s="478" t="s">
        <v>260</v>
      </c>
      <c r="G79" s="479"/>
      <c r="H79" s="424"/>
      <c r="I79" s="425"/>
    </row>
    <row r="80" spans="1:9" ht="30.75" customHeight="1">
      <c r="A80" s="408" t="s">
        <v>174</v>
      </c>
      <c r="B80" s="90" t="s">
        <v>85</v>
      </c>
      <c r="C80" s="90" t="s">
        <v>87</v>
      </c>
      <c r="D80" s="90" t="s">
        <v>85</v>
      </c>
      <c r="E80" s="90" t="s">
        <v>87</v>
      </c>
      <c r="F80" s="90" t="s">
        <v>85</v>
      </c>
      <c r="G80" s="90" t="s">
        <v>87</v>
      </c>
      <c r="H80" s="90" t="s">
        <v>85</v>
      </c>
      <c r="I80" s="90" t="s">
        <v>87</v>
      </c>
    </row>
    <row r="81" spans="1:9" ht="30.75" customHeight="1">
      <c r="A81" s="409"/>
      <c r="B81" s="45">
        <v>0</v>
      </c>
      <c r="C81" s="45">
        <v>0</v>
      </c>
      <c r="D81" s="45">
        <v>0</v>
      </c>
      <c r="E81" s="45">
        <v>0</v>
      </c>
      <c r="F81" s="45">
        <v>0</v>
      </c>
      <c r="G81" s="46">
        <v>0</v>
      </c>
      <c r="H81" s="49"/>
      <c r="I81" s="46"/>
    </row>
    <row r="82" spans="1:9" ht="87" customHeight="1">
      <c r="A82" s="43" t="s">
        <v>256</v>
      </c>
      <c r="B82" s="416" t="s">
        <v>205</v>
      </c>
      <c r="C82" s="417"/>
      <c r="D82" s="416" t="s">
        <v>205</v>
      </c>
      <c r="E82" s="417"/>
      <c r="F82" s="416" t="s">
        <v>205</v>
      </c>
      <c r="G82" s="417"/>
      <c r="H82" s="424"/>
      <c r="I82" s="425"/>
    </row>
    <row r="83" spans="1:9" ht="81" customHeight="1">
      <c r="A83" s="43" t="s">
        <v>257</v>
      </c>
      <c r="B83" s="416" t="s">
        <v>258</v>
      </c>
      <c r="C83" s="417"/>
      <c r="D83" s="416" t="s">
        <v>258</v>
      </c>
      <c r="E83" s="417"/>
      <c r="F83" s="416" t="s">
        <v>258</v>
      </c>
      <c r="G83" s="417"/>
      <c r="H83" s="424"/>
      <c r="I83" s="425"/>
    </row>
    <row r="84" spans="1:9" ht="30" customHeight="1">
      <c r="A84" s="408" t="s">
        <v>176</v>
      </c>
      <c r="B84" s="90" t="s">
        <v>85</v>
      </c>
      <c r="C84" s="90" t="s">
        <v>87</v>
      </c>
      <c r="D84" s="90" t="s">
        <v>85</v>
      </c>
      <c r="E84" s="90" t="s">
        <v>87</v>
      </c>
      <c r="F84" s="90" t="s">
        <v>85</v>
      </c>
      <c r="G84" s="90" t="s">
        <v>87</v>
      </c>
      <c r="H84" s="90" t="s">
        <v>85</v>
      </c>
      <c r="I84" s="90" t="s">
        <v>87</v>
      </c>
    </row>
    <row r="85" spans="1:9" ht="30" customHeight="1">
      <c r="A85" s="409"/>
      <c r="B85" s="45">
        <v>0</v>
      </c>
      <c r="C85" s="45">
        <v>0</v>
      </c>
      <c r="D85" s="45">
        <v>0.1</v>
      </c>
      <c r="E85" s="45">
        <v>0.1</v>
      </c>
      <c r="F85" s="45">
        <v>0.25</v>
      </c>
      <c r="G85" s="46">
        <v>0.15</v>
      </c>
      <c r="H85" s="49"/>
      <c r="I85" s="46"/>
    </row>
    <row r="86" spans="1:9" ht="409.5" customHeight="1">
      <c r="A86" s="43" t="s">
        <v>256</v>
      </c>
      <c r="B86" s="416" t="s">
        <v>205</v>
      </c>
      <c r="C86" s="417"/>
      <c r="D86" s="512" t="s">
        <v>261</v>
      </c>
      <c r="E86" s="513"/>
      <c r="F86" s="514" t="s">
        <v>262</v>
      </c>
      <c r="G86" s="515"/>
      <c r="H86" s="477"/>
      <c r="I86" s="477"/>
    </row>
    <row r="87" spans="1:9" ht="80.25" customHeight="1">
      <c r="A87" s="43" t="s">
        <v>257</v>
      </c>
      <c r="B87" s="416" t="s">
        <v>258</v>
      </c>
      <c r="C87" s="417"/>
      <c r="D87" s="416" t="s">
        <v>263</v>
      </c>
      <c r="E87" s="415"/>
      <c r="F87" s="416" t="s">
        <v>264</v>
      </c>
      <c r="G87" s="415"/>
      <c r="H87" s="414"/>
      <c r="I87" s="415"/>
    </row>
    <row r="88" spans="1:9" ht="29.25" customHeight="1">
      <c r="A88" s="408" t="s">
        <v>177</v>
      </c>
      <c r="B88" s="90" t="s">
        <v>85</v>
      </c>
      <c r="C88" s="90" t="s">
        <v>87</v>
      </c>
      <c r="D88" s="90" t="s">
        <v>85</v>
      </c>
      <c r="E88" s="90" t="s">
        <v>87</v>
      </c>
      <c r="F88" s="90" t="s">
        <v>85</v>
      </c>
      <c r="G88" s="90" t="s">
        <v>87</v>
      </c>
      <c r="H88" s="90" t="s">
        <v>85</v>
      </c>
      <c r="I88" s="90" t="s">
        <v>87</v>
      </c>
    </row>
    <row r="89" spans="1:9" ht="29.25" customHeight="1" thickBot="1">
      <c r="A89" s="409"/>
      <c r="B89" s="45">
        <v>0.2</v>
      </c>
      <c r="C89" s="307">
        <v>0.2</v>
      </c>
      <c r="D89" s="45">
        <v>0.2</v>
      </c>
      <c r="E89" s="45">
        <v>0.2</v>
      </c>
      <c r="F89" s="45">
        <v>0</v>
      </c>
      <c r="G89" s="46">
        <v>0.1</v>
      </c>
      <c r="H89" s="49"/>
      <c r="I89" s="46"/>
    </row>
    <row r="90" spans="1:9" ht="313.14999999999998" customHeight="1" thickBot="1">
      <c r="A90" s="43" t="s">
        <v>256</v>
      </c>
      <c r="B90" s="418" t="s">
        <v>265</v>
      </c>
      <c r="C90" s="419"/>
      <c r="D90" s="418" t="s">
        <v>266</v>
      </c>
      <c r="E90" s="419"/>
      <c r="F90" s="420" t="s">
        <v>267</v>
      </c>
      <c r="G90" s="420"/>
      <c r="H90" s="421"/>
      <c r="I90" s="421"/>
    </row>
    <row r="91" spans="1:9" ht="80.25" customHeight="1">
      <c r="A91" s="43" t="s">
        <v>257</v>
      </c>
      <c r="B91" s="412" t="s">
        <v>268</v>
      </c>
      <c r="C91" s="413"/>
      <c r="D91" s="412" t="s">
        <v>269</v>
      </c>
      <c r="E91" s="413"/>
      <c r="F91" s="412" t="s">
        <v>270</v>
      </c>
      <c r="G91" s="413"/>
      <c r="H91" s="414"/>
      <c r="I91" s="415"/>
    </row>
    <row r="92" spans="1:9" ht="25.15" customHeight="1">
      <c r="A92" s="408" t="s">
        <v>178</v>
      </c>
      <c r="B92" s="90" t="s">
        <v>85</v>
      </c>
      <c r="C92" s="90" t="s">
        <v>87</v>
      </c>
      <c r="D92" s="90" t="s">
        <v>85</v>
      </c>
      <c r="E92" s="90" t="s">
        <v>87</v>
      </c>
      <c r="F92" s="90" t="s">
        <v>85</v>
      </c>
      <c r="G92" s="90" t="s">
        <v>87</v>
      </c>
      <c r="H92" s="90" t="s">
        <v>85</v>
      </c>
      <c r="I92" s="90" t="s">
        <v>87</v>
      </c>
    </row>
    <row r="93" spans="1:9" ht="25.15" customHeight="1" thickBot="1">
      <c r="A93" s="409"/>
      <c r="B93" s="45">
        <v>0.2</v>
      </c>
      <c r="C93" s="47">
        <v>0.2</v>
      </c>
      <c r="D93" s="45">
        <v>0.2</v>
      </c>
      <c r="E93" s="45">
        <v>0.2</v>
      </c>
      <c r="F93" s="45">
        <v>0.25</v>
      </c>
      <c r="G93" s="46">
        <v>0.25</v>
      </c>
      <c r="H93" s="49"/>
      <c r="I93" s="46"/>
    </row>
    <row r="94" spans="1:9" ht="409.5" customHeight="1" thickBot="1">
      <c r="A94" s="43" t="s">
        <v>256</v>
      </c>
      <c r="B94" s="418" t="s">
        <v>271</v>
      </c>
      <c r="C94" s="419"/>
      <c r="D94" s="418" t="s">
        <v>272</v>
      </c>
      <c r="E94" s="419"/>
      <c r="F94" s="418" t="s">
        <v>273</v>
      </c>
      <c r="G94" s="419"/>
      <c r="H94" s="421"/>
      <c r="I94" s="421"/>
    </row>
    <row r="95" spans="1:9" ht="147.75" customHeight="1">
      <c r="A95" s="43" t="s">
        <v>257</v>
      </c>
      <c r="B95" s="416" t="s">
        <v>274</v>
      </c>
      <c r="C95" s="415"/>
      <c r="D95" s="416" t="s">
        <v>275</v>
      </c>
      <c r="E95" s="415"/>
      <c r="F95" s="416" t="s">
        <v>276</v>
      </c>
      <c r="G95" s="415"/>
      <c r="H95" s="414"/>
      <c r="I95" s="415"/>
    </row>
    <row r="96" spans="1:9" ht="25.15" customHeight="1">
      <c r="A96" s="408" t="s">
        <v>179</v>
      </c>
      <c r="B96" s="90" t="s">
        <v>85</v>
      </c>
      <c r="C96" s="90" t="s">
        <v>87</v>
      </c>
      <c r="D96" s="90" t="s">
        <v>85</v>
      </c>
      <c r="E96" s="90" t="s">
        <v>87</v>
      </c>
      <c r="F96" s="90" t="s">
        <v>85</v>
      </c>
      <c r="G96" s="90" t="s">
        <v>87</v>
      </c>
      <c r="H96" s="90" t="s">
        <v>85</v>
      </c>
      <c r="I96" s="90" t="s">
        <v>87</v>
      </c>
    </row>
    <row r="97" spans="1:9" ht="25.15" customHeight="1" thickBot="1">
      <c r="A97" s="409"/>
      <c r="B97" s="45">
        <v>0.3</v>
      </c>
      <c r="C97" s="47">
        <v>0.3</v>
      </c>
      <c r="D97" s="45">
        <v>0.2</v>
      </c>
      <c r="E97" s="45">
        <v>0.2</v>
      </c>
      <c r="F97" s="45">
        <v>0</v>
      </c>
      <c r="G97" s="46">
        <v>0</v>
      </c>
      <c r="H97" s="49"/>
      <c r="I97" s="46"/>
    </row>
    <row r="98" spans="1:9" ht="409.5" customHeight="1">
      <c r="A98" s="43" t="s">
        <v>256</v>
      </c>
      <c r="B98" s="418" t="s">
        <v>277</v>
      </c>
      <c r="C98" s="419"/>
      <c r="D98" s="418" t="s">
        <v>278</v>
      </c>
      <c r="E98" s="419"/>
      <c r="F98" s="418" t="s">
        <v>279</v>
      </c>
      <c r="G98" s="419"/>
      <c r="H98" s="421"/>
      <c r="I98" s="421"/>
    </row>
    <row r="99" spans="1:9" ht="121.15" customHeight="1">
      <c r="A99" s="43" t="s">
        <v>257</v>
      </c>
      <c r="B99" s="517" t="s">
        <v>280</v>
      </c>
      <c r="C99" s="518"/>
      <c r="D99" s="519" t="s">
        <v>281</v>
      </c>
      <c r="E99" s="415"/>
      <c r="F99" s="416" t="s">
        <v>282</v>
      </c>
      <c r="G99" s="415"/>
      <c r="H99" s="414"/>
      <c r="I99" s="415"/>
    </row>
    <row r="100" spans="1:9" ht="25.15" customHeight="1">
      <c r="A100" s="408" t="s">
        <v>181</v>
      </c>
      <c r="B100" s="90"/>
      <c r="C100" s="90" t="s">
        <v>87</v>
      </c>
      <c r="D100" s="90" t="s">
        <v>85</v>
      </c>
      <c r="E100" s="90" t="s">
        <v>87</v>
      </c>
      <c r="F100" s="90" t="s">
        <v>85</v>
      </c>
      <c r="G100" s="90" t="s">
        <v>87</v>
      </c>
      <c r="H100" s="90" t="s">
        <v>85</v>
      </c>
      <c r="I100" s="90" t="s">
        <v>87</v>
      </c>
    </row>
    <row r="101" spans="1:9" ht="25.15" customHeight="1" thickBot="1">
      <c r="A101" s="409"/>
      <c r="B101" s="45">
        <v>0.2</v>
      </c>
      <c r="C101" s="47">
        <v>0.2</v>
      </c>
      <c r="D101" s="45">
        <v>0.2</v>
      </c>
      <c r="E101" s="45">
        <v>0.2</v>
      </c>
      <c r="F101" s="45">
        <v>0</v>
      </c>
      <c r="G101" s="46">
        <v>0.05</v>
      </c>
      <c r="H101" s="49"/>
      <c r="I101" s="46"/>
    </row>
    <row r="102" spans="1:9" ht="307.5" customHeight="1" thickBot="1">
      <c r="A102" s="43" t="s">
        <v>256</v>
      </c>
      <c r="B102" s="418" t="s">
        <v>283</v>
      </c>
      <c r="C102" s="520"/>
      <c r="D102" s="418" t="s">
        <v>284</v>
      </c>
      <c r="E102" s="520"/>
      <c r="F102" s="418" t="s">
        <v>285</v>
      </c>
      <c r="G102" s="520"/>
      <c r="H102" s="421"/>
      <c r="I102" s="421"/>
    </row>
    <row r="103" spans="1:9" ht="132" customHeight="1" thickBot="1">
      <c r="A103" s="43" t="s">
        <v>257</v>
      </c>
      <c r="B103" s="510" t="s">
        <v>286</v>
      </c>
      <c r="C103" s="511"/>
      <c r="D103" s="510" t="s">
        <v>287</v>
      </c>
      <c r="E103" s="511"/>
      <c r="F103" s="510" t="s">
        <v>288</v>
      </c>
      <c r="G103" s="511"/>
      <c r="H103" s="414"/>
      <c r="I103" s="415"/>
    </row>
    <row r="104" spans="1:9" ht="25.15" customHeight="1">
      <c r="A104" s="408" t="s">
        <v>182</v>
      </c>
      <c r="B104" s="90" t="s">
        <v>85</v>
      </c>
      <c r="C104" s="90" t="s">
        <v>87</v>
      </c>
      <c r="D104" s="90" t="s">
        <v>85</v>
      </c>
      <c r="E104" s="90" t="s">
        <v>87</v>
      </c>
      <c r="F104" s="90" t="s">
        <v>85</v>
      </c>
      <c r="G104" s="90" t="s">
        <v>87</v>
      </c>
      <c r="H104" s="90" t="s">
        <v>85</v>
      </c>
      <c r="I104" s="90" t="s">
        <v>87</v>
      </c>
    </row>
    <row r="105" spans="1:9" ht="25.15" customHeight="1" thickBot="1">
      <c r="A105" s="409"/>
      <c r="B105" s="45">
        <v>0.1</v>
      </c>
      <c r="C105" s="47">
        <v>0.05</v>
      </c>
      <c r="D105" s="45">
        <v>0.1</v>
      </c>
      <c r="E105" s="45">
        <v>0.05</v>
      </c>
      <c r="F105" s="45">
        <v>0</v>
      </c>
      <c r="G105" s="46">
        <v>0.1</v>
      </c>
      <c r="H105" s="49"/>
      <c r="I105" s="46"/>
    </row>
    <row r="106" spans="1:9" ht="409.5" customHeight="1" thickBot="1">
      <c r="A106" s="43" t="s">
        <v>256</v>
      </c>
      <c r="B106" s="418" t="s">
        <v>289</v>
      </c>
      <c r="C106" s="520"/>
      <c r="D106" s="418" t="s">
        <v>290</v>
      </c>
      <c r="E106" s="520"/>
      <c r="F106" s="418" t="s">
        <v>291</v>
      </c>
      <c r="G106" s="520"/>
      <c r="H106" s="421"/>
      <c r="I106" s="421"/>
    </row>
    <row r="107" spans="1:9" ht="80.25" customHeight="1" thickBot="1">
      <c r="A107" s="43" t="s">
        <v>257</v>
      </c>
      <c r="B107" s="510" t="s">
        <v>292</v>
      </c>
      <c r="C107" s="511"/>
      <c r="D107" s="510" t="s">
        <v>293</v>
      </c>
      <c r="E107" s="511"/>
      <c r="F107" s="510" t="s">
        <v>294</v>
      </c>
      <c r="G107" s="511"/>
      <c r="H107" s="414"/>
      <c r="I107" s="415"/>
    </row>
    <row r="108" spans="1:9" ht="25.15" customHeight="1">
      <c r="A108" s="408" t="s">
        <v>183</v>
      </c>
      <c r="B108" s="90" t="s">
        <v>85</v>
      </c>
      <c r="C108" s="90" t="s">
        <v>87</v>
      </c>
      <c r="D108" s="90" t="s">
        <v>85</v>
      </c>
      <c r="E108" s="90" t="s">
        <v>87</v>
      </c>
      <c r="F108" s="90" t="s">
        <v>85</v>
      </c>
      <c r="G108" s="90" t="s">
        <v>87</v>
      </c>
      <c r="H108" s="90" t="s">
        <v>85</v>
      </c>
      <c r="I108" s="90" t="s">
        <v>87</v>
      </c>
    </row>
    <row r="109" spans="1:9" ht="25.15" customHeight="1" thickBot="1">
      <c r="A109" s="409"/>
      <c r="B109" s="45">
        <v>0</v>
      </c>
      <c r="C109" s="47">
        <v>0.05</v>
      </c>
      <c r="D109" s="45">
        <v>0</v>
      </c>
      <c r="E109" s="45">
        <v>0.05</v>
      </c>
      <c r="F109" s="45">
        <v>0.25</v>
      </c>
      <c r="G109" s="46">
        <v>0.02</v>
      </c>
      <c r="H109" s="49"/>
      <c r="I109" s="46"/>
    </row>
    <row r="110" spans="1:9" ht="231" customHeight="1" thickBot="1">
      <c r="A110" s="43" t="s">
        <v>256</v>
      </c>
      <c r="B110" s="521" t="s">
        <v>295</v>
      </c>
      <c r="C110" s="522"/>
      <c r="D110" s="521" t="s">
        <v>296</v>
      </c>
      <c r="E110" s="522"/>
      <c r="F110" s="521" t="s">
        <v>297</v>
      </c>
      <c r="G110" s="522"/>
      <c r="H110" s="421"/>
      <c r="I110" s="421"/>
    </row>
    <row r="111" spans="1:9" ht="94.5" customHeight="1" thickBot="1">
      <c r="A111" s="43" t="s">
        <v>257</v>
      </c>
      <c r="B111" s="510" t="s">
        <v>298</v>
      </c>
      <c r="C111" s="511"/>
      <c r="D111" s="510" t="s">
        <v>299</v>
      </c>
      <c r="E111" s="511"/>
      <c r="F111" s="510" t="s">
        <v>300</v>
      </c>
      <c r="G111" s="511"/>
      <c r="H111" s="414"/>
      <c r="I111" s="415"/>
    </row>
    <row r="112" spans="1:9" ht="25.15" customHeight="1">
      <c r="A112" s="408" t="s">
        <v>184</v>
      </c>
      <c r="B112" s="90" t="s">
        <v>85</v>
      </c>
      <c r="C112" s="90" t="s">
        <v>87</v>
      </c>
      <c r="D112" s="90" t="s">
        <v>85</v>
      </c>
      <c r="E112" s="90" t="s">
        <v>87</v>
      </c>
      <c r="F112" s="90" t="s">
        <v>85</v>
      </c>
      <c r="G112" s="90" t="s">
        <v>87</v>
      </c>
      <c r="H112" s="90" t="s">
        <v>85</v>
      </c>
      <c r="I112" s="90" t="s">
        <v>87</v>
      </c>
    </row>
    <row r="113" spans="1:9" ht="25.15" customHeight="1">
      <c r="A113" s="409"/>
      <c r="B113" s="45">
        <v>0</v>
      </c>
      <c r="C113" s="163"/>
      <c r="D113" s="45">
        <v>0</v>
      </c>
      <c r="E113" s="163"/>
      <c r="F113" s="45">
        <v>0</v>
      </c>
      <c r="G113" s="164"/>
      <c r="H113" s="163"/>
      <c r="I113" s="164"/>
    </row>
    <row r="114" spans="1:9" ht="80.25" customHeight="1">
      <c r="A114" s="43" t="s">
        <v>256</v>
      </c>
      <c r="B114" s="516"/>
      <c r="C114" s="516"/>
      <c r="D114" s="516"/>
      <c r="E114" s="516"/>
      <c r="F114" s="516"/>
      <c r="G114" s="516"/>
      <c r="H114" s="516"/>
      <c r="I114" s="516"/>
    </row>
    <row r="115" spans="1:9" ht="80.25" customHeight="1">
      <c r="A115" s="43" t="s">
        <v>257</v>
      </c>
      <c r="B115" s="414"/>
      <c r="C115" s="415"/>
      <c r="D115" s="414"/>
      <c r="E115" s="415"/>
      <c r="F115" s="414"/>
      <c r="G115" s="415"/>
      <c r="H115" s="414"/>
      <c r="I115" s="415"/>
    </row>
    <row r="116" spans="1:9" ht="16.899999999999999">
      <c r="A116" s="44" t="s">
        <v>301</v>
      </c>
      <c r="B116" s="48">
        <f>(B69+B73+B77+B81+B85+B89+B93+B97+B101+B105+B109+B113)</f>
        <v>0.99999999999999989</v>
      </c>
      <c r="C116" s="48">
        <f t="shared" ref="C116:I116" si="2">(C69+C73+C77+C81+C85+C89+C93+C97+C101+C105+C109+C113)</f>
        <v>1</v>
      </c>
      <c r="D116" s="48">
        <f t="shared" si="2"/>
        <v>0.99999999999999989</v>
      </c>
      <c r="E116" s="48">
        <f t="shared" si="2"/>
        <v>1</v>
      </c>
      <c r="F116" s="48">
        <f t="shared" si="2"/>
        <v>1</v>
      </c>
      <c r="G116" s="48">
        <f t="shared" si="2"/>
        <v>0.92</v>
      </c>
      <c r="H116" s="48">
        <f t="shared" si="2"/>
        <v>0</v>
      </c>
      <c r="I116" s="48">
        <f t="shared" si="2"/>
        <v>0</v>
      </c>
    </row>
    <row r="121" spans="1:9" ht="37.5" customHeight="1"/>
    <row r="122" spans="1:9" ht="19.5" customHeight="1"/>
    <row r="123" spans="1:9" ht="19.5" customHeight="1"/>
    <row r="124" spans="1:9" ht="34.5" customHeight="1"/>
    <row r="125" spans="1:9" ht="15" customHeight="1"/>
    <row r="126" spans="1:9" ht="15.75" customHeight="1"/>
  </sheetData>
  <mergeCells count="211">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s>
  <phoneticPr fontId="34" type="noConversion"/>
  <pageMargins left="0.25" right="0.25" top="0.75" bottom="0.75" header="0.3" footer="0.3"/>
  <pageSetup scale="21"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665C7-1B34-4CDF-A24E-0B6218B48F25}">
  <sheetPr>
    <tabColor theme="6" tint="0.79998168889431442"/>
  </sheetPr>
  <dimension ref="A1:Q126"/>
  <sheetViews>
    <sheetView topLeftCell="A114" zoomScale="90" zoomScaleNormal="90" workbookViewId="0">
      <selection activeCell="J27" sqref="J27"/>
    </sheetView>
  </sheetViews>
  <sheetFormatPr defaultColWidth="10.42578125" defaultRowHeight="13.9"/>
  <cols>
    <col min="1" max="1" width="49.42578125" style="1" customWidth="1"/>
    <col min="2" max="4" width="35.7109375" style="1" customWidth="1"/>
    <col min="5" max="5" width="44.7109375" style="1" customWidth="1"/>
    <col min="6" max="6" width="43" style="1" customWidth="1"/>
    <col min="7" max="7" width="41.140625" style="1" customWidth="1"/>
    <col min="8" max="8" width="50.42578125" style="1" customWidth="1"/>
    <col min="9" max="9" width="49.425781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42578125" style="1"/>
    <col min="23" max="23" width="18.42578125" style="1" bestFit="1" customWidth="1"/>
    <col min="24" max="24" width="16.140625" style="1" customWidth="1"/>
    <col min="25" max="16384" width="10.42578125" style="1"/>
  </cols>
  <sheetData>
    <row r="1" spans="1:15" s="79" customFormat="1" ht="22.15" customHeight="1" thickBot="1">
      <c r="A1" s="460"/>
      <c r="B1" s="440" t="s">
        <v>160</v>
      </c>
      <c r="C1" s="441"/>
      <c r="D1" s="441"/>
      <c r="E1" s="441"/>
      <c r="F1" s="441"/>
      <c r="G1" s="441"/>
      <c r="H1" s="441"/>
      <c r="I1" s="441"/>
      <c r="J1" s="441"/>
      <c r="K1" s="441"/>
      <c r="L1" s="442"/>
      <c r="M1" s="437" t="s">
        <v>161</v>
      </c>
      <c r="N1" s="438"/>
      <c r="O1" s="439"/>
    </row>
    <row r="2" spans="1:15" s="79" customFormat="1" ht="18" customHeight="1" thickBot="1">
      <c r="A2" s="461"/>
      <c r="B2" s="443" t="s">
        <v>162</v>
      </c>
      <c r="C2" s="444"/>
      <c r="D2" s="444"/>
      <c r="E2" s="444"/>
      <c r="F2" s="444"/>
      <c r="G2" s="444"/>
      <c r="H2" s="444"/>
      <c r="I2" s="444"/>
      <c r="J2" s="444"/>
      <c r="K2" s="444"/>
      <c r="L2" s="445"/>
      <c r="M2" s="437" t="s">
        <v>163</v>
      </c>
      <c r="N2" s="438"/>
      <c r="O2" s="439"/>
    </row>
    <row r="3" spans="1:15" s="79" customFormat="1" ht="19.899999999999999" customHeight="1" thickBot="1">
      <c r="A3" s="461"/>
      <c r="B3" s="443" t="s">
        <v>0</v>
      </c>
      <c r="C3" s="444"/>
      <c r="D3" s="444"/>
      <c r="E3" s="444"/>
      <c r="F3" s="444"/>
      <c r="G3" s="444"/>
      <c r="H3" s="444"/>
      <c r="I3" s="444"/>
      <c r="J3" s="444"/>
      <c r="K3" s="444"/>
      <c r="L3" s="445"/>
      <c r="M3" s="437" t="s">
        <v>164</v>
      </c>
      <c r="N3" s="438"/>
      <c r="O3" s="439"/>
    </row>
    <row r="4" spans="1:15" s="79" customFormat="1" ht="21.75" customHeight="1" thickBot="1">
      <c r="A4" s="462"/>
      <c r="B4" s="446" t="s">
        <v>165</v>
      </c>
      <c r="C4" s="447"/>
      <c r="D4" s="447"/>
      <c r="E4" s="447"/>
      <c r="F4" s="447"/>
      <c r="G4" s="447"/>
      <c r="H4" s="447"/>
      <c r="I4" s="447"/>
      <c r="J4" s="447"/>
      <c r="K4" s="447"/>
      <c r="L4" s="448"/>
      <c r="M4" s="437" t="s">
        <v>166</v>
      </c>
      <c r="N4" s="438"/>
      <c r="O4" s="439"/>
    </row>
    <row r="5" spans="1:15" s="79" customFormat="1" ht="16.149999999999999" customHeight="1" thickBot="1">
      <c r="A5" s="80"/>
      <c r="B5" s="81"/>
      <c r="C5" s="81"/>
      <c r="D5" s="81"/>
      <c r="E5" s="81"/>
      <c r="F5" s="81"/>
      <c r="G5" s="81"/>
      <c r="H5" s="81"/>
      <c r="I5" s="81"/>
      <c r="J5" s="81"/>
      <c r="K5" s="81"/>
      <c r="L5" s="81"/>
      <c r="M5" s="82"/>
      <c r="N5" s="82"/>
      <c r="O5" s="82"/>
    </row>
    <row r="6" spans="1:15" ht="40.15" customHeight="1" thickBot="1">
      <c r="A6" s="51" t="s">
        <v>167</v>
      </c>
      <c r="B6" s="471" t="s">
        <v>168</v>
      </c>
      <c r="C6" s="472"/>
      <c r="D6" s="472"/>
      <c r="E6" s="472"/>
      <c r="F6" s="472"/>
      <c r="G6" s="472"/>
      <c r="H6" s="472"/>
      <c r="I6" s="472"/>
      <c r="J6" s="472"/>
      <c r="K6" s="473"/>
      <c r="L6" s="299" t="s">
        <v>169</v>
      </c>
      <c r="M6" s="474">
        <v>2024110010313</v>
      </c>
      <c r="N6" s="475"/>
      <c r="O6" s="476"/>
    </row>
    <row r="7" spans="1:15" s="79" customFormat="1" ht="18" customHeight="1" thickBot="1">
      <c r="A7" s="80"/>
      <c r="B7" s="81"/>
      <c r="C7" s="81"/>
      <c r="D7" s="81"/>
      <c r="E7" s="81"/>
      <c r="F7" s="81"/>
      <c r="G7" s="81"/>
      <c r="H7" s="81"/>
      <c r="I7" s="81"/>
      <c r="J7" s="81"/>
      <c r="K7" s="81"/>
      <c r="L7" s="81"/>
      <c r="M7" s="82"/>
      <c r="N7" s="82"/>
      <c r="O7" s="82"/>
    </row>
    <row r="8" spans="1:15" s="79" customFormat="1" ht="21.75" customHeight="1" thickBot="1">
      <c r="A8" s="464" t="s">
        <v>6</v>
      </c>
      <c r="B8" s="152" t="s">
        <v>170</v>
      </c>
      <c r="C8" s="124" t="s">
        <v>171</v>
      </c>
      <c r="D8" s="152" t="s">
        <v>172</v>
      </c>
      <c r="E8" s="124" t="s">
        <v>171</v>
      </c>
      <c r="F8" s="152" t="s">
        <v>173</v>
      </c>
      <c r="G8" s="124" t="s">
        <v>171</v>
      </c>
      <c r="H8" s="152" t="s">
        <v>174</v>
      </c>
      <c r="I8" s="125" t="s">
        <v>171</v>
      </c>
      <c r="J8" s="429" t="s">
        <v>8</v>
      </c>
      <c r="K8" s="463"/>
      <c r="L8" s="151" t="s">
        <v>175</v>
      </c>
      <c r="M8" s="426"/>
      <c r="N8" s="426"/>
      <c r="O8" s="426"/>
    </row>
    <row r="9" spans="1:15" s="79" customFormat="1" ht="21.75" customHeight="1" thickBot="1">
      <c r="A9" s="464"/>
      <c r="B9" s="153" t="s">
        <v>176</v>
      </c>
      <c r="C9" s="124" t="s">
        <v>171</v>
      </c>
      <c r="D9" s="152" t="s">
        <v>177</v>
      </c>
      <c r="E9" s="124" t="s">
        <v>171</v>
      </c>
      <c r="F9" s="152" t="s">
        <v>178</v>
      </c>
      <c r="G9" s="124" t="s">
        <v>171</v>
      </c>
      <c r="H9" s="152" t="s">
        <v>179</v>
      </c>
      <c r="I9" s="125" t="s">
        <v>171</v>
      </c>
      <c r="J9" s="429"/>
      <c r="K9" s="463"/>
      <c r="L9" s="151" t="s">
        <v>180</v>
      </c>
      <c r="M9" s="426"/>
      <c r="N9" s="426"/>
      <c r="O9" s="426"/>
    </row>
    <row r="10" spans="1:15" s="79" customFormat="1" ht="21.75" customHeight="1" thickBot="1">
      <c r="A10" s="464"/>
      <c r="B10" s="152" t="s">
        <v>181</v>
      </c>
      <c r="C10" s="124" t="s">
        <v>171</v>
      </c>
      <c r="D10" s="152" t="s">
        <v>182</v>
      </c>
      <c r="E10" s="124" t="s">
        <v>171</v>
      </c>
      <c r="F10" s="152" t="s">
        <v>183</v>
      </c>
      <c r="G10" s="124" t="s">
        <v>171</v>
      </c>
      <c r="H10" s="152" t="s">
        <v>184</v>
      </c>
      <c r="I10" s="125"/>
      <c r="J10" s="429"/>
      <c r="K10" s="463"/>
      <c r="L10" s="151" t="s">
        <v>185</v>
      </c>
      <c r="M10" s="426" t="s">
        <v>171</v>
      </c>
      <c r="N10" s="426"/>
      <c r="O10" s="426"/>
    </row>
    <row r="11" spans="1:15" ht="15" customHeight="1" thickBot="1">
      <c r="A11" s="6"/>
      <c r="B11" s="7"/>
      <c r="C11" s="7"/>
      <c r="D11" s="9"/>
      <c r="E11" s="8"/>
      <c r="F11" s="8"/>
      <c r="G11" s="193"/>
      <c r="H11" s="193"/>
      <c r="I11" s="10"/>
      <c r="J11" s="10"/>
      <c r="K11" s="7"/>
      <c r="L11" s="7"/>
      <c r="M11" s="7"/>
      <c r="N11" s="7"/>
      <c r="O11" s="7"/>
    </row>
    <row r="12" spans="1:15" ht="15" customHeight="1">
      <c r="A12" s="468" t="s">
        <v>186</v>
      </c>
      <c r="B12" s="449" t="s">
        <v>302</v>
      </c>
      <c r="C12" s="450"/>
      <c r="D12" s="450"/>
      <c r="E12" s="450"/>
      <c r="F12" s="450"/>
      <c r="G12" s="450"/>
      <c r="H12" s="450"/>
      <c r="I12" s="450"/>
      <c r="J12" s="450"/>
      <c r="K12" s="450"/>
      <c r="L12" s="450"/>
      <c r="M12" s="450"/>
      <c r="N12" s="450"/>
      <c r="O12" s="451"/>
    </row>
    <row r="13" spans="1:15" ht="15" customHeight="1">
      <c r="A13" s="469"/>
      <c r="B13" s="452"/>
      <c r="C13" s="453"/>
      <c r="D13" s="453"/>
      <c r="E13" s="453"/>
      <c r="F13" s="453"/>
      <c r="G13" s="453"/>
      <c r="H13" s="453"/>
      <c r="I13" s="453"/>
      <c r="J13" s="453"/>
      <c r="K13" s="453"/>
      <c r="L13" s="453"/>
      <c r="M13" s="453"/>
      <c r="N13" s="453"/>
      <c r="O13" s="454"/>
    </row>
    <row r="14" spans="1:15" ht="15" customHeight="1" thickBot="1">
      <c r="A14" s="470"/>
      <c r="B14" s="455"/>
      <c r="C14" s="456"/>
      <c r="D14" s="456"/>
      <c r="E14" s="456"/>
      <c r="F14" s="456"/>
      <c r="G14" s="456"/>
      <c r="H14" s="456"/>
      <c r="I14" s="456"/>
      <c r="J14" s="456"/>
      <c r="K14" s="456"/>
      <c r="L14" s="456"/>
      <c r="M14" s="456"/>
      <c r="N14" s="456"/>
      <c r="O14" s="457"/>
    </row>
    <row r="15" spans="1:15" ht="9" customHeight="1" thickBot="1">
      <c r="A15" s="14"/>
      <c r="B15" s="78"/>
      <c r="C15" s="15"/>
      <c r="D15" s="15"/>
      <c r="E15" s="15"/>
      <c r="F15" s="15"/>
      <c r="G15" s="16"/>
      <c r="H15" s="16"/>
      <c r="I15" s="16"/>
      <c r="J15" s="16"/>
      <c r="K15" s="16"/>
      <c r="L15" s="17"/>
      <c r="M15" s="17"/>
      <c r="N15" s="17"/>
      <c r="O15" s="17"/>
    </row>
    <row r="16" spans="1:15" s="18" customFormat="1" ht="37.5" customHeight="1" thickBot="1">
      <c r="A16" s="51" t="s">
        <v>13</v>
      </c>
      <c r="B16" s="458" t="s">
        <v>303</v>
      </c>
      <c r="C16" s="458"/>
      <c r="D16" s="458"/>
      <c r="E16" s="458"/>
      <c r="F16" s="458"/>
      <c r="G16" s="464" t="s">
        <v>15</v>
      </c>
      <c r="H16" s="464"/>
      <c r="I16" s="459" t="s">
        <v>304</v>
      </c>
      <c r="J16" s="459"/>
      <c r="K16" s="459"/>
      <c r="L16" s="459"/>
      <c r="M16" s="459"/>
      <c r="N16" s="459"/>
      <c r="O16" s="459"/>
    </row>
    <row r="17" spans="1:17" ht="9" customHeight="1" thickBot="1">
      <c r="A17" s="14"/>
      <c r="B17" s="16"/>
      <c r="C17" s="15"/>
      <c r="D17" s="15"/>
      <c r="E17" s="15"/>
      <c r="F17" s="15"/>
      <c r="G17" s="16"/>
      <c r="H17" s="16"/>
      <c r="I17" s="16"/>
      <c r="J17" s="16"/>
      <c r="K17" s="16"/>
      <c r="L17" s="17"/>
      <c r="M17" s="17"/>
      <c r="N17" s="17"/>
      <c r="O17" s="17"/>
    </row>
    <row r="18" spans="1:17" ht="56.25" customHeight="1" thickBot="1">
      <c r="A18" s="51" t="s">
        <v>17</v>
      </c>
      <c r="B18" s="466" t="s">
        <v>190</v>
      </c>
      <c r="C18" s="466"/>
      <c r="D18" s="466"/>
      <c r="E18" s="466"/>
      <c r="F18" s="51" t="s">
        <v>19</v>
      </c>
      <c r="G18" s="465" t="s">
        <v>191</v>
      </c>
      <c r="H18" s="465"/>
      <c r="I18" s="465"/>
      <c r="J18" s="51" t="s">
        <v>21</v>
      </c>
      <c r="K18" s="458" t="s">
        <v>192</v>
      </c>
      <c r="L18" s="458"/>
      <c r="M18" s="458"/>
      <c r="N18" s="458"/>
      <c r="O18" s="458"/>
    </row>
    <row r="19" spans="1:17" ht="9" customHeight="1">
      <c r="A19" s="5"/>
      <c r="B19" s="2"/>
      <c r="C19" s="467"/>
      <c r="D19" s="467"/>
      <c r="E19" s="467"/>
      <c r="F19" s="467"/>
      <c r="G19" s="467"/>
      <c r="H19" s="467"/>
      <c r="I19" s="467"/>
      <c r="J19" s="467"/>
      <c r="K19" s="467"/>
      <c r="L19" s="467"/>
      <c r="M19" s="467"/>
      <c r="N19" s="467"/>
      <c r="O19" s="467"/>
    </row>
    <row r="20" spans="1:17" ht="16.5" customHeight="1" thickBot="1">
      <c r="A20" s="76"/>
      <c r="B20" s="77"/>
      <c r="C20" s="77"/>
      <c r="D20" s="77"/>
      <c r="E20" s="77"/>
      <c r="F20" s="77"/>
      <c r="G20" s="77"/>
      <c r="H20" s="77"/>
      <c r="I20" s="77"/>
      <c r="J20" s="77"/>
      <c r="K20" s="77"/>
      <c r="L20" s="77"/>
      <c r="M20" s="77"/>
      <c r="N20" s="77"/>
      <c r="O20" s="77"/>
    </row>
    <row r="21" spans="1:17" ht="31.9" customHeight="1" thickBot="1">
      <c r="A21" s="427" t="s">
        <v>23</v>
      </c>
      <c r="B21" s="428"/>
      <c r="C21" s="428"/>
      <c r="D21" s="428"/>
      <c r="E21" s="428"/>
      <c r="F21" s="428"/>
      <c r="G21" s="428"/>
      <c r="H21" s="428"/>
      <c r="I21" s="428"/>
      <c r="J21" s="428"/>
      <c r="K21" s="428"/>
      <c r="L21" s="428"/>
      <c r="M21" s="428"/>
      <c r="N21" s="428"/>
      <c r="O21" s="429"/>
    </row>
    <row r="22" spans="1:17" ht="31.9" customHeight="1" thickBot="1">
      <c r="A22" s="427" t="s">
        <v>193</v>
      </c>
      <c r="B22" s="428"/>
      <c r="C22" s="428"/>
      <c r="D22" s="428"/>
      <c r="E22" s="428"/>
      <c r="F22" s="428"/>
      <c r="G22" s="428"/>
      <c r="H22" s="428"/>
      <c r="I22" s="428"/>
      <c r="J22" s="428"/>
      <c r="K22" s="428"/>
      <c r="L22" s="428"/>
      <c r="M22" s="428"/>
      <c r="N22" s="428"/>
      <c r="O22" s="429"/>
    </row>
    <row r="23" spans="1:17" ht="31.9" customHeight="1" thickBot="1">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7" ht="31.9" customHeight="1">
      <c r="A24" s="21" t="s">
        <v>24</v>
      </c>
      <c r="B24" s="277">
        <v>613661000</v>
      </c>
      <c r="C24" s="278">
        <v>0</v>
      </c>
      <c r="D24" s="278">
        <v>30326000</v>
      </c>
      <c r="E24" s="278">
        <v>0</v>
      </c>
      <c r="F24" s="217">
        <v>0</v>
      </c>
      <c r="G24" s="217">
        <v>0</v>
      </c>
      <c r="H24" s="217">
        <v>0</v>
      </c>
      <c r="I24" s="217">
        <v>0</v>
      </c>
      <c r="J24" s="217">
        <v>0</v>
      </c>
      <c r="K24" s="217">
        <v>0</v>
      </c>
      <c r="L24" s="217">
        <v>-19295105</v>
      </c>
      <c r="M24" s="218">
        <v>0</v>
      </c>
      <c r="N24" s="313">
        <f>SUM(B24:M24)</f>
        <v>624691895</v>
      </c>
      <c r="O24" s="219">
        <v>1</v>
      </c>
    </row>
    <row r="25" spans="1:17" ht="31.9" customHeight="1">
      <c r="A25" s="21" t="s">
        <v>26</v>
      </c>
      <c r="B25" s="279">
        <v>291874000</v>
      </c>
      <c r="C25" s="273">
        <v>206793000</v>
      </c>
      <c r="D25" s="273">
        <v>0</v>
      </c>
      <c r="E25" s="273">
        <v>33712666</v>
      </c>
      <c r="F25" s="195">
        <v>0</v>
      </c>
      <c r="G25" s="195">
        <v>-10090200</v>
      </c>
      <c r="H25" s="195"/>
      <c r="I25" s="195">
        <v>62523269</v>
      </c>
      <c r="J25" s="195">
        <v>136467</v>
      </c>
      <c r="K25" s="369">
        <v>-3576002</v>
      </c>
      <c r="L25" s="195">
        <v>24273228</v>
      </c>
      <c r="M25" s="220">
        <v>0</v>
      </c>
      <c r="N25" s="312">
        <f t="shared" ref="N25:N28" si="0">SUM(B25:M25)</f>
        <v>605646428</v>
      </c>
      <c r="O25" s="221">
        <f>+(B25+C25+D25+E25+F25+G25+H25+I25+J25+K25+L25+M25)/N24</f>
        <v>0.96951222330169662</v>
      </c>
    </row>
    <row r="26" spans="1:17" ht="31.9" customHeight="1">
      <c r="A26" s="21" t="s">
        <v>28</v>
      </c>
      <c r="B26" s="279">
        <v>0</v>
      </c>
      <c r="C26" s="273">
        <v>2113667</v>
      </c>
      <c r="D26" s="273">
        <v>34229734</v>
      </c>
      <c r="E26" s="273">
        <v>44711800</v>
      </c>
      <c r="F26" s="195">
        <v>47461400</v>
      </c>
      <c r="G26" s="195">
        <v>49210000</v>
      </c>
      <c r="H26" s="195">
        <v>49210000</v>
      </c>
      <c r="I26" s="195">
        <v>47068000</v>
      </c>
      <c r="J26" s="195">
        <v>55136200</v>
      </c>
      <c r="K26" s="360">
        <v>55839735</v>
      </c>
      <c r="L26" s="195">
        <v>54339458</v>
      </c>
      <c r="M26" s="220">
        <v>0</v>
      </c>
      <c r="N26" s="312">
        <f>SUM(B26:M26)</f>
        <v>439319994</v>
      </c>
      <c r="O26" s="221">
        <f>N26/N24</f>
        <v>0.70325867442221257</v>
      </c>
    </row>
    <row r="27" spans="1:17" ht="31.9" customHeight="1">
      <c r="A27" s="21" t="s">
        <v>196</v>
      </c>
      <c r="B27" s="279">
        <v>9949806</v>
      </c>
      <c r="C27" s="273">
        <v>23440151</v>
      </c>
      <c r="D27" s="273">
        <v>18953615</v>
      </c>
      <c r="E27" s="273">
        <v>0</v>
      </c>
      <c r="F27" s="195">
        <v>1190200</v>
      </c>
      <c r="G27" s="195">
        <v>0</v>
      </c>
      <c r="H27" s="195">
        <v>0</v>
      </c>
      <c r="I27" s="195">
        <v>0</v>
      </c>
      <c r="J27" s="195">
        <v>0</v>
      </c>
      <c r="K27" s="195">
        <v>0</v>
      </c>
      <c r="L27" s="195">
        <v>0</v>
      </c>
      <c r="M27" s="220">
        <v>0</v>
      </c>
      <c r="N27" s="313">
        <f>SUM(B27:M27)</f>
        <v>53533772</v>
      </c>
      <c r="O27" s="219">
        <v>1</v>
      </c>
    </row>
    <row r="28" spans="1:17" ht="31.9" customHeight="1">
      <c r="A28" s="21" t="s">
        <v>197</v>
      </c>
      <c r="B28" s="279">
        <v>0</v>
      </c>
      <c r="C28" s="273">
        <v>0</v>
      </c>
      <c r="D28" s="273">
        <v>0</v>
      </c>
      <c r="E28" s="273">
        <v>0</v>
      </c>
      <c r="F28" s="195">
        <v>420000</v>
      </c>
      <c r="G28" s="195">
        <v>0</v>
      </c>
      <c r="H28" s="195">
        <v>0</v>
      </c>
      <c r="I28" s="195">
        <v>0</v>
      </c>
      <c r="J28" s="195">
        <v>0</v>
      </c>
      <c r="K28" s="195">
        <v>0</v>
      </c>
      <c r="L28" s="195">
        <v>1195594</v>
      </c>
      <c r="M28" s="220">
        <v>0</v>
      </c>
      <c r="N28" s="312">
        <f t="shared" si="0"/>
        <v>1615594</v>
      </c>
      <c r="O28" s="222">
        <f>N28/N27</f>
        <v>3.0178968147434111E-2</v>
      </c>
      <c r="Q28" s="182"/>
    </row>
    <row r="29" spans="1:17" ht="31.9" customHeight="1" thickBot="1">
      <c r="A29" s="24" t="s">
        <v>34</v>
      </c>
      <c r="B29" s="280">
        <v>8410714</v>
      </c>
      <c r="C29" s="281">
        <v>16077997</v>
      </c>
      <c r="D29" s="281">
        <v>18953815</v>
      </c>
      <c r="E29" s="281">
        <v>9671246</v>
      </c>
      <c r="F29" s="223">
        <v>0</v>
      </c>
      <c r="G29" s="223">
        <v>0</v>
      </c>
      <c r="H29" s="223">
        <v>0</v>
      </c>
      <c r="I29" s="223">
        <v>0</v>
      </c>
      <c r="J29" s="223">
        <v>0</v>
      </c>
      <c r="K29" s="223">
        <v>0</v>
      </c>
      <c r="L29" s="223">
        <v>-1195594</v>
      </c>
      <c r="M29" s="224">
        <v>0</v>
      </c>
      <c r="N29" s="314">
        <f>SUM(B29:M29)</f>
        <v>51918178</v>
      </c>
      <c r="O29" s="305">
        <f>N29/N27</f>
        <v>0.96982103185256585</v>
      </c>
    </row>
    <row r="30" spans="1:17" s="26" customFormat="1" ht="16.5" customHeight="1"/>
    <row r="31" spans="1:17" s="26" customFormat="1" ht="17.25" customHeight="1">
      <c r="M31" s="342"/>
      <c r="N31" s="241"/>
    </row>
    <row r="32" spans="1:17" ht="5.25" customHeight="1" thickBot="1"/>
    <row r="33" spans="1:13" ht="48" customHeight="1" thickBot="1">
      <c r="A33" s="484" t="s">
        <v>198</v>
      </c>
      <c r="B33" s="485"/>
      <c r="C33" s="485"/>
      <c r="D33" s="485"/>
      <c r="E33" s="485"/>
      <c r="F33" s="485"/>
      <c r="G33" s="485"/>
      <c r="H33" s="485"/>
      <c r="I33" s="486"/>
      <c r="J33" s="30"/>
    </row>
    <row r="34" spans="1:13" ht="50.25" customHeight="1" thickBot="1">
      <c r="A34" s="38" t="s">
        <v>199</v>
      </c>
      <c r="B34" s="487" t="str">
        <f>+B12</f>
        <v>Implementar 7 cursos con enfoque de género y diferencial para el desarrollo de capacidades digitales de las mujeres en zonas rurales de la ciudad</v>
      </c>
      <c r="C34" s="488"/>
      <c r="D34" s="488"/>
      <c r="E34" s="488"/>
      <c r="F34" s="488"/>
      <c r="G34" s="488"/>
      <c r="H34" s="488"/>
      <c r="I34" s="489"/>
      <c r="J34" s="28"/>
      <c r="M34" s="181"/>
    </row>
    <row r="35" spans="1:13" ht="18.75" customHeight="1" thickBot="1">
      <c r="A35" s="499" t="s">
        <v>39</v>
      </c>
      <c r="B35" s="85">
        <v>2024</v>
      </c>
      <c r="C35" s="85">
        <v>2025</v>
      </c>
      <c r="D35" s="85">
        <v>2026</v>
      </c>
      <c r="E35" s="85">
        <v>2027</v>
      </c>
      <c r="F35" s="85" t="s">
        <v>200</v>
      </c>
      <c r="G35" s="501" t="s">
        <v>41</v>
      </c>
      <c r="H35" s="501" t="s">
        <v>201</v>
      </c>
      <c r="I35" s="501"/>
      <c r="J35" s="28"/>
      <c r="M35" s="181"/>
    </row>
    <row r="36" spans="1:13" ht="50.25" customHeight="1" thickBot="1">
      <c r="A36" s="500"/>
      <c r="B36" s="173">
        <v>1</v>
      </c>
      <c r="C36" s="173">
        <v>2</v>
      </c>
      <c r="D36" s="173">
        <v>2</v>
      </c>
      <c r="E36" s="173">
        <v>2</v>
      </c>
      <c r="F36" s="174">
        <f>B36+C36+D36+E36</f>
        <v>7</v>
      </c>
      <c r="G36" s="501"/>
      <c r="H36" s="501"/>
      <c r="I36" s="501"/>
      <c r="J36" s="28"/>
      <c r="M36" s="182"/>
    </row>
    <row r="37" spans="1:13" ht="52.5" customHeight="1" thickBot="1">
      <c r="A37" s="39" t="s">
        <v>43</v>
      </c>
      <c r="B37" s="490">
        <v>0.28999999999999998</v>
      </c>
      <c r="C37" s="491"/>
      <c r="D37" s="496" t="s">
        <v>202</v>
      </c>
      <c r="E37" s="497"/>
      <c r="F37" s="497"/>
      <c r="G37" s="497"/>
      <c r="H37" s="497"/>
      <c r="I37" s="498"/>
    </row>
    <row r="38" spans="1:13" s="29" customFormat="1" ht="48" customHeight="1" thickBot="1">
      <c r="A38" s="499" t="s">
        <v>203</v>
      </c>
      <c r="B38" s="39" t="s">
        <v>204</v>
      </c>
      <c r="C38" s="38" t="s">
        <v>87</v>
      </c>
      <c r="D38" s="482" t="s">
        <v>89</v>
      </c>
      <c r="E38" s="483"/>
      <c r="F38" s="482" t="s">
        <v>91</v>
      </c>
      <c r="G38" s="483"/>
      <c r="H38" s="40" t="s">
        <v>93</v>
      </c>
      <c r="I38" s="42" t="s">
        <v>94</v>
      </c>
      <c r="M38" s="183"/>
    </row>
    <row r="39" spans="1:13" ht="95.25" customHeight="1" thickBot="1">
      <c r="A39" s="500"/>
      <c r="B39" s="175">
        <v>0</v>
      </c>
      <c r="C39" s="33">
        <v>0</v>
      </c>
      <c r="D39" s="492" t="s">
        <v>205</v>
      </c>
      <c r="E39" s="493"/>
      <c r="F39" s="492" t="s">
        <v>206</v>
      </c>
      <c r="G39" s="493"/>
      <c r="H39" s="186" t="s">
        <v>305</v>
      </c>
      <c r="I39" s="32" t="s">
        <v>208</v>
      </c>
      <c r="M39" s="181"/>
    </row>
    <row r="40" spans="1:13" s="29" customFormat="1" ht="54" customHeight="1" thickBot="1">
      <c r="A40" s="499" t="s">
        <v>209</v>
      </c>
      <c r="B40" s="41" t="s">
        <v>204</v>
      </c>
      <c r="C40" s="40" t="s">
        <v>87</v>
      </c>
      <c r="D40" s="482" t="s">
        <v>89</v>
      </c>
      <c r="E40" s="483"/>
      <c r="F40" s="482" t="s">
        <v>91</v>
      </c>
      <c r="G40" s="483"/>
      <c r="H40" s="40" t="s">
        <v>93</v>
      </c>
      <c r="I40" s="42" t="s">
        <v>94</v>
      </c>
    </row>
    <row r="41" spans="1:13" ht="223.5" customHeight="1" thickBot="1">
      <c r="A41" s="500"/>
      <c r="B41" s="230">
        <v>0.2</v>
      </c>
      <c r="C41" s="33">
        <v>0.2</v>
      </c>
      <c r="D41" s="494" t="s">
        <v>306</v>
      </c>
      <c r="E41" s="495"/>
      <c r="F41" s="492" t="s">
        <v>307</v>
      </c>
      <c r="G41" s="493"/>
      <c r="H41" s="186" t="s">
        <v>305</v>
      </c>
      <c r="I41" s="32" t="s">
        <v>308</v>
      </c>
    </row>
    <row r="42" spans="1:13" s="29" customFormat="1" ht="45" customHeight="1" thickBot="1">
      <c r="A42" s="499" t="s">
        <v>213</v>
      </c>
      <c r="B42" s="41" t="s">
        <v>204</v>
      </c>
      <c r="C42" s="40" t="s">
        <v>87</v>
      </c>
      <c r="D42" s="482" t="s">
        <v>89</v>
      </c>
      <c r="E42" s="483"/>
      <c r="F42" s="482" t="s">
        <v>91</v>
      </c>
      <c r="G42" s="483"/>
      <c r="H42" s="40" t="s">
        <v>93</v>
      </c>
      <c r="I42" s="42" t="s">
        <v>94</v>
      </c>
    </row>
    <row r="43" spans="1:13" ht="205.5" customHeight="1" thickBot="1">
      <c r="A43" s="500"/>
      <c r="B43" s="230">
        <v>0.2</v>
      </c>
      <c r="C43" s="33">
        <v>0.2</v>
      </c>
      <c r="D43" s="523" t="s">
        <v>309</v>
      </c>
      <c r="E43" s="524"/>
      <c r="F43" s="492" t="s">
        <v>310</v>
      </c>
      <c r="G43" s="493"/>
      <c r="H43" s="186" t="s">
        <v>305</v>
      </c>
      <c r="I43" s="32" t="s">
        <v>311</v>
      </c>
    </row>
    <row r="44" spans="1:13" s="29" customFormat="1" ht="44.25" customHeight="1" thickBot="1">
      <c r="A44" s="499" t="s">
        <v>217</v>
      </c>
      <c r="B44" s="41" t="s">
        <v>204</v>
      </c>
      <c r="C44" s="41" t="s">
        <v>87</v>
      </c>
      <c r="D44" s="482" t="s">
        <v>89</v>
      </c>
      <c r="E44" s="483"/>
      <c r="F44" s="482" t="s">
        <v>91</v>
      </c>
      <c r="G44" s="483"/>
      <c r="H44" s="40" t="s">
        <v>93</v>
      </c>
      <c r="I44" s="40" t="s">
        <v>94</v>
      </c>
    </row>
    <row r="45" spans="1:13" ht="199.5" customHeight="1" thickBot="1">
      <c r="A45" s="500"/>
      <c r="B45" s="230">
        <v>0.2</v>
      </c>
      <c r="C45" s="33">
        <v>0.2</v>
      </c>
      <c r="D45" s="494" t="s">
        <v>312</v>
      </c>
      <c r="E45" s="495"/>
      <c r="F45" s="492" t="s">
        <v>313</v>
      </c>
      <c r="G45" s="493"/>
      <c r="H45" s="186" t="s">
        <v>305</v>
      </c>
      <c r="I45" s="32" t="s">
        <v>314</v>
      </c>
    </row>
    <row r="46" spans="1:13" s="29" customFormat="1" ht="47.25" customHeight="1" thickBot="1">
      <c r="A46" s="499" t="s">
        <v>221</v>
      </c>
      <c r="B46" s="41" t="s">
        <v>204</v>
      </c>
      <c r="C46" s="40" t="s">
        <v>87</v>
      </c>
      <c r="D46" s="482" t="s">
        <v>89</v>
      </c>
      <c r="E46" s="483"/>
      <c r="F46" s="482" t="s">
        <v>91</v>
      </c>
      <c r="G46" s="483"/>
      <c r="H46" s="40" t="s">
        <v>93</v>
      </c>
      <c r="I46" s="42" t="s">
        <v>94</v>
      </c>
    </row>
    <row r="47" spans="1:13" ht="157.15" customHeight="1" thickBot="1">
      <c r="A47" s="500"/>
      <c r="B47" s="230">
        <v>0.2</v>
      </c>
      <c r="C47" s="33">
        <v>0.2</v>
      </c>
      <c r="D47" s="523" t="s">
        <v>315</v>
      </c>
      <c r="E47" s="525"/>
      <c r="F47" s="492" t="s">
        <v>316</v>
      </c>
      <c r="G47" s="507"/>
      <c r="H47" s="186" t="s">
        <v>305</v>
      </c>
      <c r="I47" s="32" t="s">
        <v>317</v>
      </c>
    </row>
    <row r="48" spans="1:13" s="29" customFormat="1" ht="52.5" customHeight="1" thickBot="1">
      <c r="A48" s="499" t="s">
        <v>225</v>
      </c>
      <c r="B48" s="41" t="s">
        <v>204</v>
      </c>
      <c r="C48" s="40" t="s">
        <v>87</v>
      </c>
      <c r="D48" s="482" t="s">
        <v>89</v>
      </c>
      <c r="E48" s="483"/>
      <c r="F48" s="482" t="s">
        <v>91</v>
      </c>
      <c r="G48" s="483"/>
      <c r="H48" s="40" t="s">
        <v>93</v>
      </c>
      <c r="I48" s="42" t="s">
        <v>94</v>
      </c>
    </row>
    <row r="49" spans="1:9" ht="343.9" customHeight="1" thickBot="1">
      <c r="A49" s="500"/>
      <c r="B49" s="230">
        <v>0.2</v>
      </c>
      <c r="C49" s="34">
        <v>0.2</v>
      </c>
      <c r="D49" s="523" t="s">
        <v>318</v>
      </c>
      <c r="E49" s="525"/>
      <c r="F49" s="492" t="s">
        <v>319</v>
      </c>
      <c r="G49" s="493"/>
      <c r="H49" s="186" t="s">
        <v>320</v>
      </c>
      <c r="I49" s="301" t="s">
        <v>321</v>
      </c>
    </row>
    <row r="50" spans="1:9" ht="34.9" customHeight="1" thickBot="1">
      <c r="A50" s="499" t="s">
        <v>229</v>
      </c>
      <c r="B50" s="40" t="s">
        <v>204</v>
      </c>
      <c r="C50" s="38" t="s">
        <v>87</v>
      </c>
      <c r="D50" s="482" t="s">
        <v>89</v>
      </c>
      <c r="E50" s="483"/>
      <c r="F50" s="482" t="s">
        <v>91</v>
      </c>
      <c r="G50" s="483"/>
      <c r="H50" s="40" t="s">
        <v>93</v>
      </c>
      <c r="I50" s="42" t="s">
        <v>94</v>
      </c>
    </row>
    <row r="51" spans="1:9" ht="409.5" customHeight="1" thickBot="1">
      <c r="A51" s="500"/>
      <c r="B51" s="230">
        <v>0.2</v>
      </c>
      <c r="C51" s="321">
        <v>0.2</v>
      </c>
      <c r="D51" s="526" t="s">
        <v>322</v>
      </c>
      <c r="E51" s="527"/>
      <c r="F51" s="492" t="s">
        <v>323</v>
      </c>
      <c r="G51" s="493"/>
      <c r="H51" s="186" t="s">
        <v>305</v>
      </c>
      <c r="I51" s="301" t="s">
        <v>324</v>
      </c>
    </row>
    <row r="52" spans="1:9" ht="34.9" customHeight="1" thickBot="1">
      <c r="A52" s="499" t="s">
        <v>233</v>
      </c>
      <c r="B52" s="40" t="s">
        <v>204</v>
      </c>
      <c r="C52" s="38" t="s">
        <v>87</v>
      </c>
      <c r="D52" s="482" t="s">
        <v>89</v>
      </c>
      <c r="E52" s="483"/>
      <c r="F52" s="482" t="s">
        <v>91</v>
      </c>
      <c r="G52" s="483"/>
      <c r="H52" s="208" t="s">
        <v>93</v>
      </c>
      <c r="I52" s="42" t="s">
        <v>94</v>
      </c>
    </row>
    <row r="53" spans="1:9" ht="243" customHeight="1" thickBot="1">
      <c r="A53" s="500"/>
      <c r="B53" s="230">
        <v>0.2</v>
      </c>
      <c r="C53" s="34">
        <v>0.2</v>
      </c>
      <c r="D53" s="492" t="s">
        <v>325</v>
      </c>
      <c r="E53" s="528"/>
      <c r="F53" s="492" t="s">
        <v>326</v>
      </c>
      <c r="G53" s="528"/>
      <c r="H53" s="323" t="s">
        <v>305</v>
      </c>
      <c r="I53" s="301" t="s">
        <v>327</v>
      </c>
    </row>
    <row r="54" spans="1:9" ht="34.9" customHeight="1" thickBot="1">
      <c r="A54" s="499" t="s">
        <v>237</v>
      </c>
      <c r="B54" s="40" t="s">
        <v>204</v>
      </c>
      <c r="C54" s="38" t="s">
        <v>87</v>
      </c>
      <c r="D54" s="482" t="s">
        <v>89</v>
      </c>
      <c r="E54" s="483"/>
      <c r="F54" s="482" t="s">
        <v>91</v>
      </c>
      <c r="G54" s="483"/>
      <c r="H54" s="38" t="s">
        <v>93</v>
      </c>
      <c r="I54" s="42" t="s">
        <v>94</v>
      </c>
    </row>
    <row r="55" spans="1:9" ht="281.25" customHeight="1" thickBot="1">
      <c r="A55" s="500"/>
      <c r="B55" s="230">
        <v>0.2</v>
      </c>
      <c r="C55" s="34">
        <v>0.2</v>
      </c>
      <c r="D55" s="492" t="s">
        <v>328</v>
      </c>
      <c r="E55" s="528"/>
      <c r="F55" s="492" t="s">
        <v>329</v>
      </c>
      <c r="G55" s="493"/>
      <c r="H55" s="323" t="s">
        <v>305</v>
      </c>
      <c r="I55" s="348" t="s">
        <v>330</v>
      </c>
    </row>
    <row r="56" spans="1:9" ht="34.9" customHeight="1" thickBot="1">
      <c r="A56" s="499" t="s">
        <v>241</v>
      </c>
      <c r="B56" s="40" t="s">
        <v>204</v>
      </c>
      <c r="C56" s="366" t="s">
        <v>87</v>
      </c>
      <c r="D56" s="482" t="s">
        <v>89</v>
      </c>
      <c r="E56" s="483"/>
      <c r="F56" s="482" t="s">
        <v>91</v>
      </c>
      <c r="G56" s="483"/>
      <c r="H56" s="40" t="s">
        <v>93</v>
      </c>
      <c r="I56" s="42" t="s">
        <v>94</v>
      </c>
    </row>
    <row r="57" spans="1:9" ht="225" customHeight="1" thickBot="1">
      <c r="A57" s="500"/>
      <c r="B57" s="230">
        <v>0.2</v>
      </c>
      <c r="C57" s="377">
        <v>0.2</v>
      </c>
      <c r="D57" s="529" t="s">
        <v>331</v>
      </c>
      <c r="E57" s="530"/>
      <c r="F57" s="529" t="s">
        <v>332</v>
      </c>
      <c r="G57" s="531"/>
      <c r="H57" s="31" t="s">
        <v>305</v>
      </c>
      <c r="I57" s="363" t="s">
        <v>333</v>
      </c>
    </row>
    <row r="58" spans="1:9" ht="34.9" customHeight="1" thickBot="1">
      <c r="A58" s="499" t="s">
        <v>245</v>
      </c>
      <c r="B58" s="40" t="s">
        <v>204</v>
      </c>
      <c r="C58" s="38" t="s">
        <v>87</v>
      </c>
      <c r="D58" s="482" t="s">
        <v>89</v>
      </c>
      <c r="E58" s="483"/>
      <c r="F58" s="482" t="s">
        <v>91</v>
      </c>
      <c r="G58" s="483"/>
      <c r="H58" s="40" t="s">
        <v>93</v>
      </c>
      <c r="I58" s="42" t="s">
        <v>94</v>
      </c>
    </row>
    <row r="59" spans="1:9" ht="321.60000000000002" customHeight="1" thickBot="1">
      <c r="A59" s="500"/>
      <c r="B59" s="230">
        <v>0.2</v>
      </c>
      <c r="C59" s="376">
        <v>0.2</v>
      </c>
      <c r="D59" s="529" t="s">
        <v>334</v>
      </c>
      <c r="E59" s="530"/>
      <c r="F59" s="529" t="s">
        <v>335</v>
      </c>
      <c r="G59" s="531"/>
      <c r="H59" s="186" t="s">
        <v>305</v>
      </c>
      <c r="I59" s="364" t="s">
        <v>336</v>
      </c>
    </row>
    <row r="60" spans="1:9" ht="34.9" customHeight="1" thickBot="1">
      <c r="A60" s="499" t="s">
        <v>250</v>
      </c>
      <c r="B60" s="40" t="s">
        <v>204</v>
      </c>
      <c r="C60" s="38" t="s">
        <v>87</v>
      </c>
      <c r="D60" s="482" t="s">
        <v>89</v>
      </c>
      <c r="E60" s="483"/>
      <c r="F60" s="482" t="s">
        <v>91</v>
      </c>
      <c r="G60" s="483"/>
      <c r="H60" s="40" t="s">
        <v>93</v>
      </c>
      <c r="I60" s="42" t="s">
        <v>94</v>
      </c>
    </row>
    <row r="61" spans="1:9" ht="120.75" customHeight="1" thickBot="1">
      <c r="A61" s="500"/>
      <c r="B61" s="173">
        <v>0</v>
      </c>
      <c r="C61" s="34"/>
      <c r="D61" s="506"/>
      <c r="E61" s="507"/>
      <c r="F61" s="506"/>
      <c r="G61" s="507"/>
      <c r="H61" s="31"/>
      <c r="I61" s="31"/>
    </row>
    <row r="62" spans="1:9">
      <c r="B62" s="179">
        <f>+B59+B57+B55+B53+B51+B49+B47+B45+B43+B41</f>
        <v>1.9999999999999998</v>
      </c>
      <c r="C62" s="179">
        <f>+C59+C57+C55+C53+C51+C49+C47+C45+C43+C41</f>
        <v>1.9999999999999998</v>
      </c>
    </row>
    <row r="64" spans="1:9" s="28" customFormat="1" ht="30" customHeight="1">
      <c r="A64" s="1"/>
      <c r="B64" s="1"/>
      <c r="C64" s="1"/>
      <c r="D64" s="1"/>
      <c r="E64" s="1"/>
      <c r="F64" s="1"/>
      <c r="G64" s="1"/>
      <c r="H64" s="1"/>
      <c r="I64" s="1"/>
    </row>
    <row r="65" spans="1:9" ht="34.5" customHeight="1">
      <c r="A65" s="430" t="s">
        <v>57</v>
      </c>
      <c r="B65" s="430"/>
      <c r="C65" s="430"/>
      <c r="D65" s="430"/>
      <c r="E65" s="430"/>
      <c r="F65" s="430"/>
      <c r="G65" s="430"/>
      <c r="H65" s="430"/>
      <c r="I65" s="430"/>
    </row>
    <row r="66" spans="1:9" ht="67.5" customHeight="1">
      <c r="A66" s="43" t="s">
        <v>58</v>
      </c>
      <c r="B66" s="431" t="s">
        <v>337</v>
      </c>
      <c r="C66" s="432"/>
      <c r="D66" s="431" t="s">
        <v>338</v>
      </c>
      <c r="E66" s="432"/>
      <c r="F66" s="433" t="s">
        <v>254</v>
      </c>
      <c r="G66" s="434"/>
      <c r="H66" s="433" t="s">
        <v>254</v>
      </c>
      <c r="I66" s="434"/>
    </row>
    <row r="67" spans="1:9" ht="45.75" customHeight="1">
      <c r="A67" s="43" t="s">
        <v>255</v>
      </c>
      <c r="B67" s="532">
        <v>0.12</v>
      </c>
      <c r="C67" s="533"/>
      <c r="D67" s="534">
        <v>0.17</v>
      </c>
      <c r="E67" s="535"/>
      <c r="F67" s="536"/>
      <c r="G67" s="535"/>
      <c r="H67" s="406"/>
      <c r="I67" s="407"/>
    </row>
    <row r="68" spans="1:9" ht="30" customHeight="1">
      <c r="A68" s="408" t="s">
        <v>170</v>
      </c>
      <c r="B68" s="90" t="s">
        <v>85</v>
      </c>
      <c r="C68" s="90" t="s">
        <v>87</v>
      </c>
      <c r="D68" s="90" t="s">
        <v>85</v>
      </c>
      <c r="E68" s="90" t="s">
        <v>87</v>
      </c>
      <c r="F68" s="90" t="s">
        <v>85</v>
      </c>
      <c r="G68" s="90" t="s">
        <v>87</v>
      </c>
      <c r="H68" s="90" t="s">
        <v>85</v>
      </c>
      <c r="I68" s="90" t="s">
        <v>87</v>
      </c>
    </row>
    <row r="69" spans="1:9" ht="30" customHeight="1">
      <c r="A69" s="409"/>
      <c r="B69" s="45">
        <v>0</v>
      </c>
      <c r="C69" s="45">
        <v>0</v>
      </c>
      <c r="D69" s="45">
        <v>0</v>
      </c>
      <c r="E69" s="45">
        <v>0</v>
      </c>
      <c r="F69" s="45"/>
      <c r="G69" s="45"/>
      <c r="H69" s="49"/>
      <c r="I69" s="45"/>
    </row>
    <row r="70" spans="1:9" ht="90" customHeight="1">
      <c r="A70" s="43" t="s">
        <v>256</v>
      </c>
      <c r="B70" s="416" t="s">
        <v>205</v>
      </c>
      <c r="C70" s="417"/>
      <c r="D70" s="416" t="s">
        <v>205</v>
      </c>
      <c r="E70" s="417"/>
      <c r="F70" s="435"/>
      <c r="G70" s="537"/>
      <c r="H70" s="435"/>
      <c r="I70" s="436"/>
    </row>
    <row r="71" spans="1:9" ht="77.25" customHeight="1">
      <c r="A71" s="43" t="s">
        <v>257</v>
      </c>
      <c r="B71" s="416" t="s">
        <v>258</v>
      </c>
      <c r="C71" s="417"/>
      <c r="D71" s="416" t="s">
        <v>258</v>
      </c>
      <c r="E71" s="417"/>
      <c r="F71" s="424"/>
      <c r="G71" s="425"/>
      <c r="H71" s="424"/>
      <c r="I71" s="425"/>
    </row>
    <row r="72" spans="1:9" ht="30.75" customHeight="1">
      <c r="A72" s="408" t="s">
        <v>172</v>
      </c>
      <c r="B72" s="90" t="s">
        <v>85</v>
      </c>
      <c r="C72" s="90" t="s">
        <v>87</v>
      </c>
      <c r="D72" s="90" t="s">
        <v>85</v>
      </c>
      <c r="E72" s="90" t="s">
        <v>87</v>
      </c>
      <c r="F72" s="90" t="s">
        <v>85</v>
      </c>
      <c r="G72" s="90" t="s">
        <v>87</v>
      </c>
      <c r="H72" s="90" t="s">
        <v>85</v>
      </c>
      <c r="I72" s="90" t="s">
        <v>87</v>
      </c>
    </row>
    <row r="73" spans="1:9" ht="30.75" customHeight="1">
      <c r="A73" s="409"/>
      <c r="B73" s="45">
        <v>0</v>
      </c>
      <c r="C73" s="45">
        <v>0</v>
      </c>
      <c r="D73" s="45">
        <v>0</v>
      </c>
      <c r="E73" s="45">
        <v>0</v>
      </c>
      <c r="F73" s="45"/>
      <c r="G73" s="46"/>
      <c r="H73" s="49"/>
      <c r="I73" s="46"/>
    </row>
    <row r="74" spans="1:9" ht="72" customHeight="1">
      <c r="A74" s="43" t="s">
        <v>256</v>
      </c>
      <c r="B74" s="416" t="s">
        <v>205</v>
      </c>
      <c r="C74" s="417"/>
      <c r="D74" s="416" t="s">
        <v>205</v>
      </c>
      <c r="E74" s="417"/>
      <c r="F74" s="435"/>
      <c r="G74" s="537"/>
      <c r="H74" s="480"/>
      <c r="I74" s="481"/>
    </row>
    <row r="75" spans="1:9" ht="90.75" customHeight="1">
      <c r="A75" s="43" t="s">
        <v>257</v>
      </c>
      <c r="B75" s="416" t="s">
        <v>258</v>
      </c>
      <c r="C75" s="417"/>
      <c r="D75" s="416" t="s">
        <v>258</v>
      </c>
      <c r="E75" s="417"/>
      <c r="F75" s="424"/>
      <c r="G75" s="425"/>
      <c r="H75" s="424"/>
      <c r="I75" s="425"/>
    </row>
    <row r="76" spans="1:9" ht="30.75" customHeight="1">
      <c r="A76" s="408" t="s">
        <v>173</v>
      </c>
      <c r="B76" s="90" t="s">
        <v>85</v>
      </c>
      <c r="C76" s="90" t="s">
        <v>87</v>
      </c>
      <c r="D76" s="90" t="s">
        <v>85</v>
      </c>
      <c r="E76" s="90" t="s">
        <v>87</v>
      </c>
      <c r="F76" s="90" t="s">
        <v>85</v>
      </c>
      <c r="G76" s="90" t="s">
        <v>87</v>
      </c>
      <c r="H76" s="90" t="s">
        <v>85</v>
      </c>
      <c r="I76" s="90" t="s">
        <v>87</v>
      </c>
    </row>
    <row r="77" spans="1:9" ht="30.75" customHeight="1">
      <c r="A77" s="409"/>
      <c r="B77" s="45">
        <v>0.25</v>
      </c>
      <c r="C77" s="45">
        <v>0.25</v>
      </c>
      <c r="D77" s="45">
        <v>0</v>
      </c>
      <c r="E77" s="45">
        <v>0</v>
      </c>
      <c r="F77" s="45"/>
      <c r="G77" s="46"/>
      <c r="H77" s="49"/>
      <c r="I77" s="46"/>
    </row>
    <row r="78" spans="1:9" ht="206.25" customHeight="1">
      <c r="A78" s="43" t="s">
        <v>256</v>
      </c>
      <c r="B78" s="538" t="s">
        <v>339</v>
      </c>
      <c r="C78" s="539"/>
      <c r="D78" s="416" t="s">
        <v>205</v>
      </c>
      <c r="E78" s="417"/>
      <c r="F78" s="435"/>
      <c r="G78" s="537"/>
      <c r="H78" s="424"/>
      <c r="I78" s="425"/>
    </row>
    <row r="79" spans="1:9" ht="109.5" customHeight="1">
      <c r="A79" s="43" t="s">
        <v>257</v>
      </c>
      <c r="B79" s="416" t="s">
        <v>340</v>
      </c>
      <c r="C79" s="417"/>
      <c r="D79" s="416" t="s">
        <v>258</v>
      </c>
      <c r="E79" s="417"/>
      <c r="F79" s="424"/>
      <c r="G79" s="425"/>
      <c r="H79" s="424"/>
      <c r="I79" s="425"/>
    </row>
    <row r="80" spans="1:9" ht="30.75" customHeight="1">
      <c r="A80" s="408" t="s">
        <v>174</v>
      </c>
      <c r="B80" s="90" t="s">
        <v>85</v>
      </c>
      <c r="C80" s="90" t="s">
        <v>87</v>
      </c>
      <c r="D80" s="90" t="s">
        <v>85</v>
      </c>
      <c r="E80" s="90" t="s">
        <v>87</v>
      </c>
      <c r="F80" s="90" t="s">
        <v>85</v>
      </c>
      <c r="G80" s="90" t="s">
        <v>87</v>
      </c>
      <c r="H80" s="90" t="s">
        <v>85</v>
      </c>
      <c r="I80" s="90" t="s">
        <v>87</v>
      </c>
    </row>
    <row r="81" spans="1:9" ht="30.75" customHeight="1">
      <c r="A81" s="409"/>
      <c r="B81" s="45">
        <v>0.25</v>
      </c>
      <c r="C81" s="45">
        <v>0.25</v>
      </c>
      <c r="D81" s="45">
        <v>0</v>
      </c>
      <c r="E81" s="45">
        <v>0</v>
      </c>
      <c r="F81" s="45"/>
      <c r="G81" s="46"/>
      <c r="H81" s="49"/>
      <c r="I81" s="46"/>
    </row>
    <row r="82" spans="1:9" ht="361.15" customHeight="1">
      <c r="A82" s="43" t="s">
        <v>256</v>
      </c>
      <c r="B82" s="540" t="s">
        <v>341</v>
      </c>
      <c r="C82" s="541"/>
      <c r="D82" s="416" t="s">
        <v>205</v>
      </c>
      <c r="E82" s="417"/>
      <c r="F82" s="435"/>
      <c r="G82" s="537"/>
      <c r="H82" s="424"/>
      <c r="I82" s="425"/>
    </row>
    <row r="83" spans="1:9" ht="117" customHeight="1">
      <c r="A83" s="43" t="s">
        <v>257</v>
      </c>
      <c r="B83" s="416" t="s">
        <v>342</v>
      </c>
      <c r="C83" s="417"/>
      <c r="D83" s="416" t="s">
        <v>258</v>
      </c>
      <c r="E83" s="417"/>
      <c r="F83" s="424"/>
      <c r="G83" s="425"/>
      <c r="H83" s="424"/>
      <c r="I83" s="425"/>
    </row>
    <row r="84" spans="1:9" ht="30" customHeight="1">
      <c r="A84" s="408" t="s">
        <v>176</v>
      </c>
      <c r="B84" s="90" t="s">
        <v>85</v>
      </c>
      <c r="C84" s="90" t="s">
        <v>87</v>
      </c>
      <c r="D84" s="90" t="s">
        <v>85</v>
      </c>
      <c r="E84" s="90" t="s">
        <v>87</v>
      </c>
      <c r="F84" s="90" t="s">
        <v>85</v>
      </c>
      <c r="G84" s="90" t="s">
        <v>87</v>
      </c>
      <c r="H84" s="90" t="s">
        <v>85</v>
      </c>
      <c r="I84" s="90" t="s">
        <v>87</v>
      </c>
    </row>
    <row r="85" spans="1:9" ht="30" customHeight="1">
      <c r="A85" s="409"/>
      <c r="B85" s="45">
        <v>0</v>
      </c>
      <c r="C85" s="45">
        <v>0</v>
      </c>
      <c r="D85" s="45">
        <v>0</v>
      </c>
      <c r="E85" s="45">
        <v>0</v>
      </c>
      <c r="F85" s="45"/>
      <c r="G85" s="46"/>
      <c r="H85" s="49"/>
      <c r="I85" s="46"/>
    </row>
    <row r="86" spans="1:9" ht="80.25" customHeight="1">
      <c r="A86" s="43" t="s">
        <v>256</v>
      </c>
      <c r="B86" s="416" t="s">
        <v>205</v>
      </c>
      <c r="C86" s="417"/>
      <c r="D86" s="416" t="s">
        <v>205</v>
      </c>
      <c r="E86" s="417"/>
      <c r="F86" s="477"/>
      <c r="G86" s="477"/>
      <c r="H86" s="477"/>
      <c r="I86" s="477"/>
    </row>
    <row r="87" spans="1:9" ht="80.25" customHeight="1">
      <c r="A87" s="43" t="s">
        <v>257</v>
      </c>
      <c r="B87" s="416" t="s">
        <v>258</v>
      </c>
      <c r="C87" s="417"/>
      <c r="D87" s="416" t="s">
        <v>258</v>
      </c>
      <c r="E87" s="417"/>
      <c r="F87" s="414"/>
      <c r="G87" s="415"/>
      <c r="H87" s="414"/>
      <c r="I87" s="415"/>
    </row>
    <row r="88" spans="1:9" ht="29.25" customHeight="1">
      <c r="A88" s="408" t="s">
        <v>177</v>
      </c>
      <c r="B88" s="90" t="s">
        <v>85</v>
      </c>
      <c r="C88" s="90" t="s">
        <v>87</v>
      </c>
      <c r="D88" s="90" t="s">
        <v>85</v>
      </c>
      <c r="E88" s="90" t="s">
        <v>87</v>
      </c>
      <c r="F88" s="90" t="s">
        <v>85</v>
      </c>
      <c r="G88" s="90" t="s">
        <v>87</v>
      </c>
      <c r="H88" s="90" t="s">
        <v>85</v>
      </c>
      <c r="I88" s="90" t="s">
        <v>87</v>
      </c>
    </row>
    <row r="89" spans="1:9" ht="29.25" customHeight="1">
      <c r="A89" s="409"/>
      <c r="B89" s="45">
        <v>0</v>
      </c>
      <c r="C89" s="47">
        <v>0</v>
      </c>
      <c r="D89" s="45">
        <v>0.25</v>
      </c>
      <c r="E89" s="45">
        <v>0.1</v>
      </c>
      <c r="F89" s="45"/>
      <c r="G89" s="46"/>
      <c r="H89" s="49"/>
      <c r="I89" s="46"/>
    </row>
    <row r="90" spans="1:9" ht="369" customHeight="1">
      <c r="A90" s="43" t="s">
        <v>256</v>
      </c>
      <c r="B90" s="542" t="s">
        <v>205</v>
      </c>
      <c r="C90" s="542"/>
      <c r="D90" s="543" t="s">
        <v>343</v>
      </c>
      <c r="E90" s="544"/>
      <c r="F90" s="421"/>
      <c r="G90" s="421"/>
      <c r="H90" s="421"/>
      <c r="I90" s="421"/>
    </row>
    <row r="91" spans="1:9" ht="80.25" customHeight="1">
      <c r="A91" s="43" t="s">
        <v>257</v>
      </c>
      <c r="B91" s="416" t="s">
        <v>258</v>
      </c>
      <c r="C91" s="417"/>
      <c r="D91" s="416" t="s">
        <v>344</v>
      </c>
      <c r="E91" s="415"/>
      <c r="F91" s="414"/>
      <c r="G91" s="415"/>
      <c r="H91" s="414"/>
      <c r="I91" s="415"/>
    </row>
    <row r="92" spans="1:9" ht="25.15" customHeight="1">
      <c r="A92" s="408" t="s">
        <v>178</v>
      </c>
      <c r="B92" s="90" t="s">
        <v>85</v>
      </c>
      <c r="C92" s="90" t="s">
        <v>87</v>
      </c>
      <c r="D92" s="90" t="s">
        <v>85</v>
      </c>
      <c r="E92" s="90" t="s">
        <v>87</v>
      </c>
      <c r="F92" s="90" t="s">
        <v>85</v>
      </c>
      <c r="G92" s="90" t="s">
        <v>87</v>
      </c>
      <c r="H92" s="90" t="s">
        <v>85</v>
      </c>
      <c r="I92" s="90" t="s">
        <v>87</v>
      </c>
    </row>
    <row r="93" spans="1:9" ht="25.15" customHeight="1">
      <c r="A93" s="409"/>
      <c r="B93" s="45">
        <v>0.25</v>
      </c>
      <c r="C93" s="47">
        <v>0.25</v>
      </c>
      <c r="D93" s="45">
        <v>0</v>
      </c>
      <c r="E93" s="45">
        <v>0</v>
      </c>
      <c r="F93" s="45"/>
      <c r="G93" s="46"/>
      <c r="H93" s="49"/>
      <c r="I93" s="46"/>
    </row>
    <row r="94" spans="1:9" ht="409.5" customHeight="1">
      <c r="A94" s="43" t="s">
        <v>256</v>
      </c>
      <c r="B94" s="545" t="s">
        <v>345</v>
      </c>
      <c r="C94" s="545"/>
      <c r="D94" s="416" t="s">
        <v>205</v>
      </c>
      <c r="E94" s="415"/>
      <c r="F94" s="421"/>
      <c r="G94" s="421"/>
      <c r="H94" s="421"/>
      <c r="I94" s="421"/>
    </row>
    <row r="95" spans="1:9" ht="117.75" customHeight="1">
      <c r="A95" s="43" t="s">
        <v>257</v>
      </c>
      <c r="B95" s="416" t="s">
        <v>346</v>
      </c>
      <c r="C95" s="415"/>
      <c r="D95" s="416" t="s">
        <v>258</v>
      </c>
      <c r="E95" s="415"/>
      <c r="F95" s="414"/>
      <c r="G95" s="415"/>
      <c r="H95" s="414"/>
      <c r="I95" s="415"/>
    </row>
    <row r="96" spans="1:9" ht="25.15" customHeight="1">
      <c r="A96" s="408" t="s">
        <v>179</v>
      </c>
      <c r="B96" s="90" t="s">
        <v>85</v>
      </c>
      <c r="C96" s="90" t="s">
        <v>87</v>
      </c>
      <c r="D96" s="90" t="s">
        <v>85</v>
      </c>
      <c r="E96" s="90" t="s">
        <v>87</v>
      </c>
      <c r="F96" s="90" t="s">
        <v>85</v>
      </c>
      <c r="G96" s="90" t="s">
        <v>87</v>
      </c>
      <c r="H96" s="90" t="s">
        <v>85</v>
      </c>
      <c r="I96" s="90" t="s">
        <v>87</v>
      </c>
    </row>
    <row r="97" spans="1:9" ht="25.15" customHeight="1">
      <c r="A97" s="409"/>
      <c r="B97" s="45">
        <v>0.25</v>
      </c>
      <c r="C97" s="47">
        <v>0.25</v>
      </c>
      <c r="D97" s="45">
        <v>0.25</v>
      </c>
      <c r="E97" s="45">
        <v>0.25</v>
      </c>
      <c r="F97" s="45"/>
      <c r="G97" s="46"/>
      <c r="H97" s="49"/>
      <c r="I97" s="46"/>
    </row>
    <row r="98" spans="1:9" ht="381" customHeight="1">
      <c r="A98" s="43" t="s">
        <v>256</v>
      </c>
      <c r="B98" s="545" t="s">
        <v>347</v>
      </c>
      <c r="C98" s="545"/>
      <c r="D98" s="545" t="s">
        <v>348</v>
      </c>
      <c r="E98" s="545"/>
      <c r="F98" s="421"/>
      <c r="G98" s="421"/>
      <c r="H98" s="421"/>
      <c r="I98" s="421"/>
    </row>
    <row r="99" spans="1:9" ht="142.15" customHeight="1">
      <c r="A99" s="43" t="s">
        <v>257</v>
      </c>
      <c r="B99" s="546" t="s">
        <v>349</v>
      </c>
      <c r="C99" s="547"/>
      <c r="D99" s="416" t="s">
        <v>350</v>
      </c>
      <c r="E99" s="415"/>
      <c r="F99" s="414"/>
      <c r="G99" s="415"/>
      <c r="H99" s="414"/>
      <c r="I99" s="415"/>
    </row>
    <row r="100" spans="1:9" ht="25.15" customHeight="1">
      <c r="A100" s="408" t="s">
        <v>181</v>
      </c>
      <c r="B100" s="90" t="s">
        <v>85</v>
      </c>
      <c r="C100" s="90" t="s">
        <v>87</v>
      </c>
      <c r="D100" s="90" t="s">
        <v>85</v>
      </c>
      <c r="E100" s="90" t="s">
        <v>87</v>
      </c>
      <c r="F100" s="90" t="s">
        <v>85</v>
      </c>
      <c r="G100" s="90" t="s">
        <v>87</v>
      </c>
      <c r="H100" s="90" t="s">
        <v>85</v>
      </c>
      <c r="I100" s="90" t="s">
        <v>87</v>
      </c>
    </row>
    <row r="101" spans="1:9" ht="25.15" customHeight="1">
      <c r="A101" s="409"/>
      <c r="B101" s="45">
        <v>0</v>
      </c>
      <c r="C101" s="47">
        <v>0</v>
      </c>
      <c r="D101" s="45">
        <v>0.25</v>
      </c>
      <c r="E101" s="45">
        <v>0.25</v>
      </c>
      <c r="F101" s="45"/>
      <c r="G101" s="46"/>
      <c r="H101" s="49"/>
      <c r="I101" s="46"/>
    </row>
    <row r="102" spans="1:9" ht="376.5" customHeight="1">
      <c r="A102" s="43" t="s">
        <v>256</v>
      </c>
      <c r="B102" s="416" t="s">
        <v>205</v>
      </c>
      <c r="C102" s="415"/>
      <c r="D102" s="548" t="s">
        <v>351</v>
      </c>
      <c r="E102" s="549"/>
      <c r="F102" s="421"/>
      <c r="G102" s="421"/>
      <c r="H102" s="421"/>
      <c r="I102" s="421"/>
    </row>
    <row r="103" spans="1:9" ht="97.5" customHeight="1">
      <c r="A103" s="43" t="s">
        <v>257</v>
      </c>
      <c r="B103" s="416" t="s">
        <v>258</v>
      </c>
      <c r="C103" s="415"/>
      <c r="D103" s="412" t="s">
        <v>352</v>
      </c>
      <c r="E103" s="413"/>
      <c r="F103" s="414"/>
      <c r="G103" s="415"/>
      <c r="H103" s="414"/>
      <c r="I103" s="415"/>
    </row>
    <row r="104" spans="1:9" ht="25.15" customHeight="1">
      <c r="A104" s="408" t="s">
        <v>182</v>
      </c>
      <c r="B104" s="90" t="s">
        <v>85</v>
      </c>
      <c r="C104" s="90" t="s">
        <v>87</v>
      </c>
      <c r="D104" s="90" t="s">
        <v>85</v>
      </c>
      <c r="E104" s="90" t="s">
        <v>87</v>
      </c>
      <c r="F104" s="90" t="s">
        <v>85</v>
      </c>
      <c r="G104" s="90" t="s">
        <v>87</v>
      </c>
      <c r="H104" s="90" t="s">
        <v>85</v>
      </c>
      <c r="I104" s="90" t="s">
        <v>87</v>
      </c>
    </row>
    <row r="105" spans="1:9" ht="25.15" customHeight="1">
      <c r="A105" s="409"/>
      <c r="B105" s="45">
        <v>0</v>
      </c>
      <c r="C105" s="47">
        <v>0</v>
      </c>
      <c r="D105" s="45">
        <v>0.25</v>
      </c>
      <c r="E105" s="45">
        <v>0.25</v>
      </c>
      <c r="F105" s="45"/>
      <c r="G105" s="46"/>
      <c r="H105" s="49"/>
      <c r="I105" s="46"/>
    </row>
    <row r="106" spans="1:9" ht="254.45" customHeight="1">
      <c r="A106" s="43" t="s">
        <v>256</v>
      </c>
      <c r="B106" s="550" t="s">
        <v>205</v>
      </c>
      <c r="C106" s="550"/>
      <c r="D106" s="551" t="s">
        <v>353</v>
      </c>
      <c r="E106" s="552"/>
      <c r="F106" s="421"/>
      <c r="G106" s="421"/>
      <c r="H106" s="421"/>
      <c r="I106" s="421"/>
    </row>
    <row r="107" spans="1:9" ht="80.25" customHeight="1">
      <c r="A107" s="43" t="s">
        <v>257</v>
      </c>
      <c r="B107" s="416" t="s">
        <v>258</v>
      </c>
      <c r="C107" s="417"/>
      <c r="D107" s="553" t="s">
        <v>354</v>
      </c>
      <c r="E107" s="554"/>
      <c r="F107" s="414"/>
      <c r="G107" s="415"/>
      <c r="H107" s="414"/>
      <c r="I107" s="415"/>
    </row>
    <row r="108" spans="1:9" ht="25.15" customHeight="1">
      <c r="A108" s="408" t="s">
        <v>183</v>
      </c>
      <c r="B108" s="90" t="s">
        <v>85</v>
      </c>
      <c r="C108" s="90" t="s">
        <v>87</v>
      </c>
      <c r="D108" s="90" t="s">
        <v>85</v>
      </c>
      <c r="E108" s="90" t="s">
        <v>87</v>
      </c>
      <c r="F108" s="90" t="s">
        <v>85</v>
      </c>
      <c r="G108" s="90" t="s">
        <v>87</v>
      </c>
      <c r="H108" s="90" t="s">
        <v>85</v>
      </c>
      <c r="I108" s="90" t="s">
        <v>87</v>
      </c>
    </row>
    <row r="109" spans="1:9" ht="25.15" customHeight="1">
      <c r="A109" s="409"/>
      <c r="B109" s="45">
        <v>0</v>
      </c>
      <c r="C109" s="47">
        <v>0</v>
      </c>
      <c r="D109" s="45">
        <v>0</v>
      </c>
      <c r="E109" s="45">
        <v>0.15</v>
      </c>
      <c r="F109" s="45"/>
      <c r="G109" s="46"/>
      <c r="H109" s="49"/>
      <c r="I109" s="46"/>
    </row>
    <row r="110" spans="1:9" ht="108" customHeight="1">
      <c r="A110" s="43" t="s">
        <v>256</v>
      </c>
      <c r="B110" s="550" t="s">
        <v>205</v>
      </c>
      <c r="C110" s="550"/>
      <c r="D110" s="555" t="s">
        <v>355</v>
      </c>
      <c r="E110" s="555"/>
      <c r="F110" s="421"/>
      <c r="G110" s="421"/>
      <c r="H110" s="421"/>
      <c r="I110" s="421"/>
    </row>
    <row r="111" spans="1:9" ht="80.25" customHeight="1">
      <c r="A111" s="43" t="s">
        <v>257</v>
      </c>
      <c r="B111" s="416" t="s">
        <v>258</v>
      </c>
      <c r="C111" s="417"/>
      <c r="D111" s="416" t="s">
        <v>356</v>
      </c>
      <c r="E111" s="417"/>
      <c r="F111" s="414"/>
      <c r="G111" s="415"/>
      <c r="H111" s="414"/>
      <c r="I111" s="415"/>
    </row>
    <row r="112" spans="1:9" ht="25.15" customHeight="1">
      <c r="A112" s="408" t="s">
        <v>184</v>
      </c>
      <c r="B112" s="90" t="s">
        <v>85</v>
      </c>
      <c r="C112" s="90" t="s">
        <v>87</v>
      </c>
      <c r="D112" s="90" t="s">
        <v>85</v>
      </c>
      <c r="E112" s="90" t="s">
        <v>87</v>
      </c>
      <c r="F112" s="90" t="s">
        <v>85</v>
      </c>
      <c r="G112" s="90" t="s">
        <v>87</v>
      </c>
      <c r="H112" s="90" t="s">
        <v>85</v>
      </c>
      <c r="I112" s="90" t="s">
        <v>87</v>
      </c>
    </row>
    <row r="113" spans="1:9" ht="25.15" customHeight="1">
      <c r="A113" s="409"/>
      <c r="B113" s="45">
        <v>0</v>
      </c>
      <c r="C113" s="163"/>
      <c r="D113" s="45"/>
      <c r="E113" s="163"/>
      <c r="F113" s="45"/>
      <c r="G113" s="164"/>
      <c r="H113" s="163"/>
      <c r="I113" s="164"/>
    </row>
    <row r="114" spans="1:9" ht="80.25" customHeight="1">
      <c r="A114" s="43" t="s">
        <v>256</v>
      </c>
      <c r="B114" s="516"/>
      <c r="C114" s="516"/>
      <c r="D114" s="516"/>
      <c r="E114" s="516"/>
      <c r="F114" s="516"/>
      <c r="G114" s="516"/>
      <c r="H114" s="516"/>
      <c r="I114" s="516"/>
    </row>
    <row r="115" spans="1:9" ht="80.25" customHeight="1">
      <c r="A115" s="43" t="s">
        <v>257</v>
      </c>
      <c r="B115" s="414"/>
      <c r="C115" s="415"/>
      <c r="D115" s="414"/>
      <c r="E115" s="415"/>
      <c r="F115" s="414"/>
      <c r="G115" s="415"/>
      <c r="H115" s="414"/>
      <c r="I115" s="415"/>
    </row>
    <row r="116" spans="1:9" ht="16.899999999999999">
      <c r="A116" s="44" t="s">
        <v>301</v>
      </c>
      <c r="B116" s="48">
        <f t="shared" ref="B116:I116" si="1">(B69+B73+B77+B81+B85+B89+B93+B97+B101+B105+B109+B113)</f>
        <v>1</v>
      </c>
      <c r="C116" s="48">
        <f t="shared" si="1"/>
        <v>1</v>
      </c>
      <c r="D116" s="48">
        <f t="shared" si="1"/>
        <v>1</v>
      </c>
      <c r="E116" s="48">
        <f t="shared" si="1"/>
        <v>1</v>
      </c>
      <c r="F116" s="48">
        <f t="shared" si="1"/>
        <v>0</v>
      </c>
      <c r="G116" s="48">
        <f t="shared" si="1"/>
        <v>0</v>
      </c>
      <c r="H116" s="48">
        <f t="shared" si="1"/>
        <v>0</v>
      </c>
      <c r="I116" s="48">
        <f t="shared" si="1"/>
        <v>0</v>
      </c>
    </row>
    <row r="121" spans="1:9" ht="37.5" customHeight="1"/>
    <row r="122" spans="1:9" ht="19.5" customHeight="1"/>
    <row r="123" spans="1:9" ht="19.5" customHeight="1"/>
    <row r="124" spans="1:9" ht="34.5" customHeight="1"/>
    <row r="125" spans="1:9" ht="15" customHeight="1"/>
    <row r="126" spans="1:9" ht="15.75" customHeight="1"/>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64DE6-D828-46A8-BE9A-E783600DC125}">
  <sheetPr>
    <tabColor theme="5" tint="0.59999389629810485"/>
  </sheetPr>
  <dimension ref="A1:O126"/>
  <sheetViews>
    <sheetView topLeftCell="C109" zoomScale="80" zoomScaleNormal="80" workbookViewId="0">
      <selection activeCell="M26" sqref="M26"/>
    </sheetView>
  </sheetViews>
  <sheetFormatPr defaultColWidth="10.42578125" defaultRowHeight="13.9"/>
  <cols>
    <col min="1" max="1" width="49.42578125" style="1" customWidth="1"/>
    <col min="2" max="4" width="35.7109375" style="1" customWidth="1"/>
    <col min="5" max="5" width="41.42578125" style="1" customWidth="1"/>
    <col min="6" max="6" width="43" style="1" customWidth="1"/>
    <col min="7" max="7" width="41.1406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42578125" style="1"/>
    <col min="23" max="23" width="18.42578125" style="1" bestFit="1" customWidth="1"/>
    <col min="24" max="24" width="16.140625" style="1" customWidth="1"/>
    <col min="25" max="16384" width="10.42578125" style="1"/>
  </cols>
  <sheetData>
    <row r="1" spans="1:15" s="79" customFormat="1" ht="22.15" customHeight="1" thickBot="1">
      <c r="A1" s="460"/>
      <c r="B1" s="440" t="s">
        <v>160</v>
      </c>
      <c r="C1" s="441"/>
      <c r="D1" s="441"/>
      <c r="E1" s="441"/>
      <c r="F1" s="441"/>
      <c r="G1" s="441"/>
      <c r="H1" s="441"/>
      <c r="I1" s="441"/>
      <c r="J1" s="441"/>
      <c r="K1" s="441"/>
      <c r="L1" s="442"/>
      <c r="M1" s="437" t="s">
        <v>161</v>
      </c>
      <c r="N1" s="438"/>
      <c r="O1" s="439"/>
    </row>
    <row r="2" spans="1:15" s="79" customFormat="1" ht="18" customHeight="1" thickBot="1">
      <c r="A2" s="461"/>
      <c r="B2" s="443" t="s">
        <v>162</v>
      </c>
      <c r="C2" s="444"/>
      <c r="D2" s="444"/>
      <c r="E2" s="444"/>
      <c r="F2" s="444"/>
      <c r="G2" s="444"/>
      <c r="H2" s="444"/>
      <c r="I2" s="444"/>
      <c r="J2" s="444"/>
      <c r="K2" s="444"/>
      <c r="L2" s="445"/>
      <c r="M2" s="437" t="s">
        <v>163</v>
      </c>
      <c r="N2" s="438"/>
      <c r="O2" s="439"/>
    </row>
    <row r="3" spans="1:15" s="79" customFormat="1" ht="19.899999999999999" customHeight="1" thickBot="1">
      <c r="A3" s="461"/>
      <c r="B3" s="443" t="s">
        <v>0</v>
      </c>
      <c r="C3" s="444"/>
      <c r="D3" s="444"/>
      <c r="E3" s="444"/>
      <c r="F3" s="444"/>
      <c r="G3" s="444"/>
      <c r="H3" s="444"/>
      <c r="I3" s="444"/>
      <c r="J3" s="444"/>
      <c r="K3" s="444"/>
      <c r="L3" s="445"/>
      <c r="M3" s="437" t="s">
        <v>164</v>
      </c>
      <c r="N3" s="438"/>
      <c r="O3" s="439"/>
    </row>
    <row r="4" spans="1:15" s="79" customFormat="1" ht="21.75" customHeight="1" thickBot="1">
      <c r="A4" s="462"/>
      <c r="B4" s="446" t="s">
        <v>165</v>
      </c>
      <c r="C4" s="447"/>
      <c r="D4" s="447"/>
      <c r="E4" s="447"/>
      <c r="F4" s="447"/>
      <c r="G4" s="447"/>
      <c r="H4" s="447"/>
      <c r="I4" s="447"/>
      <c r="J4" s="447"/>
      <c r="K4" s="447"/>
      <c r="L4" s="448"/>
      <c r="M4" s="437" t="s">
        <v>166</v>
      </c>
      <c r="N4" s="438"/>
      <c r="O4" s="439"/>
    </row>
    <row r="5" spans="1:15" s="79" customFormat="1" ht="16.149999999999999" customHeight="1" thickBot="1">
      <c r="A5" s="80"/>
      <c r="B5" s="81"/>
      <c r="C5" s="81"/>
      <c r="D5" s="81"/>
      <c r="E5" s="81"/>
      <c r="F5" s="81"/>
      <c r="G5" s="81"/>
      <c r="H5" s="81"/>
      <c r="I5" s="81"/>
      <c r="J5" s="81"/>
      <c r="K5" s="81"/>
      <c r="L5" s="81"/>
      <c r="M5" s="82"/>
      <c r="N5" s="82"/>
      <c r="O5" s="82"/>
    </row>
    <row r="6" spans="1:15" ht="40.15" customHeight="1" thickBot="1">
      <c r="A6" s="51" t="s">
        <v>167</v>
      </c>
      <c r="B6" s="471" t="s">
        <v>168</v>
      </c>
      <c r="C6" s="472"/>
      <c r="D6" s="472"/>
      <c r="E6" s="472"/>
      <c r="F6" s="472"/>
      <c r="G6" s="472"/>
      <c r="H6" s="472"/>
      <c r="I6" s="472"/>
      <c r="J6" s="472"/>
      <c r="K6" s="473"/>
      <c r="L6" s="152" t="s">
        <v>169</v>
      </c>
      <c r="M6" s="474">
        <v>2024110010313</v>
      </c>
      <c r="N6" s="475"/>
      <c r="O6" s="476"/>
    </row>
    <row r="7" spans="1:15" s="79" customFormat="1" ht="18" customHeight="1" thickBot="1">
      <c r="A7" s="80"/>
      <c r="B7" s="81"/>
      <c r="C7" s="81"/>
      <c r="D7" s="81"/>
      <c r="E7" s="81"/>
      <c r="F7" s="81"/>
      <c r="G7" s="81"/>
      <c r="H7" s="81"/>
      <c r="I7" s="81"/>
      <c r="J7" s="81"/>
      <c r="K7" s="81"/>
      <c r="L7" s="81"/>
      <c r="M7" s="82"/>
      <c r="N7" s="82"/>
      <c r="O7" s="82"/>
    </row>
    <row r="8" spans="1:15" s="79" customFormat="1" ht="21.75" customHeight="1" thickBot="1">
      <c r="A8" s="464" t="s">
        <v>6</v>
      </c>
      <c r="B8" s="152" t="s">
        <v>170</v>
      </c>
      <c r="C8" s="124" t="s">
        <v>171</v>
      </c>
      <c r="D8" s="152" t="s">
        <v>172</v>
      </c>
      <c r="E8" s="124" t="s">
        <v>171</v>
      </c>
      <c r="F8" s="152" t="s">
        <v>173</v>
      </c>
      <c r="G8" s="124" t="s">
        <v>171</v>
      </c>
      <c r="H8" s="152" t="s">
        <v>174</v>
      </c>
      <c r="I8" s="125" t="s">
        <v>171</v>
      </c>
      <c r="J8" s="429" t="s">
        <v>8</v>
      </c>
      <c r="K8" s="463"/>
      <c r="L8" s="151" t="s">
        <v>175</v>
      </c>
      <c r="M8" s="426"/>
      <c r="N8" s="426"/>
      <c r="O8" s="426"/>
    </row>
    <row r="9" spans="1:15" s="79" customFormat="1" ht="21.75" customHeight="1" thickBot="1">
      <c r="A9" s="464"/>
      <c r="B9" s="153" t="s">
        <v>176</v>
      </c>
      <c r="C9" s="124" t="s">
        <v>171</v>
      </c>
      <c r="D9" s="152" t="s">
        <v>177</v>
      </c>
      <c r="E9" s="124" t="s">
        <v>171</v>
      </c>
      <c r="F9" s="152" t="s">
        <v>178</v>
      </c>
      <c r="G9" s="125" t="s">
        <v>171</v>
      </c>
      <c r="H9" s="152" t="s">
        <v>179</v>
      </c>
      <c r="I9" s="125" t="s">
        <v>171</v>
      </c>
      <c r="J9" s="429"/>
      <c r="K9" s="463"/>
      <c r="L9" s="151" t="s">
        <v>180</v>
      </c>
      <c r="M9" s="426"/>
      <c r="N9" s="426"/>
      <c r="O9" s="426"/>
    </row>
    <row r="10" spans="1:15" s="79" customFormat="1" ht="21.75" customHeight="1" thickBot="1">
      <c r="A10" s="464"/>
      <c r="B10" s="152" t="s">
        <v>181</v>
      </c>
      <c r="C10" s="124" t="s">
        <v>171</v>
      </c>
      <c r="D10" s="152" t="s">
        <v>182</v>
      </c>
      <c r="E10" s="124" t="s">
        <v>171</v>
      </c>
      <c r="F10" s="152" t="s">
        <v>183</v>
      </c>
      <c r="G10" s="125" t="s">
        <v>171</v>
      </c>
      <c r="H10" s="152" t="s">
        <v>184</v>
      </c>
      <c r="I10" s="125"/>
      <c r="J10" s="429"/>
      <c r="K10" s="463"/>
      <c r="L10" s="151" t="s">
        <v>185</v>
      </c>
      <c r="M10" s="426" t="s">
        <v>171</v>
      </c>
      <c r="N10" s="426"/>
      <c r="O10" s="426"/>
    </row>
    <row r="11" spans="1:15" ht="15" customHeight="1" thickBot="1">
      <c r="A11" s="6"/>
      <c r="B11" s="7"/>
      <c r="C11" s="7"/>
      <c r="D11" s="9"/>
      <c r="E11" s="8"/>
      <c r="F11" s="8"/>
      <c r="G11" s="193"/>
      <c r="H11" s="193"/>
      <c r="I11" s="10"/>
      <c r="J11" s="10"/>
      <c r="K11" s="7"/>
      <c r="L11" s="7"/>
      <c r="M11" s="7"/>
      <c r="N11" s="7"/>
      <c r="O11" s="7"/>
    </row>
    <row r="12" spans="1:15" ht="15" customHeight="1">
      <c r="A12" s="468" t="s">
        <v>186</v>
      </c>
      <c r="B12" s="449" t="s">
        <v>357</v>
      </c>
      <c r="C12" s="450"/>
      <c r="D12" s="450"/>
      <c r="E12" s="450"/>
      <c r="F12" s="450"/>
      <c r="G12" s="450"/>
      <c r="H12" s="450"/>
      <c r="I12" s="450"/>
      <c r="J12" s="450"/>
      <c r="K12" s="450"/>
      <c r="L12" s="450"/>
      <c r="M12" s="450"/>
      <c r="N12" s="450"/>
      <c r="O12" s="451"/>
    </row>
    <row r="13" spans="1:15" ht="15" customHeight="1">
      <c r="A13" s="469"/>
      <c r="B13" s="452"/>
      <c r="C13" s="453"/>
      <c r="D13" s="453"/>
      <c r="E13" s="453"/>
      <c r="F13" s="453"/>
      <c r="G13" s="453"/>
      <c r="H13" s="453"/>
      <c r="I13" s="453"/>
      <c r="J13" s="453"/>
      <c r="K13" s="453"/>
      <c r="L13" s="453"/>
      <c r="M13" s="453"/>
      <c r="N13" s="453"/>
      <c r="O13" s="454"/>
    </row>
    <row r="14" spans="1:15" ht="15" customHeight="1" thickBot="1">
      <c r="A14" s="470"/>
      <c r="B14" s="455"/>
      <c r="C14" s="456"/>
      <c r="D14" s="456"/>
      <c r="E14" s="456"/>
      <c r="F14" s="456"/>
      <c r="G14" s="456"/>
      <c r="H14" s="456"/>
      <c r="I14" s="456"/>
      <c r="J14" s="456"/>
      <c r="K14" s="456"/>
      <c r="L14" s="456"/>
      <c r="M14" s="456"/>
      <c r="N14" s="456"/>
      <c r="O14" s="457"/>
    </row>
    <row r="15" spans="1:15" ht="9" customHeight="1" thickBot="1">
      <c r="A15" s="14"/>
      <c r="B15" s="78"/>
      <c r="C15" s="15"/>
      <c r="D15" s="15"/>
      <c r="E15" s="15"/>
      <c r="F15" s="15"/>
      <c r="G15" s="16"/>
      <c r="H15" s="16"/>
      <c r="I15" s="16"/>
      <c r="J15" s="16"/>
      <c r="K15" s="16"/>
      <c r="L15" s="17"/>
      <c r="M15" s="17"/>
      <c r="N15" s="17"/>
      <c r="O15" s="17"/>
    </row>
    <row r="16" spans="1:15" s="18" customFormat="1" ht="37.5" customHeight="1" thickBot="1">
      <c r="A16" s="51" t="s">
        <v>13</v>
      </c>
      <c r="B16" s="458" t="s">
        <v>358</v>
      </c>
      <c r="C16" s="458"/>
      <c r="D16" s="458"/>
      <c r="E16" s="458"/>
      <c r="F16" s="458"/>
      <c r="G16" s="464" t="s">
        <v>15</v>
      </c>
      <c r="H16" s="464"/>
      <c r="I16" s="459" t="s">
        <v>359</v>
      </c>
      <c r="J16" s="459"/>
      <c r="K16" s="459"/>
      <c r="L16" s="459"/>
      <c r="M16" s="459"/>
      <c r="N16" s="459"/>
      <c r="O16" s="459"/>
    </row>
    <row r="17" spans="1:15" ht="9" customHeight="1" thickBot="1">
      <c r="A17" s="14"/>
      <c r="B17" s="16"/>
      <c r="C17" s="15"/>
      <c r="D17" s="15"/>
      <c r="E17" s="15"/>
      <c r="F17" s="15"/>
      <c r="G17" s="16"/>
      <c r="H17" s="16"/>
      <c r="I17" s="16"/>
      <c r="J17" s="16"/>
      <c r="K17" s="16"/>
      <c r="L17" s="17"/>
      <c r="M17" s="17"/>
      <c r="N17" s="17"/>
      <c r="O17" s="17"/>
    </row>
    <row r="18" spans="1:15" ht="56.25" customHeight="1" thickBot="1">
      <c r="A18" s="51" t="s">
        <v>17</v>
      </c>
      <c r="B18" s="466" t="s">
        <v>190</v>
      </c>
      <c r="C18" s="466"/>
      <c r="D18" s="466"/>
      <c r="E18" s="466"/>
      <c r="F18" s="51" t="s">
        <v>19</v>
      </c>
      <c r="G18" s="465" t="s">
        <v>191</v>
      </c>
      <c r="H18" s="465"/>
      <c r="I18" s="465"/>
      <c r="J18" s="51" t="s">
        <v>21</v>
      </c>
      <c r="K18" s="458" t="s">
        <v>192</v>
      </c>
      <c r="L18" s="458"/>
      <c r="M18" s="458"/>
      <c r="N18" s="458"/>
      <c r="O18" s="458"/>
    </row>
    <row r="19" spans="1:15" ht="9" customHeight="1">
      <c r="A19" s="5"/>
      <c r="B19" s="2"/>
      <c r="C19" s="467"/>
      <c r="D19" s="467"/>
      <c r="E19" s="467"/>
      <c r="F19" s="467"/>
      <c r="G19" s="467"/>
      <c r="H19" s="467"/>
      <c r="I19" s="467"/>
      <c r="J19" s="467"/>
      <c r="K19" s="467"/>
      <c r="L19" s="467"/>
      <c r="M19" s="467"/>
      <c r="N19" s="467"/>
      <c r="O19" s="467"/>
    </row>
    <row r="20" spans="1:15" ht="16.5" customHeight="1" thickBot="1">
      <c r="A20" s="76"/>
      <c r="B20" s="77"/>
      <c r="C20" s="77"/>
      <c r="D20" s="77"/>
      <c r="E20" s="77"/>
      <c r="F20" s="77"/>
      <c r="G20" s="77"/>
      <c r="H20" s="77"/>
      <c r="I20" s="77"/>
      <c r="J20" s="77"/>
      <c r="K20" s="77"/>
      <c r="L20" s="77"/>
      <c r="M20" s="77"/>
      <c r="N20" s="77"/>
      <c r="O20" s="77"/>
    </row>
    <row r="21" spans="1:15" ht="31.9" customHeight="1" thickBot="1">
      <c r="A21" s="427" t="s">
        <v>23</v>
      </c>
      <c r="B21" s="428"/>
      <c r="C21" s="428"/>
      <c r="D21" s="428"/>
      <c r="E21" s="428"/>
      <c r="F21" s="428"/>
      <c r="G21" s="428"/>
      <c r="H21" s="428"/>
      <c r="I21" s="428"/>
      <c r="J21" s="428"/>
      <c r="K21" s="428"/>
      <c r="L21" s="428"/>
      <c r="M21" s="428"/>
      <c r="N21" s="428"/>
      <c r="O21" s="429"/>
    </row>
    <row r="22" spans="1:15" ht="31.9" customHeight="1" thickBot="1">
      <c r="A22" s="427" t="s">
        <v>193</v>
      </c>
      <c r="B22" s="428"/>
      <c r="C22" s="428"/>
      <c r="D22" s="428"/>
      <c r="E22" s="428"/>
      <c r="F22" s="428"/>
      <c r="G22" s="428"/>
      <c r="H22" s="428"/>
      <c r="I22" s="428"/>
      <c r="J22" s="428"/>
      <c r="K22" s="428"/>
      <c r="L22" s="428"/>
      <c r="M22" s="428"/>
      <c r="N22" s="428"/>
      <c r="O22" s="429"/>
    </row>
    <row r="23" spans="1:15" ht="31.9" customHeight="1" thickBot="1">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5" ht="31.9" customHeight="1">
      <c r="A24" s="21" t="s">
        <v>24</v>
      </c>
      <c r="B24" s="283">
        <v>94776000</v>
      </c>
      <c r="C24" s="283">
        <v>738890000</v>
      </c>
      <c r="D24" s="283">
        <v>85060000</v>
      </c>
      <c r="E24" s="283">
        <v>0</v>
      </c>
      <c r="F24" s="225">
        <v>0</v>
      </c>
      <c r="G24" s="225">
        <v>0</v>
      </c>
      <c r="H24" s="225">
        <v>0</v>
      </c>
      <c r="I24" s="225">
        <v>0</v>
      </c>
      <c r="J24" s="283">
        <v>4000000</v>
      </c>
      <c r="K24" s="283">
        <v>0</v>
      </c>
      <c r="L24" s="284">
        <v>-453428408</v>
      </c>
      <c r="M24" s="284">
        <v>0</v>
      </c>
      <c r="N24" s="383">
        <f>SUM(B24:M24)</f>
        <v>469297592</v>
      </c>
      <c r="O24" s="188">
        <v>1</v>
      </c>
    </row>
    <row r="25" spans="1:15" ht="31.9" customHeight="1">
      <c r="A25" s="21" t="s">
        <v>26</v>
      </c>
      <c r="B25" s="196">
        <v>59208000</v>
      </c>
      <c r="C25" s="196">
        <v>36168000</v>
      </c>
      <c r="D25" s="196">
        <v>0</v>
      </c>
      <c r="E25" s="196">
        <v>-657600</v>
      </c>
      <c r="F25" s="190">
        <v>119958179</v>
      </c>
      <c r="G25" s="190">
        <v>0</v>
      </c>
      <c r="H25" s="190">
        <v>0</v>
      </c>
      <c r="I25" s="190">
        <v>19556154</v>
      </c>
      <c r="J25" s="190">
        <v>0</v>
      </c>
      <c r="K25" s="370">
        <v>133968335</v>
      </c>
      <c r="L25" s="190">
        <v>79661000</v>
      </c>
      <c r="M25" s="190">
        <v>0</v>
      </c>
      <c r="N25" s="372">
        <f t="shared" ref="N25:N29" si="0">SUM(B25:M25)</f>
        <v>447862068</v>
      </c>
      <c r="O25" s="189">
        <f>N25/N24</f>
        <v>0.95432424038519248</v>
      </c>
    </row>
    <row r="26" spans="1:15" ht="31.9" customHeight="1">
      <c r="A26" s="21" t="s">
        <v>28</v>
      </c>
      <c r="B26" s="190">
        <v>0</v>
      </c>
      <c r="C26" s="190">
        <v>266400</v>
      </c>
      <c r="D26" s="196">
        <v>8271000</v>
      </c>
      <c r="E26" s="284">
        <v>8804415</v>
      </c>
      <c r="F26" s="190">
        <v>8803785</v>
      </c>
      <c r="G26" s="190">
        <v>9118554</v>
      </c>
      <c r="H26" s="190">
        <v>108398187</v>
      </c>
      <c r="I26" s="190">
        <v>15580313</v>
      </c>
      <c r="J26" s="190">
        <v>14434485</v>
      </c>
      <c r="K26" s="370">
        <v>12571536</v>
      </c>
      <c r="L26" s="190">
        <v>11164843</v>
      </c>
      <c r="M26" s="190">
        <v>0</v>
      </c>
      <c r="N26" s="372">
        <f t="shared" si="0"/>
        <v>197413518</v>
      </c>
      <c r="O26" s="226">
        <f>N26/N24</f>
        <v>0.4206574279631079</v>
      </c>
    </row>
    <row r="27" spans="1:15" ht="31.9" customHeight="1">
      <c r="A27" s="21" t="s">
        <v>196</v>
      </c>
      <c r="B27" s="285">
        <v>3471921</v>
      </c>
      <c r="C27" s="285">
        <v>2809465</v>
      </c>
      <c r="D27" s="286">
        <v>22743389</v>
      </c>
      <c r="E27" s="282">
        <v>0</v>
      </c>
      <c r="F27" s="227">
        <v>0</v>
      </c>
      <c r="G27" s="227">
        <v>0</v>
      </c>
      <c r="H27" s="227">
        <v>0</v>
      </c>
      <c r="I27" s="227">
        <v>0</v>
      </c>
      <c r="J27" s="227">
        <v>0</v>
      </c>
      <c r="K27" s="371">
        <v>0</v>
      </c>
      <c r="L27" s="227">
        <v>0</v>
      </c>
      <c r="M27" s="227">
        <v>0</v>
      </c>
      <c r="N27" s="372">
        <f t="shared" si="0"/>
        <v>29024775</v>
      </c>
      <c r="O27" s="228">
        <v>1</v>
      </c>
    </row>
    <row r="28" spans="1:15" ht="31.9" customHeight="1">
      <c r="A28" s="21" t="s">
        <v>197</v>
      </c>
      <c r="B28" s="190">
        <v>0</v>
      </c>
      <c r="C28" s="190">
        <v>0</v>
      </c>
      <c r="D28" s="196">
        <v>0</v>
      </c>
      <c r="E28" s="196">
        <v>0</v>
      </c>
      <c r="F28" s="190">
        <v>0</v>
      </c>
      <c r="G28" s="190">
        <v>0</v>
      </c>
      <c r="H28" s="190">
        <v>0</v>
      </c>
      <c r="I28" s="190">
        <v>0</v>
      </c>
      <c r="J28" s="190">
        <v>0</v>
      </c>
      <c r="K28" s="370">
        <v>0</v>
      </c>
      <c r="L28" s="190">
        <v>5437</v>
      </c>
      <c r="M28" s="190">
        <v>0</v>
      </c>
      <c r="N28" s="372">
        <f t="shared" si="0"/>
        <v>5437</v>
      </c>
      <c r="O28" s="229">
        <f>N28/N27</f>
        <v>1.8732272687729706E-4</v>
      </c>
    </row>
    <row r="29" spans="1:15" ht="31.9" customHeight="1" thickBot="1">
      <c r="A29" s="24" t="s">
        <v>34</v>
      </c>
      <c r="B29" s="191">
        <v>2216120</v>
      </c>
      <c r="C29" s="191">
        <v>4065266</v>
      </c>
      <c r="D29" s="276">
        <v>18953815</v>
      </c>
      <c r="E29" s="276">
        <v>0</v>
      </c>
      <c r="F29" s="191">
        <v>3784137</v>
      </c>
      <c r="G29" s="191">
        <v>0</v>
      </c>
      <c r="H29" s="191">
        <v>-1195594</v>
      </c>
      <c r="I29" s="191">
        <v>0</v>
      </c>
      <c r="J29" s="191">
        <v>0</v>
      </c>
      <c r="K29" s="370">
        <v>1195594</v>
      </c>
      <c r="L29" s="191"/>
      <c r="M29" s="191">
        <v>0</v>
      </c>
      <c r="N29" s="373">
        <f t="shared" si="0"/>
        <v>29019338</v>
      </c>
      <c r="O29" s="192">
        <f>N29/N27</f>
        <v>0.99981267727312273</v>
      </c>
    </row>
    <row r="30" spans="1:15" s="26" customFormat="1" ht="16.5" customHeight="1"/>
    <row r="31" spans="1:15" s="26" customFormat="1" ht="17.25" customHeight="1">
      <c r="N31" s="241"/>
    </row>
    <row r="32" spans="1:15" ht="5.25" customHeight="1" thickBot="1"/>
    <row r="33" spans="1:13" ht="48" customHeight="1" thickBot="1">
      <c r="A33" s="484" t="s">
        <v>198</v>
      </c>
      <c r="B33" s="485"/>
      <c r="C33" s="485"/>
      <c r="D33" s="485"/>
      <c r="E33" s="485"/>
      <c r="F33" s="485"/>
      <c r="G33" s="485"/>
      <c r="H33" s="485"/>
      <c r="I33" s="486"/>
      <c r="J33" s="30"/>
    </row>
    <row r="34" spans="1:13" ht="50.25" customHeight="1" thickBot="1">
      <c r="A34" s="38" t="s">
        <v>199</v>
      </c>
      <c r="B34" s="487" t="str">
        <f>+B12</f>
        <v>Ejecutar 1 estrategia para garantizar la operación tecnológica de los Centros de Inclusión Digital y sus aulas itinerantes</v>
      </c>
      <c r="C34" s="488"/>
      <c r="D34" s="488"/>
      <c r="E34" s="488"/>
      <c r="F34" s="488"/>
      <c r="G34" s="488"/>
      <c r="H34" s="488"/>
      <c r="I34" s="489"/>
      <c r="J34" s="28"/>
      <c r="M34" s="181"/>
    </row>
    <row r="35" spans="1:13" ht="18.75" customHeight="1" thickBot="1">
      <c r="A35" s="499" t="s">
        <v>39</v>
      </c>
      <c r="B35" s="85">
        <v>2024</v>
      </c>
      <c r="C35" s="85">
        <v>2025</v>
      </c>
      <c r="D35" s="85">
        <v>2026</v>
      </c>
      <c r="E35" s="85">
        <v>2027</v>
      </c>
      <c r="F35" s="85" t="s">
        <v>200</v>
      </c>
      <c r="G35" s="501" t="s">
        <v>41</v>
      </c>
      <c r="H35" s="501" t="s">
        <v>360</v>
      </c>
      <c r="I35" s="501"/>
      <c r="J35" s="28"/>
      <c r="M35" s="181"/>
    </row>
    <row r="36" spans="1:13" ht="50.25" customHeight="1" thickBot="1">
      <c r="A36" s="500"/>
      <c r="B36" s="173">
        <v>1</v>
      </c>
      <c r="C36" s="173">
        <v>1</v>
      </c>
      <c r="D36" s="173">
        <v>1</v>
      </c>
      <c r="E36" s="173">
        <v>1</v>
      </c>
      <c r="F36" s="174">
        <v>1</v>
      </c>
      <c r="G36" s="501"/>
      <c r="H36" s="501"/>
      <c r="I36" s="501"/>
      <c r="J36" s="28"/>
      <c r="M36" s="182"/>
    </row>
    <row r="37" spans="1:13" ht="52.5" customHeight="1" thickBot="1">
      <c r="A37" s="39" t="s">
        <v>43</v>
      </c>
      <c r="B37" s="490">
        <v>0.41</v>
      </c>
      <c r="C37" s="491"/>
      <c r="D37" s="496" t="s">
        <v>202</v>
      </c>
      <c r="E37" s="497"/>
      <c r="F37" s="497"/>
      <c r="G37" s="497"/>
      <c r="H37" s="497"/>
      <c r="I37" s="498"/>
    </row>
    <row r="38" spans="1:13" s="29" customFormat="1" ht="48" customHeight="1" thickBot="1">
      <c r="A38" s="499" t="s">
        <v>203</v>
      </c>
      <c r="B38" s="39" t="s">
        <v>204</v>
      </c>
      <c r="C38" s="38" t="s">
        <v>87</v>
      </c>
      <c r="D38" s="482" t="s">
        <v>89</v>
      </c>
      <c r="E38" s="483"/>
      <c r="F38" s="482" t="s">
        <v>91</v>
      </c>
      <c r="G38" s="483"/>
      <c r="H38" s="40" t="s">
        <v>93</v>
      </c>
      <c r="I38" s="42" t="s">
        <v>94</v>
      </c>
      <c r="M38" s="183"/>
    </row>
    <row r="39" spans="1:13" ht="81" customHeight="1" thickBot="1">
      <c r="A39" s="500"/>
      <c r="B39" s="175">
        <v>0</v>
      </c>
      <c r="C39" s="33">
        <v>0</v>
      </c>
      <c r="D39" s="492" t="s">
        <v>205</v>
      </c>
      <c r="E39" s="493"/>
      <c r="F39" s="492" t="s">
        <v>206</v>
      </c>
      <c r="G39" s="493"/>
      <c r="H39" s="186" t="s">
        <v>305</v>
      </c>
      <c r="I39" s="32" t="s">
        <v>208</v>
      </c>
      <c r="M39" s="181"/>
    </row>
    <row r="40" spans="1:13" s="29" customFormat="1" ht="54" customHeight="1" thickBot="1">
      <c r="A40" s="499" t="s">
        <v>209</v>
      </c>
      <c r="B40" s="41" t="s">
        <v>204</v>
      </c>
      <c r="C40" s="40" t="s">
        <v>87</v>
      </c>
      <c r="D40" s="482" t="s">
        <v>89</v>
      </c>
      <c r="E40" s="483"/>
      <c r="F40" s="482" t="s">
        <v>91</v>
      </c>
      <c r="G40" s="483"/>
      <c r="H40" s="40" t="s">
        <v>93</v>
      </c>
      <c r="I40" s="42" t="s">
        <v>94</v>
      </c>
    </row>
    <row r="41" spans="1:13" ht="223.5" customHeight="1" thickBot="1">
      <c r="A41" s="500"/>
      <c r="B41" s="230">
        <v>0.1</v>
      </c>
      <c r="C41" s="33">
        <v>0.1</v>
      </c>
      <c r="D41" s="494" t="s">
        <v>361</v>
      </c>
      <c r="E41" s="495"/>
      <c r="F41" s="492" t="s">
        <v>362</v>
      </c>
      <c r="G41" s="493"/>
      <c r="H41" s="186" t="s">
        <v>305</v>
      </c>
      <c r="I41" s="32" t="s">
        <v>363</v>
      </c>
    </row>
    <row r="42" spans="1:13" s="29" customFormat="1" ht="45" customHeight="1" thickBot="1">
      <c r="A42" s="499" t="s">
        <v>213</v>
      </c>
      <c r="B42" s="41" t="s">
        <v>204</v>
      </c>
      <c r="C42" s="40" t="s">
        <v>87</v>
      </c>
      <c r="D42" s="482" t="s">
        <v>89</v>
      </c>
      <c r="E42" s="483"/>
      <c r="F42" s="482" t="s">
        <v>91</v>
      </c>
      <c r="G42" s="483"/>
      <c r="H42" s="40" t="s">
        <v>93</v>
      </c>
      <c r="I42" s="42" t="s">
        <v>94</v>
      </c>
    </row>
    <row r="43" spans="1:13" ht="205.5" customHeight="1" thickBot="1">
      <c r="A43" s="500"/>
      <c r="B43" s="230">
        <v>0.1</v>
      </c>
      <c r="C43" s="33">
        <v>0.1</v>
      </c>
      <c r="D43" s="523" t="s">
        <v>364</v>
      </c>
      <c r="E43" s="524"/>
      <c r="F43" s="492" t="s">
        <v>365</v>
      </c>
      <c r="G43" s="493"/>
      <c r="H43" s="186" t="s">
        <v>305</v>
      </c>
      <c r="I43" s="32" t="s">
        <v>366</v>
      </c>
    </row>
    <row r="44" spans="1:13" s="29" customFormat="1" ht="44.25" customHeight="1" thickBot="1">
      <c r="A44" s="499" t="s">
        <v>217</v>
      </c>
      <c r="B44" s="41" t="s">
        <v>204</v>
      </c>
      <c r="C44" s="41" t="s">
        <v>87</v>
      </c>
      <c r="D44" s="482" t="s">
        <v>89</v>
      </c>
      <c r="E44" s="483"/>
      <c r="F44" s="482" t="s">
        <v>91</v>
      </c>
      <c r="G44" s="483"/>
      <c r="H44" s="40" t="s">
        <v>93</v>
      </c>
      <c r="I44" s="40" t="s">
        <v>94</v>
      </c>
    </row>
    <row r="45" spans="1:13" ht="192" customHeight="1" thickBot="1">
      <c r="A45" s="500"/>
      <c r="B45" s="230">
        <v>0.1</v>
      </c>
      <c r="C45" s="33">
        <v>0.1</v>
      </c>
      <c r="D45" s="556" t="s">
        <v>367</v>
      </c>
      <c r="E45" s="557"/>
      <c r="F45" s="502" t="s">
        <v>368</v>
      </c>
      <c r="G45" s="503"/>
      <c r="H45" s="186" t="s">
        <v>305</v>
      </c>
      <c r="I45" s="231" t="s">
        <v>369</v>
      </c>
    </row>
    <row r="46" spans="1:13" s="29" customFormat="1" ht="47.25" customHeight="1" thickBot="1">
      <c r="A46" s="499" t="s">
        <v>221</v>
      </c>
      <c r="B46" s="41" t="s">
        <v>204</v>
      </c>
      <c r="C46" s="40" t="s">
        <v>87</v>
      </c>
      <c r="D46" s="482" t="s">
        <v>89</v>
      </c>
      <c r="E46" s="483"/>
      <c r="F46" s="482" t="s">
        <v>91</v>
      </c>
      <c r="G46" s="483"/>
      <c r="H46" s="40" t="s">
        <v>93</v>
      </c>
      <c r="I46" s="42" t="s">
        <v>94</v>
      </c>
    </row>
    <row r="47" spans="1:13" ht="211.15" customHeight="1" thickBot="1">
      <c r="A47" s="500"/>
      <c r="B47" s="230">
        <v>0.1</v>
      </c>
      <c r="C47" s="33">
        <v>0.1</v>
      </c>
      <c r="D47" s="502" t="s">
        <v>370</v>
      </c>
      <c r="E47" s="507"/>
      <c r="F47" s="492" t="s">
        <v>371</v>
      </c>
      <c r="G47" s="493"/>
      <c r="H47" s="186" t="s">
        <v>305</v>
      </c>
      <c r="I47" s="301" t="s">
        <v>372</v>
      </c>
    </row>
    <row r="48" spans="1:13" s="29" customFormat="1" ht="52.5" customHeight="1" thickBot="1">
      <c r="A48" s="499" t="s">
        <v>225</v>
      </c>
      <c r="B48" s="41" t="s">
        <v>204</v>
      </c>
      <c r="C48" s="40" t="s">
        <v>87</v>
      </c>
      <c r="D48" s="482" t="s">
        <v>89</v>
      </c>
      <c r="E48" s="483"/>
      <c r="F48" s="482" t="s">
        <v>91</v>
      </c>
      <c r="G48" s="483"/>
      <c r="H48" s="40" t="s">
        <v>93</v>
      </c>
      <c r="I48" s="42" t="s">
        <v>94</v>
      </c>
    </row>
    <row r="49" spans="1:9" ht="331.5" customHeight="1" thickBot="1">
      <c r="A49" s="500"/>
      <c r="B49" s="230">
        <v>0.1</v>
      </c>
      <c r="C49" s="34">
        <v>0.1</v>
      </c>
      <c r="D49" s="523" t="s">
        <v>373</v>
      </c>
      <c r="E49" s="525"/>
      <c r="F49" s="502" t="s">
        <v>374</v>
      </c>
      <c r="G49" s="503"/>
      <c r="H49" s="186" t="s">
        <v>305</v>
      </c>
      <c r="I49" s="301" t="s">
        <v>375</v>
      </c>
    </row>
    <row r="50" spans="1:9" ht="34.9" customHeight="1" thickBot="1">
      <c r="A50" s="499" t="s">
        <v>229</v>
      </c>
      <c r="B50" s="40" t="s">
        <v>204</v>
      </c>
      <c r="C50" s="38" t="s">
        <v>87</v>
      </c>
      <c r="D50" s="482" t="s">
        <v>89</v>
      </c>
      <c r="E50" s="483"/>
      <c r="F50" s="482" t="s">
        <v>91</v>
      </c>
      <c r="G50" s="483"/>
      <c r="H50" s="40" t="s">
        <v>93</v>
      </c>
      <c r="I50" s="42" t="s">
        <v>94</v>
      </c>
    </row>
    <row r="51" spans="1:9" ht="316.5" customHeight="1" thickBot="1">
      <c r="A51" s="500"/>
      <c r="B51" s="230">
        <v>0.1</v>
      </c>
      <c r="C51" s="321">
        <v>0.1</v>
      </c>
      <c r="D51" s="523" t="s">
        <v>376</v>
      </c>
      <c r="E51" s="525"/>
      <c r="F51" s="502" t="s">
        <v>377</v>
      </c>
      <c r="G51" s="503"/>
      <c r="H51" s="186" t="s">
        <v>305</v>
      </c>
      <c r="I51" s="186" t="s">
        <v>378</v>
      </c>
    </row>
    <row r="52" spans="1:9" ht="34.9" customHeight="1" thickBot="1">
      <c r="A52" s="499" t="s">
        <v>233</v>
      </c>
      <c r="B52" s="40" t="s">
        <v>204</v>
      </c>
      <c r="C52" s="38" t="s">
        <v>87</v>
      </c>
      <c r="D52" s="482" t="s">
        <v>89</v>
      </c>
      <c r="E52" s="483"/>
      <c r="F52" s="482" t="s">
        <v>91</v>
      </c>
      <c r="G52" s="483"/>
      <c r="H52" s="40" t="s">
        <v>93</v>
      </c>
      <c r="I52" s="42" t="s">
        <v>94</v>
      </c>
    </row>
    <row r="53" spans="1:9" ht="409.5" customHeight="1" thickBot="1">
      <c r="A53" s="500"/>
      <c r="B53" s="230">
        <v>0.1</v>
      </c>
      <c r="C53" s="34">
        <v>0.1</v>
      </c>
      <c r="D53" s="558" t="s">
        <v>379</v>
      </c>
      <c r="E53" s="559"/>
      <c r="F53" s="492" t="s">
        <v>380</v>
      </c>
      <c r="G53" s="493"/>
      <c r="H53" s="186" t="s">
        <v>381</v>
      </c>
      <c r="I53" s="186" t="s">
        <v>382</v>
      </c>
    </row>
    <row r="54" spans="1:9" ht="34.9" customHeight="1" thickBot="1">
      <c r="A54" s="499" t="s">
        <v>237</v>
      </c>
      <c r="B54" s="40" t="s">
        <v>204</v>
      </c>
      <c r="C54" s="38" t="s">
        <v>87</v>
      </c>
      <c r="D54" s="482" t="s">
        <v>89</v>
      </c>
      <c r="E54" s="483"/>
      <c r="F54" s="482" t="s">
        <v>91</v>
      </c>
      <c r="G54" s="483"/>
      <c r="H54" s="40" t="s">
        <v>93</v>
      </c>
      <c r="I54" s="42" t="s">
        <v>94</v>
      </c>
    </row>
    <row r="55" spans="1:9" ht="205.15" customHeight="1" thickBot="1">
      <c r="A55" s="500"/>
      <c r="B55" s="230">
        <v>0.1</v>
      </c>
      <c r="C55" s="34">
        <v>0.1</v>
      </c>
      <c r="D55" s="558" t="s">
        <v>383</v>
      </c>
      <c r="E55" s="559"/>
      <c r="F55" s="492" t="s">
        <v>384</v>
      </c>
      <c r="G55" s="493"/>
      <c r="H55" s="186" t="s">
        <v>305</v>
      </c>
      <c r="I55" s="186" t="s">
        <v>385</v>
      </c>
    </row>
    <row r="56" spans="1:9" ht="34.9" customHeight="1" thickBot="1">
      <c r="A56" s="499" t="s">
        <v>241</v>
      </c>
      <c r="B56" s="40" t="s">
        <v>204</v>
      </c>
      <c r="C56" s="38" t="s">
        <v>87</v>
      </c>
      <c r="D56" s="482" t="s">
        <v>89</v>
      </c>
      <c r="E56" s="483"/>
      <c r="F56" s="482" t="s">
        <v>91</v>
      </c>
      <c r="G56" s="483"/>
      <c r="H56" s="40" t="s">
        <v>93</v>
      </c>
      <c r="I56" s="42"/>
    </row>
    <row r="57" spans="1:9" ht="304.5" customHeight="1" thickBot="1">
      <c r="A57" s="500"/>
      <c r="B57" s="230">
        <v>0.1</v>
      </c>
      <c r="C57" s="321">
        <v>0.1</v>
      </c>
      <c r="D57" s="558" t="s">
        <v>386</v>
      </c>
      <c r="E57" s="559"/>
      <c r="F57" s="492" t="s">
        <v>387</v>
      </c>
      <c r="G57" s="560"/>
      <c r="H57" s="186" t="s">
        <v>305</v>
      </c>
      <c r="I57" s="357" t="s">
        <v>388</v>
      </c>
    </row>
    <row r="58" spans="1:9" ht="52.15" customHeight="1" thickBot="1">
      <c r="A58" s="499" t="s">
        <v>245</v>
      </c>
      <c r="B58" s="40" t="s">
        <v>204</v>
      </c>
      <c r="C58" s="38" t="s">
        <v>87</v>
      </c>
      <c r="D58" s="482" t="s">
        <v>89</v>
      </c>
      <c r="E58" s="483"/>
      <c r="F58" s="561" t="s">
        <v>91</v>
      </c>
      <c r="G58" s="562"/>
      <c r="H58" s="40" t="s">
        <v>93</v>
      </c>
      <c r="I58" s="42"/>
    </row>
    <row r="59" spans="1:9" ht="181.15" customHeight="1" thickBot="1">
      <c r="A59" s="500"/>
      <c r="B59" s="230">
        <v>0.1</v>
      </c>
      <c r="C59" s="34">
        <v>0.1</v>
      </c>
      <c r="D59" s="492" t="s">
        <v>389</v>
      </c>
      <c r="E59" s="560"/>
      <c r="F59" s="492" t="s">
        <v>390</v>
      </c>
      <c r="G59" s="560"/>
      <c r="H59" s="186" t="s">
        <v>305</v>
      </c>
      <c r="I59" s="301" t="s">
        <v>391</v>
      </c>
    </row>
    <row r="60" spans="1:9" ht="34.9" customHeight="1" thickBot="1">
      <c r="A60" s="499" t="s">
        <v>250</v>
      </c>
      <c r="B60" s="40" t="s">
        <v>204</v>
      </c>
      <c r="C60" s="38" t="s">
        <v>87</v>
      </c>
      <c r="D60" s="482" t="s">
        <v>89</v>
      </c>
      <c r="E60" s="483"/>
      <c r="F60" s="567" t="s">
        <v>91</v>
      </c>
      <c r="G60" s="568"/>
      <c r="H60" s="40" t="s">
        <v>93</v>
      </c>
      <c r="I60" s="42"/>
    </row>
    <row r="61" spans="1:9" ht="120.75" customHeight="1" thickBot="1">
      <c r="A61" s="500"/>
      <c r="B61" s="232">
        <v>0</v>
      </c>
      <c r="C61" s="34"/>
      <c r="D61" s="506"/>
      <c r="E61" s="507"/>
      <c r="F61" s="506"/>
      <c r="G61" s="507"/>
      <c r="H61" s="31"/>
      <c r="I61" s="31"/>
    </row>
    <row r="62" spans="1:9">
      <c r="B62" s="179">
        <f>+B59+B57+B55+B53+B51+B49+B47+B45+B43+B41</f>
        <v>0.99999999999999989</v>
      </c>
      <c r="C62" s="179">
        <f>+C59+C57+C55+C53+C51+C49+C47+C45+C43+C41</f>
        <v>0.99999999999999989</v>
      </c>
    </row>
    <row r="64" spans="1:9" s="28" customFormat="1" ht="30" customHeight="1">
      <c r="A64" s="1"/>
      <c r="B64" s="1"/>
      <c r="C64" s="1"/>
      <c r="D64" s="1"/>
      <c r="E64" s="1"/>
      <c r="F64" s="1"/>
      <c r="G64" s="1"/>
      <c r="H64" s="1"/>
      <c r="I64" s="1"/>
    </row>
    <row r="65" spans="1:9" ht="34.5" customHeight="1">
      <c r="A65" s="430" t="s">
        <v>57</v>
      </c>
      <c r="B65" s="430"/>
      <c r="C65" s="430"/>
      <c r="D65" s="430"/>
      <c r="E65" s="430"/>
      <c r="F65" s="430"/>
      <c r="G65" s="430"/>
      <c r="H65" s="430"/>
      <c r="I65" s="430"/>
    </row>
    <row r="66" spans="1:9" ht="67.5" customHeight="1">
      <c r="A66" s="43" t="s">
        <v>58</v>
      </c>
      <c r="B66" s="431" t="s">
        <v>392</v>
      </c>
      <c r="C66" s="432"/>
      <c r="D66" s="431" t="s">
        <v>393</v>
      </c>
      <c r="E66" s="432"/>
      <c r="F66" s="431" t="s">
        <v>394</v>
      </c>
      <c r="G66" s="432"/>
      <c r="H66" s="433" t="s">
        <v>254</v>
      </c>
      <c r="I66" s="434"/>
    </row>
    <row r="67" spans="1:9" ht="45.75" customHeight="1">
      <c r="A67" s="43" t="s">
        <v>255</v>
      </c>
      <c r="B67" s="563">
        <v>0.06</v>
      </c>
      <c r="C67" s="564"/>
      <c r="D67" s="565">
        <v>0.06</v>
      </c>
      <c r="E67" s="566"/>
      <c r="F67" s="565">
        <v>0.28999999999999998</v>
      </c>
      <c r="G67" s="566"/>
      <c r="H67" s="406"/>
      <c r="I67" s="407"/>
    </row>
    <row r="68" spans="1:9" ht="30" customHeight="1">
      <c r="A68" s="408" t="s">
        <v>170</v>
      </c>
      <c r="B68" s="90" t="s">
        <v>85</v>
      </c>
      <c r="C68" s="90" t="s">
        <v>87</v>
      </c>
      <c r="D68" s="90" t="s">
        <v>85</v>
      </c>
      <c r="E68" s="90" t="s">
        <v>87</v>
      </c>
      <c r="F68" s="90" t="s">
        <v>85</v>
      </c>
      <c r="G68" s="90" t="s">
        <v>87</v>
      </c>
      <c r="H68" s="90" t="s">
        <v>85</v>
      </c>
      <c r="I68" s="90" t="s">
        <v>87</v>
      </c>
    </row>
    <row r="69" spans="1:9" ht="30" customHeight="1">
      <c r="A69" s="409"/>
      <c r="B69" s="45">
        <v>0</v>
      </c>
      <c r="C69" s="45">
        <v>0</v>
      </c>
      <c r="D69" s="45">
        <v>0</v>
      </c>
      <c r="E69" s="45">
        <v>0</v>
      </c>
      <c r="F69" s="45">
        <v>0</v>
      </c>
      <c r="G69" s="45">
        <v>0</v>
      </c>
      <c r="H69" s="49"/>
      <c r="I69" s="45"/>
    </row>
    <row r="70" spans="1:9" ht="72" customHeight="1">
      <c r="A70" s="43" t="s">
        <v>256</v>
      </c>
      <c r="B70" s="416" t="s">
        <v>205</v>
      </c>
      <c r="C70" s="417"/>
      <c r="D70" s="416" t="s">
        <v>205</v>
      </c>
      <c r="E70" s="417"/>
      <c r="F70" s="416" t="s">
        <v>205</v>
      </c>
      <c r="G70" s="417"/>
      <c r="H70" s="435"/>
      <c r="I70" s="436"/>
    </row>
    <row r="71" spans="1:9" ht="70.5" customHeight="1">
      <c r="A71" s="43" t="s">
        <v>257</v>
      </c>
      <c r="B71" s="416" t="s">
        <v>258</v>
      </c>
      <c r="C71" s="417"/>
      <c r="D71" s="416" t="s">
        <v>258</v>
      </c>
      <c r="E71" s="417"/>
      <c r="F71" s="416" t="s">
        <v>258</v>
      </c>
      <c r="G71" s="417"/>
      <c r="H71" s="424"/>
      <c r="I71" s="425"/>
    </row>
    <row r="72" spans="1:9" ht="30.75" customHeight="1">
      <c r="A72" s="408" t="s">
        <v>172</v>
      </c>
      <c r="B72" s="90" t="s">
        <v>85</v>
      </c>
      <c r="C72" s="90" t="s">
        <v>87</v>
      </c>
      <c r="D72" s="90" t="s">
        <v>85</v>
      </c>
      <c r="E72" s="90" t="s">
        <v>87</v>
      </c>
      <c r="F72" s="90" t="s">
        <v>85</v>
      </c>
      <c r="G72" s="90" t="s">
        <v>87</v>
      </c>
      <c r="H72" s="90" t="s">
        <v>85</v>
      </c>
      <c r="I72" s="90" t="s">
        <v>87</v>
      </c>
    </row>
    <row r="73" spans="1:9" ht="30.75" customHeight="1">
      <c r="A73" s="409"/>
      <c r="B73" s="45">
        <v>0</v>
      </c>
      <c r="C73" s="45">
        <v>0</v>
      </c>
      <c r="D73" s="45">
        <v>0</v>
      </c>
      <c r="E73" s="45">
        <v>0</v>
      </c>
      <c r="F73" s="45">
        <v>0</v>
      </c>
      <c r="G73" s="46">
        <v>0</v>
      </c>
      <c r="H73" s="49"/>
      <c r="I73" s="46"/>
    </row>
    <row r="74" spans="1:9" ht="61.5" customHeight="1">
      <c r="A74" s="43" t="s">
        <v>256</v>
      </c>
      <c r="B74" s="416" t="s">
        <v>205</v>
      </c>
      <c r="C74" s="417"/>
      <c r="D74" s="416" t="s">
        <v>205</v>
      </c>
      <c r="E74" s="417"/>
      <c r="F74" s="416" t="s">
        <v>205</v>
      </c>
      <c r="G74" s="417"/>
      <c r="H74" s="480"/>
      <c r="I74" s="481"/>
    </row>
    <row r="75" spans="1:9" ht="63" customHeight="1">
      <c r="A75" s="43" t="s">
        <v>257</v>
      </c>
      <c r="B75" s="416" t="s">
        <v>258</v>
      </c>
      <c r="C75" s="417"/>
      <c r="D75" s="416" t="s">
        <v>258</v>
      </c>
      <c r="E75" s="417"/>
      <c r="F75" s="416" t="s">
        <v>258</v>
      </c>
      <c r="G75" s="417"/>
      <c r="H75" s="424"/>
      <c r="I75" s="425"/>
    </row>
    <row r="76" spans="1:9" ht="30.75" customHeight="1">
      <c r="A76" s="408" t="s">
        <v>173</v>
      </c>
      <c r="B76" s="90" t="s">
        <v>85</v>
      </c>
      <c r="C76" s="90" t="s">
        <v>87</v>
      </c>
      <c r="D76" s="90" t="s">
        <v>85</v>
      </c>
      <c r="E76" s="90" t="s">
        <v>87</v>
      </c>
      <c r="F76" s="90" t="s">
        <v>85</v>
      </c>
      <c r="G76" s="90" t="s">
        <v>87</v>
      </c>
      <c r="H76" s="90" t="s">
        <v>85</v>
      </c>
      <c r="I76" s="90" t="s">
        <v>87</v>
      </c>
    </row>
    <row r="77" spans="1:9" ht="30.75" customHeight="1">
      <c r="A77" s="409"/>
      <c r="B77" s="45">
        <v>0.25</v>
      </c>
      <c r="C77" s="45">
        <v>0.25</v>
      </c>
      <c r="D77" s="45">
        <v>0</v>
      </c>
      <c r="E77" s="45">
        <v>0</v>
      </c>
      <c r="F77" s="45">
        <v>0.1</v>
      </c>
      <c r="G77" s="46">
        <v>0.1</v>
      </c>
      <c r="H77" s="49"/>
      <c r="I77" s="46"/>
    </row>
    <row r="78" spans="1:9" ht="293.25" customHeight="1">
      <c r="A78" s="43" t="s">
        <v>256</v>
      </c>
      <c r="B78" s="538" t="s">
        <v>395</v>
      </c>
      <c r="C78" s="539"/>
      <c r="D78" s="416" t="s">
        <v>205</v>
      </c>
      <c r="E78" s="417"/>
      <c r="F78" s="478" t="s">
        <v>396</v>
      </c>
      <c r="G78" s="479"/>
      <c r="H78" s="424"/>
      <c r="I78" s="425"/>
    </row>
    <row r="79" spans="1:9" ht="137.25" customHeight="1">
      <c r="A79" s="43" t="s">
        <v>257</v>
      </c>
      <c r="B79" s="416" t="s">
        <v>397</v>
      </c>
      <c r="C79" s="417"/>
      <c r="D79" s="538" t="s">
        <v>258</v>
      </c>
      <c r="E79" s="539"/>
      <c r="F79" s="569" t="s">
        <v>398</v>
      </c>
      <c r="G79" s="570"/>
      <c r="H79" s="424"/>
      <c r="I79" s="425"/>
    </row>
    <row r="80" spans="1:9" ht="30.75" customHeight="1">
      <c r="A80" s="408" t="s">
        <v>174</v>
      </c>
      <c r="B80" s="90" t="s">
        <v>85</v>
      </c>
      <c r="C80" s="90" t="s">
        <v>87</v>
      </c>
      <c r="D80" s="90" t="s">
        <v>85</v>
      </c>
      <c r="E80" s="90" t="s">
        <v>87</v>
      </c>
      <c r="F80" s="90" t="s">
        <v>85</v>
      </c>
      <c r="G80" s="90" t="s">
        <v>87</v>
      </c>
      <c r="H80" s="90" t="s">
        <v>85</v>
      </c>
      <c r="I80" s="90" t="s">
        <v>87</v>
      </c>
    </row>
    <row r="81" spans="1:9" ht="30.75" customHeight="1">
      <c r="A81" s="409"/>
      <c r="B81" s="45">
        <v>0</v>
      </c>
      <c r="C81" s="45">
        <v>0</v>
      </c>
      <c r="D81" s="45">
        <v>0.5</v>
      </c>
      <c r="E81" s="45">
        <v>0.5</v>
      </c>
      <c r="F81" s="45">
        <v>0.2</v>
      </c>
      <c r="G81" s="46">
        <v>0.2</v>
      </c>
      <c r="H81" s="49"/>
      <c r="I81" s="46"/>
    </row>
    <row r="82" spans="1:9" ht="256.5" customHeight="1">
      <c r="A82" s="43" t="s">
        <v>256</v>
      </c>
      <c r="B82" s="416" t="s">
        <v>205</v>
      </c>
      <c r="C82" s="417"/>
      <c r="D82" s="571" t="s">
        <v>399</v>
      </c>
      <c r="E82" s="572"/>
      <c r="F82" s="573" t="s">
        <v>400</v>
      </c>
      <c r="G82" s="574"/>
      <c r="H82" s="424"/>
      <c r="I82" s="425"/>
    </row>
    <row r="83" spans="1:9" ht="135.75" customHeight="1">
      <c r="A83" s="43" t="s">
        <v>257</v>
      </c>
      <c r="B83" s="538" t="s">
        <v>258</v>
      </c>
      <c r="C83" s="539"/>
      <c r="D83" s="416" t="s">
        <v>401</v>
      </c>
      <c r="E83" s="417"/>
      <c r="F83" s="416" t="s">
        <v>402</v>
      </c>
      <c r="G83" s="417"/>
      <c r="H83" s="424"/>
      <c r="I83" s="425"/>
    </row>
    <row r="84" spans="1:9" ht="30" customHeight="1">
      <c r="A84" s="408" t="s">
        <v>176</v>
      </c>
      <c r="B84" s="90" t="s">
        <v>85</v>
      </c>
      <c r="C84" s="90" t="s">
        <v>87</v>
      </c>
      <c r="D84" s="90" t="s">
        <v>85</v>
      </c>
      <c r="E84" s="90" t="s">
        <v>87</v>
      </c>
      <c r="F84" s="90" t="s">
        <v>85</v>
      </c>
      <c r="G84" s="90" t="s">
        <v>87</v>
      </c>
      <c r="H84" s="90" t="s">
        <v>85</v>
      </c>
      <c r="I84" s="90" t="s">
        <v>87</v>
      </c>
    </row>
    <row r="85" spans="1:9" ht="30" customHeight="1">
      <c r="A85" s="409"/>
      <c r="B85" s="45">
        <v>0</v>
      </c>
      <c r="C85" s="45">
        <v>0</v>
      </c>
      <c r="D85" s="45">
        <v>0</v>
      </c>
      <c r="E85" s="45">
        <v>0</v>
      </c>
      <c r="F85" s="45">
        <v>0.2</v>
      </c>
      <c r="G85" s="46">
        <v>0.2</v>
      </c>
      <c r="H85" s="49"/>
      <c r="I85" s="46"/>
    </row>
    <row r="86" spans="1:9" ht="151.9" customHeight="1">
      <c r="A86" s="43" t="s">
        <v>256</v>
      </c>
      <c r="B86" s="416" t="s">
        <v>205</v>
      </c>
      <c r="C86" s="417"/>
      <c r="D86" s="416" t="s">
        <v>205</v>
      </c>
      <c r="E86" s="417"/>
      <c r="F86" s="575" t="s">
        <v>403</v>
      </c>
      <c r="G86" s="575"/>
      <c r="H86" s="477"/>
      <c r="I86" s="477"/>
    </row>
    <row r="87" spans="1:9" ht="80.25" customHeight="1">
      <c r="A87" s="43" t="s">
        <v>257</v>
      </c>
      <c r="B87" s="538" t="s">
        <v>258</v>
      </c>
      <c r="C87" s="539"/>
      <c r="D87" s="538" t="s">
        <v>258</v>
      </c>
      <c r="E87" s="539"/>
      <c r="F87" s="416" t="s">
        <v>404</v>
      </c>
      <c r="G87" s="415"/>
      <c r="H87" s="414"/>
      <c r="I87" s="415"/>
    </row>
    <row r="88" spans="1:9" ht="29.25" customHeight="1">
      <c r="A88" s="408" t="s">
        <v>177</v>
      </c>
      <c r="B88" s="90" t="s">
        <v>85</v>
      </c>
      <c r="C88" s="90" t="s">
        <v>87</v>
      </c>
      <c r="D88" s="90" t="s">
        <v>85</v>
      </c>
      <c r="E88" s="90" t="s">
        <v>87</v>
      </c>
      <c r="F88" s="90" t="s">
        <v>85</v>
      </c>
      <c r="G88" s="90" t="s">
        <v>87</v>
      </c>
      <c r="H88" s="90" t="s">
        <v>85</v>
      </c>
      <c r="I88" s="90" t="s">
        <v>87</v>
      </c>
    </row>
    <row r="89" spans="1:9" ht="29.25" customHeight="1">
      <c r="A89" s="409"/>
      <c r="B89" s="45">
        <v>0.25</v>
      </c>
      <c r="C89" s="47">
        <v>0.25</v>
      </c>
      <c r="D89" s="45">
        <v>0</v>
      </c>
      <c r="E89" s="45">
        <v>0</v>
      </c>
      <c r="F89" s="45">
        <v>0.2</v>
      </c>
      <c r="G89" s="46">
        <v>0.2</v>
      </c>
      <c r="H89" s="49"/>
      <c r="I89" s="46"/>
    </row>
    <row r="90" spans="1:9" ht="226.15" customHeight="1">
      <c r="A90" s="43" t="s">
        <v>256</v>
      </c>
      <c r="B90" s="555" t="s">
        <v>405</v>
      </c>
      <c r="C90" s="576"/>
      <c r="D90" s="550" t="s">
        <v>205</v>
      </c>
      <c r="E90" s="550"/>
      <c r="F90" s="555" t="s">
        <v>406</v>
      </c>
      <c r="G90" s="555"/>
      <c r="H90" s="421"/>
      <c r="I90" s="421"/>
    </row>
    <row r="91" spans="1:9" ht="80.25" customHeight="1">
      <c r="A91" s="43" t="s">
        <v>257</v>
      </c>
      <c r="B91" s="416" t="s">
        <v>407</v>
      </c>
      <c r="C91" s="415"/>
      <c r="D91" s="416" t="s">
        <v>258</v>
      </c>
      <c r="E91" s="417"/>
      <c r="F91" s="416" t="s">
        <v>408</v>
      </c>
      <c r="G91" s="415"/>
      <c r="H91" s="414"/>
      <c r="I91" s="415"/>
    </row>
    <row r="92" spans="1:9" ht="25.15" customHeight="1">
      <c r="A92" s="408" t="s">
        <v>178</v>
      </c>
      <c r="B92" s="90" t="s">
        <v>85</v>
      </c>
      <c r="C92" s="90" t="s">
        <v>87</v>
      </c>
      <c r="D92" s="90" t="s">
        <v>85</v>
      </c>
      <c r="E92" s="90" t="s">
        <v>87</v>
      </c>
      <c r="F92" s="90" t="s">
        <v>85</v>
      </c>
      <c r="G92" s="90" t="s">
        <v>87</v>
      </c>
      <c r="H92" s="90" t="s">
        <v>85</v>
      </c>
      <c r="I92" s="90" t="s">
        <v>87</v>
      </c>
    </row>
    <row r="93" spans="1:9" ht="25.15" customHeight="1">
      <c r="A93" s="409"/>
      <c r="B93" s="45">
        <v>0</v>
      </c>
      <c r="C93" s="47">
        <v>0</v>
      </c>
      <c r="D93" s="45">
        <v>0</v>
      </c>
      <c r="E93" s="45">
        <v>0</v>
      </c>
      <c r="F93" s="45">
        <v>0.2</v>
      </c>
      <c r="G93" s="46">
        <v>0.2</v>
      </c>
      <c r="H93" s="49"/>
      <c r="I93" s="46"/>
    </row>
    <row r="94" spans="1:9" ht="246" customHeight="1">
      <c r="A94" s="43" t="s">
        <v>256</v>
      </c>
      <c r="B94" s="550" t="s">
        <v>205</v>
      </c>
      <c r="C94" s="550"/>
      <c r="D94" s="550" t="s">
        <v>205</v>
      </c>
      <c r="E94" s="550"/>
      <c r="F94" s="577" t="s">
        <v>409</v>
      </c>
      <c r="G94" s="577"/>
      <c r="H94" s="421"/>
      <c r="I94" s="421"/>
    </row>
    <row r="95" spans="1:9" ht="177.75" customHeight="1">
      <c r="A95" s="43" t="s">
        <v>257</v>
      </c>
      <c r="B95" s="550" t="s">
        <v>258</v>
      </c>
      <c r="C95" s="550"/>
      <c r="D95" s="550" t="s">
        <v>258</v>
      </c>
      <c r="E95" s="550"/>
      <c r="F95" s="416" t="s">
        <v>410</v>
      </c>
      <c r="G95" s="415"/>
      <c r="H95" s="414"/>
      <c r="I95" s="415"/>
    </row>
    <row r="96" spans="1:9" ht="25.15" customHeight="1">
      <c r="A96" s="408" t="s">
        <v>179</v>
      </c>
      <c r="B96" s="90" t="s">
        <v>85</v>
      </c>
      <c r="C96" s="90" t="s">
        <v>87</v>
      </c>
      <c r="D96" s="90" t="s">
        <v>85</v>
      </c>
      <c r="E96" s="90" t="s">
        <v>87</v>
      </c>
      <c r="F96" s="90" t="s">
        <v>85</v>
      </c>
      <c r="G96" s="90" t="s">
        <v>87</v>
      </c>
      <c r="H96" s="90" t="s">
        <v>85</v>
      </c>
      <c r="I96" s="90" t="s">
        <v>87</v>
      </c>
    </row>
    <row r="97" spans="1:9" ht="25.15" customHeight="1">
      <c r="A97" s="409"/>
      <c r="B97" s="45">
        <v>0</v>
      </c>
      <c r="C97" s="47">
        <v>0</v>
      </c>
      <c r="D97" s="45">
        <v>0</v>
      </c>
      <c r="E97" s="45">
        <v>0</v>
      </c>
      <c r="F97" s="45">
        <v>0.1</v>
      </c>
      <c r="G97" s="46">
        <v>0.05</v>
      </c>
      <c r="H97" s="49"/>
      <c r="I97" s="46"/>
    </row>
    <row r="98" spans="1:9" ht="280.89999999999998" customHeight="1">
      <c r="A98" s="43" t="s">
        <v>256</v>
      </c>
      <c r="B98" s="542" t="s">
        <v>205</v>
      </c>
      <c r="C98" s="542"/>
      <c r="D98" s="578" t="s">
        <v>205</v>
      </c>
      <c r="E98" s="579"/>
      <c r="F98" s="555" t="s">
        <v>411</v>
      </c>
      <c r="G98" s="576"/>
      <c r="H98" s="421"/>
      <c r="I98" s="421"/>
    </row>
    <row r="99" spans="1:9" ht="115.9" customHeight="1">
      <c r="A99" s="43" t="s">
        <v>257</v>
      </c>
      <c r="B99" s="416" t="s">
        <v>258</v>
      </c>
      <c r="C99" s="417"/>
      <c r="D99" s="416" t="s">
        <v>258</v>
      </c>
      <c r="E99" s="417"/>
      <c r="F99" s="416" t="s">
        <v>412</v>
      </c>
      <c r="G99" s="415"/>
      <c r="H99" s="414"/>
      <c r="I99" s="415"/>
    </row>
    <row r="100" spans="1:9" ht="25.15" customHeight="1">
      <c r="A100" s="408" t="s">
        <v>181</v>
      </c>
      <c r="B100" s="90" t="s">
        <v>85</v>
      </c>
      <c r="C100" s="90" t="s">
        <v>87</v>
      </c>
      <c r="D100" s="90" t="s">
        <v>85</v>
      </c>
      <c r="E100" s="90" t="s">
        <v>87</v>
      </c>
      <c r="F100" s="90" t="s">
        <v>85</v>
      </c>
      <c r="G100" s="90" t="s">
        <v>87</v>
      </c>
      <c r="H100" s="90" t="s">
        <v>85</v>
      </c>
      <c r="I100" s="90" t="s">
        <v>87</v>
      </c>
    </row>
    <row r="101" spans="1:9" ht="25.15" customHeight="1">
      <c r="A101" s="409"/>
      <c r="B101" s="45">
        <v>0.25</v>
      </c>
      <c r="C101" s="307">
        <v>0.25</v>
      </c>
      <c r="D101" s="45">
        <v>0</v>
      </c>
      <c r="E101" s="45">
        <v>0</v>
      </c>
      <c r="F101" s="45">
        <v>0</v>
      </c>
      <c r="G101" s="46">
        <v>0.02</v>
      </c>
      <c r="H101" s="49"/>
      <c r="I101" s="46"/>
    </row>
    <row r="102" spans="1:9" ht="216" customHeight="1">
      <c r="A102" s="43" t="s">
        <v>256</v>
      </c>
      <c r="B102" s="573" t="s">
        <v>413</v>
      </c>
      <c r="C102" s="574"/>
      <c r="D102" s="578" t="s">
        <v>205</v>
      </c>
      <c r="E102" s="579"/>
      <c r="F102" s="555" t="s">
        <v>414</v>
      </c>
      <c r="G102" s="576"/>
      <c r="H102" s="421"/>
      <c r="I102" s="421"/>
    </row>
    <row r="103" spans="1:9" ht="124.9" customHeight="1">
      <c r="A103" s="43" t="s">
        <v>257</v>
      </c>
      <c r="B103" s="416" t="s">
        <v>415</v>
      </c>
      <c r="C103" s="415"/>
      <c r="D103" s="416" t="s">
        <v>258</v>
      </c>
      <c r="E103" s="417"/>
      <c r="F103" s="416" t="s">
        <v>416</v>
      </c>
      <c r="G103" s="415"/>
      <c r="H103" s="414"/>
      <c r="I103" s="415"/>
    </row>
    <row r="104" spans="1:9" ht="25.15" customHeight="1">
      <c r="A104" s="408" t="s">
        <v>182</v>
      </c>
      <c r="B104" s="90" t="s">
        <v>85</v>
      </c>
      <c r="C104" s="90" t="s">
        <v>87</v>
      </c>
      <c r="D104" s="90" t="s">
        <v>85</v>
      </c>
      <c r="E104" s="90" t="s">
        <v>87</v>
      </c>
      <c r="F104" s="90" t="s">
        <v>85</v>
      </c>
      <c r="G104" s="90" t="s">
        <v>87</v>
      </c>
      <c r="H104" s="90" t="s">
        <v>85</v>
      </c>
      <c r="I104" s="90" t="s">
        <v>87</v>
      </c>
    </row>
    <row r="105" spans="1:9" ht="25.15" customHeight="1">
      <c r="A105" s="409"/>
      <c r="B105" s="45">
        <v>0</v>
      </c>
      <c r="C105" s="45">
        <v>0</v>
      </c>
      <c r="D105" s="45">
        <v>0.5</v>
      </c>
      <c r="E105" s="45">
        <v>0.5</v>
      </c>
      <c r="F105" s="45">
        <v>0</v>
      </c>
      <c r="G105" s="46">
        <v>0.02</v>
      </c>
      <c r="H105" s="49"/>
      <c r="I105" s="46"/>
    </row>
    <row r="106" spans="1:9" ht="383.25" customHeight="1">
      <c r="A106" s="43" t="s">
        <v>256</v>
      </c>
      <c r="B106" s="578" t="s">
        <v>205</v>
      </c>
      <c r="C106" s="579"/>
      <c r="D106" s="580" t="s">
        <v>417</v>
      </c>
      <c r="E106" s="581"/>
      <c r="F106" s="580" t="s">
        <v>418</v>
      </c>
      <c r="G106" s="580"/>
      <c r="H106" s="421"/>
      <c r="I106" s="421"/>
    </row>
    <row r="107" spans="1:9" ht="80.25" customHeight="1">
      <c r="A107" s="43" t="s">
        <v>257</v>
      </c>
      <c r="B107" s="416" t="s">
        <v>258</v>
      </c>
      <c r="C107" s="417"/>
      <c r="D107" s="414" t="s">
        <v>419</v>
      </c>
      <c r="E107" s="415"/>
      <c r="F107" s="416" t="s">
        <v>420</v>
      </c>
      <c r="G107" s="415"/>
      <c r="H107" s="414"/>
      <c r="I107" s="415"/>
    </row>
    <row r="108" spans="1:9" ht="25.15" customHeight="1">
      <c r="A108" s="408" t="s">
        <v>183</v>
      </c>
      <c r="B108" s="90" t="s">
        <v>85</v>
      </c>
      <c r="C108" s="90" t="s">
        <v>87</v>
      </c>
      <c r="D108" s="90" t="s">
        <v>85</v>
      </c>
      <c r="E108" s="90" t="s">
        <v>87</v>
      </c>
      <c r="F108" s="90" t="s">
        <v>85</v>
      </c>
      <c r="G108" s="90" t="s">
        <v>87</v>
      </c>
      <c r="H108" s="90" t="s">
        <v>85</v>
      </c>
      <c r="I108" s="90" t="s">
        <v>87</v>
      </c>
    </row>
    <row r="109" spans="1:9" ht="25.15" customHeight="1">
      <c r="A109" s="409"/>
      <c r="B109" s="45">
        <v>0</v>
      </c>
      <c r="C109" s="47">
        <v>0</v>
      </c>
      <c r="D109" s="45">
        <v>0</v>
      </c>
      <c r="E109" s="45">
        <v>0</v>
      </c>
      <c r="F109" s="45">
        <v>0</v>
      </c>
      <c r="G109" s="46">
        <v>0</v>
      </c>
      <c r="H109" s="49"/>
      <c r="I109" s="46"/>
    </row>
    <row r="110" spans="1:9" ht="166.9" customHeight="1">
      <c r="A110" s="43" t="s">
        <v>256</v>
      </c>
      <c r="B110" s="578" t="s">
        <v>205</v>
      </c>
      <c r="C110" s="579"/>
      <c r="D110" s="578" t="s">
        <v>205</v>
      </c>
      <c r="E110" s="579"/>
      <c r="F110" s="555" t="s">
        <v>421</v>
      </c>
      <c r="G110" s="576"/>
      <c r="H110" s="421"/>
      <c r="I110" s="421"/>
    </row>
    <row r="111" spans="1:9" ht="133.5" customHeight="1">
      <c r="A111" s="43" t="s">
        <v>257</v>
      </c>
      <c r="B111" s="416" t="s">
        <v>258</v>
      </c>
      <c r="C111" s="417"/>
      <c r="D111" s="416" t="s">
        <v>258</v>
      </c>
      <c r="E111" s="417"/>
      <c r="F111" s="416" t="s">
        <v>422</v>
      </c>
      <c r="G111" s="415"/>
      <c r="H111" s="414"/>
      <c r="I111" s="415"/>
    </row>
    <row r="112" spans="1:9" ht="25.15" customHeight="1">
      <c r="A112" s="408" t="s">
        <v>184</v>
      </c>
      <c r="B112" s="90" t="s">
        <v>85</v>
      </c>
      <c r="C112" s="90" t="s">
        <v>87</v>
      </c>
      <c r="D112" s="90" t="s">
        <v>85</v>
      </c>
      <c r="E112" s="90" t="s">
        <v>87</v>
      </c>
      <c r="F112" s="90" t="s">
        <v>85</v>
      </c>
      <c r="G112" s="90" t="s">
        <v>87</v>
      </c>
      <c r="H112" s="90" t="s">
        <v>85</v>
      </c>
      <c r="I112" s="90" t="s">
        <v>87</v>
      </c>
    </row>
    <row r="113" spans="1:9" ht="25.15" customHeight="1">
      <c r="A113" s="409"/>
      <c r="B113" s="45">
        <v>0.25</v>
      </c>
      <c r="C113" s="163"/>
      <c r="D113" s="45">
        <v>0</v>
      </c>
      <c r="E113" s="163"/>
      <c r="F113" s="45">
        <v>0</v>
      </c>
      <c r="G113" s="164"/>
      <c r="H113" s="163"/>
      <c r="I113" s="164"/>
    </row>
    <row r="114" spans="1:9" ht="80.25" customHeight="1">
      <c r="A114" s="43" t="s">
        <v>256</v>
      </c>
      <c r="B114" s="516"/>
      <c r="C114" s="516"/>
      <c r="D114" s="516"/>
      <c r="E114" s="516"/>
      <c r="F114" s="516"/>
      <c r="G114" s="516"/>
      <c r="H114" s="516"/>
      <c r="I114" s="516"/>
    </row>
    <row r="115" spans="1:9" ht="80.25" customHeight="1">
      <c r="A115" s="43" t="s">
        <v>257</v>
      </c>
      <c r="B115" s="414"/>
      <c r="C115" s="415"/>
      <c r="D115" s="414"/>
      <c r="E115" s="415"/>
      <c r="F115" s="414"/>
      <c r="G115" s="415"/>
      <c r="H115" s="414"/>
      <c r="I115" s="415"/>
    </row>
    <row r="116" spans="1:9" ht="16.899999999999999">
      <c r="A116" s="44" t="s">
        <v>301</v>
      </c>
      <c r="B116" s="48">
        <f t="shared" ref="B116:I116" si="1">(B69+B73+B77+B81+B85+B89+B93+B97+B101+B105+B109+B113)</f>
        <v>1</v>
      </c>
      <c r="C116" s="48">
        <f t="shared" si="1"/>
        <v>0.75</v>
      </c>
      <c r="D116" s="48">
        <f t="shared" si="1"/>
        <v>1</v>
      </c>
      <c r="E116" s="48">
        <f t="shared" si="1"/>
        <v>1</v>
      </c>
      <c r="F116" s="48">
        <f t="shared" si="1"/>
        <v>0.99999999999999989</v>
      </c>
      <c r="G116" s="48">
        <f t="shared" si="1"/>
        <v>0.99</v>
      </c>
      <c r="H116" s="48">
        <f t="shared" si="1"/>
        <v>0</v>
      </c>
      <c r="I116" s="48">
        <f t="shared" si="1"/>
        <v>0</v>
      </c>
    </row>
    <row r="121" spans="1:9" ht="37.5" customHeight="1"/>
    <row r="122" spans="1:9" ht="19.5" customHeight="1"/>
    <row r="123" spans="1:9" ht="19.5" customHeight="1"/>
    <row r="124" spans="1:9" ht="34.5" customHeight="1"/>
    <row r="125" spans="1:9" ht="15" customHeight="1"/>
    <row r="126" spans="1:9" ht="15.75" customHeight="1"/>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8"/>
  <sheetViews>
    <sheetView showGridLines="0" topLeftCell="B47" zoomScale="90" zoomScaleNormal="90" workbookViewId="0">
      <selection activeCell="D49" sqref="D49:E49"/>
    </sheetView>
  </sheetViews>
  <sheetFormatPr defaultColWidth="10.42578125" defaultRowHeight="13.9"/>
  <cols>
    <col min="1" max="1" width="42.42578125" style="1" customWidth="1"/>
    <col min="2" max="5" width="35.7109375" style="1" customWidth="1"/>
    <col min="6" max="6" width="41.28515625" style="1" customWidth="1"/>
    <col min="7" max="7" width="35.7109375" style="1" customWidth="1"/>
    <col min="8" max="8" width="60.42578125" style="1" customWidth="1"/>
    <col min="9" max="9" width="44.140625" style="1" customWidth="1"/>
    <col min="10" max="13" width="35.7109375" style="1" customWidth="1"/>
    <col min="14" max="21" width="18.140625" style="1" customWidth="1"/>
    <col min="22" max="22" width="22.42578125" style="1" customWidth="1"/>
    <col min="23" max="23" width="19" style="1" customWidth="1"/>
    <col min="24" max="24" width="19.42578125" style="1" customWidth="1"/>
    <col min="25" max="25" width="20.42578125" style="1" customWidth="1"/>
    <col min="26" max="26" width="22.4257812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42578125" style="1"/>
    <col min="35" max="35" width="18.42578125" style="1" bestFit="1" customWidth="1"/>
    <col min="36" max="36" width="16.140625" style="1" customWidth="1"/>
    <col min="37" max="16384" width="10.42578125" style="1"/>
  </cols>
  <sheetData>
    <row r="1" spans="1:25" ht="24" customHeight="1" thickBot="1">
      <c r="A1" s="606"/>
      <c r="B1" s="440" t="s">
        <v>160</v>
      </c>
      <c r="C1" s="441"/>
      <c r="D1" s="441"/>
      <c r="E1" s="441"/>
      <c r="F1" s="441"/>
      <c r="G1" s="441"/>
      <c r="H1" s="442"/>
      <c r="I1" s="51" t="s">
        <v>423</v>
      </c>
      <c r="J1" s="437" t="s">
        <v>161</v>
      </c>
      <c r="K1" s="438"/>
      <c r="L1" s="439"/>
      <c r="M1" s="84"/>
    </row>
    <row r="2" spans="1:25" ht="24" customHeight="1" thickBot="1">
      <c r="A2" s="607"/>
      <c r="B2" s="443" t="s">
        <v>162</v>
      </c>
      <c r="C2" s="444"/>
      <c r="D2" s="444"/>
      <c r="E2" s="444"/>
      <c r="F2" s="444"/>
      <c r="G2" s="444"/>
      <c r="H2" s="445"/>
      <c r="I2" s="51" t="s">
        <v>424</v>
      </c>
      <c r="J2" s="437" t="s">
        <v>163</v>
      </c>
      <c r="K2" s="438"/>
      <c r="L2" s="439"/>
      <c r="M2" s="84"/>
    </row>
    <row r="3" spans="1:25" ht="24" customHeight="1" thickBot="1">
      <c r="A3" s="607"/>
      <c r="B3" s="443" t="s">
        <v>0</v>
      </c>
      <c r="C3" s="444"/>
      <c r="D3" s="444"/>
      <c r="E3" s="444"/>
      <c r="F3" s="444"/>
      <c r="G3" s="444"/>
      <c r="H3" s="445"/>
      <c r="I3" s="51" t="s">
        <v>425</v>
      </c>
      <c r="J3" s="437" t="s">
        <v>164</v>
      </c>
      <c r="K3" s="438"/>
      <c r="L3" s="439"/>
      <c r="M3" s="84"/>
    </row>
    <row r="4" spans="1:25" ht="24" customHeight="1" thickBot="1">
      <c r="A4" s="608"/>
      <c r="B4" s="446" t="s">
        <v>426</v>
      </c>
      <c r="C4" s="447"/>
      <c r="D4" s="447"/>
      <c r="E4" s="447"/>
      <c r="F4" s="447"/>
      <c r="G4" s="447"/>
      <c r="H4" s="448"/>
      <c r="I4" s="51" t="s">
        <v>427</v>
      </c>
      <c r="J4" s="437" t="s">
        <v>428</v>
      </c>
      <c r="K4" s="438"/>
      <c r="L4" s="439"/>
      <c r="M4" s="84"/>
    </row>
    <row r="6" spans="1:25" ht="15" customHeight="1" thickBot="1">
      <c r="A6" s="6"/>
      <c r="B6" s="7"/>
      <c r="C6" s="7"/>
      <c r="D6" s="9"/>
      <c r="E6" s="8"/>
      <c r="F6" s="8"/>
      <c r="G6" s="193"/>
      <c r="H6" s="193"/>
      <c r="I6" s="10"/>
      <c r="J6" s="10"/>
      <c r="K6" s="7"/>
      <c r="L6" s="7"/>
      <c r="M6" s="7"/>
      <c r="N6" s="7"/>
      <c r="O6" s="7"/>
      <c r="P6" s="7"/>
      <c r="Q6" s="7"/>
      <c r="R6" s="7"/>
      <c r="S6" s="7"/>
      <c r="T6" s="11"/>
      <c r="U6" s="7"/>
      <c r="V6" s="7"/>
      <c r="X6" s="12"/>
      <c r="Y6" s="13"/>
    </row>
    <row r="7" spans="1:25" ht="15" customHeight="1">
      <c r="A7" s="597" t="s">
        <v>4</v>
      </c>
      <c r="B7" s="449" t="s">
        <v>168</v>
      </c>
      <c r="C7" s="450"/>
      <c r="D7" s="450"/>
      <c r="E7" s="450"/>
      <c r="F7" s="450"/>
      <c r="G7" s="450"/>
      <c r="H7" s="451"/>
      <c r="I7" s="597" t="s">
        <v>169</v>
      </c>
      <c r="J7" s="600">
        <v>2024110010313</v>
      </c>
      <c r="K7" s="7"/>
      <c r="L7" s="7"/>
      <c r="M7" s="7"/>
      <c r="N7" s="7"/>
      <c r="O7" s="7"/>
      <c r="P7" s="7"/>
      <c r="Q7" s="7"/>
      <c r="R7" s="7"/>
      <c r="S7" s="7"/>
      <c r="T7" s="7"/>
      <c r="U7" s="7"/>
      <c r="V7" s="7"/>
      <c r="W7" s="7"/>
      <c r="X7" s="7"/>
      <c r="Y7" s="7"/>
    </row>
    <row r="8" spans="1:25" ht="15" customHeight="1">
      <c r="A8" s="598"/>
      <c r="B8" s="452"/>
      <c r="C8" s="453"/>
      <c r="D8" s="453"/>
      <c r="E8" s="453"/>
      <c r="F8" s="453"/>
      <c r="G8" s="453"/>
      <c r="H8" s="454"/>
      <c r="I8" s="598"/>
      <c r="J8" s="601"/>
      <c r="K8" s="7"/>
      <c r="L8" s="7"/>
      <c r="M8" s="7"/>
      <c r="N8" s="7"/>
      <c r="O8" s="7"/>
      <c r="P8" s="7"/>
      <c r="Q8" s="7"/>
      <c r="R8" s="7"/>
      <c r="S8" s="7"/>
      <c r="T8" s="7"/>
      <c r="U8" s="7"/>
      <c r="V8" s="7"/>
      <c r="W8" s="7"/>
      <c r="X8" s="7"/>
      <c r="Y8" s="7"/>
    </row>
    <row r="9" spans="1:25" ht="15" customHeight="1">
      <c r="A9" s="598"/>
      <c r="B9" s="452"/>
      <c r="C9" s="453"/>
      <c r="D9" s="453"/>
      <c r="E9" s="453"/>
      <c r="F9" s="453"/>
      <c r="G9" s="453"/>
      <c r="H9" s="454"/>
      <c r="I9" s="598"/>
      <c r="J9" s="601"/>
      <c r="K9" s="7"/>
      <c r="L9" s="7"/>
      <c r="M9" s="7"/>
      <c r="N9" s="7"/>
      <c r="O9" s="7"/>
      <c r="P9" s="7"/>
      <c r="Q9" s="7"/>
      <c r="R9" s="7"/>
      <c r="S9" s="7"/>
      <c r="T9" s="7"/>
      <c r="U9" s="7"/>
      <c r="V9" s="7"/>
      <c r="W9" s="7"/>
      <c r="X9" s="7"/>
      <c r="Y9" s="7"/>
    </row>
    <row r="10" spans="1:25" ht="15" customHeight="1" thickBot="1">
      <c r="A10" s="599"/>
      <c r="B10" s="455"/>
      <c r="C10" s="456"/>
      <c r="D10" s="456"/>
      <c r="E10" s="456"/>
      <c r="F10" s="456"/>
      <c r="G10" s="456"/>
      <c r="H10" s="457"/>
      <c r="I10" s="599"/>
      <c r="J10" s="602"/>
      <c r="K10" s="7"/>
      <c r="L10" s="7"/>
      <c r="M10" s="7"/>
      <c r="N10" s="7"/>
      <c r="O10" s="7"/>
      <c r="P10" s="7"/>
      <c r="Q10" s="7"/>
      <c r="R10" s="7"/>
      <c r="S10" s="7"/>
      <c r="T10" s="7"/>
      <c r="U10" s="7"/>
      <c r="V10" s="7"/>
      <c r="W10" s="7"/>
      <c r="X10" s="7"/>
      <c r="Y10" s="7"/>
    </row>
    <row r="11" spans="1:25" ht="9" customHeight="1" thickBot="1">
      <c r="A11" s="14"/>
      <c r="B11" s="78"/>
      <c r="C11" s="7"/>
      <c r="D11" s="7"/>
      <c r="E11" s="7"/>
      <c r="F11" s="7"/>
      <c r="G11" s="7"/>
      <c r="H11" s="7"/>
      <c r="I11" s="7"/>
      <c r="J11" s="7"/>
      <c r="K11" s="7"/>
      <c r="L11" s="7"/>
      <c r="M11" s="7"/>
      <c r="N11" s="7"/>
      <c r="O11" s="7"/>
      <c r="P11" s="7"/>
      <c r="Q11" s="7"/>
      <c r="R11" s="7"/>
      <c r="S11" s="7"/>
      <c r="T11" s="7"/>
      <c r="U11" s="7"/>
      <c r="V11" s="7"/>
      <c r="W11" s="7"/>
      <c r="X11" s="7"/>
      <c r="Y11" s="7"/>
    </row>
    <row r="12" spans="1:25" s="79" customFormat="1" ht="21.75" customHeight="1" thickBot="1">
      <c r="A12" s="464" t="s">
        <v>6</v>
      </c>
      <c r="B12" s="136" t="s">
        <v>170</v>
      </c>
      <c r="C12" s="154" t="s">
        <v>171</v>
      </c>
      <c r="D12" s="136" t="s">
        <v>172</v>
      </c>
      <c r="E12" s="154" t="s">
        <v>171</v>
      </c>
      <c r="F12" s="136" t="s">
        <v>173</v>
      </c>
      <c r="G12" s="154" t="s">
        <v>171</v>
      </c>
      <c r="H12" s="136" t="s">
        <v>174</v>
      </c>
      <c r="I12" s="155" t="s">
        <v>171</v>
      </c>
    </row>
    <row r="13" spans="1:25" s="79" customFormat="1" ht="21.75" customHeight="1" thickBot="1">
      <c r="A13" s="464"/>
      <c r="B13" s="138" t="s">
        <v>176</v>
      </c>
      <c r="C13" s="86" t="s">
        <v>171</v>
      </c>
      <c r="D13" s="136" t="s">
        <v>177</v>
      </c>
      <c r="E13" s="154" t="s">
        <v>171</v>
      </c>
      <c r="F13" s="136" t="s">
        <v>178</v>
      </c>
      <c r="G13" s="154" t="s">
        <v>171</v>
      </c>
      <c r="H13" s="136" t="s">
        <v>179</v>
      </c>
      <c r="I13" s="155" t="s">
        <v>171</v>
      </c>
    </row>
    <row r="14" spans="1:25" s="79" customFormat="1" ht="21.75" customHeight="1" thickBot="1">
      <c r="A14" s="464"/>
      <c r="B14" s="136" t="s">
        <v>181</v>
      </c>
      <c r="C14" s="86" t="s">
        <v>171</v>
      </c>
      <c r="D14" s="136" t="s">
        <v>182</v>
      </c>
      <c r="E14" s="154" t="s">
        <v>171</v>
      </c>
      <c r="F14" s="136" t="s">
        <v>183</v>
      </c>
      <c r="G14" s="154" t="s">
        <v>171</v>
      </c>
      <c r="H14" s="136" t="s">
        <v>184</v>
      </c>
      <c r="I14" s="155"/>
    </row>
    <row r="15" spans="1:25" s="79" customFormat="1" ht="21.75" customHeight="1" thickBot="1">
      <c r="A15" s="1"/>
      <c r="B15" s="1"/>
      <c r="C15" s="1"/>
      <c r="D15" s="1"/>
      <c r="E15" s="1"/>
      <c r="F15" s="1"/>
      <c r="G15" s="1"/>
      <c r="H15" s="1"/>
      <c r="I15" s="1"/>
      <c r="J15" s="1"/>
      <c r="K15" s="1"/>
      <c r="L15" s="91"/>
      <c r="M15" s="92"/>
      <c r="N15" s="92"/>
      <c r="O15" s="92"/>
    </row>
    <row r="16" spans="1:25" s="79" customFormat="1" ht="21.75" customHeight="1" thickBot="1">
      <c r="A16" s="463" t="s">
        <v>8</v>
      </c>
      <c r="B16" s="463"/>
      <c r="C16" s="151" t="s">
        <v>175</v>
      </c>
      <c r="D16" s="426"/>
      <c r="E16" s="426"/>
      <c r="F16" s="426"/>
      <c r="G16" s="1"/>
      <c r="H16" s="1"/>
      <c r="I16" s="1"/>
      <c r="J16" s="1"/>
      <c r="K16" s="1"/>
      <c r="L16" s="91"/>
      <c r="M16" s="92"/>
      <c r="N16" s="92"/>
      <c r="O16" s="92"/>
    </row>
    <row r="17" spans="1:15" s="79" customFormat="1" ht="21.75" customHeight="1" thickBot="1">
      <c r="A17" s="463"/>
      <c r="B17" s="463"/>
      <c r="C17" s="151" t="s">
        <v>180</v>
      </c>
      <c r="D17" s="426"/>
      <c r="E17" s="426"/>
      <c r="F17" s="426"/>
      <c r="G17" s="1"/>
      <c r="H17" s="1"/>
      <c r="I17" s="1"/>
      <c r="J17" s="1"/>
      <c r="K17" s="1"/>
      <c r="L17" s="91"/>
      <c r="M17" s="92"/>
      <c r="N17" s="92"/>
      <c r="O17" s="92"/>
    </row>
    <row r="18" spans="1:15" s="79" customFormat="1" ht="21.75" customHeight="1" thickBot="1">
      <c r="A18" s="463"/>
      <c r="B18" s="463"/>
      <c r="C18" s="151" t="s">
        <v>185</v>
      </c>
      <c r="D18" s="426" t="s">
        <v>171</v>
      </c>
      <c r="E18" s="426"/>
      <c r="F18" s="426"/>
      <c r="G18" s="1"/>
      <c r="H18" s="1"/>
      <c r="I18" s="1"/>
      <c r="J18" s="1"/>
      <c r="K18" s="1"/>
      <c r="L18" s="91"/>
      <c r="M18" s="92"/>
      <c r="N18" s="92"/>
      <c r="O18" s="92"/>
    </row>
    <row r="19" spans="1:15" s="79" customFormat="1" ht="21.75" customHeight="1">
      <c r="A19" s="1"/>
      <c r="B19" s="1"/>
      <c r="C19" s="1"/>
      <c r="D19" s="1"/>
      <c r="E19" s="1"/>
      <c r="F19" s="1"/>
      <c r="G19" s="1"/>
      <c r="H19" s="1"/>
      <c r="I19" s="1"/>
      <c r="J19" s="1"/>
      <c r="K19" s="1"/>
      <c r="L19" s="91"/>
      <c r="M19" s="92"/>
      <c r="N19" s="92"/>
      <c r="O19" s="92"/>
    </row>
    <row r="20" spans="1:15" s="26" customFormat="1" ht="16.5" customHeight="1"/>
    <row r="21" spans="1:15" ht="5.25" customHeight="1" thickBot="1"/>
    <row r="22" spans="1:15" ht="48" customHeight="1" thickBot="1">
      <c r="A22" s="603" t="s">
        <v>429</v>
      </c>
      <c r="B22" s="603"/>
      <c r="C22" s="603"/>
      <c r="D22" s="603"/>
      <c r="E22" s="603"/>
      <c r="F22" s="603"/>
      <c r="G22" s="603"/>
      <c r="H22" s="603"/>
      <c r="I22" s="603"/>
      <c r="J22" s="603"/>
    </row>
    <row r="23" spans="1:15" ht="70.150000000000006" customHeight="1" thickBot="1">
      <c r="A23" s="141" t="s">
        <v>21</v>
      </c>
      <c r="B23" s="589" t="s">
        <v>192</v>
      </c>
      <c r="C23" s="590"/>
      <c r="D23" s="591"/>
      <c r="E23" s="142" t="s">
        <v>72</v>
      </c>
      <c r="F23" s="300" t="s">
        <v>430</v>
      </c>
      <c r="G23" s="142" t="s">
        <v>74</v>
      </c>
      <c r="H23" s="589" t="s">
        <v>431</v>
      </c>
      <c r="I23" s="590"/>
      <c r="J23" s="591"/>
    </row>
    <row r="24" spans="1:15" ht="50.25" customHeight="1" thickBot="1">
      <c r="A24" s="119" t="s">
        <v>76</v>
      </c>
      <c r="B24" s="589" t="s">
        <v>432</v>
      </c>
      <c r="C24" s="590"/>
      <c r="D24" s="590"/>
      <c r="E24" s="590"/>
      <c r="F24" s="590"/>
      <c r="G24" s="590"/>
      <c r="H24" s="590"/>
      <c r="I24" s="590"/>
      <c r="J24" s="591"/>
    </row>
    <row r="25" spans="1:15" ht="50.25" customHeight="1" thickBot="1">
      <c r="A25" s="584" t="s">
        <v>78</v>
      </c>
      <c r="B25" s="143">
        <v>2024</v>
      </c>
      <c r="C25" s="144">
        <v>2025</v>
      </c>
      <c r="D25" s="144">
        <v>2026</v>
      </c>
      <c r="E25" s="144">
        <v>2027</v>
      </c>
      <c r="F25" s="145" t="s">
        <v>433</v>
      </c>
      <c r="G25" s="146" t="s">
        <v>80</v>
      </c>
      <c r="H25" s="586" t="s">
        <v>82</v>
      </c>
      <c r="I25" s="587"/>
      <c r="J25" s="588"/>
    </row>
    <row r="26" spans="1:15" ht="50.25" customHeight="1" thickBot="1">
      <c r="A26" s="585"/>
      <c r="B26" s="233">
        <v>3479</v>
      </c>
      <c r="C26" s="233">
        <v>7721</v>
      </c>
      <c r="D26" s="233">
        <v>7900</v>
      </c>
      <c r="E26" s="233">
        <v>7900</v>
      </c>
      <c r="F26" s="234">
        <f>B26+C26+D26+E26</f>
        <v>27000</v>
      </c>
      <c r="G26" s="147">
        <v>3479</v>
      </c>
      <c r="H26" s="589" t="s">
        <v>201</v>
      </c>
      <c r="I26" s="590"/>
      <c r="J26" s="591"/>
    </row>
    <row r="27" spans="1:15" ht="52.5" customHeight="1" thickBot="1">
      <c r="A27" s="119"/>
      <c r="B27" s="594" t="s">
        <v>434</v>
      </c>
      <c r="C27" s="595"/>
      <c r="D27" s="595"/>
      <c r="E27" s="595"/>
      <c r="F27" s="595"/>
      <c r="G27" s="595"/>
      <c r="H27" s="595"/>
      <c r="I27" s="595"/>
      <c r="J27" s="596"/>
    </row>
    <row r="28" spans="1:15" s="29" customFormat="1" ht="56.25" customHeight="1" thickBot="1">
      <c r="A28" s="584" t="s">
        <v>203</v>
      </c>
      <c r="B28" s="119" t="s">
        <v>204</v>
      </c>
      <c r="C28" s="141" t="s">
        <v>87</v>
      </c>
      <c r="D28" s="592" t="s">
        <v>89</v>
      </c>
      <c r="E28" s="593"/>
      <c r="F28" s="592" t="s">
        <v>91</v>
      </c>
      <c r="G28" s="593"/>
      <c r="H28" s="120" t="s">
        <v>93</v>
      </c>
      <c r="I28" s="118" t="s">
        <v>94</v>
      </c>
      <c r="J28" s="118" t="s">
        <v>96</v>
      </c>
    </row>
    <row r="29" spans="1:15" ht="79.150000000000006" customHeight="1" thickBot="1">
      <c r="A29" s="585"/>
      <c r="B29" s="148">
        <v>0</v>
      </c>
      <c r="C29" s="88">
        <f>+B59</f>
        <v>0</v>
      </c>
      <c r="D29" s="582" t="s">
        <v>205</v>
      </c>
      <c r="E29" s="583"/>
      <c r="F29" s="582" t="s">
        <v>206</v>
      </c>
      <c r="G29" s="583"/>
      <c r="H29" s="209" t="s">
        <v>305</v>
      </c>
      <c r="I29" s="149" t="s">
        <v>208</v>
      </c>
      <c r="J29" s="149" t="s">
        <v>258</v>
      </c>
    </row>
    <row r="30" spans="1:15" s="29" customFormat="1" ht="45" customHeight="1" thickBot="1">
      <c r="A30" s="584" t="s">
        <v>209</v>
      </c>
      <c r="B30" s="117" t="s">
        <v>204</v>
      </c>
      <c r="C30" s="120" t="s">
        <v>87</v>
      </c>
      <c r="D30" s="592" t="s">
        <v>89</v>
      </c>
      <c r="E30" s="593"/>
      <c r="F30" s="592" t="s">
        <v>91</v>
      </c>
      <c r="G30" s="593"/>
      <c r="H30" s="120" t="s">
        <v>93</v>
      </c>
      <c r="I30" s="118" t="s">
        <v>94</v>
      </c>
      <c r="J30" s="118" t="s">
        <v>96</v>
      </c>
    </row>
    <row r="31" spans="1:15" ht="141" customHeight="1" thickBot="1">
      <c r="A31" s="585"/>
      <c r="B31" s="148">
        <v>400</v>
      </c>
      <c r="C31" s="88">
        <v>427</v>
      </c>
      <c r="D31" s="604" t="s">
        <v>435</v>
      </c>
      <c r="E31" s="605"/>
      <c r="F31" s="604" t="s">
        <v>436</v>
      </c>
      <c r="G31" s="605"/>
      <c r="H31" s="209" t="s">
        <v>305</v>
      </c>
      <c r="I31" s="149" t="s">
        <v>437</v>
      </c>
      <c r="J31" s="235" t="s">
        <v>438</v>
      </c>
    </row>
    <row r="32" spans="1:15" s="29" customFormat="1" ht="54" customHeight="1" thickBot="1">
      <c r="A32" s="584" t="s">
        <v>213</v>
      </c>
      <c r="B32" s="117" t="s">
        <v>204</v>
      </c>
      <c r="C32" s="120" t="s">
        <v>87</v>
      </c>
      <c r="D32" s="592" t="s">
        <v>89</v>
      </c>
      <c r="E32" s="593"/>
      <c r="F32" s="592" t="s">
        <v>91</v>
      </c>
      <c r="G32" s="593"/>
      <c r="H32" s="120" t="s">
        <v>93</v>
      </c>
      <c r="I32" s="118" t="s">
        <v>94</v>
      </c>
      <c r="J32" s="118" t="s">
        <v>96</v>
      </c>
    </row>
    <row r="33" spans="1:10" ht="171" customHeight="1" thickBot="1">
      <c r="A33" s="585"/>
      <c r="B33" s="148">
        <v>800</v>
      </c>
      <c r="C33" s="88">
        <v>807</v>
      </c>
      <c r="D33" s="604" t="s">
        <v>439</v>
      </c>
      <c r="E33" s="605"/>
      <c r="F33" s="604" t="s">
        <v>440</v>
      </c>
      <c r="G33" s="605"/>
      <c r="H33" s="209" t="s">
        <v>305</v>
      </c>
      <c r="I33" s="149" t="s">
        <v>441</v>
      </c>
      <c r="J33" s="149" t="s">
        <v>442</v>
      </c>
    </row>
    <row r="34" spans="1:10" s="29" customFormat="1" ht="47.25" customHeight="1" thickBot="1">
      <c r="A34" s="584" t="s">
        <v>217</v>
      </c>
      <c r="B34" s="117" t="s">
        <v>204</v>
      </c>
      <c r="C34" s="117" t="s">
        <v>87</v>
      </c>
      <c r="D34" s="592" t="s">
        <v>89</v>
      </c>
      <c r="E34" s="593"/>
      <c r="F34" s="592" t="s">
        <v>91</v>
      </c>
      <c r="G34" s="593"/>
      <c r="H34" s="120" t="s">
        <v>93</v>
      </c>
      <c r="I34" s="120" t="s">
        <v>94</v>
      </c>
      <c r="J34" s="118" t="s">
        <v>96</v>
      </c>
    </row>
    <row r="35" spans="1:10" ht="157.5" customHeight="1" thickBot="1">
      <c r="A35" s="585"/>
      <c r="B35" s="148">
        <v>600</v>
      </c>
      <c r="C35" s="148">
        <v>645</v>
      </c>
      <c r="D35" s="604" t="s">
        <v>443</v>
      </c>
      <c r="E35" s="605"/>
      <c r="F35" s="604" t="s">
        <v>444</v>
      </c>
      <c r="G35" s="605"/>
      <c r="H35" s="209" t="s">
        <v>305</v>
      </c>
      <c r="I35" s="149" t="s">
        <v>445</v>
      </c>
      <c r="J35" s="149" t="s">
        <v>446</v>
      </c>
    </row>
    <row r="36" spans="1:10" s="29" customFormat="1" ht="47.25" customHeight="1" thickBot="1">
      <c r="A36" s="584" t="s">
        <v>221</v>
      </c>
      <c r="B36" s="117" t="s">
        <v>204</v>
      </c>
      <c r="C36" s="120" t="s">
        <v>87</v>
      </c>
      <c r="D36" s="592" t="s">
        <v>89</v>
      </c>
      <c r="E36" s="593"/>
      <c r="F36" s="592" t="s">
        <v>91</v>
      </c>
      <c r="G36" s="593"/>
      <c r="H36" s="120" t="s">
        <v>93</v>
      </c>
      <c r="I36" s="118" t="s">
        <v>94</v>
      </c>
      <c r="J36" s="118" t="s">
        <v>96</v>
      </c>
    </row>
    <row r="37" spans="1:10" ht="145.5" customHeight="1" thickBot="1">
      <c r="A37" s="585"/>
      <c r="B37" s="148">
        <v>800</v>
      </c>
      <c r="C37" s="88">
        <v>809</v>
      </c>
      <c r="D37" s="604" t="s">
        <v>447</v>
      </c>
      <c r="E37" s="609"/>
      <c r="F37" s="604" t="s">
        <v>448</v>
      </c>
      <c r="G37" s="609"/>
      <c r="H37" s="209" t="s">
        <v>305</v>
      </c>
      <c r="I37" s="302" t="s">
        <v>449</v>
      </c>
      <c r="J37" s="149" t="s">
        <v>450</v>
      </c>
    </row>
    <row r="38" spans="1:10" s="29" customFormat="1" ht="48.75" customHeight="1" thickBot="1">
      <c r="A38" s="584" t="s">
        <v>225</v>
      </c>
      <c r="B38" s="117" t="s">
        <v>204</v>
      </c>
      <c r="C38" s="120" t="s">
        <v>87</v>
      </c>
      <c r="D38" s="592" t="s">
        <v>89</v>
      </c>
      <c r="E38" s="593"/>
      <c r="F38" s="592" t="s">
        <v>91</v>
      </c>
      <c r="G38" s="593"/>
      <c r="H38" s="120" t="s">
        <v>93</v>
      </c>
      <c r="I38" s="118" t="s">
        <v>94</v>
      </c>
      <c r="J38" s="118" t="s">
        <v>96</v>
      </c>
    </row>
    <row r="39" spans="1:10" ht="218.65" customHeight="1" thickBot="1">
      <c r="A39" s="585"/>
      <c r="B39" s="150">
        <v>800</v>
      </c>
      <c r="C39" s="89">
        <v>721</v>
      </c>
      <c r="D39" s="604" t="s">
        <v>451</v>
      </c>
      <c r="E39" s="609"/>
      <c r="F39" s="582" t="s">
        <v>452</v>
      </c>
      <c r="G39" s="610"/>
      <c r="H39" s="315" t="s">
        <v>453</v>
      </c>
      <c r="I39" s="302" t="s">
        <v>454</v>
      </c>
      <c r="J39" s="302" t="s">
        <v>455</v>
      </c>
    </row>
    <row r="40" spans="1:10" ht="46.5" customHeight="1" thickBot="1">
      <c r="A40" s="584" t="s">
        <v>229</v>
      </c>
      <c r="B40" s="119" t="s">
        <v>204</v>
      </c>
      <c r="C40" s="141" t="s">
        <v>87</v>
      </c>
      <c r="D40" s="592" t="s">
        <v>89</v>
      </c>
      <c r="E40" s="593"/>
      <c r="F40" s="592" t="s">
        <v>91</v>
      </c>
      <c r="G40" s="593"/>
      <c r="H40" s="120" t="s">
        <v>93</v>
      </c>
      <c r="I40" s="118" t="s">
        <v>94</v>
      </c>
      <c r="J40" s="118" t="s">
        <v>96</v>
      </c>
    </row>
    <row r="41" spans="1:10" ht="270" customHeight="1" thickBot="1">
      <c r="A41" s="585"/>
      <c r="B41" s="150">
        <v>800</v>
      </c>
      <c r="C41" s="89">
        <v>736</v>
      </c>
      <c r="D41" s="604" t="s">
        <v>456</v>
      </c>
      <c r="E41" s="609"/>
      <c r="F41" s="582" t="s">
        <v>457</v>
      </c>
      <c r="G41" s="610"/>
      <c r="H41" s="324" t="s">
        <v>458</v>
      </c>
      <c r="I41" s="302" t="s">
        <v>459</v>
      </c>
      <c r="J41" s="302" t="s">
        <v>460</v>
      </c>
    </row>
    <row r="42" spans="1:10" ht="48.75" customHeight="1" thickBot="1">
      <c r="A42" s="584" t="s">
        <v>233</v>
      </c>
      <c r="B42" s="119" t="s">
        <v>204</v>
      </c>
      <c r="C42" s="141" t="s">
        <v>87</v>
      </c>
      <c r="D42" s="592" t="s">
        <v>89</v>
      </c>
      <c r="E42" s="593"/>
      <c r="F42" s="592" t="s">
        <v>91</v>
      </c>
      <c r="G42" s="593"/>
      <c r="H42" s="120" t="s">
        <v>93</v>
      </c>
      <c r="I42" s="118" t="s">
        <v>94</v>
      </c>
      <c r="J42" s="118" t="s">
        <v>96</v>
      </c>
    </row>
    <row r="43" spans="1:10" ht="307.14999999999998" customHeight="1" thickBot="1">
      <c r="A43" s="585"/>
      <c r="B43" s="150">
        <v>800</v>
      </c>
      <c r="C43" s="89">
        <v>703</v>
      </c>
      <c r="D43" s="604" t="s">
        <v>461</v>
      </c>
      <c r="E43" s="611"/>
      <c r="F43" s="612" t="s">
        <v>462</v>
      </c>
      <c r="G43" s="613"/>
      <c r="H43" s="325" t="s">
        <v>463</v>
      </c>
      <c r="I43" s="326" t="s">
        <v>464</v>
      </c>
      <c r="J43" s="302" t="s">
        <v>465</v>
      </c>
    </row>
    <row r="44" spans="1:10" ht="42.75" customHeight="1" thickBot="1">
      <c r="A44" s="584" t="s">
        <v>237</v>
      </c>
      <c r="B44" s="119" t="s">
        <v>204</v>
      </c>
      <c r="C44" s="141" t="s">
        <v>87</v>
      </c>
      <c r="D44" s="592" t="s">
        <v>89</v>
      </c>
      <c r="E44" s="593"/>
      <c r="F44" s="592" t="s">
        <v>91</v>
      </c>
      <c r="G44" s="593"/>
      <c r="H44" s="120" t="s">
        <v>93</v>
      </c>
      <c r="I44" s="118" t="s">
        <v>94</v>
      </c>
      <c r="J44" s="118" t="s">
        <v>96</v>
      </c>
    </row>
    <row r="45" spans="1:10" ht="214.5" customHeight="1" thickBot="1">
      <c r="A45" s="585"/>
      <c r="B45" s="150">
        <v>800</v>
      </c>
      <c r="C45" s="89">
        <v>803</v>
      </c>
      <c r="D45" s="604" t="s">
        <v>466</v>
      </c>
      <c r="E45" s="609"/>
      <c r="F45" s="582" t="s">
        <v>467</v>
      </c>
      <c r="G45" s="610"/>
      <c r="H45" s="209" t="s">
        <v>305</v>
      </c>
      <c r="I45" s="209" t="s">
        <v>468</v>
      </c>
      <c r="J45" s="209" t="s">
        <v>469</v>
      </c>
    </row>
    <row r="46" spans="1:10" ht="45" customHeight="1" thickBot="1">
      <c r="A46" s="584" t="s">
        <v>241</v>
      </c>
      <c r="B46" s="119" t="s">
        <v>204</v>
      </c>
      <c r="C46" s="141" t="s">
        <v>87</v>
      </c>
      <c r="D46" s="592" t="s">
        <v>89</v>
      </c>
      <c r="E46" s="593"/>
      <c r="F46" s="592" t="s">
        <v>91</v>
      </c>
      <c r="G46" s="593"/>
      <c r="H46" s="120" t="s">
        <v>93</v>
      </c>
      <c r="I46" s="118" t="s">
        <v>94</v>
      </c>
      <c r="J46" s="118" t="s">
        <v>96</v>
      </c>
    </row>
    <row r="47" spans="1:10" ht="225.6" customHeight="1" thickBot="1">
      <c r="A47" s="585"/>
      <c r="B47" s="150">
        <v>800</v>
      </c>
      <c r="C47" s="89">
        <v>830</v>
      </c>
      <c r="D47" s="604" t="s">
        <v>470</v>
      </c>
      <c r="E47" s="609"/>
      <c r="F47" s="582" t="s">
        <v>471</v>
      </c>
      <c r="G47" s="610"/>
      <c r="H47" s="87" t="s">
        <v>305</v>
      </c>
      <c r="I47" s="302" t="s">
        <v>472</v>
      </c>
      <c r="J47" s="302" t="s">
        <v>473</v>
      </c>
    </row>
    <row r="48" spans="1:10" ht="46.5" customHeight="1" thickBot="1">
      <c r="A48" s="584" t="s">
        <v>245</v>
      </c>
      <c r="B48" s="119" t="s">
        <v>204</v>
      </c>
      <c r="C48" s="141" t="s">
        <v>87</v>
      </c>
      <c r="D48" s="592" t="s">
        <v>89</v>
      </c>
      <c r="E48" s="593"/>
      <c r="F48" s="592" t="s">
        <v>91</v>
      </c>
      <c r="G48" s="593"/>
      <c r="H48" s="120" t="s">
        <v>93</v>
      </c>
      <c r="I48" s="118" t="s">
        <v>94</v>
      </c>
      <c r="J48" s="118" t="s">
        <v>96</v>
      </c>
    </row>
    <row r="49" spans="1:13" ht="207.6" thickBot="1">
      <c r="A49" s="585"/>
      <c r="B49" s="150">
        <v>800</v>
      </c>
      <c r="C49" s="89">
        <v>891</v>
      </c>
      <c r="D49" s="604" t="s">
        <v>474</v>
      </c>
      <c r="E49" s="609"/>
      <c r="F49" s="615" t="s">
        <v>475</v>
      </c>
      <c r="G49" s="616"/>
      <c r="H49" s="87" t="s">
        <v>305</v>
      </c>
      <c r="I49" s="209" t="s">
        <v>476</v>
      </c>
      <c r="J49" s="209" t="s">
        <v>473</v>
      </c>
    </row>
    <row r="50" spans="1:13" ht="48.75" customHeight="1" thickBot="1">
      <c r="A50" s="584" t="s">
        <v>250</v>
      </c>
      <c r="B50" s="119" t="s">
        <v>204</v>
      </c>
      <c r="C50" s="141" t="s">
        <v>87</v>
      </c>
      <c r="D50" s="592" t="s">
        <v>89</v>
      </c>
      <c r="E50" s="593"/>
      <c r="F50" s="592" t="s">
        <v>91</v>
      </c>
      <c r="G50" s="593"/>
      <c r="H50" s="120" t="s">
        <v>93</v>
      </c>
      <c r="I50" s="118" t="s">
        <v>94</v>
      </c>
      <c r="J50" s="118" t="s">
        <v>96</v>
      </c>
    </row>
    <row r="51" spans="1:13" ht="72.400000000000006" customHeight="1" thickBot="1">
      <c r="A51" s="585"/>
      <c r="B51" s="150">
        <v>321</v>
      </c>
      <c r="C51" s="89">
        <f>+M59</f>
        <v>0</v>
      </c>
      <c r="D51" s="614"/>
      <c r="E51" s="610"/>
      <c r="F51" s="614"/>
      <c r="G51" s="610"/>
      <c r="H51" s="87"/>
      <c r="I51" s="87"/>
      <c r="J51" s="87"/>
    </row>
    <row r="52" spans="1:13">
      <c r="B52" s="1">
        <f>B29+B31+B33+B35+B37+B39+B41+B43+B45+B47+B49+B51</f>
        <v>7721</v>
      </c>
      <c r="C52" s="1">
        <f>C31+C33+C35+C37+C39+C41+C43+C45+C47+C49+C51</f>
        <v>7372</v>
      </c>
    </row>
    <row r="54" spans="1:13" ht="18" customHeight="1"/>
    <row r="55" spans="1:13" ht="17.45">
      <c r="A55" s="50" t="s">
        <v>477</v>
      </c>
      <c r="B55" s="1" t="s">
        <v>478</v>
      </c>
    </row>
    <row r="56" spans="1:13" ht="24.75" customHeight="1">
      <c r="A56" s="35"/>
    </row>
    <row r="57" spans="1:13" s="28" customFormat="1" ht="13.15" customHeight="1">
      <c r="A57" s="1"/>
      <c r="B57" s="1"/>
      <c r="C57" s="1"/>
      <c r="D57" s="1"/>
      <c r="E57" s="1"/>
      <c r="F57" s="1"/>
      <c r="G57" s="1"/>
      <c r="H57" s="1"/>
      <c r="I57" s="1"/>
      <c r="J57" s="1"/>
      <c r="K57" s="1"/>
      <c r="L57" s="1"/>
      <c r="M57" s="1"/>
    </row>
    <row r="58" spans="1:13" ht="22.9">
      <c r="A58" s="617" t="s">
        <v>479</v>
      </c>
      <c r="B58" s="36" t="s">
        <v>170</v>
      </c>
      <c r="C58" s="36" t="s">
        <v>172</v>
      </c>
      <c r="D58" s="36" t="s">
        <v>173</v>
      </c>
      <c r="E58" s="36" t="s">
        <v>174</v>
      </c>
      <c r="F58" s="36" t="s">
        <v>176</v>
      </c>
      <c r="G58" s="36" t="s">
        <v>177</v>
      </c>
      <c r="H58" s="36" t="s">
        <v>178</v>
      </c>
      <c r="I58" s="36" t="s">
        <v>179</v>
      </c>
      <c r="J58" s="36" t="s">
        <v>181</v>
      </c>
      <c r="K58" s="36" t="s">
        <v>182</v>
      </c>
      <c r="L58" s="36" t="s">
        <v>183</v>
      </c>
      <c r="M58" s="36" t="s">
        <v>184</v>
      </c>
    </row>
    <row r="59" spans="1:13" ht="44.25" customHeight="1">
      <c r="A59" s="617"/>
      <c r="B59" s="37">
        <v>0</v>
      </c>
      <c r="C59" s="37">
        <v>427</v>
      </c>
      <c r="D59" s="37">
        <v>807</v>
      </c>
      <c r="E59" s="37">
        <v>645</v>
      </c>
      <c r="F59" s="37">
        <v>809</v>
      </c>
      <c r="G59" s="37">
        <v>721</v>
      </c>
      <c r="H59" s="37">
        <v>736</v>
      </c>
      <c r="I59" s="37">
        <v>703</v>
      </c>
      <c r="J59" s="37">
        <v>803</v>
      </c>
      <c r="K59" s="37">
        <v>830</v>
      </c>
      <c r="L59" s="37">
        <v>891</v>
      </c>
      <c r="M59" s="37"/>
    </row>
    <row r="60" spans="1:13">
      <c r="B60" s="10"/>
      <c r="C60" s="10"/>
      <c r="D60" s="10"/>
      <c r="E60" s="10"/>
      <c r="F60" s="10"/>
      <c r="G60" s="10"/>
    </row>
    <row r="61" spans="1:13">
      <c r="J61" s="28"/>
      <c r="K61" s="28"/>
      <c r="L61" s="28"/>
      <c r="M61" s="28"/>
    </row>
    <row r="62" spans="1:13" ht="39.75" customHeight="1" thickBot="1"/>
    <row r="63" spans="1:13" ht="31.5" customHeight="1" thickBot="1">
      <c r="A63" s="618" t="s">
        <v>480</v>
      </c>
      <c r="B63" s="180" t="s">
        <v>481</v>
      </c>
      <c r="C63" s="156"/>
      <c r="D63" s="619" t="s">
        <v>482</v>
      </c>
      <c r="E63" s="180" t="s">
        <v>481</v>
      </c>
      <c r="F63" s="156"/>
      <c r="G63" s="619" t="s">
        <v>483</v>
      </c>
      <c r="H63" s="180" t="s">
        <v>484</v>
      </c>
      <c r="I63" s="620"/>
      <c r="J63" s="620"/>
    </row>
    <row r="64" spans="1:13" ht="34.5" customHeight="1" thickBot="1">
      <c r="A64" s="618"/>
      <c r="B64" s="180" t="s">
        <v>485</v>
      </c>
      <c r="C64" s="156" t="s">
        <v>486</v>
      </c>
      <c r="D64" s="619"/>
      <c r="E64" s="180" t="s">
        <v>485</v>
      </c>
      <c r="F64" s="156" t="s">
        <v>487</v>
      </c>
      <c r="G64" s="619"/>
      <c r="H64" s="180" t="s">
        <v>488</v>
      </c>
      <c r="I64" s="620" t="s">
        <v>489</v>
      </c>
      <c r="J64" s="620"/>
    </row>
    <row r="65" spans="1:10" ht="14.45" thickBot="1">
      <c r="A65" s="618"/>
      <c r="B65" s="180" t="s">
        <v>490</v>
      </c>
      <c r="C65" s="156" t="s">
        <v>491</v>
      </c>
      <c r="D65" s="619"/>
      <c r="E65" s="180" t="s">
        <v>490</v>
      </c>
      <c r="F65" s="156" t="s">
        <v>492</v>
      </c>
      <c r="G65" s="619"/>
      <c r="H65" s="180" t="s">
        <v>493</v>
      </c>
      <c r="I65" s="620" t="s">
        <v>494</v>
      </c>
      <c r="J65" s="620"/>
    </row>
    <row r="66" spans="1:10" ht="14.45" thickBot="1">
      <c r="A66" s="618"/>
      <c r="B66" s="180" t="s">
        <v>481</v>
      </c>
      <c r="C66" s="156"/>
      <c r="D66" s="619"/>
      <c r="E66" s="180" t="s">
        <v>481</v>
      </c>
      <c r="F66" s="156"/>
      <c r="G66" s="619"/>
      <c r="H66" s="180" t="s">
        <v>484</v>
      </c>
      <c r="I66" s="620"/>
      <c r="J66" s="620"/>
    </row>
    <row r="67" spans="1:10" ht="14.45" thickBot="1">
      <c r="A67" s="618"/>
      <c r="B67" s="180" t="s">
        <v>485</v>
      </c>
      <c r="C67" s="156"/>
      <c r="D67" s="619"/>
      <c r="E67" s="180" t="s">
        <v>485</v>
      </c>
      <c r="F67" s="185" t="s">
        <v>495</v>
      </c>
      <c r="G67" s="619"/>
      <c r="H67" s="180" t="s">
        <v>488</v>
      </c>
      <c r="I67" s="620"/>
      <c r="J67" s="620"/>
    </row>
    <row r="68" spans="1:10" ht="28.15" thickBot="1">
      <c r="A68" s="618"/>
      <c r="B68" s="180" t="s">
        <v>490</v>
      </c>
      <c r="C68" s="156"/>
      <c r="D68" s="619"/>
      <c r="E68" s="180" t="s">
        <v>490</v>
      </c>
      <c r="F68" s="185" t="s">
        <v>496</v>
      </c>
      <c r="G68" s="619"/>
      <c r="H68" s="180" t="s">
        <v>493</v>
      </c>
      <c r="I68" s="620"/>
      <c r="J68" s="620"/>
    </row>
  </sheetData>
  <mergeCells count="96">
    <mergeCell ref="A58:A59"/>
    <mergeCell ref="A63:A68"/>
    <mergeCell ref="D63:D68"/>
    <mergeCell ref="G63:G68"/>
    <mergeCell ref="I63:J63"/>
    <mergeCell ref="I64:J64"/>
    <mergeCell ref="I65:J65"/>
    <mergeCell ref="I66:J66"/>
    <mergeCell ref="I67:J67"/>
    <mergeCell ref="I68:J68"/>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42:A43"/>
    <mergeCell ref="D42:E42"/>
    <mergeCell ref="F42:G42"/>
    <mergeCell ref="D43:E43"/>
    <mergeCell ref="F43:G43"/>
    <mergeCell ref="A44:A45"/>
    <mergeCell ref="D44:E44"/>
    <mergeCell ref="F44:G44"/>
    <mergeCell ref="D45:E45"/>
    <mergeCell ref="F45:G45"/>
    <mergeCell ref="A38:A39"/>
    <mergeCell ref="D38:E38"/>
    <mergeCell ref="F38:G38"/>
    <mergeCell ref="D39:E39"/>
    <mergeCell ref="F39:G39"/>
    <mergeCell ref="A40:A41"/>
    <mergeCell ref="D40:E40"/>
    <mergeCell ref="F40:G40"/>
    <mergeCell ref="D41:E41"/>
    <mergeCell ref="F41:G41"/>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F31:G31"/>
    <mergeCell ref="A32:A33"/>
    <mergeCell ref="D32:E32"/>
    <mergeCell ref="F32:G32"/>
    <mergeCell ref="D33:E33"/>
    <mergeCell ref="F33:G33"/>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A25:A26"/>
    <mergeCell ref="H25:J25"/>
    <mergeCell ref="H26:J26"/>
    <mergeCell ref="D28:E28"/>
    <mergeCell ref="F28:G28"/>
    <mergeCell ref="B27:J27"/>
    <mergeCell ref="A28:A29"/>
    <mergeCell ref="J1:L1"/>
    <mergeCell ref="J2:L2"/>
    <mergeCell ref="J3:L3"/>
    <mergeCell ref="J4:L4"/>
    <mergeCell ref="D29:E29"/>
    <mergeCell ref="F29:G29"/>
  </mergeCells>
  <pageMargins left="0.25" right="0.25" top="0.75" bottom="0.75" header="0.3" footer="0.3"/>
  <pageSetup scale="21"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sheetPr>
  <dimension ref="A1:BJ80"/>
  <sheetViews>
    <sheetView topLeftCell="V53" zoomScale="85" zoomScaleNormal="85" workbookViewId="0">
      <selection activeCell="AB62" sqref="AB62"/>
    </sheetView>
  </sheetViews>
  <sheetFormatPr defaultColWidth="10.42578125" defaultRowHeight="13.9"/>
  <cols>
    <col min="1" max="1" width="25.42578125" style="77" customWidth="1"/>
    <col min="2" max="2" width="29.7109375" style="77" customWidth="1"/>
    <col min="3" max="3" width="20.7109375" style="77" customWidth="1"/>
    <col min="4" max="4" width="21.7109375" style="77" customWidth="1"/>
    <col min="5" max="5" width="20.7109375" style="77" bestFit="1" customWidth="1"/>
    <col min="6" max="6" width="21.7109375" style="77" customWidth="1"/>
    <col min="7" max="7" width="20.7109375" style="77" bestFit="1" customWidth="1"/>
    <col min="8" max="8" width="21.42578125" style="77" customWidth="1"/>
    <col min="9" max="9" width="20.7109375" style="77" bestFit="1" customWidth="1"/>
    <col min="10" max="10" width="22.28515625" style="77" customWidth="1"/>
    <col min="11" max="11" width="20.7109375" style="77" bestFit="1" customWidth="1"/>
    <col min="12" max="12" width="23" style="77" customWidth="1"/>
    <col min="13" max="13" width="20.7109375" style="77" bestFit="1" customWidth="1"/>
    <col min="14" max="14" width="22.28515625" style="77" customWidth="1"/>
    <col min="15" max="15" width="20.7109375" style="77" bestFit="1" customWidth="1"/>
    <col min="16" max="16" width="24.42578125" style="77" customWidth="1"/>
    <col min="17" max="17" width="32.28515625" style="77" customWidth="1"/>
    <col min="18" max="18" width="17.28515625" style="77" bestFit="1" customWidth="1"/>
    <col min="19" max="19" width="25.140625" style="77" customWidth="1"/>
    <col min="20" max="20" width="23.7109375" style="77" customWidth="1"/>
    <col min="21" max="21" width="20.7109375" style="77" bestFit="1" customWidth="1"/>
    <col min="22" max="22" width="19.42578125" style="77" bestFit="1" customWidth="1"/>
    <col min="23" max="23" width="28.42578125" style="77" customWidth="1"/>
    <col min="24" max="24" width="17.28515625" style="77" bestFit="1" customWidth="1"/>
    <col min="25" max="25" width="27.7109375" style="77" customWidth="1"/>
    <col min="26" max="26" width="25.7109375" style="77" customWidth="1"/>
    <col min="27" max="27" width="17.42578125" style="77" customWidth="1"/>
    <col min="28" max="28" width="34.28515625" style="77" customWidth="1"/>
    <col min="29" max="29" width="31.140625" style="77" customWidth="1"/>
    <col min="30" max="30" width="17" style="77" customWidth="1"/>
    <col min="31" max="31" width="19.42578125" style="77" bestFit="1" customWidth="1"/>
    <col min="32" max="32" width="25.140625" style="77" customWidth="1"/>
    <col min="33" max="36" width="20.42578125" style="77" bestFit="1" customWidth="1"/>
    <col min="37" max="16384" width="10.42578125" style="77"/>
  </cols>
  <sheetData>
    <row r="1" spans="1:62" s="1" customFormat="1" ht="20.25" customHeight="1">
      <c r="A1" s="606"/>
      <c r="B1" s="645" t="s">
        <v>497</v>
      </c>
      <c r="C1" s="646"/>
      <c r="D1" s="646"/>
      <c r="E1" s="646"/>
      <c r="F1" s="646"/>
      <c r="G1" s="646"/>
      <c r="H1" s="646"/>
      <c r="I1" s="646"/>
      <c r="J1" s="646"/>
      <c r="K1" s="646"/>
      <c r="L1" s="646"/>
      <c r="M1" s="646"/>
      <c r="N1" s="646"/>
      <c r="O1" s="646"/>
      <c r="P1" s="646"/>
      <c r="Q1" s="646"/>
      <c r="R1" s="646"/>
      <c r="S1" s="646"/>
      <c r="T1" s="646"/>
      <c r="U1" s="646"/>
      <c r="V1" s="646"/>
      <c r="W1" s="646"/>
      <c r="X1" s="646"/>
      <c r="Y1" s="646"/>
      <c r="Z1" s="646"/>
      <c r="AA1" s="646"/>
      <c r="AB1" s="646"/>
      <c r="AC1" s="646"/>
      <c r="AD1" s="646"/>
      <c r="AE1" s="646"/>
      <c r="AF1" s="64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row>
    <row r="2" spans="1:62" s="1" customFormat="1" ht="18.75" customHeight="1">
      <c r="A2" s="607"/>
      <c r="B2" s="648"/>
      <c r="C2" s="649"/>
      <c r="D2" s="649"/>
      <c r="E2" s="649"/>
      <c r="F2" s="649"/>
      <c r="G2" s="649"/>
      <c r="H2" s="649"/>
      <c r="I2" s="649"/>
      <c r="J2" s="649"/>
      <c r="K2" s="649"/>
      <c r="L2" s="649"/>
      <c r="M2" s="649"/>
      <c r="N2" s="649"/>
      <c r="O2" s="649"/>
      <c r="P2" s="649"/>
      <c r="Q2" s="649"/>
      <c r="R2" s="649"/>
      <c r="S2" s="649"/>
      <c r="T2" s="649"/>
      <c r="U2" s="649"/>
      <c r="V2" s="649"/>
      <c r="W2" s="649"/>
      <c r="X2" s="649"/>
      <c r="Y2" s="649"/>
      <c r="Z2" s="649"/>
      <c r="AA2" s="649"/>
      <c r="AB2" s="649"/>
      <c r="AC2" s="649"/>
      <c r="AD2" s="649"/>
      <c r="AE2" s="649"/>
      <c r="AF2" s="650"/>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row>
    <row r="3" spans="1:62" s="1" customFormat="1" ht="14.25" customHeight="1">
      <c r="A3" s="607"/>
      <c r="B3" s="648"/>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50"/>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row>
    <row r="4" spans="1:62" s="1" customFormat="1" ht="33" customHeight="1" thickBot="1">
      <c r="A4" s="608"/>
      <c r="B4" s="651"/>
      <c r="C4" s="652"/>
      <c r="D4" s="652"/>
      <c r="E4" s="652"/>
      <c r="F4" s="652"/>
      <c r="G4" s="652"/>
      <c r="H4" s="652"/>
      <c r="I4" s="652"/>
      <c r="J4" s="652"/>
      <c r="K4" s="652"/>
      <c r="L4" s="652"/>
      <c r="M4" s="652"/>
      <c r="N4" s="652"/>
      <c r="O4" s="652"/>
      <c r="P4" s="652"/>
      <c r="Q4" s="652"/>
      <c r="R4" s="652"/>
      <c r="S4" s="652"/>
      <c r="T4" s="652"/>
      <c r="U4" s="652"/>
      <c r="V4" s="652"/>
      <c r="W4" s="652"/>
      <c r="X4" s="652"/>
      <c r="Y4" s="652"/>
      <c r="Z4" s="652"/>
      <c r="AA4" s="652"/>
      <c r="AB4" s="652"/>
      <c r="AC4" s="652"/>
      <c r="AD4" s="652"/>
      <c r="AE4" s="652"/>
      <c r="AF4" s="653"/>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row>
    <row r="5" spans="1:62" s="1" customFormat="1">
      <c r="B5" s="94"/>
      <c r="C5" s="94"/>
      <c r="D5" s="94"/>
      <c r="E5" s="94"/>
      <c r="F5" s="94"/>
      <c r="G5" s="94"/>
      <c r="H5" s="94"/>
      <c r="I5" s="94"/>
      <c r="J5" s="94"/>
      <c r="K5" s="93"/>
      <c r="L5" s="93"/>
      <c r="M5" s="93"/>
      <c r="N5" s="93"/>
      <c r="O5" s="93"/>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row>
    <row r="6" spans="1:62" s="1" customFormat="1" ht="9" customHeight="1">
      <c r="A6" s="5"/>
      <c r="B6" s="94"/>
      <c r="C6" s="94"/>
      <c r="D6" s="94"/>
      <c r="E6" s="94"/>
      <c r="F6" s="94"/>
      <c r="G6" s="94"/>
      <c r="H6" s="94"/>
      <c r="I6" s="94"/>
      <c r="J6" s="94"/>
      <c r="K6" s="94"/>
      <c r="L6" s="94"/>
      <c r="M6" s="94"/>
      <c r="N6" s="94"/>
      <c r="O6" s="94"/>
      <c r="P6" s="2"/>
      <c r="Q6" s="2"/>
      <c r="R6" s="3"/>
      <c r="S6" s="3"/>
      <c r="T6" s="2"/>
      <c r="U6" s="2"/>
      <c r="V6" s="2"/>
      <c r="W6" s="77"/>
      <c r="X6" s="4"/>
      <c r="Y6" s="4"/>
      <c r="Z6" s="4"/>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c r="BB6" s="77"/>
      <c r="BC6" s="77"/>
      <c r="BD6" s="77"/>
      <c r="BE6" s="77"/>
      <c r="BF6" s="77"/>
      <c r="BG6" s="77"/>
      <c r="BH6" s="77"/>
      <c r="BI6" s="77"/>
      <c r="BJ6" s="77"/>
    </row>
    <row r="7" spans="1:62" s="1" customFormat="1" ht="15" customHeight="1" thickBot="1">
      <c r="A7" s="6"/>
      <c r="B7" s="94"/>
      <c r="C7" s="94"/>
      <c r="D7" s="94"/>
      <c r="E7" s="94"/>
      <c r="F7" s="94"/>
      <c r="G7" s="94"/>
      <c r="H7" s="94"/>
      <c r="I7" s="94"/>
      <c r="J7" s="94"/>
      <c r="K7" s="94"/>
      <c r="L7" s="94"/>
      <c r="M7" s="94"/>
      <c r="N7" s="94"/>
      <c r="O7" s="94"/>
      <c r="P7" s="2"/>
      <c r="Q7" s="2"/>
      <c r="R7" s="3"/>
      <c r="S7" s="3"/>
      <c r="T7" s="2"/>
      <c r="U7" s="2"/>
      <c r="V7" s="2"/>
      <c r="W7" s="77"/>
      <c r="X7" s="4"/>
      <c r="Y7" s="4"/>
      <c r="Z7" s="122"/>
      <c r="AA7" s="77"/>
      <c r="AB7" s="77"/>
      <c r="AC7" s="77"/>
      <c r="AD7" s="77"/>
      <c r="AE7" s="77"/>
      <c r="AF7" s="77"/>
      <c r="AG7" s="77"/>
      <c r="AH7" s="77"/>
      <c r="AI7" s="77"/>
      <c r="AJ7" s="77"/>
      <c r="AK7" s="77"/>
      <c r="AL7" s="77"/>
      <c r="AM7" s="77"/>
      <c r="AN7" s="77"/>
      <c r="AO7" s="77"/>
      <c r="AP7" s="77"/>
      <c r="AQ7" s="77"/>
      <c r="AR7" s="77"/>
      <c r="AS7" s="77"/>
      <c r="AT7" s="77"/>
      <c r="AU7" s="77"/>
      <c r="AV7" s="77"/>
      <c r="AW7" s="77"/>
      <c r="AX7" s="77"/>
      <c r="AY7" s="77"/>
      <c r="AZ7" s="77"/>
      <c r="BA7" s="77"/>
      <c r="BB7" s="77"/>
      <c r="BC7" s="77"/>
      <c r="BD7" s="77"/>
      <c r="BE7" s="77"/>
      <c r="BF7" s="77"/>
      <c r="BG7" s="77"/>
      <c r="BH7" s="77"/>
      <c r="BI7" s="77"/>
      <c r="BJ7" s="77"/>
    </row>
    <row r="8" spans="1:62" s="1" customFormat="1" ht="15" customHeight="1" thickBot="1">
      <c r="A8" s="597" t="s">
        <v>4</v>
      </c>
      <c r="B8" s="621" t="s">
        <v>168</v>
      </c>
      <c r="C8" s="622"/>
      <c r="D8" s="622"/>
      <c r="E8" s="622"/>
      <c r="F8" s="622"/>
      <c r="G8" s="622"/>
      <c r="H8" s="622"/>
      <c r="I8" s="622"/>
      <c r="J8" s="622"/>
      <c r="K8" s="622"/>
      <c r="L8" s="622"/>
      <c r="M8" s="622"/>
      <c r="N8" s="622"/>
      <c r="O8" s="622"/>
      <c r="P8" s="622"/>
      <c r="Q8" s="622"/>
      <c r="R8" s="622"/>
      <c r="S8" s="622"/>
      <c r="T8" s="622"/>
      <c r="U8" s="622"/>
      <c r="V8" s="622"/>
      <c r="W8" s="622"/>
      <c r="X8" s="622"/>
      <c r="Y8" s="622"/>
      <c r="Z8" s="622"/>
      <c r="AA8" s="627" t="s">
        <v>169</v>
      </c>
      <c r="AB8" s="635">
        <v>2024110010313</v>
      </c>
      <c r="AC8" s="654" t="s">
        <v>423</v>
      </c>
      <c r="AD8" s="655"/>
      <c r="AE8" s="437" t="s">
        <v>161</v>
      </c>
      <c r="AF8" s="439"/>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row>
    <row r="9" spans="1:62" s="1" customFormat="1" ht="15" customHeight="1" thickBot="1">
      <c r="A9" s="598"/>
      <c r="B9" s="623"/>
      <c r="C9" s="624"/>
      <c r="D9" s="624"/>
      <c r="E9" s="624"/>
      <c r="F9" s="624"/>
      <c r="G9" s="624"/>
      <c r="H9" s="624"/>
      <c r="I9" s="624"/>
      <c r="J9" s="624"/>
      <c r="K9" s="624"/>
      <c r="L9" s="624"/>
      <c r="M9" s="624"/>
      <c r="N9" s="624"/>
      <c r="O9" s="624"/>
      <c r="P9" s="624"/>
      <c r="Q9" s="624"/>
      <c r="R9" s="624"/>
      <c r="S9" s="624"/>
      <c r="T9" s="624"/>
      <c r="U9" s="624"/>
      <c r="V9" s="624"/>
      <c r="W9" s="624"/>
      <c r="X9" s="624"/>
      <c r="Y9" s="624"/>
      <c r="Z9" s="624"/>
      <c r="AA9" s="628"/>
      <c r="AB9" s="636"/>
      <c r="AC9" s="654" t="s">
        <v>424</v>
      </c>
      <c r="AD9" s="655"/>
      <c r="AE9" s="437" t="s">
        <v>163</v>
      </c>
      <c r="AF9" s="439"/>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7"/>
      <c r="BJ9" s="77"/>
    </row>
    <row r="10" spans="1:62" s="1" customFormat="1" ht="15" customHeight="1" thickBot="1">
      <c r="A10" s="598"/>
      <c r="B10" s="623"/>
      <c r="C10" s="624"/>
      <c r="D10" s="624"/>
      <c r="E10" s="624"/>
      <c r="F10" s="624"/>
      <c r="G10" s="624"/>
      <c r="H10" s="624"/>
      <c r="I10" s="624"/>
      <c r="J10" s="624"/>
      <c r="K10" s="624"/>
      <c r="L10" s="624"/>
      <c r="M10" s="624"/>
      <c r="N10" s="624"/>
      <c r="O10" s="624"/>
      <c r="P10" s="624"/>
      <c r="Q10" s="624"/>
      <c r="R10" s="624"/>
      <c r="S10" s="624"/>
      <c r="T10" s="624"/>
      <c r="U10" s="624"/>
      <c r="V10" s="624"/>
      <c r="W10" s="624"/>
      <c r="X10" s="624"/>
      <c r="Y10" s="624"/>
      <c r="Z10" s="624"/>
      <c r="AA10" s="628"/>
      <c r="AB10" s="636"/>
      <c r="AC10" s="654" t="s">
        <v>425</v>
      </c>
      <c r="AD10" s="655"/>
      <c r="AE10" s="437" t="s">
        <v>164</v>
      </c>
      <c r="AF10" s="439"/>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row>
    <row r="11" spans="1:62" s="1" customFormat="1" ht="15" customHeight="1" thickBot="1">
      <c r="A11" s="599"/>
      <c r="B11" s="625"/>
      <c r="C11" s="626"/>
      <c r="D11" s="626"/>
      <c r="E11" s="626"/>
      <c r="F11" s="626"/>
      <c r="G11" s="626"/>
      <c r="H11" s="626"/>
      <c r="I11" s="626"/>
      <c r="J11" s="626"/>
      <c r="K11" s="626"/>
      <c r="L11" s="626"/>
      <c r="M11" s="626"/>
      <c r="N11" s="626"/>
      <c r="O11" s="626"/>
      <c r="P11" s="626"/>
      <c r="Q11" s="626"/>
      <c r="R11" s="626"/>
      <c r="S11" s="626"/>
      <c r="T11" s="626"/>
      <c r="U11" s="626"/>
      <c r="V11" s="626"/>
      <c r="W11" s="626"/>
      <c r="X11" s="626"/>
      <c r="Y11" s="626"/>
      <c r="Z11" s="626"/>
      <c r="AA11" s="629"/>
      <c r="AB11" s="637"/>
      <c r="AC11" s="654" t="s">
        <v>427</v>
      </c>
      <c r="AD11" s="655"/>
      <c r="AE11" s="437" t="s">
        <v>498</v>
      </c>
      <c r="AF11" s="439"/>
      <c r="AG11" s="77"/>
      <c r="AH11" s="77"/>
      <c r="AI11" s="77"/>
      <c r="AJ11" s="77"/>
      <c r="AK11" s="77"/>
      <c r="AL11" s="77"/>
      <c r="AM11" s="77"/>
      <c r="AN11" s="77"/>
      <c r="AO11" s="77"/>
      <c r="AP11" s="77"/>
      <c r="AQ11" s="77"/>
      <c r="AR11" s="77"/>
      <c r="AS11" s="77"/>
      <c r="AT11" s="77"/>
      <c r="AU11" s="77"/>
      <c r="AV11" s="77"/>
      <c r="AW11" s="77"/>
      <c r="AX11" s="77"/>
      <c r="AY11" s="77"/>
      <c r="AZ11" s="77"/>
      <c r="BA11" s="77"/>
      <c r="BB11" s="77"/>
      <c r="BC11" s="77"/>
      <c r="BD11" s="77"/>
      <c r="BE11" s="77"/>
      <c r="BF11" s="77"/>
      <c r="BG11" s="77"/>
      <c r="BH11" s="77"/>
      <c r="BI11" s="77"/>
      <c r="BJ11" s="77"/>
    </row>
    <row r="12" spans="1:62" s="1" customFormat="1" ht="9" customHeight="1">
      <c r="A12" s="14"/>
      <c r="B12" s="123"/>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row>
    <row r="13" spans="1:62" s="26" customFormat="1" ht="16.5" customHeight="1" thickBot="1">
      <c r="C13" s="96"/>
      <c r="D13" s="96"/>
      <c r="E13" s="96"/>
      <c r="F13" s="96"/>
      <c r="G13" s="96"/>
      <c r="H13" s="96"/>
      <c r="I13" s="96"/>
      <c r="J13" s="96"/>
      <c r="K13" s="95"/>
      <c r="L13" s="95"/>
      <c r="M13" s="95"/>
      <c r="N13" s="95"/>
      <c r="O13" s="95"/>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114"/>
      <c r="AU13" s="114"/>
      <c r="AV13" s="114"/>
      <c r="AW13" s="114"/>
      <c r="AX13" s="114"/>
      <c r="AY13" s="114"/>
      <c r="AZ13" s="114"/>
      <c r="BA13" s="114"/>
      <c r="BB13" s="114"/>
      <c r="BC13" s="114"/>
      <c r="BD13" s="114"/>
      <c r="BE13" s="114"/>
      <c r="BF13" s="114"/>
      <c r="BG13" s="114"/>
      <c r="BH13" s="114"/>
      <c r="BI13" s="114"/>
      <c r="BJ13" s="114"/>
    </row>
    <row r="14" spans="1:62" s="79" customFormat="1" ht="21.75" customHeight="1" thickBot="1">
      <c r="A14" s="464" t="s">
        <v>6</v>
      </c>
      <c r="B14" s="152" t="s">
        <v>170</v>
      </c>
      <c r="C14" s="124" t="s">
        <v>171</v>
      </c>
      <c r="D14" s="152" t="s">
        <v>172</v>
      </c>
      <c r="E14" s="124" t="s">
        <v>171</v>
      </c>
      <c r="F14" s="152" t="s">
        <v>173</v>
      </c>
      <c r="G14" s="124" t="s">
        <v>171</v>
      </c>
      <c r="H14" s="152" t="s">
        <v>174</v>
      </c>
      <c r="I14" s="125" t="s">
        <v>171</v>
      </c>
      <c r="J14" s="97"/>
      <c r="K14" s="463" t="s">
        <v>8</v>
      </c>
      <c r="L14" s="463"/>
      <c r="M14" s="656" t="s">
        <v>175</v>
      </c>
      <c r="N14" s="656"/>
      <c r="O14" s="656"/>
      <c r="P14" s="126"/>
      <c r="Q14" s="161"/>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row>
    <row r="15" spans="1:62" s="79" customFormat="1" ht="21.75" customHeight="1" thickBot="1">
      <c r="A15" s="464"/>
      <c r="B15" s="153" t="s">
        <v>176</v>
      </c>
      <c r="C15" s="124" t="s">
        <v>171</v>
      </c>
      <c r="D15" s="152" t="s">
        <v>177</v>
      </c>
      <c r="E15" s="124" t="s">
        <v>171</v>
      </c>
      <c r="F15" s="152" t="s">
        <v>178</v>
      </c>
      <c r="G15" s="322" t="s">
        <v>171</v>
      </c>
      <c r="H15" s="152" t="s">
        <v>179</v>
      </c>
      <c r="I15" s="125" t="s">
        <v>171</v>
      </c>
      <c r="J15" s="97"/>
      <c r="K15" s="463"/>
      <c r="L15" s="463"/>
      <c r="M15" s="656" t="s">
        <v>180</v>
      </c>
      <c r="N15" s="656"/>
      <c r="O15" s="656"/>
      <c r="P15" s="126"/>
      <c r="Q15" s="161"/>
      <c r="R15" s="115"/>
      <c r="S15" s="115"/>
      <c r="T15" s="115"/>
      <c r="U15" s="115"/>
      <c r="V15" s="115"/>
      <c r="W15" s="115"/>
      <c r="X15" s="115"/>
      <c r="Y15" s="115"/>
      <c r="Z15" s="115"/>
      <c r="AA15" s="115"/>
      <c r="AB15" s="115"/>
      <c r="AC15" s="115"/>
      <c r="AD15" s="115"/>
      <c r="AE15" s="115"/>
      <c r="AF15" s="115"/>
      <c r="AG15" s="115"/>
      <c r="AH15" s="115"/>
      <c r="AI15" s="115"/>
      <c r="AJ15" s="115"/>
      <c r="AK15" s="115"/>
      <c r="AL15" s="115"/>
      <c r="AM15" s="115"/>
      <c r="AN15" s="115"/>
      <c r="AO15" s="115"/>
      <c r="AP15" s="115"/>
      <c r="AQ15" s="115"/>
      <c r="AR15" s="115"/>
      <c r="AS15" s="115"/>
      <c r="AT15" s="115"/>
      <c r="AU15" s="115"/>
      <c r="AV15" s="115"/>
      <c r="AW15" s="115"/>
      <c r="AX15" s="115"/>
      <c r="AY15" s="115"/>
      <c r="AZ15" s="115"/>
      <c r="BA15" s="115"/>
      <c r="BB15" s="115"/>
      <c r="BC15" s="115"/>
      <c r="BD15" s="115"/>
      <c r="BE15" s="115"/>
      <c r="BF15" s="115"/>
      <c r="BG15" s="115"/>
      <c r="BH15" s="115"/>
      <c r="BI15" s="115"/>
      <c r="BJ15" s="115"/>
    </row>
    <row r="16" spans="1:62" s="79" customFormat="1" ht="21.75" customHeight="1" thickBot="1">
      <c r="A16" s="464"/>
      <c r="B16" s="152" t="s">
        <v>181</v>
      </c>
      <c r="C16" s="124" t="s">
        <v>171</v>
      </c>
      <c r="D16" s="152" t="s">
        <v>182</v>
      </c>
      <c r="E16" s="124" t="s">
        <v>171</v>
      </c>
      <c r="F16" s="152" t="s">
        <v>183</v>
      </c>
      <c r="G16" s="322" t="s">
        <v>171</v>
      </c>
      <c r="H16" s="152" t="s">
        <v>184</v>
      </c>
      <c r="I16" s="125"/>
      <c r="K16" s="463"/>
      <c r="L16" s="463"/>
      <c r="M16" s="656" t="s">
        <v>185</v>
      </c>
      <c r="N16" s="656"/>
      <c r="O16" s="656"/>
      <c r="P16" s="269" t="s">
        <v>171</v>
      </c>
      <c r="Q16" s="161"/>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5"/>
      <c r="AR16" s="115"/>
      <c r="AS16" s="115"/>
      <c r="AT16" s="115"/>
      <c r="AU16" s="115"/>
      <c r="AV16" s="115"/>
      <c r="AW16" s="115"/>
      <c r="AX16" s="115"/>
      <c r="AY16" s="115"/>
      <c r="AZ16" s="115"/>
      <c r="BA16" s="115"/>
      <c r="BB16" s="115"/>
      <c r="BC16" s="115"/>
      <c r="BD16" s="115"/>
      <c r="BE16" s="115"/>
      <c r="BF16" s="115"/>
      <c r="BG16" s="115"/>
      <c r="BH16" s="115"/>
      <c r="BI16" s="115"/>
      <c r="BJ16" s="115"/>
    </row>
    <row r="17" spans="1:62" s="79" customFormat="1" ht="21.75" customHeight="1" thickBot="1">
      <c r="A17" s="1"/>
      <c r="B17" s="1"/>
      <c r="C17" s="1"/>
      <c r="D17" s="1"/>
      <c r="E17" s="1"/>
      <c r="F17" s="1"/>
      <c r="G17" s="97"/>
      <c r="H17" s="97"/>
      <c r="I17" s="97"/>
      <c r="J17" s="97"/>
      <c r="K17" s="98"/>
      <c r="L17" s="98"/>
      <c r="M17" s="96"/>
      <c r="N17" s="96"/>
      <c r="O17" s="96"/>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115"/>
      <c r="AU17" s="115"/>
      <c r="AV17" s="115"/>
      <c r="AW17" s="115"/>
      <c r="AX17" s="115"/>
      <c r="AY17" s="115"/>
      <c r="AZ17" s="115"/>
      <c r="BA17" s="115"/>
      <c r="BB17" s="115"/>
      <c r="BC17" s="115"/>
      <c r="BD17" s="115"/>
      <c r="BE17" s="115"/>
      <c r="BF17" s="115"/>
      <c r="BG17" s="115"/>
      <c r="BH17" s="115"/>
      <c r="BI17" s="115"/>
      <c r="BJ17" s="115"/>
    </row>
    <row r="18" spans="1:62" s="1" customFormat="1" ht="48" customHeight="1" thickBot="1">
      <c r="A18" s="484" t="s">
        <v>499</v>
      </c>
      <c r="B18" s="485"/>
      <c r="C18" s="485"/>
      <c r="D18" s="485"/>
      <c r="E18" s="485"/>
      <c r="F18" s="485"/>
      <c r="G18" s="485"/>
      <c r="H18" s="485"/>
      <c r="I18" s="485"/>
      <c r="J18" s="485"/>
      <c r="K18" s="485"/>
      <c r="L18" s="485"/>
      <c r="M18" s="485"/>
      <c r="N18" s="485"/>
      <c r="O18" s="485"/>
      <c r="P18" s="485"/>
      <c r="Q18" s="485"/>
      <c r="R18" s="485"/>
      <c r="S18" s="485"/>
      <c r="T18" s="485"/>
      <c r="U18" s="485"/>
      <c r="V18" s="485"/>
      <c r="W18" s="485"/>
      <c r="X18" s="485"/>
      <c r="Y18" s="485"/>
      <c r="Z18" s="485"/>
      <c r="AA18" s="485"/>
      <c r="AB18" s="485"/>
      <c r="AC18" s="485"/>
      <c r="AD18" s="485"/>
      <c r="AE18" s="485"/>
      <c r="AF18" s="486"/>
      <c r="AG18" s="115"/>
      <c r="AH18" s="115"/>
      <c r="AI18" s="115"/>
      <c r="AJ18" s="115"/>
      <c r="AK18" s="115"/>
      <c r="AL18" s="115"/>
      <c r="AM18" s="115"/>
      <c r="AN18" s="77"/>
      <c r="AO18" s="77"/>
      <c r="AP18" s="77"/>
      <c r="AQ18" s="77"/>
      <c r="AR18" s="77"/>
      <c r="AS18" s="77"/>
      <c r="AT18" s="77"/>
      <c r="AU18" s="77"/>
      <c r="AV18" s="77"/>
      <c r="AW18" s="77"/>
      <c r="AX18" s="77"/>
      <c r="AY18" s="77"/>
      <c r="AZ18" s="77"/>
      <c r="BA18" s="77"/>
      <c r="BB18" s="77"/>
      <c r="BC18" s="77"/>
      <c r="BD18" s="77"/>
      <c r="BE18" s="77"/>
      <c r="BF18" s="77"/>
      <c r="BG18" s="77"/>
      <c r="BH18" s="77"/>
      <c r="BI18" s="77"/>
      <c r="BJ18" s="77"/>
    </row>
    <row r="19" spans="1:62" s="1" customFormat="1" ht="50.25" customHeight="1" thickBot="1">
      <c r="A19" s="482" t="s">
        <v>500</v>
      </c>
      <c r="B19" s="483"/>
      <c r="C19" s="639" t="s">
        <v>432</v>
      </c>
      <c r="D19" s="639"/>
      <c r="E19" s="639"/>
      <c r="F19" s="639"/>
      <c r="G19" s="639"/>
      <c r="H19" s="639"/>
      <c r="I19" s="639"/>
      <c r="J19" s="639"/>
      <c r="K19" s="639"/>
      <c r="L19" s="639"/>
      <c r="M19" s="639"/>
      <c r="N19" s="639"/>
      <c r="O19" s="639"/>
      <c r="P19" s="639"/>
      <c r="Q19" s="639"/>
      <c r="R19" s="639"/>
      <c r="S19" s="639"/>
      <c r="T19" s="639"/>
      <c r="U19" s="639"/>
      <c r="V19" s="639"/>
      <c r="W19" s="639"/>
      <c r="X19" s="639"/>
      <c r="Y19" s="639"/>
      <c r="Z19" s="639"/>
      <c r="AA19" s="639"/>
      <c r="AB19" s="639"/>
      <c r="AC19" s="639"/>
      <c r="AD19" s="639"/>
      <c r="AE19" s="639"/>
      <c r="AF19" s="640"/>
      <c r="AG19" s="115"/>
      <c r="AH19" s="115"/>
      <c r="AI19" s="115"/>
      <c r="AJ19" s="115"/>
      <c r="AK19" s="115"/>
      <c r="AL19" s="115"/>
      <c r="AM19" s="115"/>
      <c r="AN19" s="77"/>
      <c r="AO19" s="77"/>
      <c r="AP19" s="77"/>
      <c r="AQ19" s="77"/>
      <c r="AR19" s="77"/>
      <c r="AS19" s="77"/>
      <c r="AT19" s="77"/>
      <c r="AU19" s="77"/>
      <c r="AV19" s="77"/>
      <c r="AW19" s="77"/>
      <c r="AX19" s="77"/>
      <c r="AY19" s="77"/>
      <c r="AZ19" s="77"/>
      <c r="BA19" s="77"/>
      <c r="BB19" s="77"/>
      <c r="BC19" s="77"/>
      <c r="BD19" s="77"/>
      <c r="BE19" s="77"/>
      <c r="BF19" s="77"/>
      <c r="BG19" s="77"/>
      <c r="BH19" s="77"/>
      <c r="BI19" s="77"/>
      <c r="BJ19" s="77"/>
    </row>
    <row r="20" spans="1:62" s="29" customFormat="1" ht="21.75" customHeight="1" thickBot="1">
      <c r="A20" s="499" t="s">
        <v>501</v>
      </c>
      <c r="B20" s="641" t="s">
        <v>502</v>
      </c>
      <c r="C20" s="592" t="s">
        <v>85</v>
      </c>
      <c r="D20" s="638"/>
      <c r="E20" s="638"/>
      <c r="F20" s="638"/>
      <c r="G20" s="638"/>
      <c r="H20" s="638"/>
      <c r="I20" s="638"/>
      <c r="J20" s="638"/>
      <c r="K20" s="638"/>
      <c r="L20" s="638"/>
      <c r="M20" s="638"/>
      <c r="N20" s="593"/>
      <c r="O20" s="632" t="s">
        <v>87</v>
      </c>
      <c r="P20" s="633"/>
      <c r="Q20" s="633"/>
      <c r="R20" s="633"/>
      <c r="S20" s="633"/>
      <c r="T20" s="633"/>
      <c r="U20" s="633"/>
      <c r="V20" s="633"/>
      <c r="W20" s="633"/>
      <c r="X20" s="633"/>
      <c r="Y20" s="633"/>
      <c r="Z20" s="633"/>
      <c r="AA20" s="633"/>
      <c r="AB20" s="633"/>
      <c r="AC20" s="633"/>
      <c r="AD20" s="633"/>
      <c r="AE20" s="633"/>
      <c r="AF20" s="634"/>
      <c r="AG20" s="115"/>
      <c r="AH20" s="115"/>
      <c r="AI20" s="115"/>
      <c r="AJ20" s="115"/>
      <c r="AK20" s="115"/>
      <c r="AL20" s="115"/>
      <c r="AM20" s="115"/>
      <c r="AN20" s="116"/>
      <c r="AO20" s="116"/>
      <c r="AP20" s="116"/>
      <c r="AQ20" s="116"/>
      <c r="AR20" s="116"/>
      <c r="AS20" s="116"/>
      <c r="AT20" s="116"/>
      <c r="AU20" s="116"/>
      <c r="AV20" s="116"/>
      <c r="AW20" s="116"/>
      <c r="AX20" s="116"/>
      <c r="AY20" s="116"/>
      <c r="AZ20" s="116"/>
      <c r="BA20" s="116"/>
      <c r="BB20" s="116"/>
      <c r="BC20" s="116"/>
      <c r="BD20" s="116"/>
      <c r="BE20" s="116"/>
      <c r="BF20" s="116"/>
      <c r="BG20" s="116"/>
      <c r="BH20" s="116"/>
      <c r="BI20" s="116"/>
      <c r="BJ20" s="116"/>
    </row>
    <row r="21" spans="1:62" s="29" customFormat="1" ht="21.75" customHeight="1" thickBot="1">
      <c r="A21" s="657"/>
      <c r="B21" s="641"/>
      <c r="C21" s="630" t="s">
        <v>203</v>
      </c>
      <c r="D21" s="631"/>
      <c r="E21" s="630" t="s">
        <v>209</v>
      </c>
      <c r="F21" s="631"/>
      <c r="G21" s="630" t="s">
        <v>213</v>
      </c>
      <c r="H21" s="631"/>
      <c r="I21" s="630" t="s">
        <v>217</v>
      </c>
      <c r="J21" s="631"/>
      <c r="K21" s="630" t="s">
        <v>221</v>
      </c>
      <c r="L21" s="631"/>
      <c r="M21" s="630" t="s">
        <v>225</v>
      </c>
      <c r="N21" s="631"/>
      <c r="O21" s="632" t="s">
        <v>203</v>
      </c>
      <c r="P21" s="633"/>
      <c r="Q21" s="634"/>
      <c r="R21" s="642" t="s">
        <v>209</v>
      </c>
      <c r="S21" s="643"/>
      <c r="T21" s="644"/>
      <c r="U21" s="642" t="s">
        <v>213</v>
      </c>
      <c r="V21" s="643"/>
      <c r="W21" s="644"/>
      <c r="X21" s="642" t="s">
        <v>217</v>
      </c>
      <c r="Y21" s="643"/>
      <c r="Z21" s="644"/>
      <c r="AA21" s="642" t="s">
        <v>221</v>
      </c>
      <c r="AB21" s="643"/>
      <c r="AC21" s="644"/>
      <c r="AD21" s="642" t="s">
        <v>225</v>
      </c>
      <c r="AE21" s="643"/>
      <c r="AF21" s="644"/>
      <c r="AG21" s="115"/>
      <c r="AH21" s="115"/>
      <c r="AI21" s="115"/>
      <c r="AJ21" s="115"/>
      <c r="AK21" s="115"/>
      <c r="AL21" s="115"/>
      <c r="AM21" s="115"/>
      <c r="AN21" s="116"/>
      <c r="AO21" s="116"/>
      <c r="AP21" s="116"/>
      <c r="AQ21" s="116"/>
      <c r="AR21" s="116"/>
      <c r="AS21" s="116"/>
      <c r="AT21" s="116"/>
      <c r="AU21" s="116"/>
      <c r="AV21" s="116"/>
      <c r="AW21" s="116"/>
      <c r="AX21" s="116"/>
      <c r="AY21" s="116"/>
      <c r="AZ21" s="116"/>
      <c r="BA21" s="116"/>
      <c r="BB21" s="116"/>
      <c r="BC21" s="116"/>
      <c r="BD21" s="116"/>
      <c r="BE21" s="116"/>
      <c r="BF21" s="116"/>
      <c r="BG21" s="116"/>
      <c r="BH21" s="116"/>
      <c r="BI21" s="116"/>
      <c r="BJ21" s="116"/>
    </row>
    <row r="22" spans="1:62" s="29" customFormat="1" ht="28.5" customHeight="1" thickBot="1">
      <c r="A22" s="657"/>
      <c r="B22" s="641"/>
      <c r="C22" s="120" t="s">
        <v>503</v>
      </c>
      <c r="D22" s="120" t="s">
        <v>504</v>
      </c>
      <c r="E22" s="120" t="s">
        <v>503</v>
      </c>
      <c r="F22" s="120" t="s">
        <v>504</v>
      </c>
      <c r="G22" s="120" t="s">
        <v>503</v>
      </c>
      <c r="H22" s="120" t="s">
        <v>504</v>
      </c>
      <c r="I22" s="120" t="s">
        <v>503</v>
      </c>
      <c r="J22" s="120" t="s">
        <v>504</v>
      </c>
      <c r="K22" s="120" t="s">
        <v>503</v>
      </c>
      <c r="L22" s="120" t="s">
        <v>504</v>
      </c>
      <c r="M22" s="120" t="s">
        <v>503</v>
      </c>
      <c r="N22" s="120" t="s">
        <v>504</v>
      </c>
      <c r="O22" s="121" t="s">
        <v>503</v>
      </c>
      <c r="P22" s="121" t="s">
        <v>505</v>
      </c>
      <c r="Q22" s="121" t="s">
        <v>28</v>
      </c>
      <c r="R22" s="121" t="s">
        <v>503</v>
      </c>
      <c r="S22" s="121" t="s">
        <v>505</v>
      </c>
      <c r="T22" s="121" t="s">
        <v>28</v>
      </c>
      <c r="U22" s="121" t="s">
        <v>503</v>
      </c>
      <c r="V22" s="121" t="s">
        <v>505</v>
      </c>
      <c r="W22" s="121" t="s">
        <v>28</v>
      </c>
      <c r="X22" s="121" t="s">
        <v>503</v>
      </c>
      <c r="Y22" s="121" t="s">
        <v>505</v>
      </c>
      <c r="Z22" s="121" t="s">
        <v>28</v>
      </c>
      <c r="AA22" s="121" t="s">
        <v>503</v>
      </c>
      <c r="AB22" s="121" t="s">
        <v>505</v>
      </c>
      <c r="AC22" s="121" t="s">
        <v>28</v>
      </c>
      <c r="AD22" s="121" t="s">
        <v>503</v>
      </c>
      <c r="AE22" s="121" t="s">
        <v>505</v>
      </c>
      <c r="AF22" s="121" t="s">
        <v>28</v>
      </c>
      <c r="AG22" s="115"/>
      <c r="AH22" s="115"/>
      <c r="AI22" s="115"/>
      <c r="AJ22" s="115"/>
      <c r="AK22" s="115"/>
      <c r="AL22" s="115"/>
      <c r="AM22" s="115"/>
      <c r="AN22" s="116"/>
      <c r="AO22" s="116"/>
      <c r="AP22" s="116"/>
      <c r="AQ22" s="116"/>
      <c r="AR22" s="116"/>
      <c r="AS22" s="116"/>
      <c r="AT22" s="116"/>
      <c r="AU22" s="116"/>
      <c r="AV22" s="116"/>
      <c r="AW22" s="116"/>
      <c r="AX22" s="116"/>
      <c r="AY22" s="116"/>
      <c r="AZ22" s="116"/>
      <c r="BA22" s="116"/>
      <c r="BB22" s="116"/>
      <c r="BC22" s="116"/>
      <c r="BD22" s="116"/>
      <c r="BE22" s="116"/>
      <c r="BF22" s="116"/>
      <c r="BG22" s="116"/>
      <c r="BH22" s="116"/>
      <c r="BI22" s="116"/>
      <c r="BJ22" s="116"/>
    </row>
    <row r="23" spans="1:62" s="29" customFormat="1" ht="15.75" customHeight="1" thickBot="1">
      <c r="A23" s="657"/>
      <c r="B23" s="208" t="s">
        <v>506</v>
      </c>
      <c r="C23" s="243">
        <v>0</v>
      </c>
      <c r="D23" s="120"/>
      <c r="E23" s="243">
        <v>400</v>
      </c>
      <c r="F23" s="120"/>
      <c r="G23" s="243">
        <v>800</v>
      </c>
      <c r="H23" s="120"/>
      <c r="I23" s="243">
        <v>600</v>
      </c>
      <c r="J23" s="120"/>
      <c r="K23" s="243">
        <v>800</v>
      </c>
      <c r="L23" s="120"/>
      <c r="M23" s="243">
        <v>800</v>
      </c>
      <c r="N23" s="120"/>
      <c r="O23" s="210"/>
      <c r="P23" s="121"/>
      <c r="Q23" s="211"/>
      <c r="R23" s="210"/>
      <c r="S23" s="121"/>
      <c r="T23" s="211"/>
      <c r="U23" s="210"/>
      <c r="V23" s="121"/>
      <c r="W23" s="211"/>
      <c r="X23" s="210"/>
      <c r="Y23" s="121"/>
      <c r="Z23" s="211"/>
      <c r="AA23" s="210"/>
      <c r="AB23" s="121"/>
      <c r="AC23" s="211"/>
      <c r="AD23" s="210"/>
      <c r="AE23" s="121"/>
      <c r="AF23" s="212"/>
      <c r="AG23" s="115"/>
      <c r="AH23" s="115"/>
      <c r="AI23" s="115"/>
      <c r="AJ23" s="115"/>
      <c r="AK23" s="115"/>
      <c r="AL23" s="115"/>
      <c r="AM23" s="115"/>
      <c r="AN23" s="116"/>
      <c r="AO23" s="116"/>
      <c r="AP23" s="116"/>
      <c r="AQ23" s="116"/>
      <c r="AR23" s="116"/>
      <c r="AS23" s="116"/>
      <c r="AT23" s="116"/>
      <c r="AU23" s="116"/>
      <c r="AV23" s="116"/>
      <c r="AW23" s="116"/>
      <c r="AX23" s="116"/>
      <c r="AY23" s="116"/>
      <c r="AZ23" s="116"/>
      <c r="BA23" s="116"/>
      <c r="BB23" s="116"/>
      <c r="BC23" s="116"/>
      <c r="BD23" s="116"/>
      <c r="BE23" s="116"/>
      <c r="BF23" s="116"/>
      <c r="BG23" s="116"/>
      <c r="BH23" s="116"/>
      <c r="BI23" s="116"/>
      <c r="BJ23" s="116"/>
    </row>
    <row r="24" spans="1:62" s="29" customFormat="1" ht="15.75" customHeight="1">
      <c r="A24" s="657"/>
      <c r="B24" s="74" t="s">
        <v>507</v>
      </c>
      <c r="C24" s="130"/>
      <c r="D24" s="128"/>
      <c r="E24" s="130"/>
      <c r="F24" s="128"/>
      <c r="G24" s="130"/>
      <c r="H24" s="128"/>
      <c r="I24" s="130"/>
      <c r="J24" s="128"/>
      <c r="K24" s="130"/>
      <c r="L24" s="128"/>
      <c r="M24" s="130"/>
      <c r="N24" s="128"/>
      <c r="O24" s="72">
        <v>0</v>
      </c>
      <c r="P24" s="128"/>
      <c r="Q24" s="128"/>
      <c r="R24" s="244">
        <v>0</v>
      </c>
      <c r="S24" s="245">
        <f>R24*1372585.48</f>
        <v>0</v>
      </c>
      <c r="T24" s="245">
        <f>R24*4950.039813</f>
        <v>0</v>
      </c>
      <c r="U24" s="246">
        <v>0</v>
      </c>
      <c r="V24" s="245">
        <f>T23*4950.039813</f>
        <v>0</v>
      </c>
      <c r="W24" s="247">
        <f>U24*84832.05204</f>
        <v>0</v>
      </c>
      <c r="X24" s="244">
        <v>25</v>
      </c>
      <c r="Y24" s="268">
        <v>2613385</v>
      </c>
      <c r="Z24" s="268">
        <v>3466031.007751938</v>
      </c>
      <c r="AA24" s="244">
        <v>19</v>
      </c>
      <c r="AB24" s="268">
        <v>0</v>
      </c>
      <c r="AC24" s="268">
        <f>AA24*117333.4987</f>
        <v>2229336.4753</v>
      </c>
      <c r="AD24" s="244">
        <v>0</v>
      </c>
      <c r="AE24" s="310">
        <v>0</v>
      </c>
      <c r="AF24" s="311">
        <f>(AF$44/AD$44)*AD24</f>
        <v>0</v>
      </c>
      <c r="AG24" s="115"/>
      <c r="AH24" s="115"/>
      <c r="AI24" s="115"/>
      <c r="AJ24" s="115"/>
      <c r="AK24" s="115"/>
      <c r="AL24" s="115"/>
      <c r="AM24" s="115"/>
      <c r="AN24" s="116"/>
      <c r="AO24" s="116"/>
      <c r="AP24" s="116"/>
      <c r="AQ24" s="116"/>
      <c r="AR24" s="116"/>
      <c r="AS24" s="116"/>
      <c r="AT24" s="116"/>
      <c r="AU24" s="116"/>
      <c r="AV24" s="116"/>
      <c r="AW24" s="116"/>
      <c r="AX24" s="116"/>
      <c r="AY24" s="116"/>
      <c r="AZ24" s="116"/>
      <c r="BA24" s="116"/>
      <c r="BB24" s="116"/>
      <c r="BC24" s="116"/>
      <c r="BD24" s="116"/>
      <c r="BE24" s="116"/>
      <c r="BF24" s="116"/>
      <c r="BG24" s="116"/>
      <c r="BH24" s="116"/>
      <c r="BI24" s="116"/>
      <c r="BJ24" s="116"/>
    </row>
    <row r="25" spans="1:62" s="29" customFormat="1" ht="15.75" customHeight="1">
      <c r="A25" s="657"/>
      <c r="B25" s="75" t="s">
        <v>508</v>
      </c>
      <c r="C25" s="72"/>
      <c r="D25" s="128"/>
      <c r="E25" s="72"/>
      <c r="F25" s="128"/>
      <c r="G25" s="72"/>
      <c r="H25" s="128"/>
      <c r="I25" s="72"/>
      <c r="J25" s="128"/>
      <c r="K25" s="72"/>
      <c r="L25" s="128"/>
      <c r="M25" s="72"/>
      <c r="N25" s="128"/>
      <c r="O25" s="72">
        <v>0</v>
      </c>
      <c r="P25" s="128"/>
      <c r="Q25" s="128"/>
      <c r="R25" s="244">
        <v>56</v>
      </c>
      <c r="S25" s="245">
        <f>R25*2335676.815</f>
        <v>130797901.64</v>
      </c>
      <c r="T25" s="245">
        <f>R25*9900.077283</f>
        <v>554404.32784799999</v>
      </c>
      <c r="U25" s="246">
        <v>0</v>
      </c>
      <c r="V25" s="245">
        <f>T24*4950.039813</f>
        <v>0</v>
      </c>
      <c r="W25" s="247">
        <f t="shared" ref="W25:W44" si="0">U25*84832.05204</f>
        <v>0</v>
      </c>
      <c r="X25" s="244">
        <v>16</v>
      </c>
      <c r="Y25" s="268">
        <v>1672566.4</v>
      </c>
      <c r="Z25" s="268">
        <v>2218259.8449612404</v>
      </c>
      <c r="AA25" s="244">
        <v>6</v>
      </c>
      <c r="AB25" s="268">
        <v>0</v>
      </c>
      <c r="AC25" s="268">
        <f t="shared" ref="AC25:AC44" si="1">AA25*117333.4987</f>
        <v>704000.99219999998</v>
      </c>
      <c r="AD25" s="244">
        <v>35</v>
      </c>
      <c r="AE25" s="309">
        <v>0</v>
      </c>
      <c r="AF25" s="311">
        <f>(AF$44/AD$44)*AD25</f>
        <v>4777669.9029126214</v>
      </c>
      <c r="AG25" s="115"/>
      <c r="AH25" s="115"/>
      <c r="AI25" s="115"/>
      <c r="AJ25" s="115"/>
      <c r="AK25" s="115"/>
      <c r="AL25" s="115"/>
      <c r="AM25" s="115"/>
      <c r="AN25" s="116"/>
      <c r="AO25" s="116"/>
      <c r="AP25" s="116"/>
      <c r="AQ25" s="116"/>
      <c r="AR25" s="116"/>
      <c r="AS25" s="116"/>
      <c r="AT25" s="116"/>
      <c r="AU25" s="116"/>
      <c r="AV25" s="116"/>
      <c r="AW25" s="116"/>
      <c r="AX25" s="116"/>
      <c r="AY25" s="116"/>
      <c r="AZ25" s="116"/>
      <c r="BA25" s="116"/>
      <c r="BB25" s="116"/>
      <c r="BC25" s="116"/>
      <c r="BD25" s="116"/>
      <c r="BE25" s="116"/>
      <c r="BF25" s="116"/>
      <c r="BG25" s="116"/>
      <c r="BH25" s="116"/>
      <c r="BI25" s="116"/>
      <c r="BJ25" s="116"/>
    </row>
    <row r="26" spans="1:62" s="29" customFormat="1" ht="15.75" customHeight="1">
      <c r="A26" s="657"/>
      <c r="B26" s="75" t="s">
        <v>509</v>
      </c>
      <c r="C26" s="72"/>
      <c r="D26" s="128"/>
      <c r="E26" s="72"/>
      <c r="F26" s="128"/>
      <c r="G26" s="72"/>
      <c r="H26" s="128"/>
      <c r="I26" s="72"/>
      <c r="J26" s="128"/>
      <c r="K26" s="72"/>
      <c r="L26" s="128"/>
      <c r="M26" s="72"/>
      <c r="N26" s="128"/>
      <c r="O26" s="72">
        <v>0</v>
      </c>
      <c r="P26" s="128"/>
      <c r="Q26" s="128"/>
      <c r="R26" s="244">
        <v>8</v>
      </c>
      <c r="S26" s="245">
        <f t="shared" ref="S26:S43" si="2">R26*2335676.815</f>
        <v>18685414.52</v>
      </c>
      <c r="T26" s="245">
        <f t="shared" ref="T26:T43" si="3">R26*9900.077283</f>
        <v>79200.618264000004</v>
      </c>
      <c r="U26" s="246">
        <v>19</v>
      </c>
      <c r="V26" s="245">
        <f ca="1">-V26</f>
        <v>0</v>
      </c>
      <c r="W26" s="247">
        <f t="shared" si="0"/>
        <v>1611808.9887599999</v>
      </c>
      <c r="X26" s="244">
        <v>29</v>
      </c>
      <c r="Y26" s="268">
        <v>3031526.5999999996</v>
      </c>
      <c r="Z26" s="268">
        <v>4020595.9689922482</v>
      </c>
      <c r="AA26" s="244">
        <v>53</v>
      </c>
      <c r="AB26" s="268">
        <v>0</v>
      </c>
      <c r="AC26" s="268">
        <f t="shared" si="1"/>
        <v>6218675.4310999997</v>
      </c>
      <c r="AD26" s="244">
        <v>31</v>
      </c>
      <c r="AE26" s="309">
        <v>0</v>
      </c>
      <c r="AF26" s="311">
        <f t="shared" ref="AF26:AF43" si="4">(AF$44/AD$44)*AD26</f>
        <v>4231650.485436894</v>
      </c>
      <c r="AG26" s="115"/>
      <c r="AH26" s="115"/>
      <c r="AI26" s="115"/>
      <c r="AJ26" s="115"/>
      <c r="AK26" s="115"/>
      <c r="AL26" s="115"/>
      <c r="AM26" s="115"/>
      <c r="AN26" s="116"/>
      <c r="AO26" s="116"/>
      <c r="AP26" s="116"/>
      <c r="AQ26" s="116"/>
      <c r="AR26" s="116"/>
      <c r="AS26" s="116"/>
      <c r="AT26" s="116"/>
      <c r="AU26" s="116"/>
      <c r="AV26" s="116"/>
      <c r="AW26" s="116"/>
      <c r="AX26" s="116"/>
      <c r="AY26" s="116"/>
      <c r="AZ26" s="116"/>
      <c r="BA26" s="116"/>
      <c r="BB26" s="116"/>
      <c r="BC26" s="116"/>
      <c r="BD26" s="116"/>
      <c r="BE26" s="116"/>
      <c r="BF26" s="116"/>
      <c r="BG26" s="116"/>
      <c r="BH26" s="116"/>
      <c r="BI26" s="116"/>
      <c r="BJ26" s="116"/>
    </row>
    <row r="27" spans="1:62" s="29" customFormat="1" ht="15.75" customHeight="1">
      <c r="A27" s="657"/>
      <c r="B27" s="75" t="s">
        <v>510</v>
      </c>
      <c r="C27" s="72"/>
      <c r="D27" s="128"/>
      <c r="E27" s="72"/>
      <c r="F27" s="128"/>
      <c r="G27" s="72"/>
      <c r="H27" s="128"/>
      <c r="I27" s="72"/>
      <c r="J27" s="128"/>
      <c r="K27" s="72"/>
      <c r="L27" s="128"/>
      <c r="M27" s="72"/>
      <c r="N27" s="128"/>
      <c r="O27" s="72">
        <v>0</v>
      </c>
      <c r="P27" s="128"/>
      <c r="Q27" s="128"/>
      <c r="R27" s="244">
        <v>4</v>
      </c>
      <c r="S27" s="245">
        <f t="shared" si="2"/>
        <v>9342707.2599999998</v>
      </c>
      <c r="T27" s="245">
        <f t="shared" si="3"/>
        <v>39600.309132000002</v>
      </c>
      <c r="U27" s="246">
        <v>62</v>
      </c>
      <c r="V27" s="245">
        <f ca="1">-V27</f>
        <v>0</v>
      </c>
      <c r="W27" s="247">
        <f t="shared" si="0"/>
        <v>5259587.2264799997</v>
      </c>
      <c r="X27" s="244">
        <v>34</v>
      </c>
      <c r="Y27" s="268">
        <v>3554203.5999999996</v>
      </c>
      <c r="Z27" s="268">
        <v>4713802.170542636</v>
      </c>
      <c r="AA27" s="244">
        <v>48</v>
      </c>
      <c r="AB27" s="268">
        <v>0</v>
      </c>
      <c r="AC27" s="268">
        <f t="shared" si="1"/>
        <v>5632007.9375999998</v>
      </c>
      <c r="AD27" s="244">
        <v>33</v>
      </c>
      <c r="AE27" s="309">
        <v>0</v>
      </c>
      <c r="AF27" s="311">
        <f t="shared" si="4"/>
        <v>4504660.1941747572</v>
      </c>
      <c r="AG27" s="115"/>
      <c r="AH27" s="115"/>
      <c r="AI27" s="115"/>
      <c r="AJ27" s="115"/>
      <c r="AK27" s="115"/>
      <c r="AL27" s="115"/>
      <c r="AM27" s="115"/>
      <c r="AN27" s="116"/>
      <c r="AO27" s="116"/>
      <c r="AP27" s="116"/>
      <c r="AQ27" s="116"/>
      <c r="AR27" s="116"/>
      <c r="AS27" s="116"/>
      <c r="AT27" s="116"/>
      <c r="AU27" s="116"/>
      <c r="AV27" s="116"/>
      <c r="AW27" s="116"/>
      <c r="AX27" s="116"/>
      <c r="AY27" s="116"/>
      <c r="AZ27" s="116"/>
      <c r="BA27" s="116"/>
      <c r="BB27" s="116"/>
      <c r="BC27" s="116"/>
      <c r="BD27" s="116"/>
      <c r="BE27" s="116"/>
      <c r="BF27" s="116"/>
      <c r="BG27" s="116"/>
      <c r="BH27" s="116"/>
      <c r="BI27" s="116"/>
      <c r="BJ27" s="116"/>
    </row>
    <row r="28" spans="1:62" s="29" customFormat="1" ht="15.75" customHeight="1">
      <c r="A28" s="657"/>
      <c r="B28" s="75" t="s">
        <v>511</v>
      </c>
      <c r="C28" s="72"/>
      <c r="D28" s="128"/>
      <c r="E28" s="72"/>
      <c r="F28" s="128"/>
      <c r="G28" s="72"/>
      <c r="H28" s="128"/>
      <c r="I28" s="72"/>
      <c r="J28" s="128"/>
      <c r="K28" s="72"/>
      <c r="L28" s="128"/>
      <c r="M28" s="72"/>
      <c r="N28" s="128"/>
      <c r="O28" s="72">
        <v>0</v>
      </c>
      <c r="P28" s="128"/>
      <c r="Q28" s="128"/>
      <c r="R28" s="244">
        <v>29</v>
      </c>
      <c r="S28" s="245">
        <f t="shared" si="2"/>
        <v>67734627.635000005</v>
      </c>
      <c r="T28" s="245">
        <f t="shared" si="3"/>
        <v>287102.24120700004</v>
      </c>
      <c r="U28" s="246">
        <v>38</v>
      </c>
      <c r="V28" s="245">
        <f ca="1">-V28</f>
        <v>0</v>
      </c>
      <c r="W28" s="247">
        <f t="shared" si="0"/>
        <v>3223617.9775199997</v>
      </c>
      <c r="X28" s="244">
        <v>42</v>
      </c>
      <c r="Y28" s="268">
        <v>4390486.8</v>
      </c>
      <c r="Z28" s="268">
        <v>5822932.0930232564</v>
      </c>
      <c r="AA28" s="244">
        <v>41</v>
      </c>
      <c r="AB28" s="268">
        <v>0</v>
      </c>
      <c r="AC28" s="268">
        <f t="shared" si="1"/>
        <v>4810673.4467000002</v>
      </c>
      <c r="AD28" s="244">
        <v>31</v>
      </c>
      <c r="AE28" s="309">
        <v>0</v>
      </c>
      <c r="AF28" s="311">
        <f t="shared" si="4"/>
        <v>4231650.485436894</v>
      </c>
      <c r="AG28" s="115"/>
      <c r="AH28" s="115"/>
      <c r="AI28" s="115"/>
      <c r="AJ28" s="115"/>
      <c r="AK28" s="115"/>
      <c r="AL28" s="115"/>
      <c r="AM28" s="115"/>
      <c r="AN28" s="116"/>
      <c r="AO28" s="116"/>
      <c r="AP28" s="116"/>
      <c r="AQ28" s="116"/>
      <c r="AR28" s="116"/>
      <c r="AS28" s="116"/>
      <c r="AT28" s="116"/>
      <c r="AU28" s="116"/>
      <c r="AV28" s="116"/>
      <c r="AW28" s="116"/>
      <c r="AX28" s="116"/>
      <c r="AY28" s="116"/>
      <c r="AZ28" s="116"/>
      <c r="BA28" s="116"/>
      <c r="BB28" s="116"/>
      <c r="BC28" s="116"/>
      <c r="BD28" s="116"/>
      <c r="BE28" s="116"/>
      <c r="BF28" s="116"/>
      <c r="BG28" s="116"/>
      <c r="BH28" s="116"/>
      <c r="BI28" s="116"/>
      <c r="BJ28" s="116"/>
    </row>
    <row r="29" spans="1:62" s="29" customFormat="1" ht="15.75" customHeight="1">
      <c r="A29" s="657"/>
      <c r="B29" s="75" t="s">
        <v>512</v>
      </c>
      <c r="C29" s="72"/>
      <c r="D29" s="128"/>
      <c r="E29" s="72"/>
      <c r="F29" s="128"/>
      <c r="G29" s="72"/>
      <c r="H29" s="128"/>
      <c r="I29" s="72"/>
      <c r="J29" s="128"/>
      <c r="K29" s="72"/>
      <c r="L29" s="128"/>
      <c r="M29" s="72"/>
      <c r="N29" s="128"/>
      <c r="O29" s="72">
        <v>0</v>
      </c>
      <c r="P29" s="128"/>
      <c r="Q29" s="128"/>
      <c r="R29" s="244">
        <v>12</v>
      </c>
      <c r="S29" s="245">
        <f t="shared" si="2"/>
        <v>28028121.780000001</v>
      </c>
      <c r="T29" s="245">
        <f t="shared" si="3"/>
        <v>118800.92739600001</v>
      </c>
      <c r="U29" s="246">
        <v>84</v>
      </c>
      <c r="V29" s="245">
        <f>-V32</f>
        <v>0</v>
      </c>
      <c r="W29" s="247">
        <f t="shared" si="0"/>
        <v>7125892.3713599993</v>
      </c>
      <c r="X29" s="244">
        <v>29</v>
      </c>
      <c r="Y29" s="268">
        <v>3031526.5999999996</v>
      </c>
      <c r="Z29" s="268">
        <v>4020595.9689922482</v>
      </c>
      <c r="AA29" s="244">
        <v>25</v>
      </c>
      <c r="AB29" s="268">
        <v>0</v>
      </c>
      <c r="AC29" s="268">
        <f t="shared" si="1"/>
        <v>2933337.4674999998</v>
      </c>
      <c r="AD29" s="244">
        <v>34</v>
      </c>
      <c r="AE29" s="309">
        <v>0</v>
      </c>
      <c r="AF29" s="311">
        <f t="shared" si="4"/>
        <v>4641165.0485436898</v>
      </c>
      <c r="AG29" s="115"/>
      <c r="AH29" s="115"/>
      <c r="AI29" s="115"/>
      <c r="AJ29" s="115"/>
      <c r="AK29" s="115"/>
      <c r="AL29" s="115"/>
      <c r="AM29" s="115"/>
      <c r="AN29" s="116"/>
      <c r="AO29" s="116"/>
      <c r="AP29" s="116"/>
      <c r="AQ29" s="116"/>
      <c r="AR29" s="116"/>
      <c r="AS29" s="116"/>
      <c r="AT29" s="116"/>
      <c r="AU29" s="116"/>
      <c r="AV29" s="116"/>
      <c r="AW29" s="116"/>
      <c r="AX29" s="116"/>
      <c r="AY29" s="116"/>
      <c r="AZ29" s="116"/>
      <c r="BA29" s="116"/>
      <c r="BB29" s="116"/>
      <c r="BC29" s="116"/>
      <c r="BD29" s="116"/>
      <c r="BE29" s="116"/>
      <c r="BF29" s="116"/>
      <c r="BG29" s="116"/>
      <c r="BH29" s="116"/>
      <c r="BI29" s="116"/>
      <c r="BJ29" s="116"/>
    </row>
    <row r="30" spans="1:62" s="29" customFormat="1" ht="15.75" customHeight="1">
      <c r="A30" s="657"/>
      <c r="B30" s="75" t="s">
        <v>513</v>
      </c>
      <c r="C30" s="72"/>
      <c r="D30" s="128"/>
      <c r="E30" s="72"/>
      <c r="F30" s="128"/>
      <c r="G30" s="72"/>
      <c r="H30" s="128"/>
      <c r="I30" s="72"/>
      <c r="J30" s="128"/>
      <c r="K30" s="72"/>
      <c r="L30" s="128"/>
      <c r="M30" s="72"/>
      <c r="N30" s="128"/>
      <c r="O30" s="72">
        <v>0</v>
      </c>
      <c r="P30" s="128"/>
      <c r="Q30" s="128"/>
      <c r="R30" s="244">
        <v>0</v>
      </c>
      <c r="S30" s="245">
        <f t="shared" si="2"/>
        <v>0</v>
      </c>
      <c r="T30" s="245">
        <f t="shared" si="3"/>
        <v>0</v>
      </c>
      <c r="U30" s="246">
        <v>2</v>
      </c>
      <c r="V30" s="245">
        <f>T30*4950.039813</f>
        <v>0</v>
      </c>
      <c r="W30" s="247">
        <f t="shared" si="0"/>
        <v>169664.10407999999</v>
      </c>
      <c r="X30" s="244">
        <v>22</v>
      </c>
      <c r="Y30" s="268">
        <v>2299778.7999999998</v>
      </c>
      <c r="Z30" s="268">
        <v>3050107.2868217058</v>
      </c>
      <c r="AA30" s="244">
        <v>22</v>
      </c>
      <c r="AB30" s="268">
        <v>0</v>
      </c>
      <c r="AC30" s="268">
        <f t="shared" si="1"/>
        <v>2581336.9714000002</v>
      </c>
      <c r="AD30" s="244">
        <v>14</v>
      </c>
      <c r="AE30" s="309">
        <v>0</v>
      </c>
      <c r="AF30" s="311">
        <f t="shared" si="4"/>
        <v>1911067.9611650486</v>
      </c>
      <c r="AG30" s="115"/>
      <c r="AH30" s="115"/>
      <c r="AI30" s="115"/>
      <c r="AJ30" s="115"/>
      <c r="AK30" s="115"/>
      <c r="AL30" s="115"/>
      <c r="AM30" s="115"/>
      <c r="AN30" s="116"/>
      <c r="AO30" s="116"/>
      <c r="AP30" s="116"/>
      <c r="AQ30" s="116"/>
      <c r="AR30" s="116"/>
      <c r="AS30" s="116"/>
      <c r="AT30" s="116"/>
      <c r="AU30" s="116"/>
      <c r="AV30" s="116"/>
      <c r="AW30" s="116"/>
      <c r="AX30" s="116"/>
      <c r="AY30" s="116"/>
      <c r="AZ30" s="116"/>
      <c r="BA30" s="116"/>
      <c r="BB30" s="116"/>
      <c r="BC30" s="116"/>
      <c r="BD30" s="116"/>
      <c r="BE30" s="116"/>
      <c r="BF30" s="116"/>
      <c r="BG30" s="116"/>
      <c r="BH30" s="116"/>
      <c r="BI30" s="116"/>
      <c r="BJ30" s="116"/>
    </row>
    <row r="31" spans="1:62" s="29" customFormat="1" ht="15.75" customHeight="1">
      <c r="A31" s="657"/>
      <c r="B31" s="75" t="s">
        <v>514</v>
      </c>
      <c r="C31" s="72"/>
      <c r="D31" s="128"/>
      <c r="E31" s="72"/>
      <c r="F31" s="128"/>
      <c r="G31" s="72"/>
      <c r="H31" s="128"/>
      <c r="I31" s="72"/>
      <c r="J31" s="128"/>
      <c r="K31" s="72"/>
      <c r="L31" s="128"/>
      <c r="M31" s="72"/>
      <c r="N31" s="128"/>
      <c r="O31" s="72">
        <v>0</v>
      </c>
      <c r="P31" s="128"/>
      <c r="Q31" s="128"/>
      <c r="R31" s="244">
        <v>29</v>
      </c>
      <c r="S31" s="245">
        <f t="shared" si="2"/>
        <v>67734627.635000005</v>
      </c>
      <c r="T31" s="245">
        <f t="shared" si="3"/>
        <v>287102.24120700004</v>
      </c>
      <c r="U31" s="246">
        <v>55</v>
      </c>
      <c r="V31" s="245">
        <f>-V35</f>
        <v>0</v>
      </c>
      <c r="W31" s="247">
        <f t="shared" si="0"/>
        <v>4665762.8621999994</v>
      </c>
      <c r="X31" s="244">
        <v>47</v>
      </c>
      <c r="Y31" s="268">
        <v>4913163.8</v>
      </c>
      <c r="Z31" s="268">
        <v>6516138.2945736442</v>
      </c>
      <c r="AA31" s="244">
        <v>68</v>
      </c>
      <c r="AB31" s="268">
        <v>0</v>
      </c>
      <c r="AC31" s="268">
        <f t="shared" si="1"/>
        <v>7978677.9115999993</v>
      </c>
      <c r="AD31" s="244">
        <v>63</v>
      </c>
      <c r="AE31" s="309">
        <v>0</v>
      </c>
      <c r="AF31" s="311">
        <f t="shared" si="4"/>
        <v>8599805.8252427187</v>
      </c>
      <c r="AG31" s="115"/>
      <c r="AH31" s="115"/>
      <c r="AI31" s="115"/>
      <c r="AJ31" s="115"/>
      <c r="AK31" s="115"/>
      <c r="AL31" s="115"/>
      <c r="AM31" s="115"/>
      <c r="AN31" s="116"/>
      <c r="AO31" s="116"/>
      <c r="AP31" s="116"/>
      <c r="AQ31" s="116"/>
      <c r="AR31" s="116"/>
      <c r="AS31" s="116"/>
      <c r="AT31" s="116"/>
      <c r="AU31" s="116"/>
      <c r="AV31" s="116"/>
      <c r="AW31" s="116"/>
      <c r="AX31" s="116"/>
      <c r="AY31" s="116"/>
      <c r="AZ31" s="116"/>
      <c r="BA31" s="116"/>
      <c r="BB31" s="116"/>
      <c r="BC31" s="116"/>
      <c r="BD31" s="116"/>
      <c r="BE31" s="116"/>
      <c r="BF31" s="116"/>
      <c r="BG31" s="116"/>
      <c r="BH31" s="116"/>
      <c r="BI31" s="116"/>
      <c r="BJ31" s="116"/>
    </row>
    <row r="32" spans="1:62" s="29" customFormat="1" ht="15.75" customHeight="1">
      <c r="A32" s="657"/>
      <c r="B32" s="75" t="s">
        <v>515</v>
      </c>
      <c r="C32" s="72"/>
      <c r="D32" s="128"/>
      <c r="E32" s="72"/>
      <c r="F32" s="128"/>
      <c r="G32" s="72"/>
      <c r="H32" s="128"/>
      <c r="I32" s="72"/>
      <c r="J32" s="128"/>
      <c r="K32" s="72"/>
      <c r="L32" s="128"/>
      <c r="M32" s="72"/>
      <c r="N32" s="128"/>
      <c r="O32" s="72">
        <v>0</v>
      </c>
      <c r="P32" s="128"/>
      <c r="Q32" s="128"/>
      <c r="R32" s="244">
        <v>33</v>
      </c>
      <c r="S32" s="245">
        <f t="shared" si="2"/>
        <v>77077334.894999996</v>
      </c>
      <c r="T32" s="245">
        <f t="shared" si="3"/>
        <v>326702.55033900001</v>
      </c>
      <c r="U32" s="246">
        <v>46</v>
      </c>
      <c r="V32" s="245">
        <f t="shared" ref="V32:V44" si="5">-V35</f>
        <v>0</v>
      </c>
      <c r="W32" s="247">
        <f t="shared" si="0"/>
        <v>3902274.3938399996</v>
      </c>
      <c r="X32" s="244">
        <v>51</v>
      </c>
      <c r="Y32" s="268">
        <v>5331305.3999999994</v>
      </c>
      <c r="Z32" s="268">
        <v>7070703.2558139535</v>
      </c>
      <c r="AA32" s="244">
        <v>38</v>
      </c>
      <c r="AB32" s="268">
        <v>0</v>
      </c>
      <c r="AC32" s="268">
        <f t="shared" si="1"/>
        <v>4458672.9506000001</v>
      </c>
      <c r="AD32" s="244">
        <v>47</v>
      </c>
      <c r="AE32" s="309">
        <v>0</v>
      </c>
      <c r="AF32" s="311">
        <f t="shared" si="4"/>
        <v>6415728.1553398063</v>
      </c>
      <c r="AG32" s="115"/>
      <c r="AH32" s="115"/>
      <c r="AI32" s="115"/>
      <c r="AJ32" s="115"/>
      <c r="AK32" s="115"/>
      <c r="AL32" s="115"/>
      <c r="AM32" s="115"/>
      <c r="AN32" s="116"/>
      <c r="AO32" s="116"/>
      <c r="AP32" s="116"/>
      <c r="AQ32" s="116"/>
      <c r="AR32" s="116"/>
      <c r="AS32" s="116"/>
      <c r="AT32" s="116"/>
      <c r="AU32" s="116"/>
      <c r="AV32" s="116"/>
      <c r="AW32" s="116"/>
      <c r="AX32" s="116"/>
      <c r="AY32" s="116"/>
      <c r="AZ32" s="116"/>
      <c r="BA32" s="116"/>
      <c r="BB32" s="116"/>
      <c r="BC32" s="116"/>
      <c r="BD32" s="116"/>
      <c r="BE32" s="116"/>
      <c r="BF32" s="116"/>
      <c r="BG32" s="116"/>
      <c r="BH32" s="116"/>
      <c r="BI32" s="116"/>
      <c r="BJ32" s="116"/>
    </row>
    <row r="33" spans="1:62" s="29" customFormat="1" ht="15.75" customHeight="1">
      <c r="A33" s="657"/>
      <c r="B33" s="75" t="s">
        <v>516</v>
      </c>
      <c r="C33" s="72"/>
      <c r="D33" s="128"/>
      <c r="E33" s="72"/>
      <c r="F33" s="128"/>
      <c r="G33" s="72"/>
      <c r="H33" s="128"/>
      <c r="I33" s="72"/>
      <c r="J33" s="128"/>
      <c r="K33" s="72"/>
      <c r="L33" s="128"/>
      <c r="M33" s="72"/>
      <c r="N33" s="128"/>
      <c r="O33" s="72">
        <v>0</v>
      </c>
      <c r="P33" s="128"/>
      <c r="Q33" s="128"/>
      <c r="R33" s="244">
        <v>46</v>
      </c>
      <c r="S33" s="245">
        <f t="shared" si="2"/>
        <v>107441133.48999999</v>
      </c>
      <c r="T33" s="245">
        <f t="shared" si="3"/>
        <v>455403.55501800001</v>
      </c>
      <c r="U33" s="246">
        <v>50</v>
      </c>
      <c r="V33" s="245">
        <f t="shared" si="5"/>
        <v>0</v>
      </c>
      <c r="W33" s="247">
        <f t="shared" si="0"/>
        <v>4241602.602</v>
      </c>
      <c r="X33" s="244">
        <v>64</v>
      </c>
      <c r="Y33" s="268">
        <v>6690265.5999999996</v>
      </c>
      <c r="Z33" s="268">
        <v>8873039.3798449617</v>
      </c>
      <c r="AA33" s="244">
        <v>57</v>
      </c>
      <c r="AB33" s="268">
        <v>0</v>
      </c>
      <c r="AC33" s="268">
        <f t="shared" si="1"/>
        <v>6688009.4259000001</v>
      </c>
      <c r="AD33" s="244">
        <v>67</v>
      </c>
      <c r="AE33" s="309">
        <v>0</v>
      </c>
      <c r="AF33" s="311">
        <f t="shared" si="4"/>
        <v>9145825.242718447</v>
      </c>
      <c r="AG33" s="115"/>
      <c r="AH33" s="115"/>
      <c r="AI33" s="115"/>
      <c r="AJ33" s="115"/>
      <c r="AK33" s="115"/>
      <c r="AL33" s="115"/>
      <c r="AM33" s="115"/>
      <c r="AN33" s="116"/>
      <c r="AO33" s="116"/>
      <c r="AP33" s="116"/>
      <c r="AQ33" s="116"/>
      <c r="AR33" s="116"/>
      <c r="AS33" s="116"/>
      <c r="AT33" s="116"/>
      <c r="AU33" s="116"/>
      <c r="AV33" s="116"/>
      <c r="AW33" s="116"/>
      <c r="AX33" s="116"/>
      <c r="AY33" s="116"/>
      <c r="AZ33" s="116"/>
      <c r="BA33" s="116"/>
      <c r="BB33" s="116"/>
      <c r="BC33" s="116"/>
      <c r="BD33" s="116"/>
      <c r="BE33" s="116"/>
      <c r="BF33" s="116"/>
      <c r="BG33" s="116"/>
      <c r="BH33" s="116"/>
      <c r="BI33" s="116"/>
      <c r="BJ33" s="116"/>
    </row>
    <row r="34" spans="1:62" s="29" customFormat="1" ht="15.75" customHeight="1">
      <c r="A34" s="657"/>
      <c r="B34" s="75" t="s">
        <v>517</v>
      </c>
      <c r="C34" s="72"/>
      <c r="D34" s="128"/>
      <c r="E34" s="72"/>
      <c r="F34" s="128"/>
      <c r="G34" s="72"/>
      <c r="H34" s="128"/>
      <c r="I34" s="72"/>
      <c r="J34" s="128"/>
      <c r="K34" s="72"/>
      <c r="L34" s="128"/>
      <c r="M34" s="72"/>
      <c r="N34" s="128"/>
      <c r="O34" s="72">
        <v>0</v>
      </c>
      <c r="P34" s="128"/>
      <c r="Q34" s="128"/>
      <c r="R34" s="244">
        <v>52</v>
      </c>
      <c r="S34" s="245">
        <f t="shared" si="2"/>
        <v>121455194.38</v>
      </c>
      <c r="T34" s="245">
        <f t="shared" si="3"/>
        <v>514804.01871600002</v>
      </c>
      <c r="U34" s="246">
        <v>89</v>
      </c>
      <c r="V34" s="245">
        <f t="shared" si="5"/>
        <v>0</v>
      </c>
      <c r="W34" s="247">
        <f t="shared" si="0"/>
        <v>7550052.6315599997</v>
      </c>
      <c r="X34" s="244">
        <v>13</v>
      </c>
      <c r="Y34" s="268">
        <v>1358960.2</v>
      </c>
      <c r="Z34" s="268">
        <v>1802336.1240310078</v>
      </c>
      <c r="AA34" s="244">
        <v>147</v>
      </c>
      <c r="AB34" s="268">
        <v>0</v>
      </c>
      <c r="AC34" s="268">
        <f t="shared" si="1"/>
        <v>17248024.308899999</v>
      </c>
      <c r="AD34" s="244">
        <v>66</v>
      </c>
      <c r="AE34" s="309">
        <v>0</v>
      </c>
      <c r="AF34" s="311">
        <f t="shared" si="4"/>
        <v>9009320.3883495145</v>
      </c>
      <c r="AG34" s="115"/>
      <c r="AH34" s="115"/>
      <c r="AI34" s="115"/>
      <c r="AJ34" s="115"/>
      <c r="AK34" s="115"/>
      <c r="AL34" s="115"/>
      <c r="AM34" s="115"/>
      <c r="AN34" s="116"/>
      <c r="AO34" s="116"/>
      <c r="AP34" s="116"/>
      <c r="AQ34" s="116"/>
      <c r="AR34" s="116"/>
      <c r="AS34" s="116"/>
      <c r="AT34" s="116"/>
      <c r="AU34" s="116"/>
      <c r="AV34" s="116"/>
      <c r="AW34" s="116"/>
      <c r="AX34" s="116"/>
      <c r="AY34" s="116"/>
      <c r="AZ34" s="116"/>
      <c r="BA34" s="116"/>
      <c r="BB34" s="116"/>
      <c r="BC34" s="116"/>
      <c r="BD34" s="116"/>
      <c r="BE34" s="116"/>
      <c r="BF34" s="116"/>
      <c r="BG34" s="116"/>
      <c r="BH34" s="116"/>
      <c r="BI34" s="116"/>
      <c r="BJ34" s="116"/>
    </row>
    <row r="35" spans="1:62" s="29" customFormat="1" ht="15.75" customHeight="1">
      <c r="A35" s="657"/>
      <c r="B35" s="75" t="s">
        <v>518</v>
      </c>
      <c r="C35" s="72"/>
      <c r="D35" s="128"/>
      <c r="E35" s="72"/>
      <c r="F35" s="128"/>
      <c r="G35" s="72"/>
      <c r="H35" s="128"/>
      <c r="I35" s="72"/>
      <c r="J35" s="128"/>
      <c r="K35" s="72"/>
      <c r="L35" s="128"/>
      <c r="M35" s="72"/>
      <c r="N35" s="128"/>
      <c r="O35" s="72">
        <v>0</v>
      </c>
      <c r="P35" s="128"/>
      <c r="Q35" s="128"/>
      <c r="R35" s="244">
        <v>22</v>
      </c>
      <c r="S35" s="245">
        <f t="shared" si="2"/>
        <v>51384889.93</v>
      </c>
      <c r="T35" s="245">
        <f t="shared" si="3"/>
        <v>217801.70022600002</v>
      </c>
      <c r="U35" s="246">
        <v>47</v>
      </c>
      <c r="V35" s="245">
        <f t="shared" si="5"/>
        <v>0</v>
      </c>
      <c r="W35" s="247">
        <f t="shared" si="0"/>
        <v>3987106.4458799995</v>
      </c>
      <c r="X35" s="244">
        <v>14</v>
      </c>
      <c r="Y35" s="268">
        <v>1463495.5999999999</v>
      </c>
      <c r="Z35" s="268">
        <v>1940977.3643410853</v>
      </c>
      <c r="AA35" s="244">
        <v>33</v>
      </c>
      <c r="AB35" s="268">
        <v>0</v>
      </c>
      <c r="AC35" s="268">
        <f t="shared" si="1"/>
        <v>3872005.4570999998</v>
      </c>
      <c r="AD35" s="244">
        <v>40</v>
      </c>
      <c r="AE35" s="309">
        <v>0</v>
      </c>
      <c r="AF35" s="311">
        <f t="shared" si="4"/>
        <v>5460194.1747572822</v>
      </c>
      <c r="AG35" s="115"/>
      <c r="AH35" s="115"/>
      <c r="AI35" s="115"/>
      <c r="AJ35" s="115"/>
      <c r="AK35" s="115"/>
      <c r="AL35" s="115"/>
      <c r="AM35" s="115"/>
      <c r="AN35" s="116"/>
      <c r="AO35" s="116"/>
      <c r="AP35" s="116"/>
      <c r="AQ35" s="116"/>
      <c r="AR35" s="116"/>
      <c r="AS35" s="116"/>
      <c r="AT35" s="116"/>
      <c r="AU35" s="116"/>
      <c r="AV35" s="116"/>
      <c r="AW35" s="116"/>
      <c r="AX35" s="116"/>
      <c r="AY35" s="116"/>
      <c r="AZ35" s="116"/>
      <c r="BA35" s="116"/>
      <c r="BB35" s="116"/>
      <c r="BC35" s="116"/>
      <c r="BD35" s="116"/>
      <c r="BE35" s="116"/>
      <c r="BF35" s="116"/>
      <c r="BG35" s="116"/>
      <c r="BH35" s="116"/>
      <c r="BI35" s="116"/>
      <c r="BJ35" s="116"/>
    </row>
    <row r="36" spans="1:62" s="29" customFormat="1" ht="15.75" customHeight="1">
      <c r="A36" s="657"/>
      <c r="B36" s="75" t="s">
        <v>519</v>
      </c>
      <c r="C36" s="72"/>
      <c r="D36" s="128"/>
      <c r="E36" s="72"/>
      <c r="F36" s="128"/>
      <c r="G36" s="72"/>
      <c r="H36" s="128"/>
      <c r="I36" s="72"/>
      <c r="J36" s="128"/>
      <c r="K36" s="72"/>
      <c r="L36" s="128"/>
      <c r="M36" s="72"/>
      <c r="N36" s="128"/>
      <c r="O36" s="72">
        <v>0</v>
      </c>
      <c r="P36" s="128"/>
      <c r="Q36" s="128"/>
      <c r="R36" s="244">
        <v>34</v>
      </c>
      <c r="S36" s="245">
        <f t="shared" si="2"/>
        <v>79413011.709999993</v>
      </c>
      <c r="T36" s="245">
        <f t="shared" si="3"/>
        <v>336602.627622</v>
      </c>
      <c r="U36" s="246">
        <v>31</v>
      </c>
      <c r="V36" s="245">
        <f t="shared" si="5"/>
        <v>0</v>
      </c>
      <c r="W36" s="247">
        <f t="shared" si="0"/>
        <v>2629793.6132399999</v>
      </c>
      <c r="X36" s="244">
        <v>68</v>
      </c>
      <c r="Y36" s="268">
        <v>7108407.1999999993</v>
      </c>
      <c r="Z36" s="268">
        <v>9427604.3410852719</v>
      </c>
      <c r="AA36" s="244">
        <v>38</v>
      </c>
      <c r="AB36" s="268">
        <v>0</v>
      </c>
      <c r="AC36" s="268">
        <f t="shared" si="1"/>
        <v>4458672.9506000001</v>
      </c>
      <c r="AD36" s="244">
        <v>45</v>
      </c>
      <c r="AE36" s="309">
        <v>0</v>
      </c>
      <c r="AF36" s="311">
        <f t="shared" si="4"/>
        <v>6142718.4466019422</v>
      </c>
      <c r="AG36" s="115"/>
      <c r="AH36" s="115"/>
      <c r="AI36" s="115"/>
      <c r="AJ36" s="115"/>
      <c r="AK36" s="115"/>
      <c r="AL36" s="115"/>
      <c r="AM36" s="115"/>
      <c r="AN36" s="116"/>
      <c r="AO36" s="116"/>
      <c r="AP36" s="116"/>
      <c r="AQ36" s="116"/>
      <c r="AR36" s="116"/>
      <c r="AS36" s="116"/>
      <c r="AT36" s="116"/>
      <c r="AU36" s="116"/>
      <c r="AV36" s="116"/>
      <c r="AW36" s="116"/>
      <c r="AX36" s="116"/>
      <c r="AY36" s="116"/>
      <c r="AZ36" s="116"/>
      <c r="BA36" s="116"/>
      <c r="BB36" s="116"/>
      <c r="BC36" s="116"/>
      <c r="BD36" s="116"/>
      <c r="BE36" s="116"/>
      <c r="BF36" s="116"/>
      <c r="BG36" s="116"/>
      <c r="BH36" s="116"/>
      <c r="BI36" s="116"/>
      <c r="BJ36" s="116"/>
    </row>
    <row r="37" spans="1:62" s="29" customFormat="1" ht="15.75" customHeight="1">
      <c r="A37" s="657"/>
      <c r="B37" s="75" t="s">
        <v>520</v>
      </c>
      <c r="C37" s="72"/>
      <c r="D37" s="128"/>
      <c r="E37" s="72"/>
      <c r="F37" s="128"/>
      <c r="G37" s="72"/>
      <c r="H37" s="128"/>
      <c r="I37" s="72"/>
      <c r="J37" s="128"/>
      <c r="K37" s="72"/>
      <c r="L37" s="128"/>
      <c r="M37" s="72"/>
      <c r="N37" s="128"/>
      <c r="O37" s="72">
        <v>0</v>
      </c>
      <c r="P37" s="128"/>
      <c r="Q37" s="128"/>
      <c r="R37" s="244">
        <v>62</v>
      </c>
      <c r="S37" s="245">
        <f t="shared" si="2"/>
        <v>144811962.53</v>
      </c>
      <c r="T37" s="245">
        <f t="shared" si="3"/>
        <v>613804.79154600005</v>
      </c>
      <c r="U37" s="246">
        <v>0</v>
      </c>
      <c r="V37" s="245">
        <f t="shared" si="5"/>
        <v>0</v>
      </c>
      <c r="W37" s="247">
        <f t="shared" si="0"/>
        <v>0</v>
      </c>
      <c r="X37" s="244">
        <v>5</v>
      </c>
      <c r="Y37" s="268">
        <v>522677</v>
      </c>
      <c r="Z37" s="268">
        <v>693206.20155038766</v>
      </c>
      <c r="AA37" s="244">
        <v>5</v>
      </c>
      <c r="AB37" s="268">
        <v>0</v>
      </c>
      <c r="AC37" s="268">
        <f t="shared" si="1"/>
        <v>586667.49349999998</v>
      </c>
      <c r="AD37" s="244">
        <v>27</v>
      </c>
      <c r="AE37" s="309">
        <v>0</v>
      </c>
      <c r="AF37" s="311">
        <f t="shared" si="4"/>
        <v>3685631.0679611652</v>
      </c>
      <c r="AG37" s="115"/>
      <c r="AH37" s="115"/>
      <c r="AI37" s="115"/>
      <c r="AJ37" s="115"/>
      <c r="AK37" s="115"/>
      <c r="AL37" s="115"/>
      <c r="AM37" s="115"/>
      <c r="AN37" s="116"/>
      <c r="AO37" s="116"/>
      <c r="AP37" s="116"/>
      <c r="AQ37" s="116"/>
      <c r="AR37" s="116"/>
      <c r="AS37" s="116"/>
      <c r="AT37" s="116"/>
      <c r="AU37" s="116"/>
      <c r="AV37" s="116"/>
      <c r="AW37" s="116"/>
      <c r="AX37" s="116"/>
      <c r="AY37" s="116"/>
      <c r="AZ37" s="116"/>
      <c r="BA37" s="116"/>
      <c r="BB37" s="116"/>
      <c r="BC37" s="116"/>
      <c r="BD37" s="116"/>
      <c r="BE37" s="116"/>
      <c r="BF37" s="116"/>
      <c r="BG37" s="116"/>
      <c r="BH37" s="116"/>
      <c r="BI37" s="116"/>
      <c r="BJ37" s="116"/>
    </row>
    <row r="38" spans="1:62" s="29" customFormat="1" ht="15.75" customHeight="1">
      <c r="A38" s="657"/>
      <c r="B38" s="75" t="s">
        <v>521</v>
      </c>
      <c r="C38" s="72"/>
      <c r="D38" s="128"/>
      <c r="E38" s="72"/>
      <c r="F38" s="128"/>
      <c r="G38" s="72"/>
      <c r="H38" s="128"/>
      <c r="I38" s="72"/>
      <c r="J38" s="128"/>
      <c r="K38" s="72"/>
      <c r="L38" s="128"/>
      <c r="M38" s="72"/>
      <c r="N38" s="128"/>
      <c r="O38" s="72">
        <v>0</v>
      </c>
      <c r="P38" s="128"/>
      <c r="Q38" s="128"/>
      <c r="R38" s="244">
        <v>4</v>
      </c>
      <c r="S38" s="245">
        <f t="shared" si="2"/>
        <v>9342707.2599999998</v>
      </c>
      <c r="T38" s="245">
        <f t="shared" si="3"/>
        <v>39600.309132000002</v>
      </c>
      <c r="U38" s="246">
        <v>32</v>
      </c>
      <c r="V38" s="245">
        <f t="shared" si="5"/>
        <v>0</v>
      </c>
      <c r="W38" s="247">
        <f t="shared" si="0"/>
        <v>2714625.6652799998</v>
      </c>
      <c r="X38" s="244">
        <v>16</v>
      </c>
      <c r="Y38" s="268">
        <v>1672566.4</v>
      </c>
      <c r="Z38" s="268">
        <v>2218259.8449612404</v>
      </c>
      <c r="AA38" s="244">
        <v>27</v>
      </c>
      <c r="AB38" s="268">
        <v>0</v>
      </c>
      <c r="AC38" s="268">
        <f t="shared" si="1"/>
        <v>3168004.4649</v>
      </c>
      <c r="AD38" s="244">
        <v>24</v>
      </c>
      <c r="AE38" s="309">
        <v>0</v>
      </c>
      <c r="AF38" s="311">
        <f t="shared" si="4"/>
        <v>3276116.504854369</v>
      </c>
      <c r="AG38" s="115"/>
      <c r="AH38" s="115"/>
      <c r="AI38" s="115"/>
      <c r="AJ38" s="115"/>
      <c r="AK38" s="115"/>
      <c r="AL38" s="115"/>
      <c r="AM38" s="115"/>
      <c r="AN38" s="116"/>
      <c r="AO38" s="116"/>
      <c r="AP38" s="116"/>
      <c r="AQ38" s="116"/>
      <c r="AR38" s="116"/>
      <c r="AS38" s="116"/>
      <c r="AT38" s="116"/>
      <c r="AU38" s="116"/>
      <c r="AV38" s="116"/>
      <c r="AW38" s="116"/>
      <c r="AX38" s="116"/>
      <c r="AY38" s="116"/>
      <c r="AZ38" s="116"/>
      <c r="BA38" s="116"/>
      <c r="BB38" s="116"/>
      <c r="BC38" s="116"/>
      <c r="BD38" s="116"/>
      <c r="BE38" s="116"/>
      <c r="BF38" s="116"/>
      <c r="BG38" s="116"/>
      <c r="BH38" s="116"/>
      <c r="BI38" s="116"/>
      <c r="BJ38" s="116"/>
    </row>
    <row r="39" spans="1:62" s="29" customFormat="1" ht="15.75" customHeight="1">
      <c r="A39" s="657"/>
      <c r="B39" s="75" t="s">
        <v>522</v>
      </c>
      <c r="C39" s="72"/>
      <c r="D39" s="128"/>
      <c r="E39" s="72"/>
      <c r="F39" s="128"/>
      <c r="G39" s="72"/>
      <c r="H39" s="128"/>
      <c r="I39" s="72"/>
      <c r="J39" s="128"/>
      <c r="K39" s="72"/>
      <c r="L39" s="128"/>
      <c r="M39" s="72"/>
      <c r="N39" s="128"/>
      <c r="O39" s="72">
        <v>0</v>
      </c>
      <c r="P39" s="128"/>
      <c r="Q39" s="128"/>
      <c r="R39" s="244">
        <v>22</v>
      </c>
      <c r="S39" s="245">
        <f t="shared" si="2"/>
        <v>51384889.93</v>
      </c>
      <c r="T39" s="245">
        <f t="shared" si="3"/>
        <v>217801.70022600002</v>
      </c>
      <c r="U39" s="246">
        <v>51</v>
      </c>
      <c r="V39" s="245">
        <f t="shared" si="5"/>
        <v>0</v>
      </c>
      <c r="W39" s="247">
        <f t="shared" si="0"/>
        <v>4326434.6540399995</v>
      </c>
      <c r="X39" s="244">
        <v>42</v>
      </c>
      <c r="Y39" s="268">
        <v>4390486.8</v>
      </c>
      <c r="Z39" s="268">
        <v>5822932.0930232564</v>
      </c>
      <c r="AA39" s="244">
        <v>61</v>
      </c>
      <c r="AB39" s="268">
        <v>0</v>
      </c>
      <c r="AC39" s="268">
        <f t="shared" si="1"/>
        <v>7157343.4206999997</v>
      </c>
      <c r="AD39" s="244">
        <v>40</v>
      </c>
      <c r="AE39" s="309">
        <v>0</v>
      </c>
      <c r="AF39" s="311">
        <f t="shared" si="4"/>
        <v>5460194.1747572822</v>
      </c>
      <c r="AG39" s="115"/>
      <c r="AH39" s="115"/>
      <c r="AI39" s="115"/>
      <c r="AJ39" s="115"/>
      <c r="AK39" s="115"/>
      <c r="AL39" s="115"/>
      <c r="AM39" s="115"/>
      <c r="AN39" s="116"/>
      <c r="AO39" s="116"/>
      <c r="AP39" s="116"/>
      <c r="AQ39" s="116"/>
      <c r="AR39" s="116"/>
      <c r="AS39" s="116"/>
      <c r="AT39" s="116"/>
      <c r="AU39" s="116"/>
      <c r="AV39" s="116"/>
      <c r="AW39" s="116"/>
      <c r="AX39" s="116"/>
      <c r="AY39" s="116"/>
      <c r="AZ39" s="116"/>
      <c r="BA39" s="116"/>
      <c r="BB39" s="116"/>
      <c r="BC39" s="116"/>
      <c r="BD39" s="116"/>
      <c r="BE39" s="116"/>
      <c r="BF39" s="116"/>
      <c r="BG39" s="116"/>
      <c r="BH39" s="116"/>
      <c r="BI39" s="116"/>
      <c r="BJ39" s="116"/>
    </row>
    <row r="40" spans="1:62" s="29" customFormat="1" ht="15.75" customHeight="1">
      <c r="A40" s="657"/>
      <c r="B40" s="75" t="s">
        <v>523</v>
      </c>
      <c r="C40" s="72"/>
      <c r="D40" s="128"/>
      <c r="E40" s="72"/>
      <c r="F40" s="128"/>
      <c r="G40" s="72"/>
      <c r="H40" s="128"/>
      <c r="I40" s="72"/>
      <c r="J40" s="128"/>
      <c r="K40" s="72"/>
      <c r="L40" s="128"/>
      <c r="M40" s="72"/>
      <c r="N40" s="128"/>
      <c r="O40" s="72">
        <v>0</v>
      </c>
      <c r="P40" s="128"/>
      <c r="Q40" s="128"/>
      <c r="R40" s="244">
        <v>11</v>
      </c>
      <c r="S40" s="245">
        <f t="shared" si="2"/>
        <v>25692444.965</v>
      </c>
      <c r="T40" s="245">
        <f t="shared" si="3"/>
        <v>108900.85011300001</v>
      </c>
      <c r="U40" s="246">
        <v>32</v>
      </c>
      <c r="V40" s="245">
        <f t="shared" si="5"/>
        <v>0</v>
      </c>
      <c r="W40" s="247">
        <f t="shared" si="0"/>
        <v>2714625.6652799998</v>
      </c>
      <c r="X40" s="244">
        <v>22</v>
      </c>
      <c r="Y40" s="268">
        <v>2299778.7999999998</v>
      </c>
      <c r="Z40" s="268">
        <v>3050107.2868217058</v>
      </c>
      <c r="AA40" s="244">
        <v>2</v>
      </c>
      <c r="AB40" s="268">
        <v>0</v>
      </c>
      <c r="AC40" s="268">
        <f t="shared" si="1"/>
        <v>234666.99739999999</v>
      </c>
      <c r="AD40" s="244">
        <v>32</v>
      </c>
      <c r="AE40" s="309">
        <v>0</v>
      </c>
      <c r="AF40" s="311">
        <f t="shared" si="4"/>
        <v>4368155.3398058256</v>
      </c>
      <c r="AG40" s="115"/>
      <c r="AH40" s="115"/>
      <c r="AI40" s="115"/>
      <c r="AJ40" s="115"/>
      <c r="AK40" s="115"/>
      <c r="AL40" s="115"/>
      <c r="AM40" s="115"/>
      <c r="AN40" s="116"/>
      <c r="AO40" s="116"/>
      <c r="AP40" s="116"/>
      <c r="AQ40" s="116"/>
      <c r="AR40" s="116"/>
      <c r="AS40" s="116"/>
      <c r="AT40" s="116"/>
      <c r="AU40" s="116"/>
      <c r="AV40" s="116"/>
      <c r="AW40" s="116"/>
      <c r="AX40" s="116"/>
      <c r="AY40" s="116"/>
      <c r="AZ40" s="116"/>
      <c r="BA40" s="116"/>
      <c r="BB40" s="116"/>
      <c r="BC40" s="116"/>
      <c r="BD40" s="116"/>
      <c r="BE40" s="116"/>
      <c r="BF40" s="116"/>
      <c r="BG40" s="116"/>
      <c r="BH40" s="116"/>
      <c r="BI40" s="116"/>
      <c r="BJ40" s="116"/>
    </row>
    <row r="41" spans="1:62" s="29" customFormat="1" ht="15.75" customHeight="1">
      <c r="A41" s="657"/>
      <c r="B41" s="75" t="s">
        <v>524</v>
      </c>
      <c r="C41" s="72"/>
      <c r="D41" s="128"/>
      <c r="E41" s="72"/>
      <c r="F41" s="128"/>
      <c r="G41" s="72"/>
      <c r="H41" s="128"/>
      <c r="I41" s="72"/>
      <c r="J41" s="128"/>
      <c r="K41" s="72"/>
      <c r="L41" s="128"/>
      <c r="M41" s="72"/>
      <c r="N41" s="128"/>
      <c r="O41" s="72">
        <v>0</v>
      </c>
      <c r="P41" s="128"/>
      <c r="Q41" s="128"/>
      <c r="R41" s="244">
        <v>0</v>
      </c>
      <c r="S41" s="245">
        <f t="shared" si="2"/>
        <v>0</v>
      </c>
      <c r="T41" s="245">
        <f t="shared" si="3"/>
        <v>0</v>
      </c>
      <c r="U41" s="246">
        <v>25</v>
      </c>
      <c r="V41" s="245">
        <f t="shared" si="5"/>
        <v>0</v>
      </c>
      <c r="W41" s="247">
        <f t="shared" si="0"/>
        <v>2120801.301</v>
      </c>
      <c r="X41" s="244">
        <v>26</v>
      </c>
      <c r="Y41" s="268">
        <v>2717920.4</v>
      </c>
      <c r="Z41" s="268">
        <v>3604672.2480620155</v>
      </c>
      <c r="AA41" s="244">
        <v>45</v>
      </c>
      <c r="AB41" s="268">
        <v>0</v>
      </c>
      <c r="AC41" s="268">
        <f t="shared" si="1"/>
        <v>5280007.4414999997</v>
      </c>
      <c r="AD41" s="244">
        <v>36</v>
      </c>
      <c r="AE41" s="309">
        <v>0</v>
      </c>
      <c r="AF41" s="311">
        <f t="shared" si="4"/>
        <v>4914174.7572815539</v>
      </c>
      <c r="AG41" s="115"/>
      <c r="AH41" s="115"/>
      <c r="AI41" s="115"/>
      <c r="AJ41" s="115"/>
      <c r="AK41" s="115"/>
      <c r="AL41" s="115"/>
      <c r="AM41" s="115"/>
      <c r="AN41" s="116"/>
      <c r="AO41" s="116"/>
      <c r="AP41" s="116"/>
      <c r="AQ41" s="116"/>
      <c r="AR41" s="116"/>
      <c r="AS41" s="116"/>
      <c r="AT41" s="116"/>
      <c r="AU41" s="116"/>
      <c r="AV41" s="116"/>
      <c r="AW41" s="116"/>
      <c r="AX41" s="116"/>
      <c r="AY41" s="116"/>
      <c r="AZ41" s="116"/>
      <c r="BA41" s="116"/>
      <c r="BB41" s="116"/>
      <c r="BC41" s="116"/>
      <c r="BD41" s="116"/>
      <c r="BE41" s="116"/>
      <c r="BF41" s="116"/>
      <c r="BG41" s="116"/>
      <c r="BH41" s="116"/>
      <c r="BI41" s="116"/>
      <c r="BJ41" s="116"/>
    </row>
    <row r="42" spans="1:62" s="29" customFormat="1" ht="15.75" customHeight="1">
      <c r="A42" s="657"/>
      <c r="B42" s="75" t="s">
        <v>525</v>
      </c>
      <c r="C42" s="72"/>
      <c r="D42" s="128"/>
      <c r="E42" s="72"/>
      <c r="F42" s="128"/>
      <c r="G42" s="72"/>
      <c r="H42" s="128"/>
      <c r="I42" s="72"/>
      <c r="J42" s="128"/>
      <c r="K42" s="72"/>
      <c r="L42" s="128"/>
      <c r="M42" s="72"/>
      <c r="N42" s="128"/>
      <c r="O42" s="72">
        <v>0</v>
      </c>
      <c r="P42" s="128"/>
      <c r="Q42" s="128"/>
      <c r="R42" s="244">
        <v>3</v>
      </c>
      <c r="S42" s="245">
        <f t="shared" si="2"/>
        <v>7007030.4450000003</v>
      </c>
      <c r="T42" s="245">
        <f t="shared" si="3"/>
        <v>29700.231849000003</v>
      </c>
      <c r="U42" s="246">
        <v>144</v>
      </c>
      <c r="V42" s="245">
        <f t="shared" si="5"/>
        <v>0</v>
      </c>
      <c r="W42" s="247">
        <f t="shared" si="0"/>
        <v>12215815.493759999</v>
      </c>
      <c r="X42" s="244">
        <v>80</v>
      </c>
      <c r="Y42" s="268">
        <v>8362832</v>
      </c>
      <c r="Z42" s="268">
        <v>11091299.224806203</v>
      </c>
      <c r="AA42" s="244">
        <v>74</v>
      </c>
      <c r="AB42" s="268">
        <v>0</v>
      </c>
      <c r="AC42" s="268">
        <f t="shared" si="1"/>
        <v>8682678.9037999995</v>
      </c>
      <c r="AD42" s="244">
        <v>56</v>
      </c>
      <c r="AE42" s="309">
        <v>0</v>
      </c>
      <c r="AF42" s="311">
        <f t="shared" si="4"/>
        <v>7644271.8446601946</v>
      </c>
      <c r="AG42" s="115"/>
      <c r="AH42" s="115"/>
      <c r="AI42" s="115"/>
      <c r="AJ42" s="115"/>
      <c r="AK42" s="115"/>
      <c r="AL42" s="115"/>
      <c r="AM42" s="115"/>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row>
    <row r="43" spans="1:62" s="29" customFormat="1" ht="16.899999999999999">
      <c r="A43" s="657"/>
      <c r="B43" s="75" t="s">
        <v>526</v>
      </c>
      <c r="C43" s="72"/>
      <c r="D43" s="128"/>
      <c r="E43" s="72"/>
      <c r="F43" s="128"/>
      <c r="G43" s="72"/>
      <c r="H43" s="128"/>
      <c r="I43" s="72"/>
      <c r="J43" s="128"/>
      <c r="K43" s="72"/>
      <c r="L43" s="128"/>
      <c r="M43" s="72"/>
      <c r="N43" s="128"/>
      <c r="O43" s="72">
        <v>0</v>
      </c>
      <c r="P43" s="128"/>
      <c r="Q43" s="128"/>
      <c r="R43" s="244">
        <v>0</v>
      </c>
      <c r="S43" s="245">
        <f t="shared" si="2"/>
        <v>0</v>
      </c>
      <c r="T43" s="245">
        <f t="shared" si="3"/>
        <v>0</v>
      </c>
      <c r="U43" s="246">
        <v>0</v>
      </c>
      <c r="V43" s="289">
        <f t="shared" si="5"/>
        <v>0</v>
      </c>
      <c r="W43" s="290">
        <f t="shared" si="0"/>
        <v>0</v>
      </c>
      <c r="X43" s="291">
        <v>0</v>
      </c>
      <c r="Y43" s="292">
        <v>0</v>
      </c>
      <c r="Z43" s="293">
        <f>X43*244779.9473</f>
        <v>0</v>
      </c>
      <c r="AA43" s="244">
        <v>0</v>
      </c>
      <c r="AB43" s="268">
        <v>0</v>
      </c>
      <c r="AC43" s="268">
        <f t="shared" si="1"/>
        <v>0</v>
      </c>
      <c r="AD43" s="244">
        <v>0</v>
      </c>
      <c r="AE43" s="309">
        <v>0</v>
      </c>
      <c r="AF43" s="311">
        <f t="shared" si="4"/>
        <v>0</v>
      </c>
      <c r="AG43" s="115"/>
      <c r="AH43" s="115"/>
      <c r="AI43" s="115"/>
      <c r="AJ43" s="115"/>
      <c r="AK43" s="115"/>
      <c r="AL43" s="115"/>
      <c r="AM43" s="115"/>
      <c r="AN43" s="116"/>
      <c r="AO43" s="116"/>
      <c r="AP43" s="116"/>
      <c r="AQ43" s="116"/>
      <c r="AR43" s="116"/>
      <c r="AS43" s="116"/>
      <c r="AT43" s="116"/>
      <c r="AU43" s="116"/>
      <c r="AV43" s="116"/>
      <c r="AW43" s="116"/>
      <c r="AX43" s="116"/>
      <c r="AY43" s="116"/>
      <c r="AZ43" s="116"/>
      <c r="BA43" s="116"/>
      <c r="BB43" s="116"/>
      <c r="BC43" s="116"/>
      <c r="BD43" s="116"/>
      <c r="BE43" s="116"/>
      <c r="BF43" s="116"/>
      <c r="BG43" s="116"/>
      <c r="BH43" s="116"/>
      <c r="BI43" s="116"/>
      <c r="BJ43" s="116"/>
    </row>
    <row r="44" spans="1:62" s="1" customFormat="1" ht="24" customHeight="1" thickBot="1">
      <c r="A44" s="500"/>
      <c r="B44" s="73" t="s">
        <v>433</v>
      </c>
      <c r="C44" s="127"/>
      <c r="D44" s="129"/>
      <c r="E44" s="127"/>
      <c r="F44" s="129"/>
      <c r="G44" s="127"/>
      <c r="H44" s="129"/>
      <c r="I44" s="127"/>
      <c r="J44" s="129"/>
      <c r="K44" s="127"/>
      <c r="L44" s="129"/>
      <c r="M44" s="127"/>
      <c r="N44" s="129"/>
      <c r="O44" s="72">
        <v>0</v>
      </c>
      <c r="P44" s="250">
        <v>506616000</v>
      </c>
      <c r="Q44" s="129">
        <v>0</v>
      </c>
      <c r="R44" s="127">
        <f>SUM(R24:R43)</f>
        <v>427</v>
      </c>
      <c r="S44" s="251">
        <f>SUM(S24:S43)</f>
        <v>997334000.005</v>
      </c>
      <c r="T44" s="251">
        <f>SUM(T24:T43)</f>
        <v>4227332.999841</v>
      </c>
      <c r="U44" s="252">
        <v>807</v>
      </c>
      <c r="V44" s="294">
        <f t="shared" si="5"/>
        <v>0</v>
      </c>
      <c r="W44" s="295">
        <f t="shared" si="0"/>
        <v>68459465.99628</v>
      </c>
      <c r="X44" s="127">
        <f>SUM(X24:X43)</f>
        <v>645</v>
      </c>
      <c r="Y44" s="296">
        <f>SUM(Y24:Y43)</f>
        <v>67425333</v>
      </c>
      <c r="Z44" s="297">
        <f>SUM(Z24:Z43)</f>
        <v>89423600.000000015</v>
      </c>
      <c r="AA44" s="127">
        <f>SUM(AA24:AA43)</f>
        <v>809</v>
      </c>
      <c r="AB44" s="268">
        <v>0</v>
      </c>
      <c r="AC44" s="268">
        <f t="shared" si="1"/>
        <v>94922800.448300004</v>
      </c>
      <c r="AD44" s="127">
        <f>SUM(AD24:AD43)</f>
        <v>721</v>
      </c>
      <c r="AE44" s="309">
        <v>0</v>
      </c>
      <c r="AF44" s="268">
        <f>PRODUCTO_MGA!K24</f>
        <v>98420000</v>
      </c>
      <c r="AG44" s="115"/>
      <c r="AH44" s="115"/>
      <c r="AI44" s="115"/>
      <c r="AJ44" s="115"/>
      <c r="AK44" s="115"/>
      <c r="AL44" s="115"/>
      <c r="AM44" s="115"/>
      <c r="AN44" s="77"/>
      <c r="AO44" s="77"/>
      <c r="AP44" s="77"/>
      <c r="AQ44" s="77"/>
      <c r="AR44" s="77"/>
      <c r="AS44" s="77"/>
      <c r="AT44" s="77"/>
      <c r="AU44" s="77"/>
      <c r="AV44" s="77"/>
      <c r="AW44" s="77"/>
      <c r="AX44" s="77"/>
      <c r="AY44" s="77"/>
      <c r="AZ44" s="77"/>
      <c r="BA44" s="77"/>
      <c r="BB44" s="77"/>
      <c r="BC44" s="77"/>
      <c r="BD44" s="77"/>
      <c r="BE44" s="77"/>
      <c r="BF44" s="77"/>
      <c r="BG44" s="77"/>
      <c r="BH44" s="77"/>
      <c r="BI44" s="77"/>
      <c r="BJ44" s="77"/>
    </row>
    <row r="45" spans="1:62" s="1" customFormat="1" ht="24" customHeight="1" thickBot="1">
      <c r="K45" s="93"/>
      <c r="L45" s="93"/>
      <c r="M45" s="93"/>
      <c r="N45" s="93"/>
      <c r="O45" s="93"/>
      <c r="AG45" s="77"/>
      <c r="AH45" s="77"/>
      <c r="AI45" s="77"/>
      <c r="AJ45" s="77"/>
      <c r="AK45" s="77"/>
      <c r="AL45" s="77"/>
      <c r="AM45" s="77"/>
      <c r="AN45" s="77"/>
      <c r="AO45" s="77"/>
      <c r="AP45" s="77"/>
      <c r="AQ45" s="77"/>
      <c r="AR45" s="77"/>
      <c r="AS45" s="77"/>
      <c r="AT45" s="77"/>
      <c r="AU45" s="77"/>
      <c r="AV45" s="77"/>
      <c r="AW45" s="77"/>
      <c r="AX45" s="77"/>
      <c r="AY45" s="77"/>
      <c r="AZ45" s="77"/>
      <c r="BA45" s="77"/>
      <c r="BB45" s="77"/>
      <c r="BC45" s="77"/>
      <c r="BD45" s="77"/>
      <c r="BE45" s="77"/>
      <c r="BF45" s="77"/>
      <c r="BG45" s="77"/>
      <c r="BH45" s="77"/>
      <c r="BI45" s="77"/>
      <c r="BJ45" s="77"/>
    </row>
    <row r="46" spans="1:62" s="1" customFormat="1" ht="24" customHeight="1" thickBot="1">
      <c r="A46" s="499" t="s">
        <v>527</v>
      </c>
      <c r="B46" s="562" t="s">
        <v>502</v>
      </c>
      <c r="C46" s="592" t="s">
        <v>85</v>
      </c>
      <c r="D46" s="638"/>
      <c r="E46" s="638"/>
      <c r="F46" s="638"/>
      <c r="G46" s="638"/>
      <c r="H46" s="638"/>
      <c r="I46" s="638"/>
      <c r="J46" s="638"/>
      <c r="K46" s="638"/>
      <c r="L46" s="638"/>
      <c r="M46" s="638"/>
      <c r="N46" s="593"/>
      <c r="O46" s="632" t="s">
        <v>87</v>
      </c>
      <c r="P46" s="633"/>
      <c r="Q46" s="633"/>
      <c r="R46" s="633"/>
      <c r="S46" s="633"/>
      <c r="T46" s="633"/>
      <c r="U46" s="633"/>
      <c r="V46" s="633"/>
      <c r="W46" s="633"/>
      <c r="X46" s="633"/>
      <c r="Y46" s="633"/>
      <c r="Z46" s="633"/>
      <c r="AA46" s="633"/>
      <c r="AB46" s="633"/>
      <c r="AC46" s="633"/>
      <c r="AD46" s="633"/>
      <c r="AE46" s="633"/>
      <c r="AF46" s="634"/>
      <c r="AG46" s="77"/>
      <c r="AH46" s="77"/>
      <c r="AI46" s="77"/>
      <c r="AJ46" s="77"/>
      <c r="AK46" s="77"/>
      <c r="AL46" s="77"/>
      <c r="AM46" s="77"/>
      <c r="AN46" s="77"/>
      <c r="AO46" s="77"/>
      <c r="AP46" s="77"/>
      <c r="AQ46" s="77"/>
      <c r="AR46" s="77"/>
      <c r="AS46" s="77"/>
      <c r="AT46" s="77"/>
      <c r="AU46" s="77"/>
      <c r="AV46" s="77"/>
      <c r="AW46" s="77"/>
      <c r="AX46" s="77"/>
      <c r="AY46" s="77"/>
      <c r="AZ46" s="77"/>
      <c r="BA46" s="77"/>
      <c r="BB46" s="77"/>
      <c r="BC46" s="77"/>
      <c r="BD46" s="77"/>
      <c r="BE46" s="77"/>
      <c r="BF46" s="77"/>
      <c r="BG46" s="77"/>
      <c r="BH46" s="77"/>
      <c r="BI46" s="77"/>
      <c r="BJ46" s="77"/>
    </row>
    <row r="47" spans="1:62" s="1" customFormat="1" ht="29.25" customHeight="1" thickBot="1">
      <c r="A47" s="657"/>
      <c r="B47" s="658"/>
      <c r="C47" s="592" t="s">
        <v>229</v>
      </c>
      <c r="D47" s="593"/>
      <c r="E47" s="592" t="s">
        <v>233</v>
      </c>
      <c r="F47" s="593"/>
      <c r="G47" s="592" t="s">
        <v>237</v>
      </c>
      <c r="H47" s="593"/>
      <c r="I47" s="592" t="s">
        <v>241</v>
      </c>
      <c r="J47" s="593"/>
      <c r="K47" s="592" t="s">
        <v>528</v>
      </c>
      <c r="L47" s="593"/>
      <c r="M47" s="592" t="s">
        <v>250</v>
      </c>
      <c r="N47" s="593"/>
      <c r="O47" s="632" t="s">
        <v>229</v>
      </c>
      <c r="P47" s="633"/>
      <c r="Q47" s="634"/>
      <c r="R47" s="632" t="s">
        <v>233</v>
      </c>
      <c r="S47" s="633"/>
      <c r="T47" s="634"/>
      <c r="U47" s="632" t="s">
        <v>237</v>
      </c>
      <c r="V47" s="633"/>
      <c r="W47" s="634"/>
      <c r="X47" s="632" t="s">
        <v>241</v>
      </c>
      <c r="Y47" s="633"/>
      <c r="Z47" s="634"/>
      <c r="AA47" s="632" t="s">
        <v>528</v>
      </c>
      <c r="AB47" s="633"/>
      <c r="AC47" s="634"/>
      <c r="AD47" s="632" t="s">
        <v>250</v>
      </c>
      <c r="AE47" s="633"/>
      <c r="AF47" s="634"/>
      <c r="AG47" s="77"/>
      <c r="AH47" s="77"/>
      <c r="AI47" s="77"/>
      <c r="AJ47" s="77"/>
      <c r="AK47" s="77"/>
      <c r="AL47" s="77"/>
      <c r="AM47" s="77"/>
      <c r="AN47" s="77"/>
      <c r="AO47" s="77"/>
      <c r="AP47" s="77"/>
      <c r="AQ47" s="77"/>
      <c r="AR47" s="77"/>
      <c r="AS47" s="77"/>
      <c r="AT47" s="77"/>
      <c r="AU47" s="77"/>
      <c r="AV47" s="77"/>
      <c r="AW47" s="77"/>
      <c r="AX47" s="77"/>
      <c r="AY47" s="77"/>
      <c r="AZ47" s="77"/>
      <c r="BA47" s="77"/>
      <c r="BB47" s="77"/>
      <c r="BC47" s="77"/>
      <c r="BD47" s="77"/>
      <c r="BE47" s="77"/>
      <c r="BF47" s="77"/>
      <c r="BG47" s="77"/>
      <c r="BH47" s="77"/>
      <c r="BI47" s="77"/>
      <c r="BJ47" s="77"/>
    </row>
    <row r="48" spans="1:62" s="1" customFormat="1" ht="14.45" thickBot="1">
      <c r="A48" s="657"/>
      <c r="B48" s="659"/>
      <c r="C48" s="132" t="s">
        <v>503</v>
      </c>
      <c r="D48" s="118" t="s">
        <v>504</v>
      </c>
      <c r="E48" s="132" t="s">
        <v>503</v>
      </c>
      <c r="F48" s="118" t="s">
        <v>504</v>
      </c>
      <c r="G48" s="132" t="s">
        <v>503</v>
      </c>
      <c r="H48" s="118" t="s">
        <v>504</v>
      </c>
      <c r="I48" s="132" t="s">
        <v>503</v>
      </c>
      <c r="J48" s="118" t="s">
        <v>504</v>
      </c>
      <c r="K48" s="132" t="s">
        <v>503</v>
      </c>
      <c r="L48" s="118" t="s">
        <v>504</v>
      </c>
      <c r="M48" s="132" t="s">
        <v>503</v>
      </c>
      <c r="N48" s="118" t="s">
        <v>504</v>
      </c>
      <c r="O48" s="121" t="s">
        <v>503</v>
      </c>
      <c r="P48" s="121" t="s">
        <v>505</v>
      </c>
      <c r="Q48" s="121" t="s">
        <v>28</v>
      </c>
      <c r="R48" s="121" t="s">
        <v>503</v>
      </c>
      <c r="S48" s="121" t="s">
        <v>505</v>
      </c>
      <c r="T48" s="121" t="s">
        <v>28</v>
      </c>
      <c r="U48" s="121" t="s">
        <v>503</v>
      </c>
      <c r="V48" s="121" t="s">
        <v>505</v>
      </c>
      <c r="W48" s="121" t="s">
        <v>28</v>
      </c>
      <c r="X48" s="121" t="s">
        <v>503</v>
      </c>
      <c r="Y48" s="121" t="s">
        <v>505</v>
      </c>
      <c r="Z48" s="121" t="s">
        <v>28</v>
      </c>
      <c r="AA48" s="121" t="s">
        <v>503</v>
      </c>
      <c r="AB48" s="121" t="s">
        <v>505</v>
      </c>
      <c r="AC48" s="121" t="s">
        <v>28</v>
      </c>
      <c r="AD48" s="121" t="s">
        <v>503</v>
      </c>
      <c r="AE48" s="121" t="s">
        <v>505</v>
      </c>
      <c r="AF48" s="121" t="s">
        <v>28</v>
      </c>
      <c r="AG48" s="77"/>
      <c r="AH48" s="77"/>
      <c r="AI48" s="77"/>
      <c r="AJ48" s="77"/>
      <c r="AK48" s="77"/>
      <c r="AL48" s="77"/>
      <c r="AM48" s="77"/>
      <c r="AN48" s="77"/>
      <c r="AO48" s="77"/>
      <c r="AP48" s="77"/>
      <c r="AQ48" s="77"/>
      <c r="AR48" s="77"/>
      <c r="AS48" s="77"/>
      <c r="AT48" s="77"/>
      <c r="AU48" s="77"/>
      <c r="AV48" s="77"/>
      <c r="AW48" s="77"/>
      <c r="AX48" s="77"/>
      <c r="AY48" s="77"/>
      <c r="AZ48" s="77"/>
      <c r="BA48" s="77"/>
      <c r="BB48" s="77"/>
      <c r="BC48" s="77"/>
      <c r="BD48" s="77"/>
      <c r="BE48" s="77"/>
      <c r="BF48" s="77"/>
      <c r="BG48" s="77"/>
      <c r="BH48" s="77"/>
      <c r="BI48" s="77"/>
      <c r="BJ48" s="77"/>
    </row>
    <row r="49" spans="1:62" s="1" customFormat="1" ht="17.45" thickBot="1">
      <c r="A49" s="657"/>
      <c r="B49" s="213"/>
      <c r="C49" s="120">
        <v>0</v>
      </c>
      <c r="D49" s="120"/>
      <c r="E49" s="120">
        <v>400</v>
      </c>
      <c r="F49" s="120"/>
      <c r="G49" s="120">
        <v>800</v>
      </c>
      <c r="H49" s="120"/>
      <c r="I49" s="120">
        <v>800</v>
      </c>
      <c r="J49" s="120"/>
      <c r="K49" s="120">
        <v>800</v>
      </c>
      <c r="L49" s="120"/>
      <c r="M49" s="120">
        <v>321</v>
      </c>
      <c r="N49" s="120"/>
      <c r="O49" s="121"/>
      <c r="P49" s="121"/>
      <c r="Q49" s="121"/>
      <c r="R49" s="121"/>
      <c r="S49" s="121"/>
      <c r="T49" s="121"/>
      <c r="U49" s="121"/>
      <c r="V49" s="121"/>
      <c r="W49" s="121"/>
      <c r="X49" s="121"/>
      <c r="Y49" s="121"/>
      <c r="Z49" s="121"/>
      <c r="AA49" s="121"/>
      <c r="AB49" s="121"/>
      <c r="AC49" s="121"/>
      <c r="AD49" s="121"/>
      <c r="AE49" s="121"/>
      <c r="AF49" s="121"/>
      <c r="AG49" s="77"/>
      <c r="AH49" s="77"/>
      <c r="AI49" s="77"/>
      <c r="AJ49" s="77"/>
      <c r="AK49" s="77"/>
      <c r="AL49" s="77"/>
      <c r="AM49" s="77"/>
      <c r="AN49" s="77"/>
      <c r="AO49" s="77"/>
      <c r="AP49" s="77"/>
      <c r="AQ49" s="77"/>
      <c r="AR49" s="77"/>
      <c r="AS49" s="77"/>
      <c r="AT49" s="77"/>
      <c r="AU49" s="77"/>
      <c r="AV49" s="77"/>
      <c r="AW49" s="77"/>
      <c r="AX49" s="77"/>
      <c r="AY49" s="77"/>
      <c r="AZ49" s="77"/>
      <c r="BA49" s="77"/>
      <c r="BB49" s="77"/>
      <c r="BC49" s="77"/>
      <c r="BD49" s="77"/>
      <c r="BE49" s="77"/>
      <c r="BF49" s="77"/>
      <c r="BG49" s="77"/>
      <c r="BH49" s="77"/>
      <c r="BI49" s="77"/>
      <c r="BJ49" s="77"/>
    </row>
    <row r="50" spans="1:62" s="1" customFormat="1" ht="16.899999999999999">
      <c r="A50" s="657"/>
      <c r="B50" s="170" t="s">
        <v>507</v>
      </c>
      <c r="C50" s="244"/>
      <c r="D50" s="131"/>
      <c r="E50" s="72"/>
      <c r="F50" s="131"/>
      <c r="G50" s="72"/>
      <c r="H50" s="131"/>
      <c r="I50" s="72"/>
      <c r="J50" s="131"/>
      <c r="K50" s="72"/>
      <c r="L50" s="131"/>
      <c r="M50" s="72"/>
      <c r="N50" s="131"/>
      <c r="O50" s="244">
        <v>31</v>
      </c>
      <c r="P50" s="310">
        <v>0</v>
      </c>
      <c r="Q50" s="311">
        <f>O50*133722.8261</f>
        <v>4145407.6091</v>
      </c>
      <c r="R50" s="244">
        <v>42</v>
      </c>
      <c r="S50" s="343">
        <f>(S$70/R$70)*R50</f>
        <v>9460248.3584637269</v>
      </c>
      <c r="T50" s="311">
        <f>(T$70/R$70)*R50</f>
        <v>5624056.8990042675</v>
      </c>
      <c r="U50" s="244">
        <v>0</v>
      </c>
      <c r="V50" s="349">
        <f>507.4371108*U50</f>
        <v>0</v>
      </c>
      <c r="W50" s="349">
        <f>822266.0012*U50</f>
        <v>0</v>
      </c>
      <c r="X50" s="244">
        <v>0</v>
      </c>
      <c r="Y50" s="358">
        <f>2116057.106*X50</f>
        <v>0</v>
      </c>
      <c r="Z50" s="359">
        <f>1162491.26*X50</f>
        <v>0</v>
      </c>
      <c r="AA50" s="72">
        <v>0</v>
      </c>
      <c r="AB50" s="359">
        <f>1162491.26*Z50</f>
        <v>0</v>
      </c>
      <c r="AC50" s="359">
        <f>1162491.26*AA50</f>
        <v>0</v>
      </c>
      <c r="AD50" s="72"/>
      <c r="AE50" s="248"/>
      <c r="AF50" s="131"/>
      <c r="AG50" s="77"/>
      <c r="AH50" s="77"/>
      <c r="AI50" s="77"/>
      <c r="AJ50" s="77"/>
      <c r="AK50" s="77"/>
      <c r="AL50" s="77"/>
      <c r="AM50" s="77"/>
      <c r="AN50" s="77"/>
      <c r="AO50" s="77"/>
      <c r="AP50" s="77"/>
      <c r="AQ50" s="77"/>
      <c r="AR50" s="77"/>
      <c r="AS50" s="77"/>
      <c r="AT50" s="77"/>
      <c r="AU50" s="77"/>
      <c r="AV50" s="77"/>
      <c r="AW50" s="77"/>
      <c r="AX50" s="77"/>
      <c r="AY50" s="77"/>
      <c r="AZ50" s="77"/>
      <c r="BA50" s="77"/>
      <c r="BB50" s="77"/>
      <c r="BC50" s="77"/>
      <c r="BD50" s="77"/>
      <c r="BE50" s="77"/>
      <c r="BF50" s="77"/>
      <c r="BG50" s="77"/>
      <c r="BH50" s="77"/>
      <c r="BI50" s="77"/>
      <c r="BJ50" s="77"/>
    </row>
    <row r="51" spans="1:62" s="1" customFormat="1" ht="16.899999999999999">
      <c r="A51" s="657"/>
      <c r="B51" s="171" t="s">
        <v>508</v>
      </c>
      <c r="C51" s="244"/>
      <c r="D51" s="131"/>
      <c r="E51" s="72"/>
      <c r="F51" s="131"/>
      <c r="G51" s="72"/>
      <c r="H51" s="131"/>
      <c r="I51" s="72"/>
      <c r="J51" s="131"/>
      <c r="K51" s="72"/>
      <c r="L51" s="131"/>
      <c r="M51" s="72"/>
      <c r="N51" s="131"/>
      <c r="O51" s="244">
        <v>37</v>
      </c>
      <c r="P51" s="309">
        <v>0</v>
      </c>
      <c r="Q51" s="311">
        <f t="shared" ref="Q51:Q70" si="6">O51*133722.8261</f>
        <v>4947744.5657000002</v>
      </c>
      <c r="R51" s="244">
        <v>31</v>
      </c>
      <c r="S51" s="343">
        <f t="shared" ref="S51:S69" si="7">(S$70/R$70)*R51</f>
        <v>6982564.2645803699</v>
      </c>
      <c r="T51" s="311">
        <f t="shared" ref="T51:T69" si="8">(T$70/R$70)*R51</f>
        <v>4151089.6159317209</v>
      </c>
      <c r="U51" s="244">
        <v>35</v>
      </c>
      <c r="V51" s="351">
        <f t="shared" ref="V51:V68" si="9">(V52/U52)*U51</f>
        <v>11896.251556662515</v>
      </c>
      <c r="W51" s="351">
        <f t="shared" ref="W51:W68" si="10">(W52/U52)*U51</f>
        <v>4893479.4520547949</v>
      </c>
      <c r="X51" s="353">
        <v>41</v>
      </c>
      <c r="Y51" s="358">
        <f t="shared" ref="Y51:Y70" si="11">2116057.106*X51</f>
        <v>86758341.346000001</v>
      </c>
      <c r="Z51" s="359">
        <f>1162491.26*X51</f>
        <v>47662141.660000004</v>
      </c>
      <c r="AA51" s="72">
        <v>20</v>
      </c>
      <c r="AB51" s="359">
        <f>1894268.15264*AA51</f>
        <v>37885363.0528</v>
      </c>
      <c r="AC51" s="359">
        <f>1224883.844001*AA51</f>
        <v>24497676.88002</v>
      </c>
      <c r="AD51" s="72"/>
      <c r="AE51" s="249"/>
      <c r="AF51" s="131"/>
      <c r="AG51" s="77"/>
      <c r="AH51" s="77"/>
      <c r="AI51" s="77"/>
      <c r="AJ51" s="77"/>
      <c r="AK51" s="77"/>
      <c r="AL51" s="77"/>
      <c r="AM51" s="77"/>
      <c r="AN51" s="77"/>
      <c r="AO51" s="77"/>
      <c r="AP51" s="77"/>
      <c r="AQ51" s="77"/>
      <c r="AR51" s="77"/>
      <c r="AS51" s="77"/>
      <c r="AT51" s="77"/>
      <c r="AU51" s="77"/>
      <c r="AV51" s="77"/>
      <c r="AW51" s="77"/>
      <c r="AX51" s="77"/>
      <c r="AY51" s="77"/>
      <c r="AZ51" s="77"/>
      <c r="BA51" s="77"/>
      <c r="BB51" s="77"/>
      <c r="BC51" s="77"/>
      <c r="BD51" s="77"/>
      <c r="BE51" s="77"/>
      <c r="BF51" s="77"/>
      <c r="BG51" s="77"/>
      <c r="BH51" s="77"/>
      <c r="BI51" s="77"/>
      <c r="BJ51" s="77"/>
    </row>
    <row r="52" spans="1:62" s="1" customFormat="1" ht="16.899999999999999">
      <c r="A52" s="657"/>
      <c r="B52" s="171" t="s">
        <v>509</v>
      </c>
      <c r="C52" s="244"/>
      <c r="D52" s="131"/>
      <c r="E52" s="72"/>
      <c r="F52" s="131"/>
      <c r="G52" s="72"/>
      <c r="H52" s="131"/>
      <c r="I52" s="72"/>
      <c r="J52" s="131"/>
      <c r="K52" s="72"/>
      <c r="L52" s="131"/>
      <c r="M52" s="72"/>
      <c r="N52" s="131"/>
      <c r="O52" s="244">
        <v>34</v>
      </c>
      <c r="P52" s="309">
        <v>0</v>
      </c>
      <c r="Q52" s="311">
        <f t="shared" si="6"/>
        <v>4546576.0874000005</v>
      </c>
      <c r="R52" s="244">
        <v>33</v>
      </c>
      <c r="S52" s="343">
        <f t="shared" si="7"/>
        <v>7433052.281650071</v>
      </c>
      <c r="T52" s="311">
        <f t="shared" si="8"/>
        <v>4418901.8492176384</v>
      </c>
      <c r="U52" s="244">
        <v>37</v>
      </c>
      <c r="V52" s="351">
        <f t="shared" si="9"/>
        <v>12576.037359900372</v>
      </c>
      <c r="W52" s="351">
        <f t="shared" si="10"/>
        <v>5173106.8493150687</v>
      </c>
      <c r="X52" s="353">
        <v>40</v>
      </c>
      <c r="Y52" s="358">
        <f t="shared" si="11"/>
        <v>84642284.24000001</v>
      </c>
      <c r="Z52" s="359">
        <f t="shared" ref="Z52:Z70" si="12">1162491.26*X52</f>
        <v>46499650.399999999</v>
      </c>
      <c r="AA52" s="72">
        <v>35</v>
      </c>
      <c r="AB52" s="359">
        <f t="shared" ref="AB52:AB70" si="13">1894268.15264*AA52</f>
        <v>66299385.342399999</v>
      </c>
      <c r="AC52" s="359">
        <f t="shared" ref="AC52:AC70" si="14">1224883.844001*AA52</f>
        <v>42870934.540035002</v>
      </c>
      <c r="AD52" s="72"/>
      <c r="AE52" s="249"/>
      <c r="AF52" s="131"/>
      <c r="AG52" s="77"/>
      <c r="AH52" s="77"/>
      <c r="AI52" s="77"/>
      <c r="AJ52" s="77"/>
      <c r="AK52" s="77"/>
      <c r="AL52" s="77"/>
      <c r="AM52" s="77"/>
      <c r="AN52" s="77"/>
      <c r="AO52" s="77"/>
      <c r="AP52" s="77"/>
      <c r="AQ52" s="77"/>
      <c r="AR52" s="77"/>
      <c r="AS52" s="77"/>
      <c r="AT52" s="77"/>
      <c r="AU52" s="77"/>
      <c r="AV52" s="77"/>
      <c r="AW52" s="77"/>
      <c r="AX52" s="77"/>
      <c r="AY52" s="77"/>
      <c r="AZ52" s="77"/>
      <c r="BA52" s="77"/>
      <c r="BB52" s="77"/>
      <c r="BC52" s="77"/>
      <c r="BD52" s="77"/>
      <c r="BE52" s="77"/>
      <c r="BF52" s="77"/>
      <c r="BG52" s="77"/>
      <c r="BH52" s="77"/>
      <c r="BI52" s="77"/>
      <c r="BJ52" s="77"/>
    </row>
    <row r="53" spans="1:62" s="1" customFormat="1" ht="16.899999999999999">
      <c r="A53" s="657"/>
      <c r="B53" s="171" t="s">
        <v>510</v>
      </c>
      <c r="C53" s="244"/>
      <c r="D53" s="131"/>
      <c r="E53" s="72"/>
      <c r="F53" s="131"/>
      <c r="G53" s="72"/>
      <c r="H53" s="131"/>
      <c r="I53" s="72"/>
      <c r="J53" s="131"/>
      <c r="K53" s="72"/>
      <c r="L53" s="131"/>
      <c r="M53" s="72"/>
      <c r="N53" s="131"/>
      <c r="O53" s="244">
        <v>47</v>
      </c>
      <c r="P53" s="309">
        <v>0</v>
      </c>
      <c r="Q53" s="311">
        <f t="shared" si="6"/>
        <v>6284972.8267000001</v>
      </c>
      <c r="R53" s="244">
        <v>33</v>
      </c>
      <c r="S53" s="343">
        <f t="shared" si="7"/>
        <v>7433052.281650071</v>
      </c>
      <c r="T53" s="311">
        <f t="shared" si="8"/>
        <v>4418901.8492176384</v>
      </c>
      <c r="U53" s="244">
        <v>55</v>
      </c>
      <c r="V53" s="351">
        <f t="shared" si="9"/>
        <v>18694.109589041094</v>
      </c>
      <c r="W53" s="351">
        <f t="shared" si="10"/>
        <v>7689753.4246575348</v>
      </c>
      <c r="X53" s="353">
        <v>44</v>
      </c>
      <c r="Y53" s="358">
        <f t="shared" si="11"/>
        <v>93106512.664000005</v>
      </c>
      <c r="Z53" s="359">
        <f t="shared" si="12"/>
        <v>51149615.439999998</v>
      </c>
      <c r="AA53" s="72">
        <v>40</v>
      </c>
      <c r="AB53" s="359">
        <f t="shared" si="13"/>
        <v>75770726.105599999</v>
      </c>
      <c r="AC53" s="359">
        <f t="shared" si="14"/>
        <v>48995353.76004</v>
      </c>
      <c r="AD53" s="72"/>
      <c r="AE53" s="249"/>
      <c r="AF53" s="131"/>
      <c r="AG53" s="77"/>
      <c r="AH53" s="77"/>
      <c r="AI53" s="77"/>
      <c r="AJ53" s="77"/>
      <c r="AK53" s="77"/>
      <c r="AL53" s="77"/>
      <c r="AM53" s="77"/>
      <c r="AN53" s="77"/>
      <c r="AO53" s="77"/>
      <c r="AP53" s="77"/>
      <c r="AQ53" s="77"/>
      <c r="AR53" s="77"/>
      <c r="AS53" s="77"/>
      <c r="AT53" s="77"/>
      <c r="AU53" s="77"/>
      <c r="AV53" s="77"/>
      <c r="AW53" s="77"/>
      <c r="AX53" s="77"/>
      <c r="AY53" s="77"/>
      <c r="AZ53" s="77"/>
      <c r="BA53" s="77"/>
      <c r="BB53" s="77"/>
      <c r="BC53" s="77"/>
      <c r="BD53" s="77"/>
      <c r="BE53" s="77"/>
      <c r="BF53" s="77"/>
      <c r="BG53" s="77"/>
      <c r="BH53" s="77"/>
      <c r="BI53" s="77"/>
      <c r="BJ53" s="77"/>
    </row>
    <row r="54" spans="1:62" s="1" customFormat="1" ht="16.899999999999999">
      <c r="A54" s="657"/>
      <c r="B54" s="171" t="s">
        <v>511</v>
      </c>
      <c r="C54" s="244"/>
      <c r="D54" s="131"/>
      <c r="E54" s="72"/>
      <c r="F54" s="131"/>
      <c r="G54" s="72"/>
      <c r="H54" s="131"/>
      <c r="I54" s="72"/>
      <c r="J54" s="131"/>
      <c r="K54" s="72"/>
      <c r="L54" s="131"/>
      <c r="M54" s="72"/>
      <c r="N54" s="131"/>
      <c r="O54" s="244">
        <v>24</v>
      </c>
      <c r="P54" s="309">
        <v>0</v>
      </c>
      <c r="Q54" s="311">
        <f t="shared" si="6"/>
        <v>3209347.8264000001</v>
      </c>
      <c r="R54" s="244">
        <v>26</v>
      </c>
      <c r="S54" s="343">
        <f t="shared" si="7"/>
        <v>5856344.2219061162</v>
      </c>
      <c r="T54" s="311">
        <f t="shared" si="8"/>
        <v>3481559.0327169276</v>
      </c>
      <c r="U54" s="244">
        <v>40</v>
      </c>
      <c r="V54" s="351">
        <f t="shared" si="9"/>
        <v>13595.71606475716</v>
      </c>
      <c r="W54" s="351">
        <f t="shared" si="10"/>
        <v>5592547.9452054799</v>
      </c>
      <c r="X54" s="353">
        <v>42</v>
      </c>
      <c r="Y54" s="358">
        <f t="shared" si="11"/>
        <v>88874398.452000007</v>
      </c>
      <c r="Z54" s="359">
        <f t="shared" si="12"/>
        <v>48824632.920000002</v>
      </c>
      <c r="AA54" s="72">
        <v>31</v>
      </c>
      <c r="AB54" s="359">
        <f t="shared" si="13"/>
        <v>58722312.73184</v>
      </c>
      <c r="AC54" s="359">
        <f t="shared" si="14"/>
        <v>37971399.164030999</v>
      </c>
      <c r="AD54" s="72"/>
      <c r="AE54" s="249"/>
      <c r="AF54" s="131"/>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row>
    <row r="55" spans="1:62" s="1" customFormat="1" ht="16.899999999999999">
      <c r="A55" s="657"/>
      <c r="B55" s="171" t="s">
        <v>512</v>
      </c>
      <c r="C55" s="244"/>
      <c r="D55" s="131"/>
      <c r="E55" s="72"/>
      <c r="F55" s="131"/>
      <c r="G55" s="72"/>
      <c r="H55" s="131"/>
      <c r="I55" s="72"/>
      <c r="J55" s="131"/>
      <c r="K55" s="72"/>
      <c r="L55" s="131"/>
      <c r="M55" s="72"/>
      <c r="N55" s="131"/>
      <c r="O55" s="244">
        <v>24</v>
      </c>
      <c r="P55" s="309">
        <v>0</v>
      </c>
      <c r="Q55" s="311">
        <f t="shared" si="6"/>
        <v>3209347.8264000001</v>
      </c>
      <c r="R55" s="244">
        <v>30</v>
      </c>
      <c r="S55" s="343">
        <f t="shared" si="7"/>
        <v>6757320.2560455194</v>
      </c>
      <c r="T55" s="311">
        <f t="shared" si="8"/>
        <v>4017183.4992887625</v>
      </c>
      <c r="U55" s="244">
        <v>33</v>
      </c>
      <c r="V55" s="351">
        <f t="shared" si="9"/>
        <v>11216.465753424656</v>
      </c>
      <c r="W55" s="351">
        <f t="shared" si="10"/>
        <v>4613852.0547945211</v>
      </c>
      <c r="X55" s="353">
        <v>44</v>
      </c>
      <c r="Y55" s="358">
        <f t="shared" si="11"/>
        <v>93106512.664000005</v>
      </c>
      <c r="Z55" s="359">
        <f t="shared" si="12"/>
        <v>51149615.439999998</v>
      </c>
      <c r="AA55" s="72">
        <v>58</v>
      </c>
      <c r="AB55" s="359">
        <f t="shared" si="13"/>
        <v>109867552.85312</v>
      </c>
      <c r="AC55" s="359">
        <f t="shared" si="14"/>
        <v>71043262.952058002</v>
      </c>
      <c r="AD55" s="72"/>
      <c r="AE55" s="249"/>
      <c r="AF55" s="131"/>
      <c r="AG55" s="77"/>
      <c r="AH55" s="77"/>
      <c r="AI55" s="77"/>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c r="BH55" s="77"/>
      <c r="BI55" s="77"/>
      <c r="BJ55" s="77"/>
    </row>
    <row r="56" spans="1:62" s="1" customFormat="1" ht="16.899999999999999">
      <c r="A56" s="657"/>
      <c r="B56" s="171" t="s">
        <v>513</v>
      </c>
      <c r="C56" s="244"/>
      <c r="D56" s="131"/>
      <c r="E56" s="72"/>
      <c r="F56" s="131"/>
      <c r="G56" s="72"/>
      <c r="H56" s="131"/>
      <c r="I56" s="72"/>
      <c r="J56" s="131"/>
      <c r="K56" s="72"/>
      <c r="L56" s="131"/>
      <c r="M56" s="72"/>
      <c r="N56" s="131"/>
      <c r="O56" s="244">
        <v>12</v>
      </c>
      <c r="P56" s="309">
        <v>0</v>
      </c>
      <c r="Q56" s="311">
        <f t="shared" si="6"/>
        <v>1604673.9132000001</v>
      </c>
      <c r="R56" s="244">
        <v>32</v>
      </c>
      <c r="S56" s="343">
        <f t="shared" si="7"/>
        <v>7207808.2731152205</v>
      </c>
      <c r="T56" s="311">
        <f t="shared" si="8"/>
        <v>4284995.7325746799</v>
      </c>
      <c r="U56" s="244">
        <v>41</v>
      </c>
      <c r="V56" s="351">
        <f t="shared" si="9"/>
        <v>13935.608966376089</v>
      </c>
      <c r="W56" s="351">
        <f t="shared" si="10"/>
        <v>5732361.6438356163</v>
      </c>
      <c r="X56" s="353">
        <v>24</v>
      </c>
      <c r="Y56" s="358">
        <f t="shared" si="11"/>
        <v>50785370.544</v>
      </c>
      <c r="Z56" s="359">
        <f t="shared" si="12"/>
        <v>27899790.240000002</v>
      </c>
      <c r="AA56" s="72">
        <v>77</v>
      </c>
      <c r="AB56" s="359">
        <f t="shared" si="13"/>
        <v>145858647.75327998</v>
      </c>
      <c r="AC56" s="359">
        <f t="shared" si="14"/>
        <v>94316055.988077</v>
      </c>
      <c r="AD56" s="72"/>
      <c r="AE56" s="249"/>
      <c r="AF56" s="131"/>
      <c r="AG56" s="77"/>
      <c r="AH56" s="77"/>
      <c r="AI56" s="77"/>
      <c r="AJ56" s="77"/>
      <c r="AK56" s="77"/>
      <c r="AL56" s="77"/>
      <c r="AM56" s="77"/>
      <c r="AN56" s="77"/>
      <c r="AO56" s="77"/>
      <c r="AP56" s="77"/>
      <c r="AQ56" s="77"/>
      <c r="AR56" s="77"/>
      <c r="AS56" s="77"/>
      <c r="AT56" s="77"/>
      <c r="AU56" s="77"/>
      <c r="AV56" s="77"/>
      <c r="AW56" s="77"/>
      <c r="AX56" s="77"/>
      <c r="AY56" s="77"/>
      <c r="AZ56" s="77"/>
      <c r="BA56" s="77"/>
      <c r="BB56" s="77"/>
      <c r="BC56" s="77"/>
      <c r="BD56" s="77"/>
      <c r="BE56" s="77"/>
      <c r="BF56" s="77"/>
      <c r="BG56" s="77"/>
      <c r="BH56" s="77"/>
      <c r="BI56" s="77"/>
      <c r="BJ56" s="77"/>
    </row>
    <row r="57" spans="1:62" s="1" customFormat="1" ht="16.899999999999999">
      <c r="A57" s="657"/>
      <c r="B57" s="171" t="s">
        <v>514</v>
      </c>
      <c r="C57" s="244"/>
      <c r="D57" s="131"/>
      <c r="E57" s="72"/>
      <c r="F57" s="131"/>
      <c r="G57" s="72"/>
      <c r="H57" s="131"/>
      <c r="I57" s="72"/>
      <c r="J57" s="131"/>
      <c r="K57" s="72"/>
      <c r="L57" s="131"/>
      <c r="M57" s="72"/>
      <c r="N57" s="131"/>
      <c r="O57" s="244">
        <v>50</v>
      </c>
      <c r="P57" s="309">
        <v>0</v>
      </c>
      <c r="Q57" s="311">
        <f t="shared" si="6"/>
        <v>6686141.3050000006</v>
      </c>
      <c r="R57" s="244">
        <v>37</v>
      </c>
      <c r="S57" s="343">
        <f t="shared" si="7"/>
        <v>8334028.3157894732</v>
      </c>
      <c r="T57" s="311">
        <f t="shared" si="8"/>
        <v>4954526.3157894732</v>
      </c>
      <c r="U57" s="244">
        <v>72</v>
      </c>
      <c r="V57" s="351">
        <f t="shared" si="9"/>
        <v>24472.288916562888</v>
      </c>
      <c r="W57" s="351">
        <f t="shared" si="10"/>
        <v>10066586.301369863</v>
      </c>
      <c r="X57" s="353">
        <v>49</v>
      </c>
      <c r="Y57" s="358">
        <f t="shared" si="11"/>
        <v>103686798.19400001</v>
      </c>
      <c r="Z57" s="359">
        <f t="shared" si="12"/>
        <v>56962071.740000002</v>
      </c>
      <c r="AA57" s="72">
        <v>64</v>
      </c>
      <c r="AB57" s="359">
        <f t="shared" si="13"/>
        <v>121233161.76896</v>
      </c>
      <c r="AC57" s="359">
        <f t="shared" si="14"/>
        <v>78392566.016064003</v>
      </c>
      <c r="AD57" s="72"/>
      <c r="AE57" s="249"/>
      <c r="AF57" s="131"/>
      <c r="AG57" s="77"/>
      <c r="AH57" s="77"/>
      <c r="AI57" s="77"/>
      <c r="AJ57" s="77"/>
      <c r="AK57" s="77"/>
      <c r="AL57" s="77"/>
      <c r="AM57" s="77"/>
      <c r="AN57" s="77"/>
      <c r="AO57" s="77"/>
      <c r="AP57" s="77"/>
      <c r="AQ57" s="77"/>
      <c r="AR57" s="77"/>
      <c r="AS57" s="77"/>
      <c r="AT57" s="77"/>
      <c r="AU57" s="77"/>
      <c r="AV57" s="77"/>
      <c r="AW57" s="77"/>
      <c r="AX57" s="77"/>
      <c r="AY57" s="77"/>
      <c r="AZ57" s="77"/>
      <c r="BA57" s="77"/>
      <c r="BB57" s="77"/>
      <c r="BC57" s="77"/>
      <c r="BD57" s="77"/>
      <c r="BE57" s="77"/>
      <c r="BF57" s="77"/>
      <c r="BG57" s="77"/>
      <c r="BH57" s="77"/>
      <c r="BI57" s="77"/>
      <c r="BJ57" s="77"/>
    </row>
    <row r="58" spans="1:62" s="1" customFormat="1" ht="16.899999999999999">
      <c r="A58" s="657"/>
      <c r="B58" s="171" t="s">
        <v>515</v>
      </c>
      <c r="C58" s="244"/>
      <c r="D58" s="131"/>
      <c r="E58" s="72"/>
      <c r="F58" s="131"/>
      <c r="G58" s="72"/>
      <c r="H58" s="131"/>
      <c r="I58" s="72"/>
      <c r="J58" s="131"/>
      <c r="K58" s="72"/>
      <c r="L58" s="131"/>
      <c r="M58" s="72"/>
      <c r="N58" s="131"/>
      <c r="O58" s="244">
        <v>38</v>
      </c>
      <c r="P58" s="309">
        <v>0</v>
      </c>
      <c r="Q58" s="311">
        <f t="shared" si="6"/>
        <v>5081467.3918000003</v>
      </c>
      <c r="R58" s="244">
        <v>40</v>
      </c>
      <c r="S58" s="343">
        <f t="shared" si="7"/>
        <v>9009760.3413940258</v>
      </c>
      <c r="T58" s="311">
        <f t="shared" si="8"/>
        <v>5356244.6657183496</v>
      </c>
      <c r="U58" s="244">
        <v>42</v>
      </c>
      <c r="V58" s="351">
        <f t="shared" si="9"/>
        <v>14275.501867995017</v>
      </c>
      <c r="W58" s="351">
        <f t="shared" si="10"/>
        <v>5872175.3424657537</v>
      </c>
      <c r="X58" s="353">
        <v>47</v>
      </c>
      <c r="Y58" s="358">
        <f t="shared" si="11"/>
        <v>99454683.982000008</v>
      </c>
      <c r="Z58" s="359">
        <f t="shared" si="12"/>
        <v>54637089.219999999</v>
      </c>
      <c r="AA58" s="72">
        <v>42</v>
      </c>
      <c r="AB58" s="359">
        <f t="shared" si="13"/>
        <v>79559262.410879999</v>
      </c>
      <c r="AC58" s="359">
        <f t="shared" si="14"/>
        <v>51445121.448042005</v>
      </c>
      <c r="AD58" s="72"/>
      <c r="AE58" s="249"/>
      <c r="AF58" s="131"/>
      <c r="AG58" s="77"/>
      <c r="AH58" s="77"/>
      <c r="AI58" s="77"/>
      <c r="AJ58" s="77"/>
      <c r="AK58" s="77"/>
      <c r="AL58" s="77"/>
      <c r="AM58" s="77"/>
      <c r="AN58" s="77"/>
      <c r="AO58" s="77"/>
      <c r="AP58" s="77"/>
      <c r="AQ58" s="77"/>
      <c r="AR58" s="77"/>
      <c r="AS58" s="77"/>
      <c r="AT58" s="77"/>
      <c r="AU58" s="77"/>
      <c r="AV58" s="77"/>
      <c r="AW58" s="77"/>
      <c r="AX58" s="77"/>
      <c r="AY58" s="77"/>
      <c r="AZ58" s="77"/>
      <c r="BA58" s="77"/>
      <c r="BB58" s="77"/>
      <c r="BC58" s="77"/>
      <c r="BD58" s="77"/>
      <c r="BE58" s="77"/>
      <c r="BF58" s="77"/>
      <c r="BG58" s="77"/>
      <c r="BH58" s="77"/>
      <c r="BI58" s="77"/>
      <c r="BJ58" s="77"/>
    </row>
    <row r="59" spans="1:62" s="1" customFormat="1" ht="16.899999999999999">
      <c r="A59" s="657"/>
      <c r="B59" s="171" t="s">
        <v>516</v>
      </c>
      <c r="C59" s="244"/>
      <c r="D59" s="131"/>
      <c r="E59" s="72"/>
      <c r="F59" s="131"/>
      <c r="G59" s="72"/>
      <c r="H59" s="131"/>
      <c r="I59" s="72"/>
      <c r="J59" s="131"/>
      <c r="K59" s="72"/>
      <c r="L59" s="131"/>
      <c r="M59" s="72"/>
      <c r="N59" s="131"/>
      <c r="O59" s="244">
        <v>40</v>
      </c>
      <c r="P59" s="309">
        <v>0</v>
      </c>
      <c r="Q59" s="311">
        <f t="shared" si="6"/>
        <v>5348913.0439999998</v>
      </c>
      <c r="R59" s="244">
        <v>44</v>
      </c>
      <c r="S59" s="343">
        <f t="shared" si="7"/>
        <v>9910736.375533428</v>
      </c>
      <c r="T59" s="311">
        <f t="shared" si="8"/>
        <v>5891869.1322901845</v>
      </c>
      <c r="U59" s="244">
        <v>42</v>
      </c>
      <c r="V59" s="351">
        <f t="shared" si="9"/>
        <v>14275.501867995017</v>
      </c>
      <c r="W59" s="351">
        <f t="shared" si="10"/>
        <v>5872175.3424657537</v>
      </c>
      <c r="X59" s="353">
        <v>33</v>
      </c>
      <c r="Y59" s="358">
        <f t="shared" si="11"/>
        <v>69829884.498000011</v>
      </c>
      <c r="Z59" s="359">
        <f t="shared" si="12"/>
        <v>38362211.579999998</v>
      </c>
      <c r="AA59" s="72">
        <v>35</v>
      </c>
      <c r="AB59" s="359">
        <f t="shared" si="13"/>
        <v>66299385.342399999</v>
      </c>
      <c r="AC59" s="359">
        <f t="shared" si="14"/>
        <v>42870934.540035002</v>
      </c>
      <c r="AD59" s="72"/>
      <c r="AE59" s="249"/>
      <c r="AF59" s="131"/>
      <c r="AG59" s="77"/>
      <c r="AH59" s="77"/>
      <c r="AI59" s="77"/>
      <c r="AJ59" s="77"/>
      <c r="AK59" s="77"/>
      <c r="AL59" s="77"/>
      <c r="AM59" s="77"/>
      <c r="AN59" s="77"/>
      <c r="AO59" s="77"/>
      <c r="AP59" s="77"/>
      <c r="AQ59" s="77"/>
      <c r="AR59" s="77"/>
      <c r="AS59" s="77"/>
      <c r="AT59" s="77"/>
      <c r="AU59" s="77"/>
      <c r="AV59" s="77"/>
      <c r="AW59" s="77"/>
      <c r="AX59" s="77"/>
      <c r="AY59" s="77"/>
      <c r="AZ59" s="77"/>
      <c r="BA59" s="77"/>
      <c r="BB59" s="77"/>
      <c r="BC59" s="77"/>
      <c r="BD59" s="77"/>
      <c r="BE59" s="77"/>
      <c r="BF59" s="77"/>
      <c r="BG59" s="77"/>
      <c r="BH59" s="77"/>
      <c r="BI59" s="77"/>
      <c r="BJ59" s="77"/>
    </row>
    <row r="60" spans="1:62" s="1" customFormat="1" ht="16.899999999999999">
      <c r="A60" s="657"/>
      <c r="B60" s="171" t="s">
        <v>517</v>
      </c>
      <c r="C60" s="244"/>
      <c r="D60" s="131"/>
      <c r="E60" s="72"/>
      <c r="F60" s="131"/>
      <c r="G60" s="72"/>
      <c r="H60" s="131"/>
      <c r="I60" s="72"/>
      <c r="J60" s="131"/>
      <c r="K60" s="72"/>
      <c r="L60" s="131"/>
      <c r="M60" s="72"/>
      <c r="N60" s="131"/>
      <c r="O60" s="244">
        <v>90</v>
      </c>
      <c r="P60" s="309">
        <v>0</v>
      </c>
      <c r="Q60" s="311">
        <f t="shared" si="6"/>
        <v>12035054.349000001</v>
      </c>
      <c r="R60" s="244">
        <v>101</v>
      </c>
      <c r="S60" s="343">
        <f t="shared" si="7"/>
        <v>22749644.862019915</v>
      </c>
      <c r="T60" s="311">
        <f t="shared" si="8"/>
        <v>13524517.780938834</v>
      </c>
      <c r="U60" s="244">
        <v>77</v>
      </c>
      <c r="V60" s="351">
        <f t="shared" si="9"/>
        <v>26171.753424657531</v>
      </c>
      <c r="W60" s="351">
        <f t="shared" si="10"/>
        <v>10765654.794520548</v>
      </c>
      <c r="X60" s="353">
        <v>80</v>
      </c>
      <c r="Y60" s="358">
        <f t="shared" si="11"/>
        <v>169284568.48000002</v>
      </c>
      <c r="Z60" s="359">
        <f t="shared" si="12"/>
        <v>92999300.799999997</v>
      </c>
      <c r="AA60" s="72">
        <v>104</v>
      </c>
      <c r="AB60" s="359">
        <f t="shared" si="13"/>
        <v>197003887.87456</v>
      </c>
      <c r="AC60" s="359">
        <f t="shared" si="14"/>
        <v>127387919.776104</v>
      </c>
      <c r="AD60" s="72"/>
      <c r="AE60" s="249"/>
      <c r="AF60" s="131"/>
      <c r="AG60" s="77"/>
      <c r="AH60" s="77"/>
      <c r="AI60" s="77"/>
      <c r="AJ60" s="77"/>
      <c r="AK60" s="77"/>
      <c r="AL60" s="77"/>
      <c r="AM60" s="77"/>
      <c r="AN60" s="77"/>
      <c r="AO60" s="77"/>
      <c r="AP60" s="77"/>
      <c r="AQ60" s="77"/>
      <c r="AR60" s="77"/>
      <c r="AS60" s="77"/>
      <c r="AT60" s="77"/>
      <c r="AU60" s="77"/>
      <c r="AV60" s="77"/>
      <c r="AW60" s="77"/>
      <c r="AX60" s="77"/>
      <c r="AY60" s="77"/>
      <c r="AZ60" s="77"/>
      <c r="BA60" s="77"/>
      <c r="BB60" s="77"/>
      <c r="BC60" s="77"/>
      <c r="BD60" s="77"/>
      <c r="BE60" s="77"/>
      <c r="BF60" s="77"/>
      <c r="BG60" s="77"/>
      <c r="BH60" s="77"/>
      <c r="BI60" s="77"/>
      <c r="BJ60" s="77"/>
    </row>
    <row r="61" spans="1:62" s="1" customFormat="1" ht="16.899999999999999">
      <c r="A61" s="657"/>
      <c r="B61" s="171" t="s">
        <v>518</v>
      </c>
      <c r="C61" s="244"/>
      <c r="D61" s="131"/>
      <c r="E61" s="72"/>
      <c r="F61" s="131"/>
      <c r="G61" s="72"/>
      <c r="H61" s="131"/>
      <c r="I61" s="72"/>
      <c r="J61" s="131"/>
      <c r="K61" s="72"/>
      <c r="L61" s="131"/>
      <c r="M61" s="72"/>
      <c r="N61" s="131"/>
      <c r="O61" s="244">
        <v>38</v>
      </c>
      <c r="P61" s="309">
        <v>0</v>
      </c>
      <c r="Q61" s="311">
        <f t="shared" si="6"/>
        <v>5081467.3918000003</v>
      </c>
      <c r="R61" s="244">
        <v>0</v>
      </c>
      <c r="S61" s="343">
        <f t="shared" si="7"/>
        <v>0</v>
      </c>
      <c r="T61" s="311">
        <f t="shared" si="8"/>
        <v>0</v>
      </c>
      <c r="U61" s="244">
        <v>62</v>
      </c>
      <c r="V61" s="351">
        <f t="shared" si="9"/>
        <v>21073.359900373598</v>
      </c>
      <c r="W61" s="351">
        <f t="shared" si="10"/>
        <v>8668449.3150684927</v>
      </c>
      <c r="X61" s="353">
        <v>29</v>
      </c>
      <c r="Y61" s="358">
        <f t="shared" si="11"/>
        <v>61365656.074000001</v>
      </c>
      <c r="Z61" s="359">
        <f t="shared" si="12"/>
        <v>33712246.539999999</v>
      </c>
      <c r="AA61" s="72">
        <v>70</v>
      </c>
      <c r="AB61" s="359">
        <f t="shared" si="13"/>
        <v>132598770.6848</v>
      </c>
      <c r="AC61" s="359">
        <f t="shared" si="14"/>
        <v>85741869.080070004</v>
      </c>
      <c r="AD61" s="72"/>
      <c r="AE61" s="249"/>
      <c r="AF61" s="131"/>
      <c r="AG61" s="77"/>
      <c r="AH61" s="77"/>
      <c r="AI61" s="77"/>
      <c r="AJ61" s="77"/>
      <c r="AK61" s="77"/>
      <c r="AL61" s="77"/>
      <c r="AM61" s="77"/>
      <c r="AN61" s="77"/>
      <c r="AO61" s="77"/>
      <c r="AP61" s="77"/>
      <c r="AQ61" s="77"/>
      <c r="AR61" s="77"/>
      <c r="AS61" s="77"/>
      <c r="AT61" s="77"/>
      <c r="AU61" s="77"/>
      <c r="AV61" s="77"/>
      <c r="AW61" s="77"/>
      <c r="AX61" s="77"/>
      <c r="AY61" s="77"/>
      <c r="AZ61" s="77"/>
      <c r="BA61" s="77"/>
      <c r="BB61" s="77"/>
      <c r="BC61" s="77"/>
      <c r="BD61" s="77"/>
      <c r="BE61" s="77"/>
      <c r="BF61" s="77"/>
      <c r="BG61" s="77"/>
      <c r="BH61" s="77"/>
      <c r="BI61" s="77"/>
      <c r="BJ61" s="77"/>
    </row>
    <row r="62" spans="1:62" s="1" customFormat="1" ht="16.899999999999999">
      <c r="A62" s="657"/>
      <c r="B62" s="171" t="s">
        <v>519</v>
      </c>
      <c r="C62" s="244"/>
      <c r="D62" s="131"/>
      <c r="E62" s="72"/>
      <c r="F62" s="131"/>
      <c r="G62" s="72"/>
      <c r="H62" s="131"/>
      <c r="I62" s="72"/>
      <c r="J62" s="131"/>
      <c r="K62" s="72"/>
      <c r="L62" s="131"/>
      <c r="M62" s="72"/>
      <c r="N62" s="131"/>
      <c r="O62" s="244">
        <v>40</v>
      </c>
      <c r="P62" s="309">
        <v>0</v>
      </c>
      <c r="Q62" s="311">
        <f t="shared" si="6"/>
        <v>5348913.0439999998</v>
      </c>
      <c r="R62" s="244">
        <v>41</v>
      </c>
      <c r="S62" s="343">
        <f t="shared" si="7"/>
        <v>9235004.3499288764</v>
      </c>
      <c r="T62" s="311">
        <f t="shared" si="8"/>
        <v>5490150.782361309</v>
      </c>
      <c r="U62" s="244">
        <v>34</v>
      </c>
      <c r="V62" s="351">
        <f t="shared" si="9"/>
        <v>11556.358655043585</v>
      </c>
      <c r="W62" s="351">
        <f t="shared" si="10"/>
        <v>4753665.7534246575</v>
      </c>
      <c r="X62" s="353">
        <v>32</v>
      </c>
      <c r="Y62" s="358">
        <f t="shared" si="11"/>
        <v>67713827.392000005</v>
      </c>
      <c r="Z62" s="359">
        <f t="shared" si="12"/>
        <v>37199720.32</v>
      </c>
      <c r="AA62" s="72">
        <v>49</v>
      </c>
      <c r="AB62" s="359">
        <f t="shared" si="13"/>
        <v>92819139.479359999</v>
      </c>
      <c r="AC62" s="359">
        <f t="shared" si="14"/>
        <v>60019308.356049001</v>
      </c>
      <c r="AD62" s="72"/>
      <c r="AE62" s="249"/>
      <c r="AF62" s="131"/>
      <c r="AG62" s="77"/>
      <c r="AH62" s="77"/>
      <c r="AI62" s="77"/>
      <c r="AJ62" s="77"/>
      <c r="AK62" s="77"/>
      <c r="AL62" s="77"/>
      <c r="AM62" s="77"/>
      <c r="AN62" s="77"/>
      <c r="AO62" s="77"/>
      <c r="AP62" s="77"/>
      <c r="AQ62" s="77"/>
      <c r="AR62" s="77"/>
      <c r="AS62" s="77"/>
      <c r="AT62" s="77"/>
      <c r="AU62" s="77"/>
      <c r="AV62" s="77"/>
      <c r="AW62" s="77"/>
      <c r="AX62" s="77"/>
      <c r="AY62" s="77"/>
      <c r="AZ62" s="77"/>
      <c r="BA62" s="77"/>
      <c r="BB62" s="77"/>
      <c r="BC62" s="77"/>
      <c r="BD62" s="77"/>
      <c r="BE62" s="77"/>
      <c r="BF62" s="77"/>
      <c r="BG62" s="77"/>
      <c r="BH62" s="77"/>
      <c r="BI62" s="77"/>
      <c r="BJ62" s="77"/>
    </row>
    <row r="63" spans="1:62" s="1" customFormat="1" ht="16.899999999999999">
      <c r="A63" s="657"/>
      <c r="B63" s="171" t="s">
        <v>520</v>
      </c>
      <c r="C63" s="244"/>
      <c r="D63" s="131"/>
      <c r="E63" s="72"/>
      <c r="F63" s="131"/>
      <c r="G63" s="72"/>
      <c r="H63" s="131"/>
      <c r="I63" s="72"/>
      <c r="J63" s="131"/>
      <c r="K63" s="72"/>
      <c r="L63" s="131"/>
      <c r="M63" s="72"/>
      <c r="N63" s="131"/>
      <c r="O63" s="244">
        <v>3</v>
      </c>
      <c r="P63" s="309">
        <v>0</v>
      </c>
      <c r="Q63" s="311">
        <f t="shared" si="6"/>
        <v>401168.47830000002</v>
      </c>
      <c r="R63" s="244">
        <v>34</v>
      </c>
      <c r="S63" s="343">
        <f t="shared" si="7"/>
        <v>7658296.2901849216</v>
      </c>
      <c r="T63" s="311">
        <f t="shared" si="8"/>
        <v>4552807.9658605978</v>
      </c>
      <c r="U63" s="244">
        <v>40</v>
      </c>
      <c r="V63" s="351">
        <f t="shared" si="9"/>
        <v>13595.71606475716</v>
      </c>
      <c r="W63" s="351">
        <f t="shared" si="10"/>
        <v>5592547.9452054799</v>
      </c>
      <c r="X63" s="353">
        <v>38</v>
      </c>
      <c r="Y63" s="358">
        <f t="shared" si="11"/>
        <v>80410170.028000012</v>
      </c>
      <c r="Z63" s="359">
        <f t="shared" si="12"/>
        <v>44174667.880000003</v>
      </c>
      <c r="AA63" s="72">
        <v>26</v>
      </c>
      <c r="AB63" s="359">
        <f t="shared" si="13"/>
        <v>49250971.96864</v>
      </c>
      <c r="AC63" s="359">
        <f t="shared" si="14"/>
        <v>31846979.944026001</v>
      </c>
      <c r="AD63" s="72"/>
      <c r="AE63" s="249"/>
      <c r="AF63" s="131"/>
      <c r="AG63" s="77"/>
      <c r="AH63" s="77"/>
      <c r="AI63" s="77"/>
      <c r="AJ63" s="77"/>
      <c r="AK63" s="77"/>
      <c r="AL63" s="77"/>
      <c r="AM63" s="77"/>
      <c r="AN63" s="77"/>
      <c r="AO63" s="77"/>
      <c r="AP63" s="77"/>
      <c r="AQ63" s="77"/>
      <c r="AR63" s="77"/>
      <c r="AS63" s="77"/>
      <c r="AT63" s="77"/>
      <c r="AU63" s="77"/>
      <c r="AV63" s="77"/>
      <c r="AW63" s="77"/>
      <c r="AX63" s="77"/>
      <c r="AY63" s="77"/>
      <c r="AZ63" s="77"/>
      <c r="BA63" s="77"/>
      <c r="BB63" s="77"/>
      <c r="BC63" s="77"/>
      <c r="BD63" s="77"/>
      <c r="BE63" s="77"/>
      <c r="BF63" s="77"/>
      <c r="BG63" s="77"/>
      <c r="BH63" s="77"/>
      <c r="BI63" s="77"/>
      <c r="BJ63" s="77"/>
    </row>
    <row r="64" spans="1:62" s="1" customFormat="1" ht="16.899999999999999">
      <c r="A64" s="657"/>
      <c r="B64" s="171" t="s">
        <v>521</v>
      </c>
      <c r="C64" s="244"/>
      <c r="D64" s="131"/>
      <c r="E64" s="72"/>
      <c r="F64" s="131"/>
      <c r="G64" s="72"/>
      <c r="H64" s="131"/>
      <c r="I64" s="72"/>
      <c r="J64" s="131"/>
      <c r="K64" s="72"/>
      <c r="L64" s="131"/>
      <c r="M64" s="72"/>
      <c r="N64" s="131"/>
      <c r="O64" s="244">
        <v>53</v>
      </c>
      <c r="P64" s="309">
        <v>0</v>
      </c>
      <c r="Q64" s="311">
        <f t="shared" si="6"/>
        <v>7087309.7833000002</v>
      </c>
      <c r="R64" s="244">
        <v>31</v>
      </c>
      <c r="S64" s="343">
        <f t="shared" si="7"/>
        <v>6982564.2645803699</v>
      </c>
      <c r="T64" s="311">
        <f t="shared" si="8"/>
        <v>4151089.6159317209</v>
      </c>
      <c r="U64" s="244">
        <v>21</v>
      </c>
      <c r="V64" s="351">
        <f t="shared" si="9"/>
        <v>7137.7509339975086</v>
      </c>
      <c r="W64" s="351">
        <f t="shared" si="10"/>
        <v>2936087.6712328768</v>
      </c>
      <c r="X64" s="353">
        <v>25</v>
      </c>
      <c r="Y64" s="358">
        <f t="shared" si="11"/>
        <v>52901427.650000006</v>
      </c>
      <c r="Z64" s="359">
        <f t="shared" si="12"/>
        <v>29062281.5</v>
      </c>
      <c r="AA64" s="72">
        <v>34</v>
      </c>
      <c r="AB64" s="359">
        <f t="shared" si="13"/>
        <v>64405117.18976</v>
      </c>
      <c r="AC64" s="359">
        <f t="shared" si="14"/>
        <v>41646050.696033999</v>
      </c>
      <c r="AD64" s="72"/>
      <c r="AE64" s="253"/>
      <c r="AF64" s="131"/>
      <c r="AG64" s="77"/>
      <c r="AH64" s="77"/>
      <c r="AI64" s="77"/>
      <c r="AJ64" s="77"/>
      <c r="AK64" s="77"/>
      <c r="AL64" s="77"/>
      <c r="AM64" s="77"/>
      <c r="AN64" s="77"/>
      <c r="AO64" s="77"/>
      <c r="AP64" s="77"/>
      <c r="AQ64" s="77"/>
      <c r="AR64" s="77"/>
      <c r="AS64" s="77"/>
      <c r="AT64" s="77"/>
      <c r="AU64" s="77"/>
      <c r="AV64" s="77"/>
      <c r="AW64" s="77"/>
      <c r="AX64" s="77"/>
      <c r="AY64" s="77"/>
      <c r="AZ64" s="77"/>
      <c r="BA64" s="77"/>
      <c r="BB64" s="77"/>
      <c r="BC64" s="77"/>
      <c r="BD64" s="77"/>
      <c r="BE64" s="77"/>
      <c r="BF64" s="77"/>
      <c r="BG64" s="77"/>
      <c r="BH64" s="77"/>
      <c r="BI64" s="77"/>
      <c r="BJ64" s="77"/>
    </row>
    <row r="65" spans="1:62" s="1" customFormat="1" ht="16.899999999999999">
      <c r="A65" s="657"/>
      <c r="B65" s="171" t="s">
        <v>522</v>
      </c>
      <c r="C65" s="244"/>
      <c r="D65" s="131"/>
      <c r="E65" s="72"/>
      <c r="F65" s="131"/>
      <c r="G65" s="72"/>
      <c r="H65" s="131"/>
      <c r="I65" s="72"/>
      <c r="J65" s="131"/>
      <c r="K65" s="72"/>
      <c r="L65" s="131"/>
      <c r="M65" s="72"/>
      <c r="N65" s="131"/>
      <c r="O65" s="244">
        <v>35</v>
      </c>
      <c r="P65" s="309">
        <v>0</v>
      </c>
      <c r="Q65" s="311">
        <f t="shared" si="6"/>
        <v>4680298.9134999998</v>
      </c>
      <c r="R65" s="244">
        <v>25</v>
      </c>
      <c r="S65" s="343">
        <f t="shared" si="7"/>
        <v>5631100.2133712657</v>
      </c>
      <c r="T65" s="311">
        <f t="shared" si="8"/>
        <v>3347652.9160739686</v>
      </c>
      <c r="U65" s="244">
        <v>38</v>
      </c>
      <c r="V65" s="351">
        <f t="shared" si="9"/>
        <v>12915.930261519301</v>
      </c>
      <c r="W65" s="351">
        <f t="shared" si="10"/>
        <v>5312920.5479452061</v>
      </c>
      <c r="X65" s="353">
        <v>47</v>
      </c>
      <c r="Y65" s="358">
        <f t="shared" si="11"/>
        <v>99454683.982000008</v>
      </c>
      <c r="Z65" s="359">
        <f t="shared" si="12"/>
        <v>54637089.219999999</v>
      </c>
      <c r="AA65" s="72">
        <v>26</v>
      </c>
      <c r="AB65" s="359">
        <f t="shared" si="13"/>
        <v>49250971.96864</v>
      </c>
      <c r="AC65" s="359">
        <f t="shared" si="14"/>
        <v>31846979.944026001</v>
      </c>
      <c r="AD65" s="72"/>
      <c r="AE65" s="249"/>
      <c r="AF65" s="131"/>
      <c r="AG65" s="77"/>
      <c r="AH65" s="77"/>
      <c r="AI65" s="77"/>
      <c r="AJ65" s="77"/>
      <c r="AK65" s="77"/>
      <c r="AL65" s="77"/>
      <c r="AM65" s="77"/>
      <c r="AN65" s="77"/>
      <c r="AO65" s="77"/>
      <c r="AP65" s="77"/>
      <c r="AQ65" s="77"/>
      <c r="AR65" s="77"/>
      <c r="AS65" s="77"/>
      <c r="AT65" s="77"/>
      <c r="AU65" s="77"/>
      <c r="AV65" s="77"/>
      <c r="AW65" s="77"/>
      <c r="AX65" s="77"/>
      <c r="AY65" s="77"/>
      <c r="AZ65" s="77"/>
      <c r="BA65" s="77"/>
      <c r="BB65" s="77"/>
      <c r="BC65" s="77"/>
      <c r="BD65" s="77"/>
      <c r="BE65" s="77"/>
      <c r="BF65" s="77"/>
      <c r="BG65" s="77"/>
      <c r="BH65" s="77"/>
      <c r="BI65" s="77"/>
      <c r="BJ65" s="77"/>
    </row>
    <row r="66" spans="1:62" s="1" customFormat="1" ht="16.899999999999999">
      <c r="A66" s="657"/>
      <c r="B66" s="171" t="s">
        <v>523</v>
      </c>
      <c r="C66" s="244"/>
      <c r="D66" s="131"/>
      <c r="E66" s="72"/>
      <c r="F66" s="131"/>
      <c r="G66" s="72"/>
      <c r="H66" s="131"/>
      <c r="I66" s="72"/>
      <c r="J66" s="131"/>
      <c r="K66" s="72"/>
      <c r="L66" s="131"/>
      <c r="M66" s="72"/>
      <c r="N66" s="131"/>
      <c r="O66" s="244">
        <v>48</v>
      </c>
      <c r="P66" s="309">
        <v>0</v>
      </c>
      <c r="Q66" s="311">
        <f t="shared" si="6"/>
        <v>6418695.6528000003</v>
      </c>
      <c r="R66" s="244">
        <v>26</v>
      </c>
      <c r="S66" s="343">
        <f t="shared" si="7"/>
        <v>5856344.2219061162</v>
      </c>
      <c r="T66" s="311">
        <f t="shared" si="8"/>
        <v>3481559.0327169276</v>
      </c>
      <c r="U66" s="244">
        <v>47</v>
      </c>
      <c r="V66" s="351">
        <f t="shared" si="9"/>
        <v>15974.966376089662</v>
      </c>
      <c r="W66" s="351">
        <f t="shared" si="10"/>
        <v>6571243.8356164386</v>
      </c>
      <c r="X66" s="353">
        <v>87</v>
      </c>
      <c r="Y66" s="358">
        <f t="shared" si="11"/>
        <v>184096968.222</v>
      </c>
      <c r="Z66" s="359">
        <f t="shared" si="12"/>
        <v>101136739.62</v>
      </c>
      <c r="AA66" s="72">
        <v>60</v>
      </c>
      <c r="AB66" s="359">
        <f t="shared" si="13"/>
        <v>113656089.1584</v>
      </c>
      <c r="AC66" s="359">
        <f t="shared" si="14"/>
        <v>73493030.640060008</v>
      </c>
      <c r="AD66" s="72"/>
      <c r="AE66" s="249"/>
      <c r="AF66" s="131"/>
      <c r="AG66" s="77"/>
      <c r="AH66" s="77"/>
      <c r="AI66" s="77"/>
      <c r="AJ66" s="77"/>
      <c r="AK66" s="77"/>
      <c r="AL66" s="77"/>
      <c r="AM66" s="77"/>
      <c r="AN66" s="77"/>
      <c r="AO66" s="77"/>
      <c r="AP66" s="77"/>
      <c r="AQ66" s="77"/>
      <c r="AR66" s="77"/>
      <c r="AS66" s="77"/>
      <c r="AT66" s="77"/>
      <c r="AU66" s="77"/>
      <c r="AV66" s="77"/>
      <c r="AW66" s="77"/>
      <c r="AX66" s="77"/>
      <c r="AY66" s="77"/>
      <c r="AZ66" s="77"/>
      <c r="BA66" s="77"/>
      <c r="BB66" s="77"/>
      <c r="BC66" s="77"/>
      <c r="BD66" s="77"/>
      <c r="BE66" s="77"/>
      <c r="BF66" s="77"/>
      <c r="BG66" s="77"/>
      <c r="BH66" s="77"/>
      <c r="BI66" s="77"/>
      <c r="BJ66" s="77"/>
    </row>
    <row r="67" spans="1:62" s="1" customFormat="1" ht="16.899999999999999">
      <c r="A67" s="657"/>
      <c r="B67" s="171" t="s">
        <v>524</v>
      </c>
      <c r="C67" s="244"/>
      <c r="D67" s="131"/>
      <c r="E67" s="72"/>
      <c r="F67" s="131"/>
      <c r="G67" s="72"/>
      <c r="H67" s="131"/>
      <c r="I67" s="72"/>
      <c r="J67" s="131"/>
      <c r="K67" s="72"/>
      <c r="L67" s="131"/>
      <c r="M67" s="72"/>
      <c r="N67" s="131"/>
      <c r="O67" s="244">
        <v>13</v>
      </c>
      <c r="P67" s="309">
        <v>0</v>
      </c>
      <c r="Q67" s="311">
        <f t="shared" si="6"/>
        <v>1738396.7393</v>
      </c>
      <c r="R67" s="244">
        <v>27</v>
      </c>
      <c r="S67" s="343">
        <f t="shared" si="7"/>
        <v>6081588.2304409677</v>
      </c>
      <c r="T67" s="311">
        <f t="shared" si="8"/>
        <v>3615465.1493598861</v>
      </c>
      <c r="U67" s="244">
        <v>21</v>
      </c>
      <c r="V67" s="351">
        <f t="shared" si="9"/>
        <v>7137.7509339975086</v>
      </c>
      <c r="W67" s="351">
        <f t="shared" si="10"/>
        <v>2936087.6712328768</v>
      </c>
      <c r="X67" s="353">
        <v>24</v>
      </c>
      <c r="Y67" s="358">
        <f t="shared" si="11"/>
        <v>50785370.544</v>
      </c>
      <c r="Z67" s="359">
        <f t="shared" si="12"/>
        <v>27899790.240000002</v>
      </c>
      <c r="AA67" s="72">
        <v>30</v>
      </c>
      <c r="AB67" s="359">
        <f t="shared" si="13"/>
        <v>56828044.5792</v>
      </c>
      <c r="AC67" s="359">
        <f t="shared" si="14"/>
        <v>36746515.320030004</v>
      </c>
      <c r="AD67" s="72"/>
      <c r="AE67" s="249"/>
      <c r="AF67" s="131"/>
      <c r="AG67" s="77"/>
      <c r="AH67" s="77"/>
      <c r="AI67" s="77"/>
      <c r="AJ67" s="77"/>
      <c r="AK67" s="77"/>
      <c r="AL67" s="77"/>
      <c r="AM67" s="77"/>
      <c r="AN67" s="77"/>
      <c r="AO67" s="77"/>
      <c r="AP67" s="77"/>
      <c r="AQ67" s="77"/>
      <c r="AR67" s="77"/>
      <c r="AS67" s="77"/>
      <c r="AT67" s="77"/>
      <c r="AU67" s="77"/>
      <c r="AV67" s="77"/>
      <c r="AW67" s="77"/>
      <c r="AX67" s="77"/>
      <c r="AY67" s="77"/>
      <c r="AZ67" s="77"/>
      <c r="BA67" s="77"/>
      <c r="BB67" s="77"/>
      <c r="BC67" s="77"/>
      <c r="BD67" s="77"/>
      <c r="BE67" s="77"/>
      <c r="BF67" s="77"/>
      <c r="BG67" s="77"/>
      <c r="BH67" s="77"/>
      <c r="BI67" s="77"/>
      <c r="BJ67" s="77"/>
    </row>
    <row r="68" spans="1:62" s="1" customFormat="1" ht="16.899999999999999">
      <c r="A68" s="657"/>
      <c r="B68" s="171" t="s">
        <v>525</v>
      </c>
      <c r="C68" s="244"/>
      <c r="D68" s="131"/>
      <c r="E68" s="72"/>
      <c r="F68" s="131"/>
      <c r="G68" s="72"/>
      <c r="H68" s="131"/>
      <c r="I68" s="72"/>
      <c r="J68" s="131"/>
      <c r="K68" s="72"/>
      <c r="L68" s="131"/>
      <c r="M68" s="72"/>
      <c r="N68" s="131"/>
      <c r="O68" s="244">
        <v>79</v>
      </c>
      <c r="P68" s="309">
        <v>0</v>
      </c>
      <c r="Q68" s="311">
        <f t="shared" si="6"/>
        <v>10564103.2619</v>
      </c>
      <c r="R68" s="244">
        <v>70</v>
      </c>
      <c r="S68" s="343">
        <f t="shared" si="7"/>
        <v>15767080.597439544</v>
      </c>
      <c r="T68" s="311">
        <f t="shared" si="8"/>
        <v>9373428.1650071125</v>
      </c>
      <c r="U68" s="244">
        <v>59</v>
      </c>
      <c r="V68" s="351">
        <f t="shared" si="9"/>
        <v>20053.681195516809</v>
      </c>
      <c r="W68" s="351">
        <f t="shared" si="10"/>
        <v>8249008.2191780824</v>
      </c>
      <c r="X68" s="353">
        <v>95</v>
      </c>
      <c r="Y68" s="358">
        <f t="shared" si="11"/>
        <v>201025425.07000002</v>
      </c>
      <c r="Z68" s="359">
        <f t="shared" si="12"/>
        <v>110436669.7</v>
      </c>
      <c r="AA68" s="72">
        <v>90</v>
      </c>
      <c r="AB68" s="359">
        <f t="shared" si="13"/>
        <v>170484133.7376</v>
      </c>
      <c r="AC68" s="359">
        <f t="shared" si="14"/>
        <v>110239545.96009001</v>
      </c>
      <c r="AD68" s="72"/>
      <c r="AE68" s="249"/>
      <c r="AF68" s="131"/>
      <c r="AG68" s="77"/>
      <c r="AH68" s="77"/>
      <c r="AI68" s="77"/>
      <c r="AJ68" s="77"/>
      <c r="AK68" s="77"/>
      <c r="AL68" s="77"/>
      <c r="AM68" s="77"/>
      <c r="AN68" s="77"/>
      <c r="AO68" s="77"/>
      <c r="AP68" s="77"/>
      <c r="AQ68" s="77"/>
      <c r="AR68" s="77"/>
      <c r="AS68" s="77"/>
      <c r="AT68" s="77"/>
      <c r="AU68" s="77"/>
      <c r="AV68" s="77"/>
      <c r="AW68" s="77"/>
      <c r="AX68" s="77"/>
      <c r="AY68" s="77"/>
      <c r="AZ68" s="77"/>
      <c r="BA68" s="77"/>
      <c r="BB68" s="77"/>
      <c r="BC68" s="77"/>
      <c r="BD68" s="77"/>
      <c r="BE68" s="77"/>
      <c r="BF68" s="77"/>
      <c r="BG68" s="77"/>
      <c r="BH68" s="77"/>
      <c r="BI68" s="77"/>
      <c r="BJ68" s="77"/>
    </row>
    <row r="69" spans="1:62" ht="17.45" thickBot="1">
      <c r="A69" s="657"/>
      <c r="B69" s="172" t="s">
        <v>526</v>
      </c>
      <c r="C69" s="320"/>
      <c r="D69" s="166"/>
      <c r="E69" s="165"/>
      <c r="F69" s="166"/>
      <c r="G69" s="165"/>
      <c r="H69" s="166"/>
      <c r="I69" s="165"/>
      <c r="J69" s="166"/>
      <c r="K69" s="165"/>
      <c r="L69" s="166"/>
      <c r="M69" s="165"/>
      <c r="N69" s="166"/>
      <c r="O69" s="320">
        <v>0</v>
      </c>
      <c r="P69" s="309">
        <v>0</v>
      </c>
      <c r="Q69" s="311">
        <f t="shared" si="6"/>
        <v>0</v>
      </c>
      <c r="R69" s="244">
        <v>0</v>
      </c>
      <c r="S69" s="343">
        <f t="shared" si="7"/>
        <v>0</v>
      </c>
      <c r="T69" s="311">
        <f t="shared" si="8"/>
        <v>0</v>
      </c>
      <c r="U69" s="320">
        <v>7</v>
      </c>
      <c r="V69" s="351">
        <f>(V70/U70)*U69</f>
        <v>2379.2503113325029</v>
      </c>
      <c r="W69" s="351">
        <f>(W70/U70)*U69</f>
        <v>978695.89041095891</v>
      </c>
      <c r="X69" s="354">
        <v>9</v>
      </c>
      <c r="Y69" s="358">
        <f t="shared" si="11"/>
        <v>19044513.954</v>
      </c>
      <c r="Z69" s="359">
        <f t="shared" si="12"/>
        <v>10462421.34</v>
      </c>
      <c r="AA69" s="165">
        <v>0</v>
      </c>
      <c r="AB69" s="359">
        <f t="shared" si="13"/>
        <v>0</v>
      </c>
      <c r="AC69" s="359">
        <f t="shared" si="14"/>
        <v>0</v>
      </c>
      <c r="AD69" s="165"/>
      <c r="AE69" s="254"/>
      <c r="AF69" s="166"/>
    </row>
    <row r="70" spans="1:62" ht="17.45" thickBot="1">
      <c r="A70" s="500"/>
      <c r="B70" s="162" t="s">
        <v>433</v>
      </c>
      <c r="C70" s="319"/>
      <c r="D70" s="255"/>
      <c r="E70" s="107"/>
      <c r="F70" s="167"/>
      <c r="G70" s="107"/>
      <c r="H70" s="167"/>
      <c r="I70" s="107"/>
      <c r="J70" s="167"/>
      <c r="K70" s="168"/>
      <c r="L70" s="169"/>
      <c r="M70" s="168"/>
      <c r="N70" s="169"/>
      <c r="O70" s="127">
        <v>736</v>
      </c>
      <c r="P70" s="309">
        <v>0</v>
      </c>
      <c r="Q70" s="311">
        <f t="shared" si="6"/>
        <v>98420000.009599999</v>
      </c>
      <c r="R70" s="127">
        <f>SUM(R50:R69)</f>
        <v>703</v>
      </c>
      <c r="S70" s="344">
        <v>158346538</v>
      </c>
      <c r="T70" s="345">
        <v>94136000</v>
      </c>
      <c r="U70" s="346">
        <f>SUM(U50:U69)</f>
        <v>803</v>
      </c>
      <c r="V70" s="352">
        <v>272934</v>
      </c>
      <c r="W70" s="352">
        <v>112270400</v>
      </c>
      <c r="X70" s="346">
        <f>SUM(X50:X69)</f>
        <v>830</v>
      </c>
      <c r="Y70" s="358">
        <f t="shared" si="11"/>
        <v>1756327397.98</v>
      </c>
      <c r="Z70" s="359">
        <f t="shared" si="12"/>
        <v>964867745.79999995</v>
      </c>
      <c r="AA70" s="365">
        <f>SUM(AA50:AA69)</f>
        <v>891</v>
      </c>
      <c r="AB70" s="359">
        <f t="shared" si="13"/>
        <v>1687792924.0022399</v>
      </c>
      <c r="AC70" s="359">
        <f t="shared" si="14"/>
        <v>1091371505.0048912</v>
      </c>
      <c r="AD70" s="107"/>
      <c r="AE70" s="108"/>
      <c r="AF70" s="255"/>
    </row>
    <row r="72" spans="1:62">
      <c r="AB72" s="381"/>
      <c r="AC72" s="381"/>
    </row>
    <row r="73" spans="1:62">
      <c r="AB73" s="378"/>
    </row>
    <row r="74" spans="1:62" ht="14.45" thickBot="1">
      <c r="V74" s="345"/>
    </row>
    <row r="75" spans="1:62">
      <c r="AB75" s="378"/>
      <c r="AC75" s="378"/>
    </row>
    <row r="77" spans="1:62">
      <c r="AB77" s="378"/>
    </row>
    <row r="80" spans="1:62">
      <c r="AB80" s="378">
        <f>AB75/891</f>
        <v>0</v>
      </c>
    </row>
  </sheetData>
  <mergeCells count="54">
    <mergeCell ref="AD47:AF47"/>
    <mergeCell ref="A20:A44"/>
    <mergeCell ref="A46:A70"/>
    <mergeCell ref="B46:B48"/>
    <mergeCell ref="C46:N46"/>
    <mergeCell ref="O46:AF46"/>
    <mergeCell ref="C47:D47"/>
    <mergeCell ref="E47:F47"/>
    <mergeCell ref="G47:H47"/>
    <mergeCell ref="I47:J47"/>
    <mergeCell ref="K47:L47"/>
    <mergeCell ref="M47:N47"/>
    <mergeCell ref="O47:Q47"/>
    <mergeCell ref="R47:T47"/>
    <mergeCell ref="U47:W47"/>
    <mergeCell ref="X47:Z47"/>
    <mergeCell ref="AA47:AC47"/>
    <mergeCell ref="R21:T21"/>
    <mergeCell ref="A14:A16"/>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K14:L16"/>
    <mergeCell ref="C20:N20"/>
    <mergeCell ref="O20:AF20"/>
    <mergeCell ref="A18:AF18"/>
    <mergeCell ref="A19:B19"/>
    <mergeCell ref="C19:AF19"/>
    <mergeCell ref="I21:J21"/>
    <mergeCell ref="B20:B22"/>
    <mergeCell ref="E21:F21"/>
    <mergeCell ref="C21:D21"/>
    <mergeCell ref="G21:H21"/>
    <mergeCell ref="X21:Z21"/>
    <mergeCell ref="AA21:AC21"/>
    <mergeCell ref="B8:Z11"/>
    <mergeCell ref="AA8:AA11"/>
    <mergeCell ref="AE8:AF8"/>
    <mergeCell ref="AE9:AF9"/>
    <mergeCell ref="AE10:AF10"/>
    <mergeCell ref="AE11:AF11"/>
  </mergeCells>
  <phoneticPr fontId="34" type="noConversion"/>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2"/>
  <sheetViews>
    <sheetView showGridLines="0" topLeftCell="A34" zoomScale="80" zoomScaleNormal="80" workbookViewId="0">
      <selection activeCell="D46" sqref="D46"/>
    </sheetView>
  </sheetViews>
  <sheetFormatPr defaultColWidth="10.42578125" defaultRowHeight="13.9"/>
  <cols>
    <col min="1" max="1" width="49.42578125" style="1" customWidth="1"/>
    <col min="2" max="13" width="35.7109375" style="1" customWidth="1"/>
    <col min="14"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42578125" style="1"/>
    <col min="23" max="23" width="18.42578125" style="1" bestFit="1" customWidth="1"/>
    <col min="24" max="24" width="16.140625" style="1" customWidth="1"/>
    <col min="25" max="16384" width="10.42578125" style="1"/>
  </cols>
  <sheetData>
    <row r="1" spans="1:15" s="79" customFormat="1" ht="32.25" customHeight="1" thickBot="1">
      <c r="A1" s="460"/>
      <c r="B1" s="440" t="s">
        <v>160</v>
      </c>
      <c r="C1" s="441"/>
      <c r="D1" s="441"/>
      <c r="E1" s="441"/>
      <c r="F1" s="441"/>
      <c r="G1" s="441"/>
      <c r="H1" s="441"/>
      <c r="I1" s="442"/>
      <c r="J1" s="437" t="s">
        <v>161</v>
      </c>
      <c r="K1" s="438"/>
      <c r="L1" s="439"/>
    </row>
    <row r="2" spans="1:15" s="79" customFormat="1" ht="30.75" customHeight="1" thickBot="1">
      <c r="A2" s="461"/>
      <c r="B2" s="443" t="s">
        <v>162</v>
      </c>
      <c r="C2" s="444"/>
      <c r="D2" s="444"/>
      <c r="E2" s="444"/>
      <c r="F2" s="444"/>
      <c r="G2" s="444"/>
      <c r="H2" s="444"/>
      <c r="I2" s="445"/>
      <c r="J2" s="437" t="s">
        <v>163</v>
      </c>
      <c r="K2" s="438"/>
      <c r="L2" s="439"/>
    </row>
    <row r="3" spans="1:15" s="79" customFormat="1" ht="24" customHeight="1" thickBot="1">
      <c r="A3" s="461"/>
      <c r="B3" s="443" t="s">
        <v>0</v>
      </c>
      <c r="C3" s="444"/>
      <c r="D3" s="444"/>
      <c r="E3" s="444"/>
      <c r="F3" s="444"/>
      <c r="G3" s="444"/>
      <c r="H3" s="444"/>
      <c r="I3" s="445"/>
      <c r="J3" s="437" t="s">
        <v>164</v>
      </c>
      <c r="K3" s="438"/>
      <c r="L3" s="439"/>
    </row>
    <row r="4" spans="1:15" s="79" customFormat="1" ht="21.75" customHeight="1" thickBot="1">
      <c r="A4" s="462"/>
      <c r="B4" s="446" t="s">
        <v>529</v>
      </c>
      <c r="C4" s="447"/>
      <c r="D4" s="447"/>
      <c r="E4" s="447"/>
      <c r="F4" s="447"/>
      <c r="G4" s="447"/>
      <c r="H4" s="447"/>
      <c r="I4" s="448"/>
      <c r="J4" s="437" t="s">
        <v>530</v>
      </c>
      <c r="K4" s="438"/>
      <c r="L4" s="439"/>
    </row>
    <row r="5" spans="1:15" s="79" customFormat="1" ht="21.75" customHeight="1" thickBot="1">
      <c r="A5" s="80"/>
      <c r="B5" s="81"/>
      <c r="C5" s="81"/>
      <c r="D5" s="81"/>
      <c r="E5" s="81"/>
      <c r="F5" s="81"/>
      <c r="G5" s="81"/>
      <c r="H5" s="81"/>
      <c r="I5" s="81"/>
      <c r="J5" s="82"/>
      <c r="K5" s="82"/>
      <c r="L5" s="82"/>
    </row>
    <row r="6" spans="1:15" ht="40.15" customHeight="1" thickBot="1">
      <c r="A6" s="51" t="s">
        <v>167</v>
      </c>
      <c r="B6" s="684" t="s">
        <v>168</v>
      </c>
      <c r="C6" s="685"/>
      <c r="D6" s="685"/>
      <c r="E6" s="685"/>
      <c r="F6" s="685"/>
      <c r="G6" s="685"/>
      <c r="H6" s="685"/>
      <c r="I6" s="686"/>
      <c r="J6" s="184" t="s">
        <v>169</v>
      </c>
      <c r="K6" s="687">
        <v>2024110010313</v>
      </c>
      <c r="L6" s="688"/>
      <c r="M6" s="666"/>
      <c r="N6" s="666"/>
      <c r="O6" s="666"/>
    </row>
    <row r="7" spans="1:15" s="79" customFormat="1" ht="21.75" customHeight="1" thickBot="1">
      <c r="A7" s="80"/>
      <c r="B7" s="81"/>
      <c r="C7" s="81"/>
      <c r="D7" s="81"/>
      <c r="E7" s="81"/>
      <c r="F7" s="81"/>
      <c r="G7" s="81"/>
      <c r="H7" s="81"/>
      <c r="I7" s="81"/>
      <c r="J7" s="81"/>
      <c r="K7" s="81"/>
      <c r="L7" s="81"/>
      <c r="M7" s="82"/>
      <c r="N7" s="82"/>
      <c r="O7" s="82"/>
    </row>
    <row r="8" spans="1:15" s="79" customFormat="1" ht="21.75" customHeight="1" thickBot="1">
      <c r="A8" s="689" t="s">
        <v>6</v>
      </c>
      <c r="B8" s="152" t="s">
        <v>170</v>
      </c>
      <c r="C8" s="124" t="s">
        <v>171</v>
      </c>
      <c r="D8" s="152" t="s">
        <v>172</v>
      </c>
      <c r="E8" s="124" t="s">
        <v>171</v>
      </c>
      <c r="F8" s="152" t="s">
        <v>173</v>
      </c>
      <c r="G8" s="124" t="s">
        <v>171</v>
      </c>
      <c r="H8" s="152" t="s">
        <v>174</v>
      </c>
      <c r="I8" s="125" t="s">
        <v>171</v>
      </c>
      <c r="J8" s="690" t="s">
        <v>8</v>
      </c>
      <c r="K8" s="151" t="s">
        <v>175</v>
      </c>
      <c r="L8" s="83"/>
      <c r="M8" s="666"/>
      <c r="N8" s="666"/>
      <c r="O8" s="666"/>
    </row>
    <row r="9" spans="1:15" s="79" customFormat="1" ht="21.75" customHeight="1" thickBot="1">
      <c r="A9" s="689"/>
      <c r="B9" s="153" t="s">
        <v>176</v>
      </c>
      <c r="C9" s="124" t="s">
        <v>171</v>
      </c>
      <c r="D9" s="152" t="s">
        <v>177</v>
      </c>
      <c r="E9" s="124" t="s">
        <v>171</v>
      </c>
      <c r="F9" s="152" t="s">
        <v>178</v>
      </c>
      <c r="G9" s="124" t="s">
        <v>171</v>
      </c>
      <c r="H9" s="152" t="s">
        <v>179</v>
      </c>
      <c r="I9" s="125" t="s">
        <v>171</v>
      </c>
      <c r="J9" s="690"/>
      <c r="K9" s="151" t="s">
        <v>180</v>
      </c>
      <c r="L9" s="83"/>
      <c r="M9" s="666"/>
      <c r="N9" s="666"/>
      <c r="O9" s="666"/>
    </row>
    <row r="10" spans="1:15" s="79" customFormat="1" ht="21.75" customHeight="1" thickBot="1">
      <c r="A10" s="689"/>
      <c r="B10" s="152" t="s">
        <v>181</v>
      </c>
      <c r="C10" s="124" t="s">
        <v>171</v>
      </c>
      <c r="D10" s="152" t="s">
        <v>182</v>
      </c>
      <c r="E10" s="124" t="s">
        <v>171</v>
      </c>
      <c r="F10" s="152" t="s">
        <v>183</v>
      </c>
      <c r="G10" s="124" t="s">
        <v>171</v>
      </c>
      <c r="H10" s="152" t="s">
        <v>184</v>
      </c>
      <c r="I10" s="125"/>
      <c r="J10" s="690"/>
      <c r="K10" s="151" t="s">
        <v>185</v>
      </c>
      <c r="L10" s="270" t="s">
        <v>171</v>
      </c>
      <c r="M10" s="666"/>
      <c r="N10" s="666"/>
      <c r="O10" s="666"/>
    </row>
    <row r="11" spans="1:15" ht="14.45" thickBot="1"/>
    <row r="12" spans="1:15" ht="31.9" customHeight="1" thickBot="1">
      <c r="A12" s="681" t="s">
        <v>531</v>
      </c>
      <c r="B12" s="682"/>
      <c r="C12" s="682"/>
      <c r="D12" s="682"/>
      <c r="E12" s="682"/>
      <c r="F12" s="682"/>
      <c r="G12" s="682"/>
      <c r="H12" s="682"/>
      <c r="I12" s="682"/>
      <c r="J12" s="682"/>
      <c r="K12" s="682"/>
      <c r="L12" s="683"/>
    </row>
    <row r="13" spans="1:15" ht="24" customHeight="1" thickBot="1">
      <c r="A13" s="691" t="s">
        <v>532</v>
      </c>
      <c r="B13" s="693" t="s">
        <v>102</v>
      </c>
      <c r="C13" s="695" t="s">
        <v>13</v>
      </c>
      <c r="D13" s="667" t="s">
        <v>203</v>
      </c>
      <c r="E13" s="668"/>
      <c r="F13" s="669"/>
      <c r="G13" s="667" t="s">
        <v>209</v>
      </c>
      <c r="H13" s="668"/>
      <c r="I13" s="669"/>
      <c r="J13" s="427" t="s">
        <v>213</v>
      </c>
      <c r="K13" s="428"/>
      <c r="L13" s="429"/>
    </row>
    <row r="14" spans="1:15" ht="22.15" customHeight="1" thickBot="1">
      <c r="A14" s="692"/>
      <c r="B14" s="694"/>
      <c r="C14" s="696"/>
      <c r="D14" s="111" t="s">
        <v>26</v>
      </c>
      <c r="E14" s="109" t="s">
        <v>28</v>
      </c>
      <c r="F14" s="110" t="s">
        <v>107</v>
      </c>
      <c r="G14" s="111" t="s">
        <v>26</v>
      </c>
      <c r="H14" s="109" t="s">
        <v>28</v>
      </c>
      <c r="I14" s="110" t="s">
        <v>107</v>
      </c>
      <c r="J14" s="111" t="s">
        <v>26</v>
      </c>
      <c r="K14" s="109" t="s">
        <v>28</v>
      </c>
      <c r="L14" s="110" t="s">
        <v>107</v>
      </c>
    </row>
    <row r="15" spans="1:15" ht="77.25" customHeight="1">
      <c r="A15" s="703" t="s">
        <v>533</v>
      </c>
      <c r="B15" s="706" t="s">
        <v>187</v>
      </c>
      <c r="C15" s="660" t="s">
        <v>534</v>
      </c>
      <c r="D15" s="672">
        <f>+[1]ACTIVIDAD_1!B24+[1]ACTIVIDAD_2!$B$24</f>
        <v>583748000</v>
      </c>
      <c r="E15" s="675">
        <f>+[1]ACTIVIDAD_1!B25+[1]ACTIVIDAD_2!$B$25</f>
        <v>0</v>
      </c>
      <c r="F15" s="697">
        <v>0</v>
      </c>
      <c r="G15" s="672">
        <f>+[1]ACTIVIDAD_1!C24+[1]ACTIVIDAD_2!$C$24</f>
        <v>413586000</v>
      </c>
      <c r="H15" s="672">
        <f>+[1]ACTIVIDAD_1!C25+[1]ACTIVIDAD_2!$C$25</f>
        <v>4227333</v>
      </c>
      <c r="I15" s="700">
        <f>+[1]META_PDD!C31</f>
        <v>427</v>
      </c>
      <c r="J15" s="675">
        <f>+[1]ACTIVIDAD_1!G25+[1]ACTIVIDAD_2!$B$25</f>
        <v>0</v>
      </c>
      <c r="K15" s="672">
        <f>+[1]ACTIVIDAD_1!D25+[1]ACTIVIDAD_2!D25</f>
        <v>68459466</v>
      </c>
      <c r="L15" s="678">
        <f>+ACTIVIDAD_1!C43+ACTIVIDAD_2!C43</f>
        <v>0.28000000000000003</v>
      </c>
    </row>
    <row r="16" spans="1:15" ht="27" customHeight="1">
      <c r="A16" s="704"/>
      <c r="B16" s="707"/>
      <c r="C16" s="670"/>
      <c r="D16" s="673"/>
      <c r="E16" s="676"/>
      <c r="F16" s="698"/>
      <c r="G16" s="673"/>
      <c r="H16" s="673"/>
      <c r="I16" s="701"/>
      <c r="J16" s="676"/>
      <c r="K16" s="673"/>
      <c r="L16" s="679"/>
    </row>
    <row r="17" spans="1:14" s="26" customFormat="1" ht="55.15">
      <c r="A17" s="705"/>
      <c r="B17" s="177" t="s">
        <v>302</v>
      </c>
      <c r="C17" s="671"/>
      <c r="D17" s="674"/>
      <c r="E17" s="677"/>
      <c r="F17" s="699"/>
      <c r="G17" s="674"/>
      <c r="H17" s="674"/>
      <c r="I17" s="702"/>
      <c r="J17" s="677"/>
      <c r="K17" s="674"/>
      <c r="L17" s="680"/>
      <c r="M17" s="1"/>
    </row>
    <row r="18" spans="1:14" ht="69.599999999999994" thickBot="1">
      <c r="A18" s="178" t="s">
        <v>535</v>
      </c>
      <c r="B18" s="177" t="s">
        <v>357</v>
      </c>
      <c r="C18" s="176" t="s">
        <v>536</v>
      </c>
      <c r="D18" s="236">
        <f>+[1]ACTIVIDAD_3!B26</f>
        <v>59208000</v>
      </c>
      <c r="E18" s="237">
        <f>+[1]ACTIVIDAD_3!B27</f>
        <v>0</v>
      </c>
      <c r="F18" s="238">
        <v>0</v>
      </c>
      <c r="G18" s="239">
        <f>+[1]ACTIVIDAD_3!C26</f>
        <v>36168000</v>
      </c>
      <c r="H18" s="239">
        <f>+[1]ACTIVIDAD_3!C27</f>
        <v>266400</v>
      </c>
      <c r="I18" s="240">
        <f>+[1]ACTIVIDAD_3!C40+[1]ACTIVIDAD_3!C42</f>
        <v>0.1</v>
      </c>
      <c r="J18" s="238">
        <v>0</v>
      </c>
      <c r="K18" s="239">
        <v>8271000</v>
      </c>
      <c r="L18" s="240">
        <v>0.1</v>
      </c>
    </row>
    <row r="19" spans="1:14" ht="20.65" customHeight="1">
      <c r="A19" s="26"/>
      <c r="B19" s="26"/>
      <c r="C19" s="26"/>
      <c r="D19" s="241"/>
      <c r="E19" s="26"/>
      <c r="F19" s="26"/>
      <c r="G19" s="241"/>
      <c r="H19" s="26"/>
      <c r="I19" s="26"/>
      <c r="J19" s="26"/>
      <c r="K19" s="26"/>
      <c r="L19" s="26"/>
    </row>
    <row r="20" spans="1:14" ht="8.65" customHeight="1" thickBot="1"/>
    <row r="21" spans="1:14" ht="34.9" customHeight="1" thickBot="1">
      <c r="A21" s="681" t="s">
        <v>537</v>
      </c>
      <c r="B21" s="682"/>
      <c r="C21" s="682"/>
      <c r="D21" s="682"/>
      <c r="E21" s="682"/>
      <c r="F21" s="682"/>
      <c r="G21" s="682"/>
      <c r="H21" s="682"/>
      <c r="I21" s="682"/>
      <c r="J21" s="682"/>
      <c r="K21" s="682"/>
      <c r="L21" s="683"/>
    </row>
    <row r="22" spans="1:14" ht="27.4" customHeight="1">
      <c r="A22" s="691" t="s">
        <v>532</v>
      </c>
      <c r="B22" s="693" t="s">
        <v>102</v>
      </c>
      <c r="C22" s="695" t="s">
        <v>13</v>
      </c>
      <c r="D22" s="667" t="s">
        <v>217</v>
      </c>
      <c r="E22" s="668"/>
      <c r="F22" s="669"/>
      <c r="G22" s="667" t="s">
        <v>221</v>
      </c>
      <c r="H22" s="668"/>
      <c r="I22" s="669"/>
      <c r="J22" s="667" t="s">
        <v>225</v>
      </c>
      <c r="K22" s="668"/>
      <c r="L22" s="669"/>
    </row>
    <row r="23" spans="1:14" ht="19.899999999999999" customHeight="1" thickBot="1">
      <c r="A23" s="692"/>
      <c r="B23" s="694"/>
      <c r="C23" s="696"/>
      <c r="D23" s="111" t="s">
        <v>26</v>
      </c>
      <c r="E23" s="109" t="s">
        <v>28</v>
      </c>
      <c r="F23" s="110" t="s">
        <v>107</v>
      </c>
      <c r="G23" s="111" t="s">
        <v>26</v>
      </c>
      <c r="H23" s="109" t="s">
        <v>28</v>
      </c>
      <c r="I23" s="110" t="s">
        <v>107</v>
      </c>
      <c r="J23" s="111" t="s">
        <v>26</v>
      </c>
      <c r="K23" s="109" t="s">
        <v>28</v>
      </c>
      <c r="L23" s="110" t="s">
        <v>107</v>
      </c>
    </row>
    <row r="24" spans="1:14" ht="41.45">
      <c r="A24" s="703" t="s">
        <v>533</v>
      </c>
      <c r="B24" s="242" t="s">
        <v>187</v>
      </c>
      <c r="C24" s="660" t="s">
        <v>534</v>
      </c>
      <c r="D24" s="662">
        <v>67425333</v>
      </c>
      <c r="E24" s="662">
        <v>89423600</v>
      </c>
      <c r="F24" s="664">
        <f>+ACTIVIDAD_1!C45+ACTIVIDAD_2!C45</f>
        <v>0.28000000000000003</v>
      </c>
      <c r="G24" s="713">
        <v>0</v>
      </c>
      <c r="H24" s="662">
        <f>[2]ACTIVIDAD_1!F26+[2]ACTIVIDAD_2!F26</f>
        <v>94922800</v>
      </c>
      <c r="I24" s="708">
        <v>1</v>
      </c>
      <c r="J24" s="713">
        <f>ACTIVIDAD_1!G25+ACTIVIDAD_2!G25</f>
        <v>-20180400</v>
      </c>
      <c r="K24" s="716">
        <f>ACTIVIDAD_1!G26+ACTIVIDAD_2!G26</f>
        <v>98420000</v>
      </c>
      <c r="L24" s="708">
        <v>1</v>
      </c>
      <c r="M24" s="182"/>
    </row>
    <row r="25" spans="1:14" ht="55.15">
      <c r="A25" s="705"/>
      <c r="B25" s="177" t="s">
        <v>302</v>
      </c>
      <c r="C25" s="661"/>
      <c r="D25" s="663"/>
      <c r="E25" s="663"/>
      <c r="F25" s="665"/>
      <c r="G25" s="714"/>
      <c r="H25" s="715"/>
      <c r="I25" s="709"/>
      <c r="J25" s="714"/>
      <c r="K25" s="717"/>
      <c r="L25" s="709"/>
      <c r="N25" s="350"/>
    </row>
    <row r="26" spans="1:14" ht="69.599999999999994" thickBot="1">
      <c r="A26" s="178" t="s">
        <v>535</v>
      </c>
      <c r="B26" s="177" t="s">
        <v>357</v>
      </c>
      <c r="C26" s="176" t="s">
        <v>536</v>
      </c>
      <c r="D26" s="287">
        <v>-657600</v>
      </c>
      <c r="E26" s="288">
        <v>8804415</v>
      </c>
      <c r="F26" s="240">
        <f>+[2]ACTIVIDAD_3!C45</f>
        <v>0.1</v>
      </c>
      <c r="G26" s="303">
        <f>[2]ACTIVIDAD_3!F25</f>
        <v>119958179</v>
      </c>
      <c r="H26" s="303">
        <f>[2]ACTIVIDAD_3!F26</f>
        <v>8803785</v>
      </c>
      <c r="I26" s="240">
        <v>0.1</v>
      </c>
      <c r="J26" s="113">
        <f>ACTIVIDAD_3!G25</f>
        <v>0</v>
      </c>
      <c r="K26" s="25">
        <f>ACTIVIDAD_3!G26</f>
        <v>9118554</v>
      </c>
      <c r="L26" s="240">
        <v>0.1</v>
      </c>
    </row>
    <row r="27" spans="1:14" ht="18.75" customHeight="1"/>
    <row r="28" spans="1:14" ht="9.75" customHeight="1" thickBot="1"/>
    <row r="29" spans="1:14" ht="81" customHeight="1" thickBot="1">
      <c r="A29" s="710" t="s">
        <v>538</v>
      </c>
      <c r="B29" s="711"/>
      <c r="C29" s="711"/>
      <c r="D29" s="711"/>
      <c r="E29" s="711"/>
      <c r="F29" s="711"/>
      <c r="G29" s="711"/>
      <c r="H29" s="711"/>
      <c r="I29" s="711"/>
      <c r="J29" s="711"/>
      <c r="K29" s="711"/>
      <c r="L29" s="712"/>
    </row>
    <row r="30" spans="1:14" ht="24.4" customHeight="1">
      <c r="A30" s="691" t="s">
        <v>532</v>
      </c>
      <c r="B30" s="693" t="s">
        <v>102</v>
      </c>
      <c r="C30" s="695" t="s">
        <v>13</v>
      </c>
      <c r="D30" s="667" t="s">
        <v>229</v>
      </c>
      <c r="E30" s="668"/>
      <c r="F30" s="669"/>
      <c r="G30" s="667" t="s">
        <v>233</v>
      </c>
      <c r="H30" s="668"/>
      <c r="I30" s="669"/>
      <c r="J30" s="667" t="s">
        <v>237</v>
      </c>
      <c r="K30" s="668"/>
      <c r="L30" s="669"/>
    </row>
    <row r="31" spans="1:14" ht="24" customHeight="1" thickBot="1">
      <c r="A31" s="692"/>
      <c r="B31" s="694"/>
      <c r="C31" s="696"/>
      <c r="D31" s="111" t="s">
        <v>26</v>
      </c>
      <c r="E31" s="109" t="s">
        <v>28</v>
      </c>
      <c r="F31" s="110" t="s">
        <v>107</v>
      </c>
      <c r="G31" s="111" t="s">
        <v>26</v>
      </c>
      <c r="H31" s="109" t="s">
        <v>28</v>
      </c>
      <c r="I31" s="110" t="s">
        <v>107</v>
      </c>
      <c r="J31" s="111" t="s">
        <v>26</v>
      </c>
      <c r="K31" s="109" t="s">
        <v>28</v>
      </c>
      <c r="L31" s="110" t="s">
        <v>107</v>
      </c>
    </row>
    <row r="32" spans="1:14" ht="52.5" customHeight="1">
      <c r="A32" s="703" t="s">
        <v>533</v>
      </c>
      <c r="B32" s="242" t="s">
        <v>187</v>
      </c>
      <c r="C32" s="660" t="s">
        <v>534</v>
      </c>
      <c r="D32" s="662">
        <f>[3]ACTIVIDAD_1!H25+[3]ACTIVIDAD_2!H25</f>
        <v>0</v>
      </c>
      <c r="E32" s="662">
        <f>[3]ACTIVIDAD_1!H26+[3]ACTIVIDAD_2!H26</f>
        <v>98420000</v>
      </c>
      <c r="F32" s="708">
        <v>1</v>
      </c>
      <c r="G32" s="713">
        <f>ACTIVIDAD_1!I25+ACTIVIDAD_2!I25</f>
        <v>158346538</v>
      </c>
      <c r="H32" s="716">
        <f>ACTIVIDAD_1!I26+ACTIVIDAD_2!I26</f>
        <v>94136000</v>
      </c>
      <c r="I32" s="708">
        <v>1</v>
      </c>
      <c r="J32" s="718">
        <f>ACTIVIDAD_1!J25+ACTIVIDAD_2!J25</f>
        <v>272934</v>
      </c>
      <c r="K32" s="720">
        <f>ACTIVIDAD_1!J26+ACTIVIDAD_2!J26</f>
        <v>112270400</v>
      </c>
      <c r="L32" s="708">
        <v>1</v>
      </c>
      <c r="N32" s="350"/>
    </row>
    <row r="33" spans="1:14" ht="71.25" customHeight="1">
      <c r="A33" s="705"/>
      <c r="B33" s="177" t="s">
        <v>302</v>
      </c>
      <c r="C33" s="661"/>
      <c r="D33" s="663"/>
      <c r="E33" s="663"/>
      <c r="F33" s="709"/>
      <c r="G33" s="714"/>
      <c r="H33" s="717"/>
      <c r="I33" s="709"/>
      <c r="J33" s="719"/>
      <c r="K33" s="721"/>
      <c r="L33" s="709"/>
      <c r="M33" s="350"/>
      <c r="N33" s="350"/>
    </row>
    <row r="34" spans="1:14" ht="69.599999999999994" thickBot="1">
      <c r="A34" s="178" t="s">
        <v>535</v>
      </c>
      <c r="B34" s="177" t="s">
        <v>357</v>
      </c>
      <c r="C34" s="176" t="s">
        <v>536</v>
      </c>
      <c r="D34" s="303">
        <f>[3]ACTIVIDAD_3!H25</f>
        <v>0</v>
      </c>
      <c r="E34" s="303">
        <f>[3]ACTIVIDAD_3!H26</f>
        <v>108398187</v>
      </c>
      <c r="F34" s="240">
        <v>0.1</v>
      </c>
      <c r="G34" s="112">
        <f>ACTIVIDAD_3!I25</f>
        <v>19556154</v>
      </c>
      <c r="H34" s="22">
        <f>ACTIVIDAD_3!I26</f>
        <v>15580313</v>
      </c>
      <c r="I34" s="240">
        <v>0.1</v>
      </c>
      <c r="J34" s="236">
        <v>0</v>
      </c>
      <c r="K34" s="191">
        <v>14434485</v>
      </c>
      <c r="L34" s="240">
        <v>0.1</v>
      </c>
      <c r="N34" s="350"/>
    </row>
    <row r="35" spans="1:14" ht="10.15" customHeight="1"/>
    <row r="36" spans="1:14" ht="21.75" customHeight="1"/>
    <row r="37" spans="1:14" ht="30" customHeight="1" thickBot="1">
      <c r="A37" s="710" t="s">
        <v>539</v>
      </c>
      <c r="B37" s="711"/>
      <c r="C37" s="711"/>
      <c r="D37" s="711"/>
      <c r="E37" s="711"/>
      <c r="F37" s="711"/>
      <c r="G37" s="711"/>
      <c r="H37" s="711"/>
      <c r="I37" s="711"/>
      <c r="J37" s="711"/>
      <c r="K37" s="711"/>
      <c r="L37" s="712"/>
    </row>
    <row r="38" spans="1:14" ht="28.15" customHeight="1">
      <c r="A38" s="691" t="s">
        <v>532</v>
      </c>
      <c r="B38" s="693" t="s">
        <v>102</v>
      </c>
      <c r="C38" s="695" t="s">
        <v>13</v>
      </c>
      <c r="D38" s="667" t="s">
        <v>241</v>
      </c>
      <c r="E38" s="668"/>
      <c r="F38" s="669"/>
      <c r="G38" s="667" t="s">
        <v>528</v>
      </c>
      <c r="H38" s="668"/>
      <c r="I38" s="669"/>
      <c r="J38" s="667" t="s">
        <v>250</v>
      </c>
      <c r="K38" s="668"/>
      <c r="L38" s="669"/>
    </row>
    <row r="39" spans="1:14" ht="18.399999999999999" customHeight="1" thickBot="1">
      <c r="A39" s="692"/>
      <c r="B39" s="694"/>
      <c r="C39" s="696"/>
      <c r="D39" s="111" t="s">
        <v>26</v>
      </c>
      <c r="E39" s="109" t="s">
        <v>28</v>
      </c>
      <c r="F39" s="110" t="s">
        <v>107</v>
      </c>
      <c r="G39" s="111" t="s">
        <v>26</v>
      </c>
      <c r="H39" s="109" t="s">
        <v>28</v>
      </c>
      <c r="I39" s="110" t="s">
        <v>107</v>
      </c>
      <c r="J39" s="111" t="s">
        <v>26</v>
      </c>
      <c r="K39" s="109" t="s">
        <v>28</v>
      </c>
      <c r="L39" s="110" t="s">
        <v>107</v>
      </c>
    </row>
    <row r="40" spans="1:14" ht="57" customHeight="1">
      <c r="A40" s="703" t="s">
        <v>533</v>
      </c>
      <c r="B40" s="242" t="s">
        <v>187</v>
      </c>
      <c r="C40" s="660" t="s">
        <v>534</v>
      </c>
      <c r="D40" s="662">
        <f>ACTIVIDAD_1!K25+ACTIVIDAD_2!K25</f>
        <v>-11814006</v>
      </c>
      <c r="E40" s="723">
        <f>ACTIVIDAD_1!K26+ACTIVIDAD_2!K26</f>
        <v>118339472</v>
      </c>
      <c r="F40" s="708">
        <v>1</v>
      </c>
      <c r="G40" s="662">
        <f>[4]ACTIVIDAD_1!L25+[4]ACTIVIDAD_2!L25</f>
        <v>48546457</v>
      </c>
      <c r="H40" s="662">
        <f>[4]ACTIVIDAD_1!L26+[4]ACTIVIDAD_2!L26</f>
        <v>115338916</v>
      </c>
      <c r="I40" s="708">
        <v>1</v>
      </c>
      <c r="J40" s="713"/>
      <c r="K40" s="716"/>
      <c r="L40" s="708"/>
    </row>
    <row r="41" spans="1:14" ht="55.9" thickBot="1">
      <c r="A41" s="705"/>
      <c r="B41" s="177" t="s">
        <v>302</v>
      </c>
      <c r="C41" s="661"/>
      <c r="D41" s="722"/>
      <c r="E41" s="724"/>
      <c r="F41" s="709"/>
      <c r="G41" s="722"/>
      <c r="H41" s="722"/>
      <c r="I41" s="709"/>
      <c r="J41" s="714"/>
      <c r="K41" s="717"/>
      <c r="L41" s="709"/>
    </row>
    <row r="42" spans="1:14" ht="69.599999999999994" thickBot="1">
      <c r="A42" s="178" t="s">
        <v>535</v>
      </c>
      <c r="B42" s="177" t="s">
        <v>357</v>
      </c>
      <c r="C42" s="176" t="s">
        <v>536</v>
      </c>
      <c r="D42" s="361">
        <f>ACTIVIDAD_3!K25</f>
        <v>133968335</v>
      </c>
      <c r="E42" s="362">
        <f>ACTIVIDAD_3!K26</f>
        <v>12571536</v>
      </c>
      <c r="F42" s="240">
        <v>0.1</v>
      </c>
      <c r="G42" s="361">
        <f>[4]ACTIVIDAD_3!L25</f>
        <v>79661000</v>
      </c>
      <c r="H42" s="361">
        <f>[4]ACTIVIDAD_3!L26</f>
        <v>11164843</v>
      </c>
      <c r="I42" s="240">
        <v>0.1</v>
      </c>
      <c r="J42" s="112"/>
      <c r="K42" s="22"/>
      <c r="L42" s="23"/>
    </row>
  </sheetData>
  <mergeCells count="90">
    <mergeCell ref="E40:E41"/>
    <mergeCell ref="F40:F41"/>
    <mergeCell ref="L40:L41"/>
    <mergeCell ref="G40:G41"/>
    <mergeCell ref="H40:H41"/>
    <mergeCell ref="I40:I41"/>
    <mergeCell ref="J40:J41"/>
    <mergeCell ref="K40:K41"/>
    <mergeCell ref="C32:C33"/>
    <mergeCell ref="D32:D33"/>
    <mergeCell ref="A40:A41"/>
    <mergeCell ref="C40:C41"/>
    <mergeCell ref="D40:D41"/>
    <mergeCell ref="K24:K25"/>
    <mergeCell ref="A24:A25"/>
    <mergeCell ref="L32:L33"/>
    <mergeCell ref="A37:L37"/>
    <mergeCell ref="A38:A39"/>
    <mergeCell ref="B38:B39"/>
    <mergeCell ref="C38:C39"/>
    <mergeCell ref="D38:F38"/>
    <mergeCell ref="G38:I38"/>
    <mergeCell ref="J38:L38"/>
    <mergeCell ref="G32:G33"/>
    <mergeCell ref="H32:H33"/>
    <mergeCell ref="I32:I33"/>
    <mergeCell ref="J32:J33"/>
    <mergeCell ref="K32:K33"/>
    <mergeCell ref="A32:A33"/>
    <mergeCell ref="A15:A17"/>
    <mergeCell ref="B15:B16"/>
    <mergeCell ref="E32:E33"/>
    <mergeCell ref="F32:F33"/>
    <mergeCell ref="L24:L25"/>
    <mergeCell ref="A29:L29"/>
    <mergeCell ref="A30:A31"/>
    <mergeCell ref="B30:B31"/>
    <mergeCell ref="C30:C31"/>
    <mergeCell ref="D30:F30"/>
    <mergeCell ref="G30:I30"/>
    <mergeCell ref="J30:L30"/>
    <mergeCell ref="G24:G25"/>
    <mergeCell ref="H24:H25"/>
    <mergeCell ref="I24:I25"/>
    <mergeCell ref="J24:J25"/>
    <mergeCell ref="J22:L22"/>
    <mergeCell ref="F15:F17"/>
    <mergeCell ref="G15:G17"/>
    <mergeCell ref="H15:H17"/>
    <mergeCell ref="I15:I17"/>
    <mergeCell ref="J15:J17"/>
    <mergeCell ref="A22:A23"/>
    <mergeCell ref="B22:B23"/>
    <mergeCell ref="C22:C23"/>
    <mergeCell ref="D22:F22"/>
    <mergeCell ref="G22:I22"/>
    <mergeCell ref="A8:A10"/>
    <mergeCell ref="A12:L12"/>
    <mergeCell ref="J8:J10"/>
    <mergeCell ref="A13:A14"/>
    <mergeCell ref="B13:B14"/>
    <mergeCell ref="C13:C14"/>
    <mergeCell ref="B6:I6"/>
    <mergeCell ref="K6:L6"/>
    <mergeCell ref="M6:O6"/>
    <mergeCell ref="A1:A4"/>
    <mergeCell ref="J1:L1"/>
    <mergeCell ref="J2:L2"/>
    <mergeCell ref="J3:L3"/>
    <mergeCell ref="J4:L4"/>
    <mergeCell ref="B1:I1"/>
    <mergeCell ref="B2:I2"/>
    <mergeCell ref="B3:I3"/>
    <mergeCell ref="B4:I4"/>
    <mergeCell ref="C24:C25"/>
    <mergeCell ref="D24:D25"/>
    <mergeCell ref="E24:E25"/>
    <mergeCell ref="F24:F25"/>
    <mergeCell ref="M8:O8"/>
    <mergeCell ref="M9:O9"/>
    <mergeCell ref="M10:O10"/>
    <mergeCell ref="D13:F13"/>
    <mergeCell ref="G13:I13"/>
    <mergeCell ref="J13:L13"/>
    <mergeCell ref="C15:C17"/>
    <mergeCell ref="D15:D17"/>
    <mergeCell ref="E15:E17"/>
    <mergeCell ref="K15:K17"/>
    <mergeCell ref="L15:L17"/>
    <mergeCell ref="A21:L21"/>
  </mergeCells>
  <pageMargins left="0.25" right="0.25" top="0.75" bottom="0.75" header="0.3" footer="0.3"/>
  <pageSetup scale="21" orientation="landscape"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sheetPr>
  <dimension ref="A1:CM18"/>
  <sheetViews>
    <sheetView topLeftCell="AL11" zoomScaleNormal="100" workbookViewId="0">
      <selection activeCell="AR14" sqref="AR14"/>
    </sheetView>
  </sheetViews>
  <sheetFormatPr defaultColWidth="11.42578125" defaultRowHeight="14.45"/>
  <cols>
    <col min="1" max="1" width="15.42578125" style="100" customWidth="1"/>
    <col min="2" max="2" width="35.42578125" style="100" customWidth="1"/>
    <col min="3" max="3" width="27.7109375" style="100" customWidth="1"/>
    <col min="4" max="4" width="12" style="100" customWidth="1"/>
    <col min="5" max="5" width="35" style="100" customWidth="1"/>
    <col min="6" max="6" width="22.140625" style="100" customWidth="1"/>
    <col min="7" max="7" width="13.7109375" style="100" customWidth="1"/>
    <col min="8" max="8" width="13.42578125" style="100" customWidth="1"/>
    <col min="9" max="9" width="13.7109375" style="101" customWidth="1"/>
    <col min="10" max="10" width="11.42578125" style="101" customWidth="1"/>
    <col min="11" max="11" width="11.42578125" style="101"/>
    <col min="12" max="12" width="10.28515625" style="101" customWidth="1"/>
    <col min="13" max="13" width="10.28515625" style="100" customWidth="1"/>
    <col min="14" max="14" width="12.7109375" style="100" customWidth="1"/>
    <col min="15" max="16" width="10.28515625" style="100" customWidth="1"/>
    <col min="17" max="17" width="51.42578125" style="100" customWidth="1"/>
    <col min="18" max="19" width="10.28515625" style="100" customWidth="1"/>
    <col min="20" max="20" width="38.42578125" style="100" customWidth="1"/>
    <col min="21" max="22" width="10.28515625" style="100" customWidth="1"/>
    <col min="23" max="23" width="28.42578125" style="100" customWidth="1"/>
    <col min="24" max="25" width="10.28515625" style="100" customWidth="1"/>
    <col min="26" max="26" width="31.28515625" style="100" customWidth="1"/>
    <col min="27" max="28" width="10.28515625" style="100" customWidth="1"/>
    <col min="29" max="29" width="31.42578125" style="100" customWidth="1"/>
    <col min="30" max="31" width="10.28515625" style="100" customWidth="1"/>
    <col min="32" max="32" width="47.7109375" style="100" customWidth="1"/>
    <col min="33" max="34" width="10.28515625" style="100" customWidth="1"/>
    <col min="35" max="35" width="40" style="100" customWidth="1"/>
    <col min="36" max="37" width="10.28515625" style="100" customWidth="1"/>
    <col min="38" max="38" width="34" style="100" customWidth="1"/>
    <col min="39" max="40" width="10.28515625" style="100" customWidth="1"/>
    <col min="41" max="41" width="34.28515625" style="100" customWidth="1"/>
    <col min="42" max="43" width="10.28515625" style="100" customWidth="1"/>
    <col min="44" max="44" width="32.140625" style="100" customWidth="1"/>
    <col min="45" max="46" width="10.28515625" style="100" customWidth="1"/>
    <col min="47" max="47" width="12.42578125" style="100" customWidth="1"/>
    <col min="48" max="48" width="14" style="100" customWidth="1"/>
    <col min="49" max="50" width="12" style="100" customWidth="1"/>
    <col min="51" max="91" width="11.42578125" style="104"/>
    <col min="92" max="16384" width="11.42578125" style="100"/>
  </cols>
  <sheetData>
    <row r="1" spans="1:91" s="79" customFormat="1" ht="25.5" customHeight="1" thickBot="1">
      <c r="A1" s="461"/>
      <c r="B1" s="747"/>
      <c r="C1" s="752" t="s">
        <v>160</v>
      </c>
      <c r="D1" s="752"/>
      <c r="E1" s="752"/>
      <c r="F1" s="752"/>
      <c r="G1" s="752"/>
      <c r="H1" s="752"/>
      <c r="I1" s="752"/>
      <c r="J1" s="752"/>
      <c r="K1" s="752"/>
      <c r="L1" s="752"/>
      <c r="M1" s="752"/>
      <c r="N1" s="752"/>
      <c r="O1" s="752"/>
      <c r="P1" s="752"/>
      <c r="Q1" s="752"/>
      <c r="R1" s="752"/>
      <c r="S1" s="752"/>
      <c r="T1" s="752"/>
      <c r="U1" s="752"/>
      <c r="V1" s="752"/>
      <c r="W1" s="752"/>
      <c r="X1" s="752"/>
      <c r="Y1" s="752"/>
      <c r="Z1" s="752"/>
      <c r="AA1" s="752"/>
      <c r="AB1" s="752"/>
      <c r="AC1" s="752"/>
      <c r="AD1" s="752"/>
      <c r="AE1" s="752"/>
      <c r="AF1" s="752"/>
      <c r="AG1" s="752"/>
      <c r="AH1" s="752"/>
      <c r="AI1" s="752"/>
      <c r="AJ1" s="752"/>
      <c r="AK1" s="752"/>
      <c r="AL1" s="752"/>
      <c r="AM1" s="752"/>
      <c r="AN1" s="752"/>
      <c r="AO1" s="752"/>
      <c r="AP1" s="752"/>
      <c r="AQ1" s="752"/>
      <c r="AR1" s="752"/>
      <c r="AS1" s="752"/>
      <c r="AT1" s="752"/>
      <c r="AU1" s="752"/>
      <c r="AV1" s="437" t="s">
        <v>161</v>
      </c>
      <c r="AW1" s="438"/>
      <c r="AX1" s="439"/>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96"/>
      <c r="CB1" s="96"/>
      <c r="CC1" s="96"/>
      <c r="CD1" s="96"/>
      <c r="CE1" s="96"/>
      <c r="CF1" s="96"/>
      <c r="CG1" s="96"/>
      <c r="CH1" s="96"/>
      <c r="CI1" s="96"/>
      <c r="CJ1" s="96"/>
      <c r="CK1" s="96"/>
      <c r="CL1" s="96"/>
      <c r="CM1" s="96"/>
    </row>
    <row r="2" spans="1:91" s="79" customFormat="1" ht="25.5" customHeight="1" thickBot="1">
      <c r="A2" s="461"/>
      <c r="B2" s="747"/>
      <c r="C2" s="753" t="s">
        <v>162</v>
      </c>
      <c r="D2" s="753"/>
      <c r="E2" s="753"/>
      <c r="F2" s="753"/>
      <c r="G2" s="753"/>
      <c r="H2" s="753"/>
      <c r="I2" s="753"/>
      <c r="J2" s="753"/>
      <c r="K2" s="753"/>
      <c r="L2" s="753"/>
      <c r="M2" s="753"/>
      <c r="N2" s="753"/>
      <c r="O2" s="753"/>
      <c r="P2" s="753"/>
      <c r="Q2" s="753"/>
      <c r="R2" s="753"/>
      <c r="S2" s="753"/>
      <c r="T2" s="753"/>
      <c r="U2" s="753"/>
      <c r="V2" s="753"/>
      <c r="W2" s="753"/>
      <c r="X2" s="753"/>
      <c r="Y2" s="753"/>
      <c r="Z2" s="753"/>
      <c r="AA2" s="753"/>
      <c r="AB2" s="753"/>
      <c r="AC2" s="753"/>
      <c r="AD2" s="753"/>
      <c r="AE2" s="753"/>
      <c r="AF2" s="753"/>
      <c r="AG2" s="753"/>
      <c r="AH2" s="753"/>
      <c r="AI2" s="753"/>
      <c r="AJ2" s="753"/>
      <c r="AK2" s="753"/>
      <c r="AL2" s="753"/>
      <c r="AM2" s="753"/>
      <c r="AN2" s="753"/>
      <c r="AO2" s="753"/>
      <c r="AP2" s="753"/>
      <c r="AQ2" s="753"/>
      <c r="AR2" s="753"/>
      <c r="AS2" s="753"/>
      <c r="AT2" s="753"/>
      <c r="AU2" s="753"/>
      <c r="AV2" s="437" t="s">
        <v>163</v>
      </c>
      <c r="AW2" s="438"/>
      <c r="AX2" s="439"/>
      <c r="AY2" s="133"/>
      <c r="AZ2" s="133"/>
      <c r="BA2" s="133"/>
      <c r="BB2" s="133"/>
      <c r="BC2" s="133"/>
      <c r="BD2" s="133"/>
      <c r="BE2" s="133"/>
      <c r="BF2" s="133"/>
      <c r="BG2" s="133"/>
      <c r="BH2" s="133"/>
      <c r="BI2" s="133"/>
      <c r="BJ2" s="133"/>
      <c r="BK2" s="133"/>
      <c r="BL2" s="133"/>
      <c r="BM2" s="133"/>
      <c r="BN2" s="133"/>
      <c r="BO2" s="133"/>
      <c r="BP2" s="133"/>
      <c r="BQ2" s="133"/>
      <c r="BR2" s="133"/>
      <c r="BS2" s="133"/>
      <c r="BT2" s="133"/>
      <c r="BU2" s="133"/>
      <c r="BV2" s="133"/>
      <c r="BW2" s="133"/>
      <c r="BX2" s="133"/>
      <c r="BY2" s="133"/>
      <c r="BZ2" s="133"/>
      <c r="CA2" s="96"/>
      <c r="CB2" s="96"/>
      <c r="CC2" s="96"/>
      <c r="CD2" s="96"/>
      <c r="CE2" s="96"/>
      <c r="CF2" s="96"/>
      <c r="CG2" s="96"/>
      <c r="CH2" s="96"/>
      <c r="CI2" s="96"/>
      <c r="CJ2" s="96"/>
      <c r="CK2" s="96"/>
      <c r="CL2" s="96"/>
      <c r="CM2" s="96"/>
    </row>
    <row r="3" spans="1:91" s="79" customFormat="1" ht="25.5" customHeight="1" thickBot="1">
      <c r="A3" s="461"/>
      <c r="B3" s="747"/>
      <c r="C3" s="753" t="s">
        <v>0</v>
      </c>
      <c r="D3" s="753"/>
      <c r="E3" s="753"/>
      <c r="F3" s="753"/>
      <c r="G3" s="753"/>
      <c r="H3" s="753"/>
      <c r="I3" s="753"/>
      <c r="J3" s="753"/>
      <c r="K3" s="753"/>
      <c r="L3" s="753"/>
      <c r="M3" s="753"/>
      <c r="N3" s="753"/>
      <c r="O3" s="753"/>
      <c r="P3" s="753"/>
      <c r="Q3" s="753"/>
      <c r="R3" s="753"/>
      <c r="S3" s="753"/>
      <c r="T3" s="753"/>
      <c r="U3" s="753"/>
      <c r="V3" s="753"/>
      <c r="W3" s="753"/>
      <c r="X3" s="753"/>
      <c r="Y3" s="753"/>
      <c r="Z3" s="753"/>
      <c r="AA3" s="753"/>
      <c r="AB3" s="753"/>
      <c r="AC3" s="753"/>
      <c r="AD3" s="753"/>
      <c r="AE3" s="753"/>
      <c r="AF3" s="753"/>
      <c r="AG3" s="753"/>
      <c r="AH3" s="753"/>
      <c r="AI3" s="753"/>
      <c r="AJ3" s="753"/>
      <c r="AK3" s="753"/>
      <c r="AL3" s="753"/>
      <c r="AM3" s="753"/>
      <c r="AN3" s="753"/>
      <c r="AO3" s="753"/>
      <c r="AP3" s="753"/>
      <c r="AQ3" s="753"/>
      <c r="AR3" s="753"/>
      <c r="AS3" s="753"/>
      <c r="AT3" s="753"/>
      <c r="AU3" s="753"/>
      <c r="AV3" s="437" t="s">
        <v>164</v>
      </c>
      <c r="AW3" s="438"/>
      <c r="AX3" s="439"/>
      <c r="AY3" s="133"/>
      <c r="AZ3" s="133"/>
      <c r="BA3" s="133"/>
      <c r="BB3" s="133"/>
      <c r="BC3" s="133"/>
      <c r="BD3" s="133"/>
      <c r="BE3" s="133"/>
      <c r="BF3" s="133"/>
      <c r="BG3" s="133"/>
      <c r="BH3" s="133"/>
      <c r="BI3" s="133"/>
      <c r="BJ3" s="133"/>
      <c r="BK3" s="133"/>
      <c r="BL3" s="133"/>
      <c r="BM3" s="133"/>
      <c r="BN3" s="133"/>
      <c r="BO3" s="133"/>
      <c r="BP3" s="133"/>
      <c r="BQ3" s="133"/>
      <c r="BR3" s="133"/>
      <c r="BS3" s="133"/>
      <c r="BT3" s="133"/>
      <c r="BU3" s="133"/>
      <c r="BV3" s="133"/>
      <c r="BW3" s="133"/>
      <c r="BX3" s="133"/>
      <c r="BY3" s="133"/>
      <c r="BZ3" s="133"/>
      <c r="CA3" s="96"/>
      <c r="CB3" s="96"/>
      <c r="CC3" s="96"/>
      <c r="CD3" s="96"/>
      <c r="CE3" s="96"/>
      <c r="CF3" s="96"/>
      <c r="CG3" s="96"/>
      <c r="CH3" s="96"/>
      <c r="CI3" s="96"/>
      <c r="CJ3" s="96"/>
      <c r="CK3" s="96"/>
      <c r="CL3" s="96"/>
      <c r="CM3" s="96"/>
    </row>
    <row r="4" spans="1:91" s="79" customFormat="1" ht="25.5" customHeight="1" thickBot="1">
      <c r="A4" s="462"/>
      <c r="B4" s="748"/>
      <c r="C4" s="749" t="s">
        <v>540</v>
      </c>
      <c r="D4" s="750"/>
      <c r="E4" s="750"/>
      <c r="F4" s="750"/>
      <c r="G4" s="750"/>
      <c r="H4" s="750"/>
      <c r="I4" s="750"/>
      <c r="J4" s="750"/>
      <c r="K4" s="750"/>
      <c r="L4" s="750"/>
      <c r="M4" s="750"/>
      <c r="N4" s="750"/>
      <c r="O4" s="750"/>
      <c r="P4" s="750"/>
      <c r="Q4" s="750"/>
      <c r="R4" s="750"/>
      <c r="S4" s="750"/>
      <c r="T4" s="750"/>
      <c r="U4" s="750"/>
      <c r="V4" s="750"/>
      <c r="W4" s="750"/>
      <c r="X4" s="750"/>
      <c r="Y4" s="750"/>
      <c r="Z4" s="750"/>
      <c r="AA4" s="750"/>
      <c r="AB4" s="750"/>
      <c r="AC4" s="750"/>
      <c r="AD4" s="750"/>
      <c r="AE4" s="750"/>
      <c r="AF4" s="750"/>
      <c r="AG4" s="750"/>
      <c r="AH4" s="750"/>
      <c r="AI4" s="750"/>
      <c r="AJ4" s="750"/>
      <c r="AK4" s="750"/>
      <c r="AL4" s="750"/>
      <c r="AM4" s="750"/>
      <c r="AN4" s="750"/>
      <c r="AO4" s="750"/>
      <c r="AP4" s="750"/>
      <c r="AQ4" s="750"/>
      <c r="AR4" s="750"/>
      <c r="AS4" s="750"/>
      <c r="AT4" s="750"/>
      <c r="AU4" s="751"/>
      <c r="AV4" s="437" t="s">
        <v>541</v>
      </c>
      <c r="AW4" s="438"/>
      <c r="AX4" s="439"/>
      <c r="AY4" s="133"/>
      <c r="AZ4" s="133"/>
      <c r="BA4" s="133"/>
      <c r="BB4" s="133"/>
      <c r="BC4" s="133"/>
      <c r="BD4" s="133"/>
      <c r="BE4" s="133"/>
      <c r="BF4" s="133"/>
      <c r="BG4" s="133"/>
      <c r="BH4" s="133"/>
      <c r="BI4" s="133"/>
      <c r="BJ4" s="133"/>
      <c r="BK4" s="133"/>
      <c r="BL4" s="133"/>
      <c r="BM4" s="133"/>
      <c r="BN4" s="133"/>
      <c r="BO4" s="133"/>
      <c r="BP4" s="133"/>
      <c r="BQ4" s="133"/>
      <c r="BR4" s="133"/>
      <c r="BS4" s="133"/>
      <c r="BT4" s="133"/>
      <c r="BU4" s="133"/>
      <c r="BV4" s="133"/>
      <c r="BW4" s="133"/>
      <c r="BX4" s="133"/>
      <c r="BY4" s="133"/>
      <c r="BZ4" s="133"/>
      <c r="CA4" s="96"/>
      <c r="CB4" s="96"/>
      <c r="CC4" s="96"/>
      <c r="CD4" s="96"/>
      <c r="CE4" s="96"/>
      <c r="CF4" s="96"/>
      <c r="CG4" s="96"/>
      <c r="CH4" s="96"/>
      <c r="CI4" s="96"/>
      <c r="CJ4" s="96"/>
      <c r="CK4" s="96"/>
      <c r="CL4" s="96"/>
      <c r="CM4" s="96"/>
    </row>
    <row r="5" spans="1:91" s="79" customFormat="1" ht="11.65" customHeight="1" thickBot="1">
      <c r="A5" s="80"/>
      <c r="B5" s="194"/>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82"/>
      <c r="AW5" s="82"/>
      <c r="AX5" s="82"/>
      <c r="AY5" s="133"/>
      <c r="AZ5" s="133"/>
      <c r="BA5" s="133"/>
      <c r="BB5" s="133"/>
      <c r="BC5" s="133"/>
      <c r="BD5" s="133"/>
      <c r="BE5" s="133"/>
      <c r="BF5" s="133"/>
      <c r="BG5" s="133"/>
      <c r="BH5" s="133"/>
      <c r="BI5" s="133"/>
      <c r="BJ5" s="133"/>
      <c r="BK5" s="133"/>
      <c r="BL5" s="133"/>
      <c r="BM5" s="133"/>
      <c r="BN5" s="133"/>
      <c r="BO5" s="133"/>
      <c r="BP5" s="133"/>
      <c r="BQ5" s="133"/>
      <c r="BR5" s="133"/>
      <c r="BS5" s="133"/>
      <c r="BT5" s="133"/>
      <c r="BU5" s="133"/>
      <c r="BV5" s="133"/>
      <c r="BW5" s="133"/>
      <c r="BX5" s="133"/>
      <c r="BY5" s="133"/>
      <c r="BZ5" s="133"/>
      <c r="CA5" s="96"/>
      <c r="CB5" s="96"/>
      <c r="CC5" s="96"/>
      <c r="CD5" s="96"/>
      <c r="CE5" s="96"/>
      <c r="CF5" s="96"/>
      <c r="CG5" s="96"/>
      <c r="CH5" s="96"/>
      <c r="CI5" s="96"/>
      <c r="CJ5" s="96"/>
      <c r="CK5" s="96"/>
      <c r="CL5" s="96"/>
      <c r="CM5" s="96"/>
    </row>
    <row r="6" spans="1:91" s="1" customFormat="1" ht="40.15" customHeight="1" thickBot="1">
      <c r="A6" s="427" t="s">
        <v>167</v>
      </c>
      <c r="B6" s="429"/>
      <c r="C6" s="684" t="s">
        <v>168</v>
      </c>
      <c r="D6" s="685"/>
      <c r="E6" s="685"/>
      <c r="F6" s="685"/>
      <c r="G6" s="685"/>
      <c r="H6" s="685"/>
      <c r="I6" s="685"/>
      <c r="J6" s="685"/>
      <c r="K6" s="686"/>
      <c r="M6" s="161"/>
      <c r="N6" s="184" t="s">
        <v>169</v>
      </c>
      <c r="O6" s="687">
        <v>2024110010313</v>
      </c>
      <c r="P6" s="725"/>
      <c r="Q6" s="688"/>
    </row>
    <row r="7" spans="1:91" s="96" customFormat="1" ht="10.15" customHeight="1" thickBot="1">
      <c r="A7" s="105"/>
      <c r="B7" s="99"/>
      <c r="C7" s="99"/>
      <c r="D7" s="99"/>
      <c r="E7" s="99"/>
      <c r="F7" s="99"/>
      <c r="G7" s="99"/>
      <c r="H7" s="99"/>
      <c r="I7" s="99"/>
      <c r="J7" s="99"/>
      <c r="K7" s="99"/>
      <c r="L7" s="99"/>
      <c r="M7" s="106"/>
      <c r="N7" s="106"/>
      <c r="O7" s="106"/>
      <c r="AY7" s="133"/>
      <c r="AZ7" s="133"/>
      <c r="BA7" s="133"/>
      <c r="BB7" s="133"/>
      <c r="BC7" s="133"/>
      <c r="BD7" s="133"/>
      <c r="BE7" s="133"/>
      <c r="BF7" s="133"/>
      <c r="BG7" s="133"/>
      <c r="BH7" s="133"/>
      <c r="BI7" s="133"/>
      <c r="BJ7" s="133"/>
      <c r="BK7" s="133"/>
      <c r="BL7" s="133"/>
      <c r="BM7" s="133"/>
      <c r="BN7" s="133"/>
      <c r="BO7" s="133"/>
      <c r="BP7" s="133"/>
      <c r="BQ7" s="133"/>
      <c r="BR7" s="133"/>
      <c r="BS7" s="133"/>
      <c r="BT7" s="133"/>
      <c r="BU7" s="133"/>
      <c r="BV7" s="133"/>
      <c r="BW7" s="133"/>
      <c r="BX7" s="133"/>
      <c r="BY7" s="133"/>
      <c r="BZ7" s="133"/>
    </row>
    <row r="8" spans="1:91" s="79" customFormat="1" ht="21.75" customHeight="1" thickBot="1">
      <c r="A8" s="689" t="s">
        <v>6</v>
      </c>
      <c r="B8" s="689"/>
      <c r="C8" s="136" t="s">
        <v>170</v>
      </c>
      <c r="D8" s="154" t="s">
        <v>171</v>
      </c>
      <c r="E8" s="136" t="s">
        <v>172</v>
      </c>
      <c r="F8" s="154" t="s">
        <v>171</v>
      </c>
      <c r="G8" s="136" t="s">
        <v>173</v>
      </c>
      <c r="H8" s="154" t="s">
        <v>171</v>
      </c>
      <c r="I8" s="157" t="s">
        <v>174</v>
      </c>
      <c r="J8" s="155" t="s">
        <v>171</v>
      </c>
      <c r="K8" s="158"/>
      <c r="L8" s="159"/>
      <c r="M8" s="139"/>
      <c r="N8" s="758" t="s">
        <v>8</v>
      </c>
      <c r="O8" s="759"/>
      <c r="P8" s="760"/>
      <c r="Q8" s="656" t="s">
        <v>175</v>
      </c>
      <c r="R8" s="656"/>
      <c r="S8" s="656"/>
      <c r="T8" s="754"/>
      <c r="U8" s="755"/>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133"/>
      <c r="AZ8" s="133"/>
      <c r="BA8" s="133"/>
      <c r="BB8" s="133"/>
      <c r="BC8" s="133"/>
      <c r="BD8" s="133"/>
      <c r="BE8" s="133"/>
      <c r="BF8" s="133"/>
      <c r="BG8" s="133"/>
      <c r="BH8" s="133"/>
      <c r="BI8" s="133"/>
      <c r="BJ8" s="133"/>
      <c r="BK8" s="133"/>
      <c r="BL8" s="133"/>
      <c r="BM8" s="133"/>
      <c r="BN8" s="133"/>
      <c r="BO8" s="133"/>
      <c r="BP8" s="133"/>
      <c r="BQ8" s="133"/>
      <c r="BR8" s="133"/>
      <c r="BS8" s="133"/>
      <c r="BT8" s="133"/>
      <c r="BU8" s="133"/>
      <c r="BV8" s="133"/>
      <c r="BW8" s="133"/>
      <c r="BX8" s="133"/>
      <c r="BY8" s="133"/>
      <c r="BZ8" s="133"/>
      <c r="CA8" s="96"/>
      <c r="CB8" s="96"/>
      <c r="CC8" s="96"/>
      <c r="CD8" s="96"/>
      <c r="CE8" s="96"/>
      <c r="CF8" s="96"/>
      <c r="CG8" s="96"/>
      <c r="CH8" s="96"/>
      <c r="CI8" s="96"/>
      <c r="CJ8" s="96"/>
      <c r="CK8" s="96"/>
      <c r="CL8" s="96"/>
      <c r="CM8" s="96"/>
    </row>
    <row r="9" spans="1:91" s="79" customFormat="1" ht="21.75" customHeight="1" thickBot="1">
      <c r="A9" s="689"/>
      <c r="B9" s="689"/>
      <c r="C9" s="138" t="s">
        <v>176</v>
      </c>
      <c r="D9" s="154" t="s">
        <v>171</v>
      </c>
      <c r="E9" s="136" t="s">
        <v>177</v>
      </c>
      <c r="F9" s="154" t="s">
        <v>171</v>
      </c>
      <c r="G9" s="136" t="s">
        <v>178</v>
      </c>
      <c r="H9" s="154" t="s">
        <v>171</v>
      </c>
      <c r="I9" s="157" t="s">
        <v>179</v>
      </c>
      <c r="J9" s="137"/>
      <c r="K9" s="158"/>
      <c r="L9" s="159"/>
      <c r="M9" s="139"/>
      <c r="N9" s="761"/>
      <c r="O9" s="762"/>
      <c r="P9" s="763"/>
      <c r="Q9" s="656" t="s">
        <v>180</v>
      </c>
      <c r="R9" s="656"/>
      <c r="S9" s="656"/>
      <c r="T9" s="754"/>
      <c r="U9" s="755"/>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c r="CA9" s="96"/>
      <c r="CB9" s="96"/>
      <c r="CC9" s="96"/>
      <c r="CD9" s="96"/>
      <c r="CE9" s="96"/>
      <c r="CF9" s="96"/>
      <c r="CG9" s="96"/>
      <c r="CH9" s="96"/>
      <c r="CI9" s="96"/>
      <c r="CJ9" s="96"/>
      <c r="CK9" s="96"/>
      <c r="CL9" s="96"/>
      <c r="CM9" s="96"/>
    </row>
    <row r="10" spans="1:91" s="79" customFormat="1" ht="21.75" customHeight="1" thickBot="1">
      <c r="A10" s="689"/>
      <c r="B10" s="689"/>
      <c r="C10" s="136" t="s">
        <v>181</v>
      </c>
      <c r="D10" s="154" t="s">
        <v>171</v>
      </c>
      <c r="E10" s="136" t="s">
        <v>182</v>
      </c>
      <c r="F10" s="154" t="s">
        <v>171</v>
      </c>
      <c r="G10" s="136" t="s">
        <v>183</v>
      </c>
      <c r="H10" s="154" t="s">
        <v>171</v>
      </c>
      <c r="I10" s="157" t="s">
        <v>184</v>
      </c>
      <c r="J10" s="137"/>
      <c r="K10" s="158"/>
      <c r="L10" s="159"/>
      <c r="M10" s="139"/>
      <c r="N10" s="764"/>
      <c r="O10" s="765"/>
      <c r="P10" s="766"/>
      <c r="Q10" s="656" t="s">
        <v>185</v>
      </c>
      <c r="R10" s="656"/>
      <c r="S10" s="656"/>
      <c r="T10" s="756" t="s">
        <v>171</v>
      </c>
      <c r="U10" s="757"/>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133"/>
      <c r="AZ10" s="133"/>
      <c r="BA10" s="133"/>
      <c r="BB10" s="133"/>
      <c r="BC10" s="133"/>
      <c r="BD10" s="133"/>
      <c r="BE10" s="133"/>
      <c r="BF10" s="133"/>
      <c r="BG10" s="133"/>
      <c r="BH10" s="133"/>
      <c r="BI10" s="133"/>
      <c r="BJ10" s="133"/>
      <c r="BK10" s="133"/>
      <c r="BL10" s="133"/>
      <c r="BM10" s="133"/>
      <c r="BN10" s="133"/>
      <c r="BO10" s="133"/>
      <c r="BP10" s="133"/>
      <c r="BQ10" s="133"/>
      <c r="BR10" s="133"/>
      <c r="BS10" s="133"/>
      <c r="BT10" s="133"/>
      <c r="BU10" s="133"/>
      <c r="BV10" s="133"/>
      <c r="BW10" s="133"/>
      <c r="BX10" s="133"/>
      <c r="BY10" s="133"/>
      <c r="BZ10" s="133"/>
      <c r="CA10" s="96"/>
      <c r="CB10" s="96"/>
      <c r="CC10" s="96"/>
      <c r="CD10" s="96"/>
      <c r="CE10" s="96"/>
      <c r="CF10" s="96"/>
      <c r="CG10" s="96"/>
      <c r="CH10" s="96"/>
      <c r="CI10" s="96"/>
      <c r="CJ10" s="96"/>
      <c r="CK10" s="96"/>
      <c r="CL10" s="96"/>
      <c r="CM10" s="96"/>
    </row>
    <row r="11" spans="1:91" s="96" customFormat="1" ht="18" customHeight="1" thickBot="1">
      <c r="I11" s="160"/>
      <c r="J11" s="160"/>
      <c r="K11" s="160"/>
      <c r="L11" s="160"/>
      <c r="AY11" s="133"/>
      <c r="AZ11" s="133"/>
      <c r="BA11" s="133"/>
      <c r="BB11" s="133"/>
      <c r="BC11" s="133"/>
      <c r="BD11" s="133"/>
      <c r="BE11" s="133"/>
      <c r="BF11" s="133"/>
      <c r="BG11" s="133"/>
      <c r="BH11" s="133"/>
      <c r="BI11" s="133"/>
      <c r="BJ11" s="133"/>
      <c r="BK11" s="133"/>
      <c r="BL11" s="133"/>
      <c r="BM11" s="133"/>
      <c r="BN11" s="133"/>
      <c r="BO11" s="133"/>
      <c r="BP11" s="133"/>
      <c r="BQ11" s="133"/>
      <c r="BR11" s="133"/>
      <c r="BS11" s="133"/>
      <c r="BT11" s="133"/>
      <c r="BU11" s="133"/>
      <c r="BV11" s="133"/>
      <c r="BW11" s="133"/>
      <c r="BX11" s="133"/>
      <c r="BY11" s="133"/>
      <c r="BZ11" s="133"/>
    </row>
    <row r="12" spans="1:91" ht="23.65" customHeight="1">
      <c r="A12" s="728" t="s">
        <v>123</v>
      </c>
      <c r="B12" s="730" t="s">
        <v>125</v>
      </c>
      <c r="C12" s="732" t="s">
        <v>542</v>
      </c>
      <c r="D12" s="732" t="s">
        <v>129</v>
      </c>
      <c r="E12" s="732" t="s">
        <v>131</v>
      </c>
      <c r="F12" s="732" t="s">
        <v>133</v>
      </c>
      <c r="G12" s="730" t="s">
        <v>135</v>
      </c>
      <c r="H12" s="730" t="s">
        <v>137</v>
      </c>
      <c r="I12" s="734" t="s">
        <v>543</v>
      </c>
      <c r="J12" s="734" t="s">
        <v>544</v>
      </c>
      <c r="K12" s="745" t="s">
        <v>143</v>
      </c>
      <c r="L12" s="736" t="s">
        <v>170</v>
      </c>
      <c r="M12" s="737"/>
      <c r="N12" s="738"/>
      <c r="O12" s="739" t="s">
        <v>172</v>
      </c>
      <c r="P12" s="737"/>
      <c r="Q12" s="738"/>
      <c r="R12" s="739" t="s">
        <v>173</v>
      </c>
      <c r="S12" s="737"/>
      <c r="T12" s="738"/>
      <c r="U12" s="739" t="s">
        <v>174</v>
      </c>
      <c r="V12" s="737"/>
      <c r="W12" s="738"/>
      <c r="X12" s="739" t="s">
        <v>176</v>
      </c>
      <c r="Y12" s="737"/>
      <c r="Z12" s="738"/>
      <c r="AA12" s="739" t="s">
        <v>177</v>
      </c>
      <c r="AB12" s="737"/>
      <c r="AC12" s="738"/>
      <c r="AD12" s="739" t="s">
        <v>178</v>
      </c>
      <c r="AE12" s="737"/>
      <c r="AF12" s="738"/>
      <c r="AG12" s="739" t="s">
        <v>179</v>
      </c>
      <c r="AH12" s="737"/>
      <c r="AI12" s="738"/>
      <c r="AJ12" s="739" t="s">
        <v>181</v>
      </c>
      <c r="AK12" s="737"/>
      <c r="AL12" s="738"/>
      <c r="AM12" s="739" t="s">
        <v>182</v>
      </c>
      <c r="AN12" s="737"/>
      <c r="AO12" s="738"/>
      <c r="AP12" s="739" t="s">
        <v>183</v>
      </c>
      <c r="AQ12" s="737"/>
      <c r="AR12" s="738"/>
      <c r="AS12" s="739" t="s">
        <v>184</v>
      </c>
      <c r="AT12" s="737"/>
      <c r="AU12" s="738"/>
      <c r="AV12" s="743" t="s">
        <v>545</v>
      </c>
      <c r="AW12" s="726" t="s">
        <v>546</v>
      </c>
      <c r="AX12" s="740" t="s">
        <v>547</v>
      </c>
      <c r="AY12" s="742"/>
      <c r="AZ12" s="742"/>
      <c r="BA12" s="742"/>
      <c r="BB12" s="742"/>
      <c r="BC12" s="742"/>
      <c r="BD12" s="742"/>
      <c r="BE12" s="742"/>
      <c r="BF12" s="742"/>
      <c r="BG12" s="742"/>
    </row>
    <row r="13" spans="1:91" s="101" customFormat="1" ht="36.75" customHeight="1" thickBot="1">
      <c r="A13" s="729"/>
      <c r="B13" s="731"/>
      <c r="C13" s="733"/>
      <c r="D13" s="733"/>
      <c r="E13" s="733"/>
      <c r="F13" s="733"/>
      <c r="G13" s="731"/>
      <c r="H13" s="731"/>
      <c r="I13" s="735"/>
      <c r="J13" s="735"/>
      <c r="K13" s="746"/>
      <c r="L13" s="140" t="s">
        <v>548</v>
      </c>
      <c r="M13" s="134" t="s">
        <v>549</v>
      </c>
      <c r="N13" s="134" t="s">
        <v>148</v>
      </c>
      <c r="O13" s="140" t="s">
        <v>548</v>
      </c>
      <c r="P13" s="134" t="s">
        <v>549</v>
      </c>
      <c r="Q13" s="134" t="s">
        <v>148</v>
      </c>
      <c r="R13" s="140" t="s">
        <v>548</v>
      </c>
      <c r="S13" s="134" t="s">
        <v>549</v>
      </c>
      <c r="T13" s="134" t="s">
        <v>148</v>
      </c>
      <c r="U13" s="140" t="s">
        <v>548</v>
      </c>
      <c r="V13" s="134" t="s">
        <v>549</v>
      </c>
      <c r="W13" s="134" t="s">
        <v>148</v>
      </c>
      <c r="X13" s="140" t="s">
        <v>548</v>
      </c>
      <c r="Y13" s="134" t="s">
        <v>549</v>
      </c>
      <c r="Z13" s="134" t="s">
        <v>148</v>
      </c>
      <c r="AA13" s="140" t="s">
        <v>548</v>
      </c>
      <c r="AB13" s="134" t="s">
        <v>549</v>
      </c>
      <c r="AC13" s="134" t="s">
        <v>148</v>
      </c>
      <c r="AD13" s="140" t="s">
        <v>548</v>
      </c>
      <c r="AE13" s="134" t="s">
        <v>549</v>
      </c>
      <c r="AF13" s="134" t="s">
        <v>148</v>
      </c>
      <c r="AG13" s="140" t="s">
        <v>548</v>
      </c>
      <c r="AH13" s="134" t="s">
        <v>549</v>
      </c>
      <c r="AI13" s="134" t="s">
        <v>148</v>
      </c>
      <c r="AJ13" s="140" t="s">
        <v>548</v>
      </c>
      <c r="AK13" s="134" t="s">
        <v>549</v>
      </c>
      <c r="AL13" s="134" t="s">
        <v>148</v>
      </c>
      <c r="AM13" s="140" t="s">
        <v>548</v>
      </c>
      <c r="AN13" s="134" t="s">
        <v>549</v>
      </c>
      <c r="AO13" s="134" t="s">
        <v>148</v>
      </c>
      <c r="AP13" s="140" t="s">
        <v>548</v>
      </c>
      <c r="AQ13" s="134" t="s">
        <v>549</v>
      </c>
      <c r="AR13" s="134" t="s">
        <v>148</v>
      </c>
      <c r="AS13" s="140" t="s">
        <v>548</v>
      </c>
      <c r="AT13" s="134" t="s">
        <v>549</v>
      </c>
      <c r="AU13" s="134" t="s">
        <v>148</v>
      </c>
      <c r="AV13" s="744"/>
      <c r="AW13" s="727"/>
      <c r="AX13" s="741"/>
      <c r="AY13" s="742"/>
      <c r="AZ13" s="742"/>
      <c r="BA13" s="742"/>
      <c r="BB13" s="742"/>
      <c r="BC13" s="742"/>
      <c r="BD13" s="742"/>
      <c r="BE13" s="742"/>
      <c r="BF13" s="742"/>
      <c r="BG13" s="742"/>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row>
    <row r="14" spans="1:91" ht="141.4" customHeight="1">
      <c r="A14" s="256">
        <v>1</v>
      </c>
      <c r="B14" s="257" t="s">
        <v>550</v>
      </c>
      <c r="C14" s="258" t="s">
        <v>551</v>
      </c>
      <c r="D14" s="257">
        <v>4033</v>
      </c>
      <c r="E14" s="257" t="s">
        <v>432</v>
      </c>
      <c r="F14" s="259" t="s">
        <v>552</v>
      </c>
      <c r="G14" s="257" t="s">
        <v>553</v>
      </c>
      <c r="H14" s="257" t="s">
        <v>554</v>
      </c>
      <c r="I14" s="260">
        <v>24161</v>
      </c>
      <c r="J14" s="260">
        <v>27000</v>
      </c>
      <c r="K14" s="261">
        <v>7721</v>
      </c>
      <c r="L14" s="262">
        <v>0</v>
      </c>
      <c r="M14" s="263">
        <v>0</v>
      </c>
      <c r="N14" s="384" t="s">
        <v>555</v>
      </c>
      <c r="O14" s="264">
        <v>400</v>
      </c>
      <c r="P14" s="265">
        <v>427</v>
      </c>
      <c r="Q14" s="266" t="s">
        <v>556</v>
      </c>
      <c r="R14" s="264">
        <v>800</v>
      </c>
      <c r="S14" s="265">
        <v>807</v>
      </c>
      <c r="T14" s="266" t="s">
        <v>557</v>
      </c>
      <c r="U14" s="264">
        <v>600</v>
      </c>
      <c r="V14" s="264">
        <v>645</v>
      </c>
      <c r="W14" s="266" t="s">
        <v>558</v>
      </c>
      <c r="X14" s="316">
        <v>800</v>
      </c>
      <c r="Y14" s="317">
        <v>809</v>
      </c>
      <c r="Z14" s="266" t="s">
        <v>559</v>
      </c>
      <c r="AA14" s="316">
        <v>800</v>
      </c>
      <c r="AB14" s="317">
        <v>721</v>
      </c>
      <c r="AC14" s="266" t="s">
        <v>560</v>
      </c>
      <c r="AD14" s="264">
        <v>800</v>
      </c>
      <c r="AE14" s="264">
        <v>736</v>
      </c>
      <c r="AF14" s="266" t="s">
        <v>561</v>
      </c>
      <c r="AG14" s="316">
        <v>800</v>
      </c>
      <c r="AH14" s="317">
        <v>703</v>
      </c>
      <c r="AI14" s="385" t="s">
        <v>562</v>
      </c>
      <c r="AJ14" s="264">
        <v>800</v>
      </c>
      <c r="AK14" s="265">
        <v>803</v>
      </c>
      <c r="AL14" s="385" t="s">
        <v>563</v>
      </c>
      <c r="AM14" s="264">
        <v>800</v>
      </c>
      <c r="AN14" s="265">
        <v>830</v>
      </c>
      <c r="AO14" s="374" t="s">
        <v>564</v>
      </c>
      <c r="AP14" s="316">
        <v>800</v>
      </c>
      <c r="AQ14" s="317">
        <v>891</v>
      </c>
      <c r="AR14" s="374" t="s">
        <v>565</v>
      </c>
      <c r="AS14" s="264">
        <v>321</v>
      </c>
      <c r="AT14" s="265"/>
      <c r="AU14" s="265"/>
      <c r="AV14" s="102">
        <f>+L14+O14+R14+U14+X14+AA14+AD14+AG14+AJ14+AM14+AP14+AS14</f>
        <v>7721</v>
      </c>
      <c r="AW14" s="135">
        <f>+M14+P14+S14+V14+Y14+AB14+AE14+AH14+AK14+AN14+AQ14+AT14</f>
        <v>7372</v>
      </c>
      <c r="AX14" s="267">
        <v>8190</v>
      </c>
    </row>
    <row r="15" spans="1:91" ht="46.15" customHeight="1">
      <c r="I15" s="100"/>
      <c r="J15" s="100"/>
      <c r="K15" s="100"/>
      <c r="L15" s="100"/>
      <c r="AZ15" s="340"/>
    </row>
    <row r="16" spans="1:91">
      <c r="I16" s="100"/>
      <c r="J16" s="100"/>
      <c r="K16" s="100"/>
      <c r="L16" s="100"/>
      <c r="AW16" s="355"/>
    </row>
    <row r="17" spans="9:49">
      <c r="I17" s="100"/>
      <c r="J17" s="100"/>
      <c r="K17" s="100"/>
      <c r="L17" s="100"/>
      <c r="AW17" s="355"/>
    </row>
    <row r="18" spans="9:49">
      <c r="I18" s="100"/>
      <c r="J18" s="100"/>
      <c r="K18" s="100"/>
      <c r="L18" s="100"/>
    </row>
  </sheetData>
  <mergeCells count="55">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 ref="R12:T12"/>
    <mergeCell ref="U12:W12"/>
    <mergeCell ref="G12:G13"/>
    <mergeCell ref="K12:K13"/>
    <mergeCell ref="AA12:AC12"/>
    <mergeCell ref="BG12:BG13"/>
    <mergeCell ref="BA12:BA13"/>
    <mergeCell ref="BB12:BB13"/>
    <mergeCell ref="BC12:BC13"/>
    <mergeCell ref="BD12:BD13"/>
    <mergeCell ref="BE12:BE13"/>
    <mergeCell ref="BF12:BF13"/>
    <mergeCell ref="AX12:AX13"/>
    <mergeCell ref="AY12:AY13"/>
    <mergeCell ref="AZ12:AZ13"/>
    <mergeCell ref="X12:Z12"/>
    <mergeCell ref="AJ12:AL12"/>
    <mergeCell ref="AM12:AO12"/>
    <mergeCell ref="AV12:AV13"/>
    <mergeCell ref="AS12:AU12"/>
    <mergeCell ref="AP12:AR12"/>
    <mergeCell ref="AD12:AF12"/>
    <mergeCell ref="AG12:AI12"/>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6"/>
  <sheetViews>
    <sheetView topLeftCell="A10" zoomScaleNormal="100" workbookViewId="0">
      <selection activeCell="D16" sqref="D16:E16"/>
    </sheetView>
  </sheetViews>
  <sheetFormatPr defaultColWidth="11.42578125" defaultRowHeight="15" customHeight="1"/>
  <cols>
    <col min="1" max="1" width="17.42578125" customWidth="1"/>
    <col min="2" max="2" width="15.42578125" customWidth="1"/>
    <col min="3" max="3" width="25.42578125" customWidth="1"/>
    <col min="4" max="4" width="56.42578125" customWidth="1"/>
    <col min="5" max="5" width="34" customWidth="1"/>
  </cols>
  <sheetData>
    <row r="1" spans="1:84" ht="22.5" customHeight="1" thickBot="1">
      <c r="A1" s="775"/>
      <c r="B1" s="776" t="s">
        <v>160</v>
      </c>
      <c r="C1" s="776"/>
      <c r="D1" s="776"/>
      <c r="E1" s="437" t="s">
        <v>161</v>
      </c>
      <c r="F1" s="438"/>
      <c r="G1" s="439"/>
    </row>
    <row r="2" spans="1:84" ht="22.5" customHeight="1" thickBot="1">
      <c r="A2" s="775"/>
      <c r="B2" s="777" t="s">
        <v>162</v>
      </c>
      <c r="C2" s="777"/>
      <c r="D2" s="777"/>
      <c r="E2" s="437" t="s">
        <v>163</v>
      </c>
      <c r="F2" s="438"/>
      <c r="G2" s="439"/>
    </row>
    <row r="3" spans="1:84" ht="31.5" customHeight="1" thickBot="1">
      <c r="A3" s="775"/>
      <c r="B3" s="452" t="s">
        <v>0</v>
      </c>
      <c r="C3" s="453"/>
      <c r="D3" s="454"/>
      <c r="E3" s="437" t="s">
        <v>164</v>
      </c>
      <c r="F3" s="438"/>
      <c r="G3" s="439"/>
    </row>
    <row r="4" spans="1:84" ht="22.5" customHeight="1" thickBot="1">
      <c r="A4" s="775"/>
      <c r="B4" s="455" t="s">
        <v>566</v>
      </c>
      <c r="C4" s="456"/>
      <c r="D4" s="457"/>
      <c r="E4" s="437" t="s">
        <v>567</v>
      </c>
      <c r="F4" s="438"/>
      <c r="G4" s="439"/>
    </row>
    <row r="5" spans="1:84" thickBot="1">
      <c r="A5" s="52"/>
      <c r="B5" s="52"/>
      <c r="C5" s="203"/>
      <c r="D5" s="203"/>
      <c r="E5" s="203"/>
      <c r="F5" s="204"/>
      <c r="G5" s="204"/>
      <c r="H5" s="204"/>
      <c r="I5" s="204"/>
      <c r="J5" s="204"/>
      <c r="K5" s="204"/>
    </row>
    <row r="6" spans="1:84" ht="27.75" customHeight="1">
      <c r="A6" s="427" t="s">
        <v>167</v>
      </c>
      <c r="B6" s="428"/>
      <c r="C6" s="780" t="s">
        <v>568</v>
      </c>
      <c r="D6" s="781"/>
      <c r="E6" s="782"/>
      <c r="F6" s="7"/>
      <c r="G6" s="7"/>
      <c r="H6" s="7"/>
      <c r="I6" s="7"/>
      <c r="J6" s="7"/>
      <c r="K6" s="7"/>
      <c r="L6" s="1"/>
      <c r="M6" s="16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c r="A7" s="667" t="s">
        <v>569</v>
      </c>
      <c r="B7" s="668"/>
      <c r="C7" s="778"/>
      <c r="D7" s="778"/>
      <c r="E7" s="779"/>
      <c r="F7" s="204"/>
      <c r="G7" s="204"/>
      <c r="H7" s="204"/>
      <c r="I7" s="204"/>
      <c r="J7" s="204"/>
      <c r="K7" s="204"/>
    </row>
    <row r="8" spans="1:84" ht="45.75" customHeight="1">
      <c r="A8" s="53" t="s">
        <v>151</v>
      </c>
      <c r="B8" s="53" t="s">
        <v>153</v>
      </c>
      <c r="C8" s="54" t="s">
        <v>155</v>
      </c>
      <c r="D8" s="773" t="s">
        <v>157</v>
      </c>
      <c r="E8" s="774"/>
    </row>
    <row r="9" spans="1:84" ht="41.45">
      <c r="A9" s="55">
        <v>45784</v>
      </c>
      <c r="B9" s="207"/>
      <c r="C9" s="68" t="s">
        <v>570</v>
      </c>
      <c r="D9" s="771" t="s">
        <v>571</v>
      </c>
      <c r="E9" s="772"/>
    </row>
    <row r="10" spans="1:84" ht="41.45">
      <c r="A10" s="55">
        <v>45814</v>
      </c>
      <c r="B10" s="56"/>
      <c r="C10" s="69" t="s">
        <v>572</v>
      </c>
      <c r="D10" s="767" t="s">
        <v>573</v>
      </c>
      <c r="E10" s="768"/>
    </row>
    <row r="11" spans="1:84" ht="41.45">
      <c r="A11" s="55">
        <v>45853</v>
      </c>
      <c r="B11" s="56"/>
      <c r="C11" s="69" t="s">
        <v>574</v>
      </c>
      <c r="D11" s="767" t="s">
        <v>575</v>
      </c>
      <c r="E11" s="768"/>
    </row>
    <row r="12" spans="1:84" ht="41.45">
      <c r="A12" s="379">
        <v>45995</v>
      </c>
      <c r="B12" s="57"/>
      <c r="C12" s="69" t="s">
        <v>576</v>
      </c>
      <c r="D12" s="767" t="s">
        <v>577</v>
      </c>
      <c r="E12" s="768"/>
    </row>
    <row r="13" spans="1:84" ht="75.599999999999994" customHeight="1">
      <c r="A13" s="58">
        <v>45999</v>
      </c>
      <c r="B13" s="380">
        <v>45974</v>
      </c>
      <c r="C13" s="69" t="s">
        <v>578</v>
      </c>
      <c r="D13" s="767" t="s">
        <v>579</v>
      </c>
      <c r="E13" s="768"/>
    </row>
    <row r="14" spans="1:84" ht="14.45">
      <c r="A14" s="58"/>
      <c r="B14" s="57"/>
      <c r="C14" s="70"/>
      <c r="D14" s="767"/>
      <c r="E14" s="768"/>
    </row>
    <row r="15" spans="1:84" ht="14.45">
      <c r="A15" s="58"/>
      <c r="B15" s="57"/>
      <c r="C15" s="70"/>
      <c r="D15" s="767"/>
      <c r="E15" s="768"/>
    </row>
    <row r="16" spans="1:84" ht="14.45">
      <c r="A16" s="59"/>
      <c r="B16" s="57"/>
      <c r="C16" s="69"/>
      <c r="D16" s="767"/>
      <c r="E16" s="768"/>
    </row>
    <row r="17" spans="1:5" ht="14.45">
      <c r="A17" s="60"/>
      <c r="B17" s="61"/>
      <c r="C17" s="71"/>
      <c r="D17" s="767"/>
      <c r="E17" s="768"/>
    </row>
    <row r="18" spans="1:5" ht="14.45">
      <c r="A18" s="60"/>
      <c r="B18" s="61"/>
      <c r="C18" s="71"/>
      <c r="D18" s="767"/>
      <c r="E18" s="768"/>
    </row>
    <row r="19" spans="1:5" ht="14.45">
      <c r="A19" s="62"/>
      <c r="B19" s="63"/>
      <c r="C19" s="65"/>
      <c r="D19" s="767"/>
      <c r="E19" s="768"/>
    </row>
    <row r="20" spans="1:5" ht="14.45">
      <c r="A20" s="64"/>
      <c r="B20" s="65"/>
      <c r="C20" s="65"/>
      <c r="D20" s="767"/>
      <c r="E20" s="768"/>
    </row>
    <row r="21" spans="1:5" ht="14.45">
      <c r="A21" s="64"/>
      <c r="B21" s="65"/>
      <c r="C21" s="65"/>
      <c r="D21" s="767"/>
      <c r="E21" s="768"/>
    </row>
    <row r="22" spans="1:5" ht="14.45">
      <c r="A22" s="64"/>
      <c r="B22" s="65"/>
      <c r="C22" s="65"/>
      <c r="D22" s="767"/>
      <c r="E22" s="768"/>
    </row>
    <row r="23" spans="1:5" ht="14.45">
      <c r="A23" s="64"/>
      <c r="B23" s="65"/>
      <c r="C23" s="65"/>
      <c r="D23" s="767"/>
      <c r="E23" s="768"/>
    </row>
    <row r="24" spans="1:5" ht="14.45">
      <c r="A24" s="64"/>
      <c r="B24" s="65"/>
      <c r="C24" s="65"/>
      <c r="D24" s="767"/>
      <c r="E24" s="768"/>
    </row>
    <row r="25" spans="1:5" ht="14.45">
      <c r="A25" s="64"/>
      <c r="B25" s="65"/>
      <c r="C25" s="65"/>
      <c r="D25" s="767"/>
      <c r="E25" s="768"/>
    </row>
    <row r="26" spans="1:5" ht="14.45">
      <c r="A26" s="64"/>
      <c r="B26" s="65"/>
      <c r="C26" s="65"/>
      <c r="D26" s="767"/>
      <c r="E26" s="768"/>
    </row>
    <row r="27" spans="1:5" ht="14.45">
      <c r="A27" s="64"/>
      <c r="B27" s="65"/>
      <c r="C27" s="65"/>
      <c r="D27" s="767"/>
      <c r="E27" s="768"/>
    </row>
    <row r="28" spans="1:5" ht="14.45">
      <c r="A28" s="64"/>
      <c r="B28" s="65"/>
      <c r="C28" s="65"/>
      <c r="D28" s="767"/>
      <c r="E28" s="768"/>
    </row>
    <row r="29" spans="1:5" ht="14.45">
      <c r="A29" s="64"/>
      <c r="B29" s="65"/>
      <c r="C29" s="65"/>
      <c r="D29" s="767"/>
      <c r="E29" s="768"/>
    </row>
    <row r="30" spans="1:5" ht="14.45">
      <c r="A30" s="64"/>
      <c r="B30" s="65"/>
      <c r="C30" s="65"/>
      <c r="D30" s="767"/>
      <c r="E30" s="768"/>
    </row>
    <row r="31" spans="1:5" ht="14.45">
      <c r="A31" s="64"/>
      <c r="B31" s="65"/>
      <c r="C31" s="65"/>
      <c r="D31" s="767"/>
      <c r="E31" s="768"/>
    </row>
    <row r="32" spans="1:5" ht="14.45">
      <c r="A32" s="64"/>
      <c r="B32" s="65"/>
      <c r="C32" s="65"/>
      <c r="D32" s="767"/>
      <c r="E32" s="768"/>
    </row>
    <row r="33" spans="1:5" ht="14.45">
      <c r="A33" s="64"/>
      <c r="B33" s="65"/>
      <c r="C33" s="65"/>
      <c r="D33" s="767"/>
      <c r="E33" s="768"/>
    </row>
    <row r="34" spans="1:5" ht="14.45">
      <c r="A34" s="64"/>
      <c r="B34" s="65"/>
      <c r="C34" s="65"/>
      <c r="D34" s="767"/>
      <c r="E34" s="768"/>
    </row>
    <row r="35" spans="1:5" ht="14.45">
      <c r="A35" s="64"/>
      <c r="B35" s="65"/>
      <c r="C35" s="65"/>
      <c r="D35" s="767"/>
      <c r="E35" s="768"/>
    </row>
    <row r="36" spans="1:5" ht="14.45">
      <c r="A36" s="66"/>
      <c r="B36" s="67"/>
      <c r="C36" s="67"/>
      <c r="D36" s="769"/>
      <c r="E36" s="770"/>
    </row>
  </sheetData>
  <mergeCells count="41">
    <mergeCell ref="D8:E8"/>
    <mergeCell ref="A1:A4"/>
    <mergeCell ref="B1:D1"/>
    <mergeCell ref="B2:D2"/>
    <mergeCell ref="A7:E7"/>
    <mergeCell ref="B3:D3"/>
    <mergeCell ref="B4:D4"/>
    <mergeCell ref="A6:B6"/>
    <mergeCell ref="C6:E6"/>
    <mergeCell ref="E1:G1"/>
    <mergeCell ref="E2:G2"/>
    <mergeCell ref="E3:G3"/>
    <mergeCell ref="E4:G4"/>
    <mergeCell ref="D9:E9"/>
    <mergeCell ref="D10:E10"/>
    <mergeCell ref="D11:E11"/>
    <mergeCell ref="D12:E12"/>
    <mergeCell ref="D13:E13"/>
    <mergeCell ref="D21:E21"/>
    <mergeCell ref="D22:E22"/>
    <mergeCell ref="D23:E23"/>
    <mergeCell ref="D14:E14"/>
    <mergeCell ref="D15:E15"/>
    <mergeCell ref="D16:E16"/>
    <mergeCell ref="D17:E17"/>
    <mergeCell ref="D18:E18"/>
    <mergeCell ref="D19:E19"/>
    <mergeCell ref="D20:E20"/>
    <mergeCell ref="D34:E34"/>
    <mergeCell ref="D35:E35"/>
    <mergeCell ref="D36:E36"/>
    <mergeCell ref="D29:E29"/>
    <mergeCell ref="D30:E30"/>
    <mergeCell ref="D31:E31"/>
    <mergeCell ref="D32:E32"/>
    <mergeCell ref="D33:E33"/>
    <mergeCell ref="D24:E24"/>
    <mergeCell ref="D25:E25"/>
    <mergeCell ref="D26:E26"/>
    <mergeCell ref="D27:E27"/>
    <mergeCell ref="D28:E28"/>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835ca095044b14fc8c10d21f734a567c">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8a0cd4eca6f7b8f26792c1304a7f3c54"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4D544D-E8DA-422F-9D4F-04A0A303E7CE}"/>
</file>

<file path=customXml/itemProps2.xml><?xml version="1.0" encoding="utf-8"?>
<ds:datastoreItem xmlns:ds="http://schemas.openxmlformats.org/officeDocument/2006/customXml" ds:itemID="{5DCC1B74-9D68-4A88-8DC0-C09F4C4DA5C5}"/>
</file>

<file path=customXml/itemProps3.xml><?xml version="1.0" encoding="utf-8"?>
<ds:datastoreItem xmlns:ds="http://schemas.openxmlformats.org/officeDocument/2006/customXml" ds:itemID="{B8CB741A-7D85-4CE2-B139-98A37B65EAC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Nelly García Báez</cp:lastModifiedBy>
  <cp:revision/>
  <dcterms:created xsi:type="dcterms:W3CDTF">2016-04-29T15:11:54Z</dcterms:created>
  <dcterms:modified xsi:type="dcterms:W3CDTF">2025-12-23T21:04:31Z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