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4.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drawings/drawing5.xml" ContentType="application/vnd.openxmlformats-officedocument.drawing+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codeName="ThisWorkbook" defaultThemeVersion="124226"/>
  <mc:AlternateContent xmlns:mc="http://schemas.openxmlformats.org/markup-compatibility/2006">
    <mc:Choice Requires="x15">
      <x15ac:absPath xmlns:x15ac="http://schemas.microsoft.com/office/spreadsheetml/2010/11/ac" url="/Users/jan_josef/Documents/"/>
    </mc:Choice>
  </mc:AlternateContent>
  <xr:revisionPtr revIDLastSave="0" documentId="8_{0B3424BA-72F4-4D40-867E-B9968400DC99}" xr6:coauthVersionLast="47" xr6:coauthVersionMax="47" xr10:uidLastSave="{00000000-0000-0000-0000-000000000000}"/>
  <bookViews>
    <workbookView xWindow="28800" yWindow="0" windowWidth="38400" windowHeight="21600" activeTab="5" xr2:uid="{00000000-000D-0000-FFFF-FFFF00000000}"/>
  </bookViews>
  <sheets>
    <sheet name="Instructivo" sheetId="44" state="hidden" r:id="rId1"/>
    <sheet name="META 1" sheetId="40" r:id="rId2"/>
    <sheet name="META 2" sheetId="45" r:id="rId3"/>
    <sheet name="META 3" sheetId="46" r:id="rId4"/>
    <sheet name="META 4" sheetId="47" r:id="rId5"/>
    <sheet name="Indicadores PA" sheetId="36" r:id="rId6"/>
    <sheet name="Control de Cambios" sheetId="41" r:id="rId7"/>
    <sheet name="Hoja1" sheetId="42" state="hidden" r:id="rId8"/>
    <sheet name="listas" sheetId="43" state="hidden" r:id="rId9"/>
  </sheets>
  <definedNames>
    <definedName name="_xlnm._FilterDatabase" localSheetId="5" hidden="1">'Indicadores PA'!$A$12:$AV$12</definedName>
    <definedName name="_xlnm.Print_Area" localSheetId="1">'META 1'!$B$1:$AE$52</definedName>
    <definedName name="_xlnm.Print_Area" localSheetId="2">'META 2'!$A$1:$AD$44</definedName>
    <definedName name="_xlnm.Print_Area" localSheetId="3">'META 3'!$A$1:$AD$42</definedName>
    <definedName name="_xlnm.Print_Area" localSheetId="4">'META 4'!$A$1:$AD$44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3" i="36" l="1"/>
  <c r="AB25" i="47"/>
  <c r="AB25" i="46"/>
  <c r="AB25" i="45"/>
  <c r="AC25" i="40"/>
  <c r="AB23" i="47" l="1"/>
  <c r="AB23" i="46"/>
  <c r="AB23" i="45"/>
  <c r="AC23" i="40"/>
  <c r="AP25" i="36" l="1"/>
  <c r="AQ25" i="36" s="1"/>
  <c r="AQ14" i="36"/>
  <c r="AQ15" i="36"/>
  <c r="AQ16" i="36"/>
  <c r="AQ18" i="36"/>
  <c r="AQ22" i="36"/>
  <c r="AP14" i="36"/>
  <c r="AP15" i="36"/>
  <c r="AP16" i="36"/>
  <c r="AP18" i="36"/>
  <c r="AP20" i="36"/>
  <c r="AP21" i="36"/>
  <c r="AP22" i="36"/>
  <c r="AP23" i="36"/>
  <c r="AP24" i="36"/>
  <c r="AQ24" i="36" s="1"/>
  <c r="AP26" i="36"/>
  <c r="Q42" i="40"/>
  <c r="AB24" i="46"/>
  <c r="AA22" i="45"/>
  <c r="AA25" i="47" l="1"/>
  <c r="AA23" i="47"/>
  <c r="AA25" i="46"/>
  <c r="AA23" i="46"/>
  <c r="AA25" i="45"/>
  <c r="AA23" i="45"/>
  <c r="AB25" i="40"/>
  <c r="AB23" i="40"/>
  <c r="Z25" i="47"/>
  <c r="Z23" i="47"/>
  <c r="Z25" i="46"/>
  <c r="Z23" i="46"/>
  <c r="Z25" i="45"/>
  <c r="Z23" i="45"/>
  <c r="AA25" i="40"/>
  <c r="AA23" i="40"/>
  <c r="Y25" i="47" l="1"/>
  <c r="Y23" i="47"/>
  <c r="Y25" i="46"/>
  <c r="Y23" i="46"/>
  <c r="Y25" i="45"/>
  <c r="Y23" i="45"/>
  <c r="Z25" i="40"/>
  <c r="AC23" i="45" l="1"/>
  <c r="AD23" i="45" s="1"/>
  <c r="X23" i="47"/>
  <c r="X23" i="46"/>
  <c r="X23" i="45"/>
  <c r="P42" i="47" l="1"/>
  <c r="W23" i="47"/>
  <c r="W23" i="46"/>
  <c r="X23" i="40"/>
  <c r="Y23" i="40" l="1"/>
  <c r="Z23" i="40" s="1"/>
  <c r="P44" i="46"/>
  <c r="P43" i="45"/>
  <c r="Q43" i="40" l="1"/>
  <c r="Q44" i="40"/>
  <c r="Q45" i="40"/>
  <c r="Q46" i="40"/>
  <c r="Q47" i="40"/>
  <c r="Q48" i="40"/>
  <c r="Q49" i="40"/>
  <c r="Q50" i="40"/>
  <c r="Q52" i="40"/>
  <c r="Q41" i="40"/>
  <c r="P41" i="45"/>
  <c r="P35" i="46" l="1"/>
  <c r="P43" i="46"/>
  <c r="P41" i="46"/>
  <c r="C35" i="40"/>
  <c r="P43" i="47"/>
  <c r="X22" i="46" l="1"/>
  <c r="Y22" i="40"/>
  <c r="X22" i="45"/>
  <c r="AC24" i="45"/>
  <c r="P44" i="47"/>
  <c r="P41" i="47"/>
  <c r="P36" i="47"/>
  <c r="P35" i="47"/>
  <c r="P30" i="47"/>
  <c r="AC25" i="47"/>
  <c r="N25" i="47"/>
  <c r="O25" i="47" s="1"/>
  <c r="AC24" i="47"/>
  <c r="M24" i="47"/>
  <c r="L24" i="47"/>
  <c r="H24" i="47"/>
  <c r="G24" i="47"/>
  <c r="F24" i="47"/>
  <c r="E24" i="47"/>
  <c r="D24" i="47"/>
  <c r="C24" i="47"/>
  <c r="B24" i="47"/>
  <c r="AC23" i="47"/>
  <c r="N23" i="47"/>
  <c r="O23" i="47" s="1"/>
  <c r="AC22" i="47"/>
  <c r="N22" i="47"/>
  <c r="P42" i="46"/>
  <c r="P36" i="46"/>
  <c r="P30" i="46"/>
  <c r="AC25" i="46"/>
  <c r="AD25" i="46" s="1"/>
  <c r="N25" i="46"/>
  <c r="O25" i="46" s="1"/>
  <c r="AC24" i="46"/>
  <c r="M24" i="46"/>
  <c r="L24" i="46"/>
  <c r="H24" i="46"/>
  <c r="G24" i="46"/>
  <c r="F24" i="46"/>
  <c r="E24" i="46"/>
  <c r="D24" i="46"/>
  <c r="C24" i="46"/>
  <c r="B24" i="46"/>
  <c r="AC23" i="46"/>
  <c r="AD23" i="46" s="1"/>
  <c r="N23" i="46"/>
  <c r="O23" i="46" s="1"/>
  <c r="AC22" i="46"/>
  <c r="N22" i="46"/>
  <c r="P44" i="45"/>
  <c r="P42" i="45"/>
  <c r="P30" i="45"/>
  <c r="AC25" i="45"/>
  <c r="AD25" i="45" s="1"/>
  <c r="N25" i="45"/>
  <c r="O25" i="45" s="1"/>
  <c r="H24" i="45"/>
  <c r="G24" i="45"/>
  <c r="F24" i="45"/>
  <c r="E24" i="45"/>
  <c r="D24" i="45"/>
  <c r="C24" i="45"/>
  <c r="B24" i="45"/>
  <c r="N24" i="45" s="1"/>
  <c r="N23" i="45"/>
  <c r="O23" i="45" s="1"/>
  <c r="N22" i="45"/>
  <c r="AD24" i="40"/>
  <c r="N24" i="40"/>
  <c r="M24" i="40"/>
  <c r="L24" i="40"/>
  <c r="J24" i="40"/>
  <c r="I24" i="40"/>
  <c r="H24" i="40"/>
  <c r="G24" i="40"/>
  <c r="F24" i="40"/>
  <c r="E24" i="40"/>
  <c r="D24" i="40"/>
  <c r="C24" i="40"/>
  <c r="AE25" i="45" l="1"/>
  <c r="N24" i="47"/>
  <c r="N24" i="46"/>
  <c r="AC22" i="45"/>
  <c r="AE23" i="45" s="1"/>
  <c r="AE23" i="47"/>
  <c r="AD23" i="47"/>
  <c r="AE25" i="47"/>
  <c r="AD25" i="47"/>
  <c r="AE23" i="46"/>
  <c r="AE25" i="46"/>
  <c r="AQ13" i="36"/>
  <c r="O22" i="40"/>
  <c r="O23" i="40"/>
  <c r="P23" i="40" s="1"/>
  <c r="AD25" i="40"/>
  <c r="AE25" i="40" s="1"/>
  <c r="AD23" i="40"/>
  <c r="AE23" i="40" s="1"/>
  <c r="AD22" i="40"/>
  <c r="O25" i="40"/>
  <c r="P25" i="40" s="1"/>
  <c r="O24" i="40"/>
  <c r="Q30" i="40"/>
  <c r="AF25" i="40" l="1"/>
  <c r="AF2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Leidy Maritza Ángel Hernández</author>
    <author>tc={8D586116-D04E-C142-8433-17E7BA9B59B4}</author>
    <author>tc={DECDB9BC-BEE3-A343-A89D-26AFBD95B98F}</author>
    <author>tc={747DCDE2-6E76-794F-8898-97EF7FF284CE}</author>
  </authors>
  <commentList>
    <comment ref="L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B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B15" authorId="0" shapeId="0" xr:uid="{00000000-0006-0000-0000-000002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M15" authorId="2" shapeId="0" xr:uid="{0E1150F6-E938-42EC-A37B-5F5BA134E7C3}">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Z15" authorId="2" shapeId="0" xr:uid="{20473B47-8CB6-4C4A-9B9C-59A117308422}">
      <text>
        <r>
          <rPr>
            <sz val="9"/>
            <color rgb="FF000000"/>
            <rFont val="Tahoma"/>
            <family val="2"/>
          </rPr>
          <t xml:space="preserve">En este campo seleccionar de la lista desplegable la meta Plan de Desarrollo vigente, bajo la cual se encuentra articulado el proyecto de inversión </t>
        </r>
      </text>
    </comment>
    <comment ref="B17" authorId="2" shapeId="0" xr:uid="{A4A8A1E4-A145-411C-BD50-CC141AF22E62}">
      <text>
        <r>
          <rPr>
            <sz val="9"/>
            <color indexed="81"/>
            <rFont val="Tahoma"/>
            <family val="2"/>
          </rPr>
          <t>En este campo se diligencia el nombre de la actividad del proyecto de inversión</t>
        </r>
      </text>
    </comment>
    <comment ref="B21" authorId="0" shapeId="0" xr:uid="{00000000-0006-0000-0000-000003000000}">
      <text>
        <r>
          <rPr>
            <sz val="9"/>
            <color indexed="81"/>
            <rFont val="Tahoma"/>
            <family val="2"/>
          </rPr>
          <t>Valor de la reserva constituida al inicio de la vigencia</t>
        </r>
      </text>
    </comment>
    <comment ref="AE21" authorId="0" shapeId="0" xr:uid="{00000000-0006-0000-0000-000004000000}">
      <text>
        <r>
          <rPr>
            <sz val="9"/>
            <color rgb="FF000000"/>
            <rFont val="Tahoma"/>
            <family val="2"/>
          </rPr>
          <t>Ajustar las sumatorias en las formulas de compromisos y giros según el periodo según corresponda</t>
        </r>
      </text>
    </comment>
    <comment ref="B22" authorId="0" shapeId="0" xr:uid="{00000000-0006-0000-0000-000005000000}">
      <text>
        <r>
          <rPr>
            <sz val="9"/>
            <color indexed="81"/>
            <rFont val="Tahoma"/>
            <family val="2"/>
          </rPr>
          <t>Programación de acuerdo de desempleño en la ejecución de giros para cada mes de la vigencia.</t>
        </r>
      </text>
    </comment>
    <comment ref="Y22" authorId="3" shapeId="0" xr:uid="{DDECB69B-EFAE-4D8C-B9D7-FDEF959EEE60}">
      <text>
        <r>
          <rPr>
            <sz val="11"/>
            <color theme="1"/>
            <rFont val="Calibri"/>
            <family val="2"/>
            <scheme val="minor"/>
          </rPr>
          <t>Leidy Maritza Ángel Hernández:
OPS y logística</t>
        </r>
      </text>
    </comment>
    <comment ref="B23" authorId="0" shapeId="0" xr:uid="{00000000-0006-0000-0000-000006000000}">
      <text>
        <r>
          <rPr>
            <sz val="9"/>
            <color indexed="81"/>
            <rFont val="Tahoma"/>
            <family val="2"/>
          </rPr>
          <t>Liberaciones de reservas realizadas en cada mes de la vigencia.</t>
        </r>
      </text>
    </comment>
    <comment ref="B24" authorId="0" shapeId="0" xr:uid="{00000000-0006-0000-0000-000007000000}">
      <text>
        <r>
          <rPr>
            <sz val="9"/>
            <color indexed="81"/>
            <rFont val="Tahoma"/>
            <family val="2"/>
          </rPr>
          <t>Reserva definitiva despues de liberaciones.</t>
        </r>
      </text>
    </comment>
    <comment ref="B25" authorId="0" shapeId="0" xr:uid="{00000000-0006-0000-0000-000008000000}">
      <text>
        <r>
          <rPr>
            <sz val="9"/>
            <color indexed="81"/>
            <rFont val="Tahoma"/>
            <family val="2"/>
          </rPr>
          <t>Ejecución de los giros de la reserva para mes</t>
        </r>
      </text>
    </comment>
    <comment ref="B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C28" authorId="2" shapeId="0" xr:uid="{65D46435-DB94-4A56-9FC3-A713136B9863}">
      <text>
        <r>
          <rPr>
            <sz val="9"/>
            <color indexed="81"/>
            <rFont val="Tahoma"/>
            <family val="2"/>
          </rPr>
          <t>Se diligencia el rezago reportado al corte de diciembre de la vigencia anterior</t>
        </r>
      </text>
    </comment>
    <comment ref="B33" authorId="2" shapeId="0" xr:uid="{F81769B4-4129-4985-A7EC-26F6C2FC42B6}">
      <text>
        <r>
          <rPr>
            <sz val="9"/>
            <color indexed="81"/>
            <rFont val="Tahoma"/>
            <family val="2"/>
          </rPr>
          <t>En este campo se diligencia el nombre de la actividad del proyecto de inversión</t>
        </r>
      </text>
    </comment>
    <comment ref="C33" authorId="2" shapeId="0" xr:uid="{4EE1C5EF-8F6A-409A-B4F6-E2C23857097D}">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E33" authorId="2" shapeId="0" xr:uid="{B3862851-9615-46E0-BE47-FDA90E933FF7}">
      <text>
        <r>
          <rPr>
            <sz val="9"/>
            <color rgb="FF000000"/>
            <rFont val="Tahoma"/>
            <family val="2"/>
          </rPr>
          <t>Se diligencia la programación mensual de la actividad proyecto de inversión</t>
        </r>
      </text>
    </comment>
    <comment ref="V35" authorId="4" shapeId="0" xr:uid="{8D586116-D04E-C142-8433-17E7BA9B59B4}">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Debido a que esta información es el insumo del informe de gestión 2024, se recomienda realizar un parrafo introuctorio y despues si desagregar las estrategias realizadas.
Respuesta:
    Revisar ortografía y redacción
Respuesta:
    AJUSTADO¡ </t>
      </text>
    </comment>
    <comment ref="B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C39" authorId="2" shapeId="0" xr:uid="{136D15D0-7B75-41CA-8A25-8A36088482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 ref="R41" authorId="5" shapeId="0" xr:uid="{DECDB9BC-BEE3-A343-A89D-26AFBD95B98F}">
      <text>
        <t>[Comentario encadenado]
Tu versión de Excel te permite leer este comentario encadenado; sin embargo, las ediciones que se apliquen se quitarán si el archivo se abre en una versión más reciente de Excel. Más información: https://go.microsoft.com/fwlink/?linkid=870924
Comentario:
    Se recomienda que la información de avance de cada tarea permita entender claramente como lo descrito da cumplimiento a lo determinado en la formulación de la tarea.
Respuesta:
    AJUSTADO¡</t>
      </text>
    </comment>
    <comment ref="Q44" authorId="6" shapeId="0" xr:uid="{747DCDE2-6E76-794F-8898-97EF7FF284CE}">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No es claro porque la tarea se ejecuto en un 112%, sin embargo la sumatoria de actividades da 23
Respuesta:
    El total de espacios realizados es de 28 que equivalen a 112%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Leidy Maritza Ángel Hernández</author>
    <author>tc={EDF027F4-0372-D944-B681-96A4F203059A}</author>
  </authors>
  <commentList>
    <comment ref="K7" authorId="0" shapeId="0" xr:uid="{BE25B815-DDC7-4953-A609-997E254CB7E3}">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4801220E-063D-4A29-8A78-F2A29F586EE8}">
      <text>
        <r>
          <rPr>
            <sz val="9"/>
            <color rgb="FF000000"/>
            <rFont val="Tahoma"/>
            <family val="2"/>
          </rPr>
          <t xml:space="preserve">En este campo seleccionar de la lista desplegable el nombre del proyecto asignado y cargado en la ficha EBI de MGA.
</t>
        </r>
      </text>
    </comment>
    <comment ref="A15" authorId="0" shapeId="0" xr:uid="{794546DD-21F5-4B9E-A123-4C30683FCE47}">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82B34D90-A754-40ED-927C-0CA83966DCA6}">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4A95EC77-9EB4-4D91-BDC2-BA6ADCBEC4C3}">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214A6A9D-E53B-4DC5-9C09-782F4A844015}">
      <text>
        <r>
          <rPr>
            <sz val="9"/>
            <color rgb="FF000000"/>
            <rFont val="Tahoma"/>
            <family val="2"/>
          </rPr>
          <t>En este campo se diligencia el nombre de la actividad del proyecto de inversión</t>
        </r>
      </text>
    </comment>
    <comment ref="A21" authorId="0" shapeId="0" xr:uid="{1568D43F-016C-477F-AB38-7690AE47E52F}">
      <text>
        <r>
          <rPr>
            <sz val="9"/>
            <color indexed="81"/>
            <rFont val="Tahoma"/>
            <family val="2"/>
          </rPr>
          <t>Valor de la reserva constituida al inicio de la vigencia</t>
        </r>
      </text>
    </comment>
    <comment ref="AD21" authorId="0" shapeId="0" xr:uid="{ABC440BB-D4BE-44C1-8D61-5076AB67EF70}">
      <text>
        <r>
          <rPr>
            <sz val="9"/>
            <color indexed="81"/>
            <rFont val="Tahoma"/>
            <family val="2"/>
          </rPr>
          <t>Ajustar las sumatorias en las formulas de compromisos y giros según el periodo según corresponda</t>
        </r>
      </text>
    </comment>
    <comment ref="A22" authorId="0" shapeId="0" xr:uid="{7BABE880-934E-48A1-8D12-1E3AA8541698}">
      <text>
        <r>
          <rPr>
            <sz val="9"/>
            <color indexed="81"/>
            <rFont val="Tahoma"/>
            <family val="2"/>
          </rPr>
          <t>Programación de acuerdo de desempleño en la ejecución de giros para cada mes de la vigencia.</t>
        </r>
      </text>
    </comment>
    <comment ref="X22" authorId="3" shapeId="0" xr:uid="{A1CF186B-6878-4688-9E57-C4581136F5D9}">
      <text>
        <r>
          <rPr>
            <sz val="11"/>
            <color theme="1"/>
            <rFont val="Calibri"/>
            <family val="2"/>
            <scheme val="minor"/>
          </rPr>
          <t>Leidy Maritza Ángel Hernández:
OPS y logística</t>
        </r>
      </text>
    </comment>
    <comment ref="A23" authorId="0" shapeId="0" xr:uid="{78CB95E1-63E2-4260-AD2D-A80E70D5C608}">
      <text>
        <r>
          <rPr>
            <sz val="9"/>
            <color indexed="81"/>
            <rFont val="Tahoma"/>
            <family val="2"/>
          </rPr>
          <t>Liberaciones de reservas realizadas en cada mes de la vigencia.</t>
        </r>
      </text>
    </comment>
    <comment ref="A24" authorId="0" shapeId="0" xr:uid="{70CBF936-54D2-4375-8FE0-457472D9DAB7}">
      <text>
        <r>
          <rPr>
            <sz val="9"/>
            <color indexed="81"/>
            <rFont val="Tahoma"/>
            <family val="2"/>
          </rPr>
          <t>Reserva definitiva despues de liberaciones.</t>
        </r>
      </text>
    </comment>
    <comment ref="A25" authorId="0" shapeId="0" xr:uid="{AD3096E3-E668-4972-8DEB-A171B1E0B475}">
      <text>
        <r>
          <rPr>
            <sz val="9"/>
            <color indexed="81"/>
            <rFont val="Tahoma"/>
            <family val="2"/>
          </rPr>
          <t>Ejecución de los giros de la reserva para mes</t>
        </r>
      </text>
    </comment>
    <comment ref="A28" authorId="2" shapeId="0" xr:uid="{48C4BEC5-766B-41DB-A314-9B308A6C81BB}">
      <text>
        <r>
          <rPr>
            <sz val="9"/>
            <color indexed="81"/>
            <rFont val="Tahoma"/>
            <family val="2"/>
          </rPr>
          <t>En este campo se diligencia el nombre de la actividad del proyecto que se reportó con rezago en su cumplimiento físico en la vigencia anterior</t>
        </r>
      </text>
    </comment>
    <comment ref="B28" authorId="2" shapeId="0" xr:uid="{AD326DC3-3A16-47D4-B5D9-3DDE847E6113}">
      <text>
        <r>
          <rPr>
            <sz val="9"/>
            <color indexed="81"/>
            <rFont val="Tahoma"/>
            <family val="2"/>
          </rPr>
          <t>Se diligencia el rezago reportado al corte de diciembre de la vigencia anterior</t>
        </r>
      </text>
    </comment>
    <comment ref="A33" authorId="2" shapeId="0" xr:uid="{EFB98094-73EC-4F5F-8C3D-5F08E64B2BD3}">
      <text>
        <r>
          <rPr>
            <sz val="9"/>
            <color rgb="FF000000"/>
            <rFont val="Tahoma"/>
            <family val="2"/>
          </rPr>
          <t>En este campo se diligencia el nombre de la actividad del proyecto de inversión</t>
        </r>
      </text>
    </comment>
    <comment ref="B33" authorId="2" shapeId="0" xr:uid="{A0535F38-B222-4D68-B792-D6A722067B52}">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3BC89660-A9AE-48FB-A188-A8E49DF97585}">
      <text>
        <r>
          <rPr>
            <sz val="9"/>
            <color indexed="81"/>
            <rFont val="Tahoma"/>
            <family val="2"/>
          </rPr>
          <t>Se diligencia la programación mensual de la actividad proyecto de inversión</t>
        </r>
      </text>
    </comment>
    <comment ref="U35" authorId="4" shapeId="0" xr:uid="{EDF027F4-0372-D944-B681-96A4F203059A}">
      <text>
        <t>[Comentario encadenado]
Tu versión de Excel te permite leer este comentario encadenado; sin embargo, las ediciones que se apliquen se quitarán si el archivo se abre en una versión más reciente de Excel. Más información: https://go.microsoft.com/fwlink/?linkid=870924
Comentario:
    Se recomienda ampliar lo reportado detallando lo realizado desde lo estrategico y no tanto desde lo operativo.
- Que permitió el desarrollo de la estrategia, a que tipo de población estuvo dirigida, donde se hizo, cuantas perosnas se beneficiaron de la estrategia
Respuesta:
    AJUSTADO!</t>
      </text>
    </comment>
    <comment ref="A39" authorId="2" shapeId="0" xr:uid="{C7FF10D0-EFA0-43DE-A8C0-3B5CA46330E1}">
      <text>
        <r>
          <rPr>
            <sz val="9"/>
            <color indexed="81"/>
            <rFont val="Tahoma"/>
            <family val="2"/>
          </rPr>
          <t>En este campo se diligencia el nombre de la tarea definida para la gestión de cumplimiento de la actividad del proyecto de inversión</t>
        </r>
      </text>
    </comment>
    <comment ref="B39" authorId="2" shapeId="0" xr:uid="{CD07A9B5-40FF-4B63-8355-BB58371165A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Leidy Maritza Ángel Hernández</author>
    <author>tc={75585D7C-D19B-CC4A-8B81-47D3B4134FBC}</author>
    <author>tc={ED6C695A-4EAD-744B-ADF1-65F4CEB56F68}</author>
  </authors>
  <commentList>
    <comment ref="K7" authorId="0" shapeId="0" xr:uid="{42DA9040-01C6-4A5F-B987-60F50FFE132F}">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F08662FE-2CF4-4865-A417-20EB5CAB702C}">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A9B6F07A-3795-4802-8DBF-0A37EF20A504}">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77D0C88C-616E-48C6-BFCB-96CDD17BB704}">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4527590D-2208-49CE-BC47-0C40449D23A7}">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ACB61EFD-4379-4E78-B54F-F33FBE911FBC}">
      <text>
        <r>
          <rPr>
            <sz val="9"/>
            <color indexed="81"/>
            <rFont val="Tahoma"/>
            <family val="2"/>
          </rPr>
          <t>En este campo se diligencia el nombre de la actividad del proyecto de inversión</t>
        </r>
      </text>
    </comment>
    <comment ref="A21" authorId="0" shapeId="0" xr:uid="{AD513268-04A6-46A1-B004-BB0B970DFB90}">
      <text>
        <r>
          <rPr>
            <sz val="9"/>
            <color indexed="81"/>
            <rFont val="Tahoma"/>
            <family val="2"/>
          </rPr>
          <t>Valor de la reserva constituida al inicio de la vigencia</t>
        </r>
      </text>
    </comment>
    <comment ref="AD21" authorId="0" shapeId="0" xr:uid="{8DF41842-C277-4695-AF8A-6314699AD80B}">
      <text>
        <r>
          <rPr>
            <sz val="9"/>
            <color indexed="81"/>
            <rFont val="Tahoma"/>
            <family val="2"/>
          </rPr>
          <t>Ajustar las sumatorias en las formulas de compromisos y giros según el periodo según corresponda</t>
        </r>
      </text>
    </comment>
    <comment ref="A22" authorId="0" shapeId="0" xr:uid="{B5726FA5-195A-4C91-9140-D1F7D6D89B09}">
      <text>
        <r>
          <rPr>
            <sz val="9"/>
            <color indexed="81"/>
            <rFont val="Tahoma"/>
            <family val="2"/>
          </rPr>
          <t>Programación de acuerdo de desempleño en la ejecución de giros para cada mes de la vigencia.</t>
        </r>
      </text>
    </comment>
    <comment ref="X22" authorId="3" shapeId="0" xr:uid="{00217CF4-B539-4C7F-8A0F-793849C89983}">
      <text>
        <r>
          <rPr>
            <sz val="11"/>
            <color theme="1"/>
            <rFont val="Calibri"/>
            <family val="2"/>
            <scheme val="minor"/>
          </rPr>
          <t>Leidy Maritza Ángel Hernández:
OPS y logística</t>
        </r>
      </text>
    </comment>
    <comment ref="AA22" authorId="3" shapeId="0" xr:uid="{C98F2772-5323-4025-8D9B-DE7A9354D688}">
      <text>
        <r>
          <rPr>
            <sz val="11"/>
            <color theme="1"/>
            <rFont val="Calibri"/>
            <family val="2"/>
            <scheme val="minor"/>
          </rPr>
          <t>Leidy Maritza Ángel Hernández:
Saldo logística posible adición</t>
        </r>
      </text>
    </comment>
    <comment ref="A23" authorId="0" shapeId="0" xr:uid="{86A7F5F9-3F86-4351-AE54-1DFE8E2B06F4}">
      <text>
        <r>
          <rPr>
            <sz val="9"/>
            <color indexed="81"/>
            <rFont val="Tahoma"/>
            <family val="2"/>
          </rPr>
          <t>Liberaciones de reservas realizadas en cada mes de la vigencia.</t>
        </r>
      </text>
    </comment>
    <comment ref="A24" authorId="0" shapeId="0" xr:uid="{BE40F3C2-5C80-410B-828D-E105758D8652}">
      <text>
        <r>
          <rPr>
            <sz val="9"/>
            <color indexed="81"/>
            <rFont val="Tahoma"/>
            <family val="2"/>
          </rPr>
          <t>Reserva definitiva despues de liberaciones.</t>
        </r>
      </text>
    </comment>
    <comment ref="A25" authorId="0" shapeId="0" xr:uid="{88155FCB-0ED2-4B77-BEE3-7A982007574F}">
      <text>
        <r>
          <rPr>
            <sz val="9"/>
            <color indexed="81"/>
            <rFont val="Tahoma"/>
            <family val="2"/>
          </rPr>
          <t>Ejecución de los giros de la reserva para mes</t>
        </r>
      </text>
    </comment>
    <comment ref="A28" authorId="2" shapeId="0" xr:uid="{AD1DFA3E-22DF-425E-A0D3-4E2618089B4B}">
      <text>
        <r>
          <rPr>
            <sz val="9"/>
            <color indexed="81"/>
            <rFont val="Tahoma"/>
            <family val="2"/>
          </rPr>
          <t>En este campo se diligencia el nombre de la actividad del proyecto que se reportó con rezago en su cumplimiento físico en la vigencia anterior</t>
        </r>
      </text>
    </comment>
    <comment ref="B28" authorId="2" shapeId="0" xr:uid="{B8279960-3F29-4B93-B030-09F342A20542}">
      <text>
        <r>
          <rPr>
            <sz val="9"/>
            <color indexed="81"/>
            <rFont val="Tahoma"/>
            <family val="2"/>
          </rPr>
          <t>Se diligencia el rezago reportado al corte de diciembre de la vigencia anterior</t>
        </r>
      </text>
    </comment>
    <comment ref="A33" authorId="2" shapeId="0" xr:uid="{34049BA6-3BCB-478E-AEE3-2F44B164CF91}">
      <text>
        <r>
          <rPr>
            <sz val="9"/>
            <color indexed="81"/>
            <rFont val="Tahoma"/>
            <family val="2"/>
          </rPr>
          <t>En este campo se diligencia el nombre de la actividad del proyecto de inversión</t>
        </r>
      </text>
    </comment>
    <comment ref="B33" authorId="2" shapeId="0" xr:uid="{46D831D2-CA48-4FC8-9F3C-F8DCD1536A81}">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9FF2EB08-6EEB-46FB-9A8A-0F2DC7650ED5}">
      <text>
        <r>
          <rPr>
            <sz val="9"/>
            <color rgb="FF000000"/>
            <rFont val="Tahoma"/>
            <family val="2"/>
          </rPr>
          <t>Se diligencia la programación mensual de la actividad proyecto de inversión</t>
        </r>
      </text>
    </comment>
    <comment ref="U35" authorId="4" shapeId="0" xr:uid="{75585D7C-D19B-CC4A-8B81-47D3B4134FBC}">
      <text>
        <t>[Comentario encadenado]
Tu versión de Excel te permite leer este comentario encadenado; sin embargo, las ediciones que se apliquen se quitarán si el archivo se abre en una versión más reciente de Excel. Más información: https://go.microsoft.com/fwlink/?linkid=870924
Comentario:
    Se recomienda generar una introducción que permita entender el desarrollo de la meta propuesta. Posterior a esto se puede detallar que la estrategia estuvo compuesta de varias acciones como las reportadas
Respuesta:
    AJUSTADO¡</t>
      </text>
    </comment>
    <comment ref="A39" authorId="2" shapeId="0" xr:uid="{5B6AFC14-C6C1-47DB-964E-EC8BD6BF73AA}">
      <text>
        <r>
          <rPr>
            <sz val="9"/>
            <color indexed="81"/>
            <rFont val="Tahoma"/>
            <family val="2"/>
          </rPr>
          <t>En este campo se diligencia el nombre de la tarea definida para la gestión de cumplimiento de la actividad del proyecto de inversión</t>
        </r>
      </text>
    </comment>
    <comment ref="B39" authorId="2" shapeId="0" xr:uid="{E7DCB6A5-D91A-4D7E-8834-E8E7476325FA}">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 ref="Q41" authorId="5" shapeId="0" xr:uid="{ED6C695A-4EAD-744B-ADF1-65F4CEB56F68}">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Se recomienda evitar el uso de abreviaturas ya que el informe de gestión va dirigidos a terceros que no conocen la Entidad
Se recomienda que la información de avance de cada tarea permita entender claramente como lo descrito da cumplimiento a lo determinado en la formulación de la tarea.
Respuesta:
    La celda tiene restricciones de tamaño y exige máximo 2000 caracteres, aquí se registra el avance de la construcción del documento y es el reportado tal cual mes a mes.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Leidy Maritza Ángel Hernández</author>
    <author>tc={8C831E65-6648-B143-B6A4-FBEB6D964D64}</author>
    <author>tc={3F14E496-5819-1945-854F-4AD51120F19F}</author>
  </authors>
  <commentList>
    <comment ref="K7" authorId="0" shapeId="0" xr:uid="{C8531AE5-9B64-4A66-9C19-64BE21D44256}">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3E60FCB5-8B4D-43FA-ADA4-16E771F81E0C}">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D126ACE8-ADD0-4B31-95BB-B189BDDFCF3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E04B6E47-432F-4AFA-9039-D2C3B51DE23A}">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4F295366-EE61-41CA-AB08-278612B28393}">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73497CF-7FB8-4892-9006-77CDC02E69D3}">
      <text>
        <r>
          <rPr>
            <sz val="9"/>
            <color indexed="81"/>
            <rFont val="Tahoma"/>
            <family val="2"/>
          </rPr>
          <t>En este campo se diligencia el nombre de la actividad del proyecto de inversión</t>
        </r>
      </text>
    </comment>
    <comment ref="A21" authorId="0" shapeId="0" xr:uid="{FF8DB965-4E9C-4F2D-99D2-7868E6B09277}">
      <text>
        <r>
          <rPr>
            <sz val="9"/>
            <color indexed="81"/>
            <rFont val="Tahoma"/>
            <family val="2"/>
          </rPr>
          <t>Valor de la reserva constituida al inicio de la vigencia</t>
        </r>
      </text>
    </comment>
    <comment ref="AD21" authorId="0" shapeId="0" xr:uid="{46580535-7134-417F-818D-8C7E612FC842}">
      <text>
        <r>
          <rPr>
            <sz val="9"/>
            <color indexed="81"/>
            <rFont val="Tahoma"/>
            <family val="2"/>
          </rPr>
          <t>Ajustar las sumatorias en las formulas de compromisos y giros según el periodo según corresponda</t>
        </r>
      </text>
    </comment>
    <comment ref="A22" authorId="0" shapeId="0" xr:uid="{2274D237-1662-4A50-998F-767E07721DEA}">
      <text>
        <r>
          <rPr>
            <sz val="9"/>
            <color indexed="81"/>
            <rFont val="Tahoma"/>
            <family val="2"/>
          </rPr>
          <t>Programación de acuerdo de desempleño en la ejecución de giros para cada mes de la vigencia.</t>
        </r>
      </text>
    </comment>
    <comment ref="AA22" authorId="3" shapeId="0" xr:uid="{4958F59B-1337-48CE-96B3-DC9463E6A1B6}">
      <text>
        <r>
          <rPr>
            <sz val="11"/>
            <color theme="1"/>
            <rFont val="Calibri"/>
            <family val="2"/>
            <scheme val="minor"/>
          </rPr>
          <t>Leidy Maritza Ángel Hernández:
Saldo logística adición</t>
        </r>
      </text>
    </comment>
    <comment ref="A23" authorId="0" shapeId="0" xr:uid="{DCC929D0-597F-4B4C-A6C3-D53757306430}">
      <text>
        <r>
          <rPr>
            <sz val="9"/>
            <color indexed="81"/>
            <rFont val="Tahoma"/>
            <family val="2"/>
          </rPr>
          <t>Liberaciones de reservas realizadas en cada mes de la vigencia.</t>
        </r>
      </text>
    </comment>
    <comment ref="A24" authorId="0" shapeId="0" xr:uid="{133A627C-BD5C-4E21-AF6B-518DFD734D6C}">
      <text>
        <r>
          <rPr>
            <sz val="9"/>
            <color indexed="81"/>
            <rFont val="Tahoma"/>
            <family val="2"/>
          </rPr>
          <t>Reserva definitiva despues de liberaciones.</t>
        </r>
      </text>
    </comment>
    <comment ref="A25" authorId="0" shapeId="0" xr:uid="{1D21B79D-32C3-49A2-8CD6-F43EFBFBAF2E}">
      <text>
        <r>
          <rPr>
            <sz val="9"/>
            <color indexed="81"/>
            <rFont val="Tahoma"/>
            <family val="2"/>
          </rPr>
          <t>Ejecución de los giros de la reserva para mes</t>
        </r>
      </text>
    </comment>
    <comment ref="A28" authorId="2" shapeId="0" xr:uid="{75667AA3-2D02-4B9F-A2D2-309614062C8C}">
      <text>
        <r>
          <rPr>
            <sz val="9"/>
            <color indexed="81"/>
            <rFont val="Tahoma"/>
            <family val="2"/>
          </rPr>
          <t>En este campo se diligencia el nombre de la actividad del proyecto que se reportó con rezago en su cumplimiento físico en la vigencia anterior</t>
        </r>
      </text>
    </comment>
    <comment ref="B28" authorId="2" shapeId="0" xr:uid="{1ECDF77A-2B8F-4DD3-ACC4-73459455A9F8}">
      <text>
        <r>
          <rPr>
            <sz val="9"/>
            <color indexed="81"/>
            <rFont val="Tahoma"/>
            <family val="2"/>
          </rPr>
          <t>Se diligencia el rezago reportado al corte de diciembre de la vigencia anterior</t>
        </r>
      </text>
    </comment>
    <comment ref="A33" authorId="2" shapeId="0" xr:uid="{6F9F49D0-7FCC-41A1-83E5-531DE081D372}">
      <text>
        <r>
          <rPr>
            <sz val="9"/>
            <color indexed="81"/>
            <rFont val="Tahoma"/>
            <family val="2"/>
          </rPr>
          <t>En este campo se diligencia el nombre de la actividad del proyecto de inversión</t>
        </r>
      </text>
    </comment>
    <comment ref="B33" authorId="2" shapeId="0" xr:uid="{8CD5B8AE-2734-4EB7-BADC-8138B6D60E15}">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2E424BDA-D5B5-4599-BC53-939D61BDB97E}">
      <text>
        <r>
          <rPr>
            <sz val="9"/>
            <color indexed="81"/>
            <rFont val="Tahoma"/>
            <family val="2"/>
          </rPr>
          <t>Se diligencia la programación mensual de la actividad proyecto de inversión</t>
        </r>
      </text>
    </comment>
    <comment ref="U35" authorId="4" shapeId="0" xr:uid="{8C831E65-6648-B143-B6A4-FBEB6D964D64}">
      <text>
        <t>[Comentario encadenado]
Tu versión de Excel te permite leer este comentario encadenado; sin embargo, las ediciones que se apliquen se quitarán si el archivo se abre en una versión más reciente de Excel. Más información: https://go.microsoft.com/fwlink/?linkid=870924
Comentario:
    Iniciar una introducción que de cuenta de lo establecido en la meta (1 estrategia de reconocimiento)</t>
      </text>
    </comment>
    <comment ref="A39" authorId="2" shapeId="0" xr:uid="{0996A77A-8820-4AF3-AC1E-BE1A95E034EA}">
      <text>
        <r>
          <rPr>
            <sz val="9"/>
            <color rgb="FF000000"/>
            <rFont val="Tahoma"/>
            <family val="2"/>
          </rPr>
          <t>En este campo se diligencia el nombre de la tarea definida para la gestión de cumplimiento de la actividad del proyecto de inversión</t>
        </r>
      </text>
    </comment>
    <comment ref="B39" authorId="2" shapeId="0" xr:uid="{9F03C4FD-253C-4DF4-AECC-A33E9B1EC3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 ref="Q41" authorId="5" shapeId="0" xr:uid="{3F14E496-5819-1945-854F-4AD51120F19F}">
      <text>
        <t>[Comentario encadenado]
Tu versión de Excel te permite leer este comentario encadenado; sin embargo, las ediciones que se apliquen se quitarán si el archivo se abre en una versión más reciente de Excel. Más información: https://go.microsoft.com/fwlink/?linkid=870924
Comentario:
    Se recomienda un par de lineas introductorias que consoliden lo desarrollado por cada tarea, luego si se puede detallar lo que se hizo mes a mes.
Respuesta:
    AJUSTADO¡</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tc={F8453E57-AFA5-FA4A-A193-9EA7720572F6}</author>
    <author>tc={366474E8-1706-094A-8C3E-D0F195395C73}</author>
  </authors>
  <commentList>
    <comment ref="AR5" authorId="0" shapeId="0" xr:uid="{00000000-0006-0000-0100-000001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S5" authorId="1" shapeId="0" xr:uid="{00000000-0006-0000-0100-000002000000}">
      <text>
        <r>
          <rPr>
            <sz val="10"/>
            <color rgb="FF000000"/>
            <rFont val="Tahoma"/>
            <family val="2"/>
          </rPr>
          <t>En este campo se diligencia el link o la ruta donde se puede consultar las evidencias que soportan la ejecución reportada</t>
        </r>
      </text>
    </comment>
    <comment ref="AT5" authorId="0" shapeId="0" xr:uid="{00000000-0006-0000-0100-000003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U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rgb="FF000000"/>
            <rFont val="Tahoma"/>
            <family val="2"/>
          </rPr>
          <t>Relacionar el producto PMR asociado</t>
        </r>
      </text>
    </comment>
    <comment ref="A10" authorId="2" shapeId="0" xr:uid="{DE10E8BE-208D-4D4C-83C9-3B9AEFB46C5E}">
      <text>
        <r>
          <rPr>
            <sz val="10"/>
            <color rgb="FF000000"/>
            <rFont val="Tahoma"/>
            <family val="2"/>
          </rPr>
          <t>Relacionar el objetivo estratégico asociado</t>
        </r>
      </text>
    </comment>
    <comment ref="A11" authorId="0" shapeId="0" xr:uid="{00000000-0006-0000-0100-000006000000}">
      <text>
        <r>
          <rPr>
            <sz val="10"/>
            <color rgb="FF000000"/>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rgb="FF000000"/>
            <rFont val="Tahoma"/>
            <family val="2"/>
          </rPr>
          <t xml:space="preserve">Corresponde a la meta PDD o actividad del  proyecto articulada con el indicador de tarea a medir.
</t>
        </r>
        <r>
          <rPr>
            <sz val="10"/>
            <color rgb="FF000000"/>
            <rFont val="Tahoma"/>
            <family val="2"/>
          </rPr>
          <t>Así mismo, se podrá establecer la meta para los indicadores POA.</t>
        </r>
      </text>
    </comment>
    <comment ref="E11" authorId="0" shapeId="0" xr:uid="{00000000-0006-0000-0100-000008000000}">
      <text>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F11" authorId="2" shapeId="0" xr:uid="{74EB28E2-4F7D-442C-9A94-219E77A54258}">
      <text>
        <r>
          <rPr>
            <sz val="10"/>
            <color rgb="FF000000"/>
            <rFont val="Tahoma"/>
            <family val="2"/>
          </rPr>
          <t>Define la representación matemática del cálculo del indicador.</t>
        </r>
      </text>
    </comment>
    <comment ref="G11" authorId="0" shapeId="0" xr:uid="{00000000-0006-0000-0100-000009000000}">
      <text>
        <r>
          <rPr>
            <sz val="10"/>
            <color rgb="FF000000"/>
            <rFont val="Tahoma"/>
            <family val="2"/>
          </rPr>
          <t xml:space="preserve">En coherencia con los mediciones establecidas por la SDH, Corresponde a:
</t>
        </r>
        <r>
          <rPr>
            <sz val="10"/>
            <color rgb="FF000000"/>
            <rFont val="Tahoma"/>
            <family val="2"/>
          </rPr>
          <t xml:space="preserve">Suma 
</t>
        </r>
        <r>
          <rPr>
            <sz val="10"/>
            <color rgb="FF000000"/>
            <rFont val="Tahoma"/>
            <family val="2"/>
          </rPr>
          <t xml:space="preserve">Creciente
</t>
        </r>
        <r>
          <rPr>
            <sz val="10"/>
            <color rgb="FF000000"/>
            <rFont val="Tahoma"/>
            <family val="2"/>
          </rPr>
          <t xml:space="preserve">Decreciente
</t>
        </r>
        <r>
          <rPr>
            <sz val="10"/>
            <color rgb="FF000000"/>
            <rFont val="Tahoma"/>
            <family val="2"/>
          </rPr>
          <t>Constante</t>
        </r>
      </text>
    </comment>
    <comment ref="H11" authorId="2" shapeId="0" xr:uid="{70B8F934-7A39-437F-A15F-9F543440E210}">
      <text>
        <r>
          <rPr>
            <sz val="10"/>
            <color rgb="FF000000"/>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rgb="FF000000"/>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rgb="FF000000"/>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 ref="AT13" authorId="3" shapeId="0" xr:uid="{F8453E57-AFA5-FA4A-A193-9EA7720572F6}">
      <text>
        <t>[Comentario encadenado]
Tu versión de Excel te permite leer este comentario encadenado; sin embargo, las ediciones que se apliquen se quitarán si el archivo se abre en una versión más reciente de Excel. Más información: https://go.microsoft.com/fwlink/?linkid=870924
Comentario:
    Se recomienda tener en cuenta las observaciones realizadas previamente:
Que lo reportado de cuenta de la meta
Que exista un parrafor que consolide lo realizado y despues si desagregar la información
Evitar el uso de abreviaciones o en su defecto explicarlas
Si la meta habla de x numero de actividades el reporte cualitativo debe estar expresado en termino del numero de actividades realizadas…(estrategias, jornadas, personas beneficiadas) etc.
Respuesta:
    AJUSTADO¡</t>
      </text>
    </comment>
    <comment ref="AR14" authorId="4" shapeId="0" xr:uid="{366474E8-1706-094A-8C3E-D0F195395C73}">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información reportada no da cuenta del indicador establecido
Respuesta:
    AJUSTADO¡</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<sst xmlns="http://schemas.openxmlformats.org/spreadsheetml/2006/main" count="1211" uniqueCount="517">
  <si>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</si>
  <si>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</si>
  <si>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</si>
  <si>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</si>
  <si>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</si>
  <si>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</si>
  <si>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</si>
  <si>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</si>
  <si>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</si>
  <si>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</si>
  <si>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</si>
  <si>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</si>
  <si>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</si>
  <si>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</si>
  <si>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</si>
  <si>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</si>
  <si>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</si>
  <si>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</si>
  <si>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</si>
  <si>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</si>
  <si>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</si>
  <si>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</si>
  <si>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</si>
  <si>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</si>
  <si>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</si>
  <si>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</si>
  <si>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</si>
  <si>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</si>
  <si>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</si>
  <si>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</si>
  <si>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</si>
  <si>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</si>
  <si>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</si>
  <si>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</si>
  <si>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</si>
  <si>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</si>
  <si>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</si>
  <si>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</si>
  <si>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</si>
  <si>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</si>
  <si>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</si>
  <si>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</si>
  <si>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</si>
  <si>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</si>
  <si>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</si>
  <si>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</si>
  <si>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</si>
  <si>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</si>
  <si>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</si>
  <si>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</si>
  <si>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</si>
  <si>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</si>
  <si>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</si>
  <si>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</si>
  <si>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</si>
  <si>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</si>
  <si>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</si>
  <si>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</si>
  <si>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</si>
  <si>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</si>
  <si>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</si>
  <si>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</si>
  <si>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</si>
  <si>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</si>
  <si>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</si>
  <si>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</si>
  <si>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</si>
  <si>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</si>
  <si>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</si>
  <si>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</si>
  <si>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</si>
  <si>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</si>
  <si>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</si>
  <si>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</si>
  <si>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</si>
  <si>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</si>
  <si>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</si>
  <si>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</si>
  <si>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</si>
  <si>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</si>
  <si>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</si>
  <si>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</si>
  <si>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</si>
  <si>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</si>
  <si>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</si>
  <si>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</si>
  <si>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</si>
  <si>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</si>
  <si>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</si>
  <si>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</si>
  <si>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</si>
  <si>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</si>
  <si>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</si>
  <si>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</si>
  <si>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</si>
  <si>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</si>
  <si>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</si>
  <si>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</si>
  <si>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</si>
  <si>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</si>
  <si>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</si>
  <si>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</si>
  <si>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</si>
  <si>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</si>
  <si>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</si>
  <si>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</si>
  <si>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</si>
  <si>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</si>
  <si>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</si>
  <si>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</si>
  <si>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</si>
  <si>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</si>
  <si>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</si>
  <si>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</si>
  <si>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</si>
  <si>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</si>
  <si>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</si>
  <si>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</si>
  <si>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</si>
  <si>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</si>
  <si>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</si>
  <si>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</si>
  <si>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</si>
  <si>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</si>
  <si>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</si>
  <si>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</si>
  <si>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</si>
  <si>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</si>
  <si>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JUL</t>
  </si>
  <si>
    <t>FORMULACION</t>
  </si>
  <si>
    <t>X</t>
  </si>
  <si>
    <t>ACTUALIZACION</t>
  </si>
  <si>
    <t>SEGUIMIENTO</t>
  </si>
  <si>
    <t>8222 - Fortalecimiento de los servicios y estrategias con enfoque diferencial en el sector público y privado que vinculen a la ciudadanía y a las mujeres en sus diferencias y diversidad en Bogotá D.C.</t>
  </si>
  <si>
    <t>2. Bogotá confía en su bien-estar</t>
  </si>
  <si>
    <t>2.12. Bogotá cuida a su gente</t>
  </si>
  <si>
    <t>107. Desarrollar 4 estrategias de empoderamiento para promover capacidades, liderazgos, participación, incidencia política y transformación de imaginarios culturales, que reproducen los estereotipos de género, en los territorios urbanos y rurales.</t>
  </si>
  <si>
    <t>Implementar 3 estrategias que contribuyan al reconocimiento y garantía de los  derechos de las mujeres en sus diferencias y diversidad</t>
  </si>
  <si>
    <t>EJECUCIÓN PRESUPUESTAL DEL PROYECTO</t>
  </si>
  <si>
    <t>RESERVAS VIGENCIA ANTERIOR (en pesos, sin decimales)</t>
  </si>
  <si>
    <t>PRESUPUESTO ASIGNADO EN LA VIGENCIA ACTUAL (en pesos, sin decimales)</t>
  </si>
  <si>
    <t>ENE</t>
  </si>
  <si>
    <t>FEB</t>
  </si>
  <si>
    <t>MAR</t>
  </si>
  <si>
    <t>ABR</t>
  </si>
  <si>
    <t>MAY</t>
  </si>
  <si>
    <t>JUN</t>
  </si>
  <si>
    <t>AGO</t>
  </si>
  <si>
    <t>SEP</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</si>
  <si>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</si>
  <si>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</si>
  <si>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</si>
  <si>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</si>
  <si>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</si>
  <si>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</si>
  <si>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</si>
  <si>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</si>
  <si>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</si>
  <si>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</si>
  <si>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</si>
  <si>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</si>
  <si>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</si>
  <si>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</si>
  <si>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</si>
  <si>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</si>
  <si>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</si>
  <si>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</si>
  <si>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</si>
  <si>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</si>
  <si>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</si>
  <si>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</si>
  <si>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</si>
  <si>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</si>
  <si>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</si>
  <si>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</si>
  <si>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</si>
  <si>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</si>
  <si>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</si>
  <si>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</si>
  <si>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</si>
  <si>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</si>
  <si>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*Incluir tantas filas sean necesarias</t>
  </si>
  <si>
    <t xml:space="preserve"> Implementar 1 Estrategia Distrital de Cuidado Menstrual, con enfoque diferencial</t>
  </si>
  <si>
    <t>x</t>
  </si>
  <si>
    <t>Implementar 1 estrategia de asistencia técnica dirigidas a los Sectores de la Administración Distrital y al Sector Privado, para la incorporación del enfoque diferencial en los  servicios, programas y estrategias dirigidas a mujeres.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</si>
  <si>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</si>
  <si>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Implementar 1 estrategia de reconocimiento de la diversidad de las mujeres del Distrito Capital.</t>
  </si>
  <si>
    <t xml:space="preserve"> </t>
  </si>
  <si>
    <t>Página 2 de 4</t>
  </si>
  <si>
    <t xml:space="preserve">PROGRAMACIÓN </t>
  </si>
  <si>
    <t>SOLUCIONES PROPUESTAS PARA RESOLVER LOS RETRASOS Y FACTORES LIMITANTES PARA EL CUMPLIMIENTO</t>
  </si>
  <si>
    <t>PRODUCTO INSTITUCIONAL (PMR):</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</si>
  <si>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</si>
  <si>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</si>
  <si>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</si>
  <si>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</si>
  <si>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</si>
  <si>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</si>
  <si>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</si>
  <si>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</si>
  <si>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 xml:space="preserve">Número de mujeres certificadas en cursos virtuales </t>
  </si>
  <si>
    <t>Suma</t>
  </si>
  <si>
    <t xml:space="preserve">Direccion Enfoque Diferencial </t>
  </si>
  <si>
    <t>certificaciones</t>
  </si>
  <si>
    <t>suma</t>
  </si>
  <si>
    <t>creciente</t>
  </si>
  <si>
    <t>decreciente</t>
  </si>
  <si>
    <t>constante</t>
  </si>
  <si>
    <t xml:space="preserve">Plan de acción formulado/Plan de acción desarrollado * 100 </t>
  </si>
  <si>
    <t xml:space="preserve">Constante </t>
  </si>
  <si>
    <t xml:space="preserve">número de encuentros diferenciales y conmemoraciones realizadas </t>
  </si>
  <si>
    <t>ELABORÓ</t>
  </si>
  <si>
    <t>Firma:</t>
  </si>
  <si>
    <t>REVISÓ OFICINA ASESORA DE PLANEACIÓN</t>
  </si>
  <si>
    <t xml:space="preserve">VoBo. </t>
  </si>
  <si>
    <t>Nombre:</t>
  </si>
  <si>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</si>
  <si>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</si>
  <si>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</si>
  <si>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</si>
  <si>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</si>
  <si>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</si>
  <si>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</si>
  <si>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</si>
  <si>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</si>
  <si>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</si>
  <si>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</si>
  <si>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</si>
  <si>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</si>
  <si>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</si>
  <si>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</si>
  <si>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</si>
  <si>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</si>
  <si>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</si>
  <si>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 xml:space="preserve">ENFOQUE DIFERENCIAL </t>
  </si>
  <si>
    <t>Indigenas</t>
  </si>
  <si>
    <t>Afrodescendientes</t>
  </si>
  <si>
    <t>Raizales</t>
  </si>
  <si>
    <t>Rrom</t>
  </si>
  <si>
    <t>LGBTI</t>
  </si>
  <si>
    <t>No responde</t>
  </si>
  <si>
    <t>Página 4 de 4</t>
  </si>
  <si>
    <t>CONTROL DE CAMBIOS EN EL PLAN DE ACCIÓN</t>
  </si>
  <si>
    <t>Fecha de aprobación</t>
  </si>
  <si>
    <t>Cambio</t>
  </si>
  <si>
    <t>Justificación del cambio</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</si>
  <si>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</si>
  <si>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</si>
  <si>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</si>
  <si>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</si>
  <si>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</si>
  <si>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</si>
  <si>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</si>
  <si>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</si>
  <si>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</si>
  <si>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</si>
  <si>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</si>
  <si>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</si>
  <si>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</si>
  <si>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</si>
  <si>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</si>
  <si>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</si>
  <si>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</si>
  <si>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</si>
  <si>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</si>
  <si>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</si>
  <si>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07</t>
  </si>
  <si>
    <t>Servicio de información estadística en temas de género. Concertado SASP</t>
  </si>
  <si>
    <t>Intervenciones</t>
  </si>
  <si>
    <t>Juventud (Entre 15 y 28 años)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</si>
  <si>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</si>
  <si>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</si>
  <si>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</si>
  <si>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</si>
  <si>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</si>
  <si>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</si>
  <si>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</si>
  <si>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</si>
  <si>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</si>
  <si>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</si>
  <si>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</si>
  <si>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</si>
  <si>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</si>
  <si>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</si>
  <si>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</si>
  <si>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</si>
  <si>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</si>
  <si>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</si>
  <si>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</si>
  <si>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</si>
  <si>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</si>
  <si>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</si>
  <si>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</si>
  <si>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</si>
  <si>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</si>
  <si>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</si>
  <si>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</si>
  <si>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</si>
  <si>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</si>
  <si>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</si>
  <si>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</si>
  <si>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</si>
  <si>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</si>
  <si>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</si>
  <si>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</si>
  <si>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</si>
  <si>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</si>
  <si>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</si>
  <si>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</si>
  <si>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</si>
  <si>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</si>
  <si>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</si>
  <si>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</si>
  <si>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</si>
  <si>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</si>
  <si>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</si>
  <si>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</si>
  <si>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</si>
  <si>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</si>
  <si>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</si>
  <si>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</si>
  <si>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</si>
  <si>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</si>
  <si>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</si>
  <si>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</si>
  <si>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</si>
  <si>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</si>
  <si>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</si>
  <si>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</si>
  <si>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</si>
  <si>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</si>
  <si>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</si>
  <si>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</si>
  <si>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</si>
  <si>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</si>
  <si>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</si>
  <si>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</si>
  <si>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</si>
  <si>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</si>
  <si>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</si>
  <si>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</si>
  <si>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</si>
  <si>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</si>
  <si>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</si>
  <si>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</si>
  <si>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</si>
  <si>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</si>
  <si>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MENSUAL</t>
  </si>
  <si>
    <t xml:space="preserve">sesiones cumplidas </t>
  </si>
  <si>
    <t xml:space="preserve">Actas de asistencia </t>
  </si>
  <si>
    <t xml:space="preserve">cursos realizados </t>
  </si>
  <si>
    <t xml:space="preserve">Proporción de ejecucicón de Plan de Acción </t>
  </si>
  <si>
    <t xml:space="preserve">Plan de Acciòn ejecutado </t>
  </si>
  <si>
    <t>eventos</t>
  </si>
  <si>
    <t>Formular y sistematizar una estrategia de reconocimiento de la diversidad de las mujeres del Distrito</t>
  </si>
  <si>
    <t>Desarrollar el plan de acción acordado en  la Mesa Distrital de Cuidado Menstrual Distrital</t>
  </si>
  <si>
    <t xml:space="preserve">Número de Jornadas significativas con enfoque de derechos humanos y diferencial realizadas </t>
  </si>
  <si>
    <t xml:space="preserve"> Número de Escuelas de educación emocional desarrolladas</t>
  </si>
  <si>
    <t xml:space="preserve">Número de cursos de educación flexible realizados </t>
  </si>
  <si>
    <t xml:space="preserve">Número de Espacios EMAA realizados </t>
  </si>
  <si>
    <t xml:space="preserve">Sumatoria de certificados obtenidos </t>
  </si>
  <si>
    <t xml:space="preserve">Sumatoria de jornadas realizadas </t>
  </si>
  <si>
    <t xml:space="preserve">Sumatoria de escuelas realizadas  </t>
  </si>
  <si>
    <t xml:space="preserve">sumatoria de cursos realizados </t>
  </si>
  <si>
    <t xml:space="preserve">sumatoria de espacios EMMA realizados  </t>
  </si>
  <si>
    <t xml:space="preserve">sumatoria de eventos realizados  </t>
  </si>
  <si>
    <t xml:space="preserve">numero de certificados </t>
  </si>
  <si>
    <t>numero de jornadas</t>
  </si>
  <si>
    <t xml:space="preserve">numero de escuelas </t>
  </si>
  <si>
    <t>numero de cursos</t>
  </si>
  <si>
    <t xml:space="preserve">porcentaje de avance </t>
  </si>
  <si>
    <t>numero de Espacios</t>
  </si>
  <si>
    <t xml:space="preserve">numero de eventos </t>
  </si>
  <si>
    <t xml:space="preserve">Actividades EMMA realizadas </t>
  </si>
  <si>
    <t xml:space="preserve">7. Participar y acompañar la Mesa Distrital de Cuidado Menstrual Distrital, articulando las acciones acordadas y desarrollando el plan de acción acordado (jornadas distritales, recorridos, cualificaciones a equipos, lineamientos, discusión de agua potable y acceso a infraestructura adecuada para la dignificación de la vivencia Menstrual) </t>
  </si>
  <si>
    <t>Certificados en los cursos virtuales</t>
  </si>
  <si>
    <t>Nombre: Lina Tatiana Lozano Ruiz</t>
  </si>
  <si>
    <t xml:space="preserve">Nombre: Karin Liliana Forero </t>
  </si>
  <si>
    <t xml:space="preserve">Número de actividades </t>
  </si>
  <si>
    <t>sumatoria de actividades</t>
  </si>
  <si>
    <t xml:space="preserve">numero de actividades </t>
  </si>
  <si>
    <t xml:space="preserve">listados de asistencia a Encuentros y Conmemoraciones realizadas </t>
  </si>
  <si>
    <t xml:space="preserve">listados de asistencia </t>
  </si>
  <si>
    <t xml:space="preserve">12. Formulación y sistematización de una estrategia de reconocimiento de la diversidad de las mujeres del Distrito  tanto en el ámbito público como en el privado,  (Guía metodológica y plan de acción para el abordaje a los diferentes pueblos y comunidades con los que trabaja la DED) </t>
  </si>
  <si>
    <t xml:space="preserve">8. Realizar 20 espacios de Educación Menstrual para el Autocuidado y el Autoconocimiento EMAA dirigidas a las Mujeres en todo curso de vida, focalizando de manera especial las mujeres con mayor vulnerabilidad en sus diferencias y diversidad. </t>
  </si>
  <si>
    <t>10. Realizar 12 actividades de apoyo para la transversalización del enfoque diferencial dirigidas a los Sectores de la Administración Distrital.</t>
  </si>
  <si>
    <t>11. Alistamiento y realización de 12 conmemoraciones y encuentros diferenciales de mujeres en sus diferencias y diversidad, vinculando a la sociedad civil, organizaciones de mujeres y sectores de la Administración Distrital.</t>
  </si>
  <si>
    <t xml:space="preserve">
 Certificar 2500 ciudadanas en sus diferencias y diversidad, en los cursos virtuales de la Estrategia de empoderamiento de la SDM - DED </t>
  </si>
  <si>
    <t xml:space="preserve">  Realizar 10 Escuelas de educación emocional para la salud mental, sexual y reproductiva presenciales</t>
  </si>
  <si>
    <t>Realizar 20 espacios de Educación Menstrual para el Autocuidado y el Autoconocimiento EMAA</t>
  </si>
  <si>
    <t>Formular y sistematizar un documento metodológico y plan de acción para el proceso de asistencia técnica de la transversalización del enfoque diferencial</t>
  </si>
  <si>
    <t>Realizar 12 actividades de apoyo para la transversalización del enfoque diferencial</t>
  </si>
  <si>
    <t>Alistar y realizar  12 conmemoraciones y encuentros diferenciales de mujeres en sus diferencias y diversidad</t>
  </si>
  <si>
    <t>inscripciones Pruebas SABER11-ICFES</t>
  </si>
  <si>
    <t>inscripciones</t>
  </si>
  <si>
    <t xml:space="preserve">Proporción de personas  inscritas y patrocinadas para las pruebas Saber 11-ICFES / numero de personas que presentan la prueba </t>
  </si>
  <si>
    <t>inscripciones a la prueba / pruebas  presentadas * 100</t>
  </si>
  <si>
    <t>Patrocinar la inscripción de 200 ciudadanas para las pruebas saber 11 ICFES y presentación pruebas del 50% de la población inscrita</t>
  </si>
  <si>
    <t xml:space="preserve">5.  Promover y acompañar 5 procesos formativos y de educación flexible,en articulación con la Secretaria de Educación, el SENA y otras instituciones dirigidos  las mujeres en sus diferencias y diversidades y de todos los grupos étnicos. </t>
  </si>
  <si>
    <t>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</si>
  <si>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Desarrollar 4 estrategias de empoderamiento para promover capacidades, liderazgos, participación, incidencia política y transformación de imaginarios culturales que, reproducen los estereotipos de género en los territorios urbanos y rurales</t>
  </si>
  <si>
    <t>sumatoria de acciones ejecutadas para la implementación de la estrategia de transformación cultural</t>
  </si>
  <si>
    <t xml:space="preserve">Número de estrategias que aporten a la garantía de los derechos de las mujeres, desde los territorios urbanos y rurales </t>
  </si>
  <si>
    <t>}</t>
  </si>
  <si>
    <t xml:space="preserve">numero de estrategias </t>
  </si>
  <si>
    <t xml:space="preserve">estrategias desarrolladas </t>
  </si>
  <si>
    <t xml:space="preserve">estrategias </t>
  </si>
  <si>
    <t>Porcentaje de implementación de la estrategia de transformación cultural</t>
  </si>
  <si>
    <t>Número de estrategias que aporten a la garantía de los derechos de las mujeres desde los territorios urbanos y rurales en temáticas asociadas a la prevención de violencias capacidades y oportunidades diseñadas y desarrolladas</t>
  </si>
  <si>
    <t>Realizar 25 Jornadas significativas  y semilleros con enfoque de derechos humanos y diferencial</t>
  </si>
  <si>
    <r>
      <t xml:space="preserve">1. Certificar 2500 ciudadanas en sus diferencias y diversidad, en los cursos virtuales de la </t>
    </r>
    <r>
      <rPr>
        <i/>
        <sz val="11"/>
        <rFont val="Arial"/>
        <family val="2"/>
      </rPr>
      <t>Estrategia de Empoderamiento</t>
    </r>
    <r>
      <rPr>
        <sz val="11"/>
        <rFont val="Arial"/>
        <family val="2"/>
      </rPr>
      <t xml:space="preserve"> de la SDM - DED  </t>
    </r>
  </si>
  <si>
    <r>
      <t xml:space="preserve">2. Realizar 25 Jornadas Significativas y Semilleros  con enfoque de derechos humanos y diferencial, como </t>
    </r>
    <r>
      <rPr>
        <i/>
        <sz val="11"/>
        <rFont val="Arial"/>
        <family val="2"/>
      </rPr>
      <t>Estrategia de Empoderamiento</t>
    </r>
    <r>
      <rPr>
        <sz val="11"/>
        <rFont val="Arial"/>
        <family val="2"/>
      </rPr>
      <t xml:space="preserve"> identificando población participante en su curso de vida, pueblo, comunidad o grupo étnico.</t>
    </r>
  </si>
  <si>
    <t xml:space="preserve">3. Realizar 10 Escuelas de Educación Emocional y 30 Espácios Respiro para la salud mental, sexual y reproductiva presenciales, enfocadas en fortalecer capacidades y herramientas para gestionar el bienestar emocional y  la salud mental de las mujeres en su diversidad  incluyendo las PRASP en las zonas de concentración. </t>
  </si>
  <si>
    <t xml:space="preserve">4. Avance de la Estrategia de Educación Flexible a través de patrocinar la inscripción de  200 ciudadanas para las pruebas saber 11 ICFES  y  la presentación de  estas pruebas del 50% de la población inscrita, identificando todos los grupos étnicos cubiertos por el patrocinio, particularmente: PPASP - Población negra, palenquera y RROM </t>
  </si>
  <si>
    <t xml:space="preserve">6. Sistematizar dos metodologías diferenciales M1. Transferencia Metodológica de Escuelas de Educación Emocional y Espacios Respiro para la salud mental, sexual y reproductiva, enfocadas en fortalecer capacidades y herramientas para gestionar el bienestar emocional y la salud mental de las mujeres en su diversidad M2. Estrategia para el empoderamiento, sensibilización y desarrollo de capacidades para la transformación de imaginarios y estereotipos desde una mirada interseccional. </t>
  </si>
  <si>
    <r>
      <t xml:space="preserve">
9. Formular y sistematizar un documento metodológico y plan de acción que guíe el proceso de </t>
    </r>
    <r>
      <rPr>
        <i/>
        <sz val="11"/>
        <rFont val="Arial"/>
        <family val="2"/>
      </rPr>
      <t>Asistencia Técnica para la Transversalización del Enfoque Diferencial con una mirada interseccional</t>
    </r>
    <r>
      <rPr>
        <sz val="11"/>
        <rFont val="Arial"/>
        <family val="2"/>
      </rPr>
      <t>, dirigida a los Sectores de la Administración Distrital y el sector privado.</t>
    </r>
  </si>
  <si>
    <t xml:space="preserve">1. Certificar 2500 ciudadanas en sus diferencias y diversidad, en los cursos virtuales de la Estrategia de Empoderamiento de la SDM - DED  </t>
  </si>
  <si>
    <t>2. Realizar 25 Jornadas Significativas y Semilleros  con enfoque de derechos humanos y diferencial, como Estrategia de Empoderamiento identificando población participante en su curso de vida, pueblo, comunidad o grupo étnico.</t>
  </si>
  <si>
    <t xml:space="preserve">
9. Formular y sistematizar un documento metodológico y plan de acción que guíe el proceso de Asistencia Técnica para la Transversalización del Enfoque Diferencial con una mirada interseccional, dirigida a los Sectores de la Administración Distrital y el sector privado.</t>
  </si>
  <si>
    <t>Realizar  30 Espácios Respiro para la salud mental  presenciales o virtuales</t>
  </si>
  <si>
    <t xml:space="preserve">Número de Espacios Respiro realizados </t>
  </si>
  <si>
    <t xml:space="preserve">Sumatoria de Espacios </t>
  </si>
  <si>
    <t xml:space="preserve">numero de espacios </t>
  </si>
  <si>
    <t>Promover y acompañar 5 procesos formativos y de educación flexible</t>
  </si>
  <si>
    <t xml:space="preserve">Sistematizar la Estrategia para el empoderamiento, sensibilización y desarrollo de capacidades para la transformación de imaginarios y estereotipos desde una mirada interseccional. </t>
  </si>
  <si>
    <t xml:space="preserve">Formulación y sistematización de la metodológia con su plan de acción </t>
  </si>
  <si>
    <t xml:space="preserve">Avance en la formulación y sistematización de la metodológia con su plan de acción / Programación de la formulación y sistematización de la metodológia con su plan de acción * 100 </t>
  </si>
  <si>
    <t>Porcentaje de avance en la formulación y sistematización de la metodológia con su plan de acción</t>
  </si>
  <si>
    <t xml:space="preserve">Documento metodológico y plan de acción formulado </t>
  </si>
  <si>
    <t xml:space="preserve">Sistematizar el proceso para la Transferencia Metodológica de Escuelas de Educación Emocional y Espacios Respiro para la salud mental, sexual y reproductiva, enfocadas en fortalecer capacidades y herramientas para gestionar el bienestar emocional y la salud mental de las mujeres en su diversidad </t>
  </si>
  <si>
    <t xml:space="preserve">Porcentaje de avance en la formulación y sistematización de la metodológia con su plan de acción </t>
  </si>
  <si>
    <t xml:space="preserve">Formulación y sistematización de una estrategia de reconocimiento de la diversidad de las mujeres del Distrito  tanto en el ámbito público como en el privado y Guía metodológica y plan de acción para el abordaje a los diferentes pueblos y comunidades con los que trabaja la DED. </t>
  </si>
  <si>
    <t xml:space="preserve">No se presentan retrasos para el periodo de acuerdo con lo proyectado. </t>
  </si>
  <si>
    <t>Cargo: PROFESIONAL UNIVERSITARIA DED</t>
  </si>
  <si>
    <t>A través de la implementación de la estrategia de cuidado menstrual se realizan talleres de cuidado menstrual a mujeres en sus diferencias y diversidad con especial énfasis en adolescentes entre 14 y 17 años, que reciben atención en Unidad de Protección Integral por estar en riesgo de habitar la calle, experiencias de vida en calle o por ser víctimas de Explotación Sexual Comercial de NNA, y que se encuentran en protección. Adicionalmente, la estrategia Interinstitucional para el Cuidado Menstrual, realiza permanentemente jornadas de Educación Menstrual con niñas y adolescentes rurales y campesinas, negras/Afrocolombianas, migrantes, niñas y niños del sistema escolar que habitan en la diferentes localidades de Bogotá.</t>
  </si>
  <si>
    <t xml:space="preserve">Formulación y sistematización de un documento metodológico y plan de acción que guíe el proceso de asistencia técnica para la transversalización del enfoque diferencial con una mirada interseccional, dirigida a los Sectores de la Administración Distrital y el sector privado y realización de actividades de apoyo para la transversalización del enfoque diferencial dirigidas a los Sectores de la Administración Distrital.	</t>
  </si>
  <si>
    <t>Reprogramación presupuestal metas</t>
  </si>
  <si>
    <t xml:space="preserve">Se realiza reprogramación presupuestal de las metas de proyecto de inversión teniendo en cuenta el traslado presupuestal entre proyectos de inversión, de acuerdo a la resolución No. 0387, por la cual se efectúa la modificación en el presupuesto de Gastos e Inversiónde la SDMujer para la vigencia 2024. </t>
  </si>
  <si>
    <t xml:space="preserve">Cargo: Directora de Enfoque Diferencial </t>
  </si>
  <si>
    <r>
      <rPr>
        <b/>
        <sz val="11"/>
        <color theme="1"/>
        <rFont val="Arial"/>
        <family val="2"/>
      </rPr>
      <t>ESTRATEGIA 3. EDUCACIÓN FLEXIBLE</t>
    </r>
    <r>
      <rPr>
        <sz val="11"/>
        <color theme="1"/>
        <rFont val="Arial"/>
        <family val="2"/>
      </rPr>
      <t xml:space="preserve"> Noviembre se inicio el curso de Barismo (Preparación de bebidas de café) con 29 mujeres en sus diferencias y divesidades participantes.</t>
    </r>
  </si>
  <si>
    <t>Se realiza reprogramación presupuestal de las metas de proyecto de inversión 8222 teniendo en cuenta  el corte de ejecucción en BOGDATA a 22 de diciembre/24 con base en los traslados presupuestales entre elementos POSPRE realizados para las adiciones de los contratos de prestación de servicios profesionales</t>
  </si>
  <si>
    <t xml:space="preserve">No se presentaron retrasos para el año 2024 y se dio cumplimiento al 100% de las tareas. </t>
  </si>
  <si>
    <t xml:space="preserve">No se presentaron retrasos para el año 2024 y se dio cumplimiento al 100% de las tareas. 			
			</t>
  </si>
  <si>
    <r>
      <rPr>
        <b/>
        <sz val="11"/>
        <rFont val="Arial"/>
        <family val="2"/>
      </rPr>
      <t>Estrateg.3 Edu. Flexible Ago.</t>
    </r>
    <r>
      <rPr>
        <sz val="11"/>
        <rFont val="Arial"/>
        <family val="2"/>
      </rPr>
      <t xml:space="preserve">  inscripción de 199 mujeres para presentación de Pruebas SABER11-ICFES  y desarrolló de talleres de fortalecimiento para la presentación de las Pruebas Saber 11, con tres jornadas virtuales y una presencial y 107 mujeres realizaron la presentación de Pruebas Saber 11, dos ciudadanas fueron reprogramadas para la presentación de la Prueba en septiembre, ya que una estaba hospitalizada y otra no contó a la hora de la Prueba con los ajustes razonables ya que cuenta con discapacidad auditiva. En </t>
    </r>
    <r>
      <rPr>
        <b/>
        <sz val="11"/>
        <rFont val="Arial"/>
        <family val="2"/>
      </rPr>
      <t>sept.</t>
    </r>
    <r>
      <rPr>
        <sz val="11"/>
        <rFont val="Arial"/>
        <family val="2"/>
      </rPr>
      <t xml:space="preserve"> el ICFES ratifico la lista final de mujeres en sus diferencias que participaron en la Prueba Saber 11- ICFES 2024, donde se ratifico que 129 mujeres habian presentado la Prueba Saber11  a las restantes que faltaron a la Prueba se les compartio carta de desistimiento, se realizaron gestiones para que se recopilen las cartas de desistimiento de las mujeres inscritas que no participaron. </t>
    </r>
    <r>
      <rPr>
        <b/>
        <sz val="11"/>
        <rFont val="Arial"/>
        <family val="2"/>
      </rPr>
      <t xml:space="preserve">Oct., </t>
    </r>
    <r>
      <rPr>
        <sz val="11"/>
        <rFont val="Arial"/>
        <family val="2"/>
      </rPr>
      <t xml:space="preserve">a través del Contrato interadministrativo 984 de 2024 celebrado entre la SDMujer y el Instituto Colombiano para la Evaluación -ICFES que tiene por Objeto contratar la aplicación del examen de Estado Saber 11 calendario A del 2024 y los demás servicios de evaluación que presta el ICFES en el marco de este examen. Se inscribieron para la presentación de la Prueba Saber11 - 199 mujeres en sus diferencias y diversidades y finalmente participaron en la presentación de la Prueba SABER 11 - 129 mujeres en sus diferencias y diversidades, de las cuales presentaron la Prueba Saber 11 9 afrocolombianas, 9 gitanas, 1 raizal, 11 víctimas del conflicto armado, 1 migrante y 6 mujeres en ASP  </t>
    </r>
    <r>
      <rPr>
        <b/>
        <sz val="11"/>
        <rFont val="Arial"/>
        <family val="2"/>
      </rPr>
      <t>Nov.</t>
    </r>
    <r>
      <rPr>
        <sz val="11"/>
        <rFont val="Arial"/>
        <family val="2"/>
      </rPr>
      <t xml:space="preserve"> se compartieron los resultados del ICFES de las Pruebas Saber 11 a las 129 participantes y se compartio un enlace de 2021, 2022 y 2023, para saber si habian accedido a cursos, técnicos, técnologicos y eduación súperior. Se envio  matriz con datos al ICFES para fortalecer la información del informe final del contrato interadministrativo 984 de 2024 entre el ICFES y la SDMujer.  </t>
    </r>
  </si>
  <si>
    <r>
      <rPr>
        <b/>
        <sz val="11"/>
        <rFont val="Arial"/>
        <family val="2"/>
      </rPr>
      <t>Estrat. 2. Acciones Afirmativas para fortalecimiento de capacidades emocionales, empodera. y educa</t>
    </r>
    <r>
      <rPr>
        <sz val="11"/>
        <rFont val="Arial"/>
        <family val="2"/>
      </rPr>
      <t xml:space="preserve">. </t>
    </r>
    <r>
      <rPr>
        <b/>
        <sz val="11"/>
        <rFont val="Arial"/>
        <family val="2"/>
      </rPr>
      <t>MET. 1:</t>
    </r>
    <r>
      <rPr>
        <sz val="11"/>
        <rFont val="Arial"/>
        <family val="2"/>
      </rPr>
      <t xml:space="preserve"> Agos. Consolida. de metod. jornadas significativas y semilleros, primer documento de logros alcanzados, proyec. para el cuatrienio y retos Sept. Defini. criterios para avance en estructura metod. y avance en estructura documento sistematiza. Oct. Sistematiza. de 5 metod. de jornadas significativas ASP, UNAD, Cuidadoras, jóvenes en ámbito educativo y documento de estrategia de empodera. Nov. avance en sistematiza. De documento con el formato establecido sistematizando 3 metod. de semillero en estructura establecida. </t>
    </r>
    <r>
      <rPr>
        <b/>
        <sz val="11"/>
        <rFont val="Arial"/>
        <family val="2"/>
      </rPr>
      <t>Dic. sistematiza. de tres metodologías de semilleros Raizales, Campesinas y Gitanas 2. MET. 2</t>
    </r>
    <r>
      <rPr>
        <sz val="11"/>
        <rFont val="Arial"/>
        <family val="2"/>
      </rPr>
      <t>: Agos. realiza la entrega de Cartilla para las Escuelas de educa.Emo.AMARTE, los ER y transferencias conoci. para revisión y avanzó en construc. de eje temático para versión 2 de la Escuela de Educa.AMARTE para ASP y proyec. de estructura. temática de documento metodol. y plan de acción para Transferencia metod. de Escuelas de Educa. Emo. y ER para la salud mental, sexual y reproductiva, finalizaron ajustes en metod. para la Escuela de mujeres migrantes y refugiadas Sept. envío de ajustes finales metod. de ER de mujeres raizales, gitanas, jóvenes y privadas de la libertad y avance de la metod. de la segunda cesión de la Escu.AMARTE  ASP, acuerda ejes temáticos para realiza. metodológica segunda versión de escuela AMARTE mujeres discapacidad visual Oct. ajustes metod.  transferencia de conocí. en formato establecido y ajustes de metod. de espacio de conexión emocional para  jóvenes y gitanas al equipo de apoyo DED. Nov. versiones finales de   la metod. de transfer de conocimientos en formato establecido y versiones finales de metod. espacios conexión emocional para  raizales, privadas de la libertad y ajustes documento guía de capacidades psicoemo.</t>
    </r>
    <r>
      <rPr>
        <b/>
        <sz val="11"/>
        <rFont val="Arial"/>
        <family val="2"/>
      </rPr>
      <t xml:space="preserve"> Dic. Envío de versión final del documento guía de capacidades psicoemocionales a equipó de apoyo de sistematiza</t>
    </r>
  </si>
  <si>
    <t xml:space="preserve">Estrategia 1. Empoderamiento:  En el mes de Diciembre  se certificaron en los cursos ofrecidos en la plataforma virtual de la secretaria de la mujer orientados a brindar herramientas para el empoderamiento y capacidades emocionales 43 personas. 
Estrategia 2. Acciones Afirmativas para el fortalecimiento de capacidades emocionales, empoderamiento y educación para las mujeres, para el mes de Diciembre, se realizaron 3 jornadas significativas y 2 semilleros de empoderamiento con la participación de 141 adolescentes y jóvenes en sus diferencias y diversidades y se realizaron 5 espacios de conexión emocional  con la participación de 103 mujeres en sus diferencias y diversidades. </t>
  </si>
  <si>
    <t>https://secretariadistritald-my.sharepoint.com/:f:/g/personal/kforero_sdmujer_gov_co/EkdiW_vEOMdHp-nS4D_EiNwBD4eJd6A3Zsat8IV22bzxJA?e=rajCUa</t>
  </si>
  <si>
    <t>https://secretariadistritald-my.sharepoint.com/:f:/g/personal/kforero_sdmujer_gov_co/EgjFMtwdfTBOuiM5ndy7flwBCQYIFOugdcC-Om8UrJbRDw?e=JRvzNB</t>
  </si>
  <si>
    <t>https://secretariadistritald-my.sharepoint.com/:f:/g/personal/kforero_sdmujer_gov_co/ErOvh_h0s61CoAocPTaAJYgBZ-1IQ9a6aPPYJ8EbOtreqQ?e=zoTP6I</t>
  </si>
  <si>
    <t>https://secretariadistritald-my.sharepoint.com/:f:/g/personal/kforero_sdmujer_gov_co/EoXIjyO63xVGkmVxfdQ3JncB2tW-JdA0HL-BbXiKrLmZBw?e=3UByoS</t>
  </si>
  <si>
    <t>https://secretariadistritald-my.sharepoint.com/:f:/g/personal/kforero_sdmujer_gov_co/EoKc_Tc13EJOr0a_IYTvJKQBuwnhoeApuiy7V3owkwOZRw?e=hOwOGn</t>
  </si>
  <si>
    <t>https://secretariadistritald-my.sharepoint.com/:f:/g/personal/kforero_sdmujer_gov_co/Ev4_pbKCLyxOgz9yAbj31hQBViz4SiQFNopeVvBgj8O8wg?e=ffFaOG</t>
  </si>
  <si>
    <t>El desarrollo de 3 estrategias para que contribuyan al reconocimiento y garantía de los  derechos de las mujeres en sus diferencias y diversidades se realiza a través de Acciones afirmativas para el empoderamiento y fortalecimiento de capacidades emocionales y educación flexible para las mujeres con el objetivo de aportar a la eliminación de estereotipos e imaginarios sexistas, así como, brindar herramientas para el empoderamiento y fortalecimiento de las trayectorias de vida de las mujeres, reconociendo factores protectores y mecanismos para la prevención de las violencias se han realizado. Para lo que  se desarrollan semilleros de empoderamiento, Jornadas Significativas y encuentros intergeneracionales, como espacios para abordar los derechos a una vida libre de violencias, educación, participación, adicionalmente,  se realizan Espacios de Conexión Emocional, Escuelas de Educación Emocional AMARTE presenciales y virtuales y Acciones Pedagógicas Para la Eliminación de Barreras y Estigmas en Salud Mental, entre las que se encuentran las Transferencias de Conocimientos y el curso Tejiendo Redes : Derechos Humanos, migración y bienestar emocional en sus dos versiones  para comunidad  y  para servidores y servidoras públicos; todas estas acciones se han realizado  con el objetivo de generar capacidades psicoemocionales para el cuidado y bienestar emocional de las mujeres que en sus diferencias y diversidad que  han visto vulnerada su salud mental producto del estigma, la discriminación y las desigualdades, buscando que  las mujeres se reconozcan y se apropien de  prácticas orientadas al  autocuidado y manejo de las emociones como un factor protector, así como al desarrollo de habilidades de afrontamiento y resiliencia, a partir de la generación de espacios de consciencia, cuidado y fortalecimiento  de redes de apoyo.</t>
  </si>
  <si>
    <r>
      <t xml:space="preserve">Durante el segundo semestre de 2024,  se realizaron 6 reuniones de la mesa distrital de cuidado menstrual MDCM 6 recorridos,  6 cualificaciones a equipos y la realización de la fecha conmemorativa de los habitantes de calle. JULIO. sexta reunión de la MDCM. Recorrido en la localidad de Chapinero 10 part. 2 cualificaciones a equipos de IDIPRON con 21 part. y SDIS con 5 part. AGOSTO.  séptima reunión de la MDCM. Recorrido en la localidad de Ciudad Bolívar en donde se abordaron 11 mujeres. 3 cualificaciones a equipos de SDIS con 236 participantes y se asistió a 6 escenarios distritales de discusión. SEPT. Octava MDCM con delegados de IDIPRON, SDIS adultez y referente de habitabilidad de calle, SDS y en este espacio se acuerda unirse para la conmemoración. OCT. Novena MDCM el 29 de oct. se realiza 1 recorrido por la localidad de San Critobal  NOV. MDCM el día 27 de nov. se realizan 2 recorridos por las localidades de Puente Aranda y Barrios Unidos. </t>
    </r>
    <r>
      <rPr>
        <b/>
        <sz val="11"/>
        <rFont val="Arial"/>
        <family val="2"/>
      </rPr>
      <t>DICIEMBRE.</t>
    </r>
    <r>
      <rPr>
        <sz val="11"/>
        <rFont val="Arial"/>
        <family val="2"/>
      </rPr>
      <t xml:space="preserve"> Se realizó la última  Mesa Distrital del año el día 12 de diciembre, en esta mesa se proyecta el plan de trabajo proyectado para el año entrante, se consolidan las fechas y localidades de las jornadas y recorridos del año 2025, así mismo se dejan compromisos para que la mesa construya los instrumentos, lineamientos, pedagogía, necesaria para avanzar en el ejercicio interinstitucional integral en pro de los derechos y condiciones dignas para la menstruación en el distrito. Durante el mes de diciembre se realizan las siguientes acciones: (i) a  un recorrido en la localidad de mártires (ii) una jornada de cuidado menstrual en la localidad de Kennedy. (iii) El día 18 de diciembre se realiza la conmemoración  de mujer habitante de calle en la localidad de la candelaria en el cai bolívar en la carrera 10 con calle 7ma. (iv) 1 fortalecimiento presencial de la metodología completa a funcionarios y funcionarias de la SDIS. </t>
    </r>
  </si>
  <si>
    <r>
      <t xml:space="preserve">Durante el segundo semestre del año 2024, se realizaron 24 Espacios de Educación Menstrual para el Autoconocimiento y Autocuidado – EMAA con la participación de 488 mujeres en sus diferencias  y diversidades. JULIO 7 espacios EMAA, con 70 participantes en total en estos espacios.  AGOSTO Un 1 espacio EMAA con la participación de 14 mujeres adolescentes y jóvenes. SEPT. 7 espacios EMAA, en los siguientes lugares, tanto urbanos como rural: Colegio rural Destino, localidad de Usme-Rural Universidad del bosque-Urbano  Liberia SDIS-Urbano (ASP) Estudio WebCam (Mmg)- Urbano  Operador del ICBF Árbol Madre de la Sabiduría- salón comunal barrio la favorita-Urbano. OCTUBRE. 5 EMAA en: Feria María paz ; Feria Panas y parces; Recorrido de mujeres ASP; Colegio Pasquilla y Unidad de protección integral - UPI 32 IDIPRON. En los espacios participaron en total 156 personas de las cuales:  36 son adolescentes y jóvenes 64. NOVIEMBRE 1 Espacio EMAA con la Fundación Cares. En el espacio participo un total de 30 personas de las cuales: 2 adolescentes, 7 jóvenes y 21 mujeres adultas </t>
    </r>
    <r>
      <rPr>
        <b/>
        <sz val="11"/>
        <rFont val="Arial"/>
        <family val="2"/>
      </rPr>
      <t xml:space="preserve">DICIEMBRE. </t>
    </r>
    <r>
      <rPr>
        <sz val="11"/>
        <rFont val="Arial"/>
        <family val="2"/>
      </rPr>
      <t xml:space="preserve">Se realizaron 3 EMMA (i) con la subdirección local integral social los mártires con 20 part. (ii) Fundación Hogar Nuevo Porvenir con 34 part. (iii) Casa Afro con 30 mujeres afrocolombianas. </t>
    </r>
  </si>
  <si>
    <t xml:space="preserve">Durante el mes de diciembre e realizó la última  Mesa Distrital del año el día 12 de diciembre, en esta mesa se proyecta el plan de trabajo proyectado para el año entrante, se consolidan las fechas y localidades de las jornadas y recorridos del año 2025, así mismo se dejan compromisos para que la mesa construya los instrumentos, lineamientos, pedagogía, necesaria para avanzar en el ejercicio interinstitucional integral en pro de los derechos y condiciones dignas para la menstruación en el distrito. Durante el mes de diciembre se realizan las siguientes acciones: (i) a  un recorrido en la localidad de mártires (ii) una jornada de cuidado menstrual en la localidad de Kennedy. (iii) El día 18 de diciembre se realiza la conmemoración  de mujer habitante de calle en la localidad de la candelaria en el cai bolívar en la carrera 10 con calle 7ma. (iv) 1 fortalecimiento presencial de la metodología completa a funcionarios y funcionarias de la SDIS. y adicionalmente, Se realizaron 3 EMMA (i) con la subdirección local integral social los mártires con 20 part. (ii) Fundación Hogar Nuevo Porvenir con 34 part. (iii) Casa Afro con 30 mujeres afrocolombianas. </t>
  </si>
  <si>
    <t>https://secretariadistritald-my.sharepoint.com/:f:/g/personal/kforero_sdmujer_gov_co/Esuf1KF-7JlCvHcEo_PddWYBFxgAj30g65AKW4ZXwrLZHg?e=SycXF0</t>
  </si>
  <si>
    <t>https://secretariadistritald-my.sharepoint.com/:f:/g/personal/kforero_sdmujer_gov_co/EhRFgd59NDNJlx9f7K-cEK4BPxFMm3AQXTP4Hp2W-iVIQw?e=unF2WP</t>
  </si>
  <si>
    <t xml:space="preserve">En Diciembre se realizaron 10 reuniones para avanzar en la construcción del documento metodológico (guía) que guíe el proceso de Asistencia Técnica para la Transversalización del Enfoque Diferencial dirigida a los Sectores de la Administración Distrital y el sector privado, así: 2 reuniones para presentar avances del documento a la directora de Enfoque Diferencial y hacer acuerdos; 7 reuniones para revisar las 4 metodologías elaboradas por la referente de mujeres lesbianas y bisexuales y la referente de mujeres trans, así como los ajustes sugeridos y 1 reunión para consolidar la guía de asistencia técnica y remitirla a la directora de Enfoque Diferencial. De acuerdo con esto se avanzó en la consolidación del documento de guía metodológica para la asistencia técnica con 6 metodologías que será revisada por la directora de Enfoque Diferencial. y adicionalmente, se realizó una actividad de apoyo para la transversalización del enfoque diferencial dirigidas a la SDIS </t>
  </si>
  <si>
    <t>https://secretariadistritald-my.sharepoint.com/:f:/g/personal/kforero_sdmujer_gov_co/Eh__0TQdDWhPhVBeKnOGa1cByn_0dYP9kWvXwwJHJto43g?e=w4j9EB</t>
  </si>
  <si>
    <t>https://secretariadistritald-my.sharepoint.com/:f:/g/personal/kforero_sdmujer_gov_co/Em3umWqBVGFGmfHyVRAwumUBQsNBbToYfJ2ra-Aby1hDsg?e=xyVnpP</t>
  </si>
  <si>
    <t>En  Diciembrese realiza 1 conmemoracion:  El día 18 de diciembre se realiza la conmemoración  de mujer habitante de calle en la localidad de la candelaria en el cai bolívar en la carrera 10 con calle 7ma</t>
  </si>
  <si>
    <t>https://secretariadistritald-my.sharepoint.com/:f:/g/personal/kforero_sdmujer_gov_co/ElxQc8Od9chLj0xG9et4zM4BtbCQQ8ive-eOy43eDHq4Ww?e=jTE8GF</t>
  </si>
  <si>
    <t>https://secretariadistritald-my.sharepoint.com/:f:/g/personal/kforero_sdmujer_gov_co/EhXey74U58dBjr60MwhNsdcBVplAMDxyLphm0mpLhHvSmQ?e=6v16w3</t>
  </si>
  <si>
    <t xml:space="preserve">Cargo: Subsecretaría del Cuidado y Políticas de Igualdad ( e ) </t>
  </si>
  <si>
    <t xml:space="preserve">Nombre: Lina Tatiana Lozano Ruiz </t>
  </si>
  <si>
    <t>https://secretariadistritald-my.sharepoint.com/:f:/g/personal/kforero_sdmujer_gov_co/EkdiW_vEOMdHp-nS4D_EiNwBD4eJd6A3Zsat8IV22bzxJA?e=MeMx7G</t>
  </si>
  <si>
    <t>https://secretariadistritald-my.sharepoint.com/:f:/g/personal/kforero_sdmujer_gov_co/EgjFMtwdfTBOuiM5ndy7flwBCQYIFOugdcC-Om8UrJbRDw?e=DDJk5l</t>
  </si>
  <si>
    <t>https://secretariadistritald-my.sharepoint.com/:f:/g/personal/kforero_sdmujer_gov_co/ErOvh_h0s61CoAocPTaAJYgBZ-1IQ9a6aPPYJ8EbOtreqQ?e=9dxMvR</t>
  </si>
  <si>
    <r>
      <rPr>
        <b/>
        <sz val="11"/>
        <color theme="1"/>
        <rFont val="Arial"/>
        <family val="2"/>
      </rPr>
      <t>ESTRATEGIA 3. EDUCACIÓN FLEXIBLE</t>
    </r>
    <r>
      <rPr>
        <sz val="11"/>
        <color theme="1"/>
        <rFont val="Arial"/>
        <family val="2"/>
      </rPr>
      <t xml:space="preserve"> A través del Contrato interadministrativo 984 de 2024 celebrado entre la SDMujer y el Instituto Colombiano para la Evaluación -ICFES que tiene por Objeto contratar la aplicación del examen de Estado Saber 11 calendario A del 2024 y los demás servicios de evaluación que presta el ICFES en el marco de este examen. Se inscribieron para la presentación de la Prueba Saber11 - 199 mujeres en sus diferencias y diversidades y finalmente participaron en la presentación de la Prueba sABER 11 - 129 mujeres en sus diferencias y diversidades, de las cuales presentaron la Prueba Saber 11 9 afrocolombianas, 9 gitanas, 1 raizal, 11 víctimas del conflicto armado, 1 migrante y 6 mujeres en ASP. Noviembre se compartieron los resultados del ICFES de las Pruebas Saber 11 a las 129 participantes y se compartio un enlace de 2021, 2022 y 2023, para saber si habian accedido a cursos, técnicos, técnologicos y eduación súperior. Se envio  matriz con datos al ICFES para fortalecer la información del informe final del contrato interadministrativo 984 de 2024 entre el ICFES y la SDMujer.  </t>
    </r>
  </si>
  <si>
    <t>https://secretariadistritald-my.sharepoint.com/:f:/g/personal/kforero_sdmujer_gov_co/EoXIjyO63xVGkmVxfdQ3JncB2tW-JdA0HL-BbXiKrLmZBw?e=49icMD</t>
  </si>
  <si>
    <t>https://secretariadistritald-my.sharepoint.com/:f:/g/personal/kforero_sdmujer_gov_co/EoKc_Tc13EJOr0a_IYTvJKQBuwnhoeApuiy7V3owkwOZRw?e=QgAEJx</t>
  </si>
  <si>
    <t>https://secretariadistritald-my.sharepoint.com/:f:/g/personal/kforero_sdmujer_gov_co/Ev4_pbKCLyxOgz9yAbj31hQBViz4SiQFNopeVvBgj8O8wg?e=YUkaVr</t>
  </si>
  <si>
    <r>
      <rPr>
        <b/>
        <sz val="11"/>
        <color theme="1"/>
        <rFont val="Arial"/>
        <family val="2"/>
      </rPr>
      <t xml:space="preserve">Estrategia 2. Acciones Afirmativas para el fortalecimiento de capacidades emocionales, empoderamiento y educación para las mujeres en sus diferencias y diversidades. </t>
    </r>
    <r>
      <rPr>
        <sz val="11"/>
        <color theme="1"/>
        <rFont val="Arial"/>
        <family val="2"/>
      </rPr>
      <t>MET. 2: Agosto. se realiza la entrega de Cartilla para las Escuelas de educación .Emocional .AMARTE, los ER y transferencias conoci. para revisión y avanzó en construc. de eje temático para versión 2 de la Escuela de Educación emocional .AMARTE para ASP y proyec. de estructura. temática de documento metodol. y plan de acción para Transferencia metod. de Escuelas de Educa. Emo. y ER para la salud mental, sexual y reproductiva, finalizaron ajustes en metod. para la Escuela de mujeres migrantes y refugiadas Sept. envío de ajustes finales metod. de ER de mujeres raizales, gitanas, jóvenes y privadas de la libertad y avance de la metod. de la segunda cesión de la Escuela .AMARTE  ASP, acuerda ejes temáticos para realiza. metodológica segunda versión de escuela AMARTE mujeres discapacidad visual Oct. ajustes metod.  transferencia de conocí. en formato establecido y ajustes de metod. de espacio de conexión emocional para  jóvenes y gitanas al equipo de apoyo DED. Nov. versiones finales de   la metod. de transfer de conocimientos en formato establecido y versiones finales de metod. espacios conexión emocional para  raizales, privadas de la libertad y ajustes documento guía de capacidades psicoemo. Diciembre. Envío de versión final del documento guía de capacidades psicoemocionales a equipó de apoyo de sistematiza</t>
    </r>
  </si>
  <si>
    <r>
      <rPr>
        <b/>
        <sz val="11"/>
        <color theme="1"/>
        <rFont val="Arial"/>
        <family val="2"/>
      </rPr>
      <t>Estrategia 2. Acciones Afirmativas para el fortalecimiento de capacidades emocionales, empoderamiento y educación para las mujeres en sus diferencias y diversidades.</t>
    </r>
    <r>
      <rPr>
        <sz val="11"/>
        <color theme="1"/>
        <rFont val="Arial"/>
        <family val="2"/>
      </rPr>
      <t>MET. 2: Agos. realiza la entrega de Cartilla para las Escuelas de educa.Emo.AMARTE, los ER y transferencias conoci. para revisión y avanzó en construc. de eje temático para versión 2 de la Escuela de Educa.AMARTE para ASP y proyec. de estructura. temática de documento metodol. y plan de acción para Transferencia metod. de Escuelas de Educa. Emo. y ER para la salud mental, sexual y reproductiva, finalizaron ajustes en metod. para la Escuela de mujeres migrantes y refugiadas Sept. envío de ajustes finales metod. de ER de mujeres raizales, gitanas, jóvenes y privadas de la libertad y avance de la metod. de la segunda cesión de la Escu.AMARTE  ASP, acuerda ejes temáticos para realiza. metodológica segunda versión de escuela AMARTE mujeres discapacidad visual Oct. ajustes metod.  transferencia de conocí. en formato establecido y ajustes de metod. de espacio de conexión emocional para  jóvenes y gitanas al equipo de apoyo DED. Nov. versiones finales de   la metod. de transfer de conocimientos en formato establecido y versiones finales de metod. espacios conexión emocional para  raizales, privadas de la libertad y ajustes documento guía de capacidades psicoemo. Diciembre . Envío de versión final del documento guía de capacidades psicoemocionales a equipó de apoyo de sistematiza</t>
    </r>
  </si>
  <si>
    <r>
      <rPr>
        <b/>
        <sz val="11"/>
        <color theme="1"/>
        <rFont val="Arial"/>
        <family val="2"/>
      </rPr>
      <t>Estrategia 2. Acciones Afirmativas para el fortalecimiento de capacidades emocionales, empoderamiento y educación para las mujeres en sus diferencias y diversidades.</t>
    </r>
    <r>
      <rPr>
        <sz val="11"/>
        <color theme="1"/>
        <rFont val="Arial"/>
        <family val="2"/>
      </rPr>
      <t xml:space="preserve">MET. 1: Agosto. Consolidación de metodologias jornadas significativas y semilleros, primer documento de logros alcanzados, proyección. para el cuatrienio y retos. Septiembre Definición de criterios para avance en estructura metodologica. y avance en estructura documento sistematización. Octubre Sistematización de 5 metodologias  de jornadas significativas ASP, UNAD, Cuidadoras, jóvenes en ámbito educativo y documento de estrategia de empoderamiento. Noviembre avance en sistematización de documento con el formato establecido sistematizando 3 metodológias de semillero en estructura establecida. Diciembre sistematización de tres metodologías de semilleros Raizales, Campesinas y Gitanas. </t>
    </r>
  </si>
  <si>
    <r>
      <rPr>
        <b/>
        <sz val="11"/>
        <color theme="1"/>
        <rFont val="Arial"/>
        <family val="2"/>
      </rPr>
      <t>Estrategia 2. Acciones Afirmativas para el fortalecimiento de capacidades emocionales, empoderamiento y educación para las mujeres en sus diferencias y diversidades</t>
    </r>
    <r>
      <rPr>
        <sz val="11"/>
        <color theme="1"/>
        <rFont val="Arial"/>
        <family val="2"/>
      </rPr>
      <t xml:space="preserve">. MET.  1: Agosto. Consolidación de metodologias jornadas significativas y semilleros, primer documento de logros alcanzados, proyección. para el cuatrienio y retos. Septiembre Definición de criterios para avance en estructura metodologica. y avance en estructura documento sistematización. Octubre Sistematización de 5 metodologias  de jornadas significativas ASP, UNAD, Cuidadoras, jóvenes en ámbito educativo y documento de estrategia de empoderamiento. Noviembre avance en sistematización de documento con el formato establecido sistematizando 3 metodológias de semillero en estructura establecida. Diciembre sistematización de tres metodologías de semilleros Raizales, Campesinas y Gitanas. </t>
    </r>
  </si>
  <si>
    <t>https://secretariadistritald-my.sharepoint.com/:f:/g/personal/kforero_sdmujer_gov_co/Esuf1KF-7JlCvHcEo_PddWYBFxgAj30g65AKW4ZXwrLZHg?e=DdEnwT</t>
  </si>
  <si>
    <t xml:space="preserve">DICIEMBRE. Se realizaron 3 EMMA (i) con la subdirección local integral social los mártires con 20 part. (ii) Fundación Hogar Nuevo Porvenir con 34 part. (iii) Casa Afro con 30 mujeres afrocolombianas. </t>
  </si>
  <si>
    <t>https://secretariadistritald-my.sharepoint.com/:f:/g/personal/kforero_sdmujer_gov_co/EhRFgd59NDNJlx9f7K-cEK4BPxFMm3AQXTP4Hp2W-iVIQw?e=3myPWz</t>
  </si>
  <si>
    <t xml:space="preserve">En diciembre se realizaron 10 reuniones para avanzar en la construcción del documento metodológico (guía) que guíe el proceso de Asistencia Técnica para la Transversalización del Enfoque Diferencial dirigida a los Sectores de la Administración Distrital y el sector privado, así: 2 reuniones para presentar avances del documento a la directora de Enfoque Diferencial y hacer acuerdos; 7 reuniones para revisar las 4 metodologías elaboradas por la referente de mujeres lesbianas y bisexuales y la referente de mujeres trans, así como los ajustes sugeridos y 1 reunión para consolidar la guía de asistencia técnica y remitirla a la directora de Enfoque Diferencial. De acuerdo con esto se avanzó en la consolidación del documento de guía metodológica para la asistencia técnica con 6 metodologías que será revisada por la directora de Enfoque Diferencial. </t>
  </si>
  <si>
    <t>En diciembre se realizo Sensibilización con el equipo de atención del Hogar Nuevo Porvenir SDIS con la participación de 15 personas de diferentes perfiles que realizan acciones con personas que habitan en calle</t>
  </si>
  <si>
    <t>https://secretariadistritald-my.sharepoint.com/:f:/g/personal/kforero_sdmujer_gov_co/Eh__0TQdDWhPhVBeKnOGa1cByn_0dYP9kWvXwwJHJto43g?e=XWENC6</t>
  </si>
  <si>
    <t>https://secretariadistritald-my.sharepoint.com/:f:/g/personal/kforero_sdmujer_gov_co/Es7IP-40b_1DpkjcYh8NSb8BuaowPVp-sG2t9JkrBDjZkw?e=OyPziL</t>
  </si>
  <si>
    <t>En  Diciembre se realiza 1 conmemoracion:  El día 18 de diciembre se realiza la conmemoración  de mujer habitante de calle en la localidad de la candelaria en el cai bolívar en la carrera 10 con calle 7ma</t>
  </si>
  <si>
    <t>https://secretariadistritald-my.sharepoint.com/:f:/g/personal/kforero_sdmujer_gov_co/ElxQc8Od9chLj0xG9et4zM4BtbCQQ8ive-eOy43eDHq4Ww?e=iaCIXB</t>
  </si>
  <si>
    <t>https://secretariadistritald-my.sharepoint.com/:f:/g/personal/kforero_sdmujer_gov_co/EhXey74U58dBjr60MwhNsdcBVplAMDxyLphm0mpLhHvSmQ?e=f3Ak6u</t>
  </si>
  <si>
    <t xml:space="preserve">Diciembre De acuerdo con lo acordado entre el 12 y el 18 de diciembre todas las referentas  entregaron sus acciones de transversalización sistematizadas: Afrocolombianas y Palenqueras - Raizales - Rrom - Indígenas </t>
  </si>
  <si>
    <t>Para los meses de julio a Diciembre, se llevaron a cabo 14  Conmemoraciones, visibilidad y reconocimiento a la diversidad así: 1. Conmemoración del Día Distrital de las Mujeres Negras/Afrocolombianas realizada el 25 de julio 2. Se llevó a cabo un segundo espacio para continuar con la conmemoración de Mujeres Afro realizado el 31 de agosto 3. Conmemoración de mujeres indígenas el 5 de septiembre 4.  "Fiestón Lesbiarte" de mujeres lesbianas y bisexuales 21 de septiembre  5. Conmemoración de mujeres en ASP 25 de septiembre 6. Conmemoración de La mujer Palenquera como eje central para la transmisión de saberes gastronómicos y de la medicina ancestral  7. Conmemoración de la mujer gitana organización Unión Romani realizada a través de dos espacios de celebración. 8. Conmemoración mujeres campesinas y rurales ¡Sembrando vida! Mujeres transformando territorios. 9. Festival mujer joven: Emprender, reconocer y disfrutar de Bogotá 10. Conmemoración de Mujeres Raizales 11. Evento TRANS- Incidencias en su  6ta versión 12. 13avo  encuentro de mujeres con discapacidad "Bogotá avanza con la discapacidad" 13. Fecha conmemorativa de mujeres adulta y mayores 14. conmemoración  de mujer habitante de calle en la localidad de la candelaria en el cai bolívar</t>
  </si>
  <si>
    <t>https://secretariadistritald-my.sharepoint.com/:f:/g/personal/kforero_sdmujer_gov_co/ElxQc8Od9chLj0xG9et4zM4BtbCQQ8ive-eOy43eDHq4Ww?e=0Vcyv8</t>
  </si>
  <si>
    <t>Estrategia 1. Empoderamiento: Durante segundo semestre 2024 se realizaron 2510 certificaciones de funcionarios, ciudadanos y ciudadanas de los cursos de la Plataforma virtual de la Secretaría Distrital de la Mujer para bridar herramientas y orientaciones para el  empoderamiento y reconocimiento de los enfoques de derechos, diferencial e interseccional. 
Estrategia 2. Acciones Afirmativas para el fortalecimiento de capacidades emocionales, empoderamiento y educación para las mujeres en sus diferencias y diversidades. En total durante segundo semestre 2024, se realizaron 23 jornadas significativas y 5 semilleros de empoderamiento con la participación de 522 mujeres adolsecentes, jóvenes y adultas en sus diferencia y diversidades
Estrategia 2. Acciones Afirmativas para el fortalecimiento de capacidades emocionales, empoderamiento y educación para las mujeres en sus diferencias y diversidades.Durante segundo semestre 2024 se realizaron 34 Espacios de Conexión emocional y 10 escuelas de educación emocional presenciales, en estos espacios participaron 630 mujeres en sus diferencias y diversidades
Estrategia 2. Acciones Afirmativas para el fortalecimiento de capacidades emocionales, empoderamiento y educación para las mujeres en sus diferencias y diversidades. Durante el segundo semestre de 2024, se realizaron 10 ESUELAS AMARTE con 71 mujeres certificadas. 
Estrategia 3 Educación flexible A través del Contrato interadministrativo 984 de 2024 celebrado entre la SDMujer y el Instituto Colombiano para la Evaluación -ICFES que tiene por Objeto contratar la aplicación del examen de Estado Saber 11 calendario A del 2024 y los demás servicios de evaluación que presta el ICFES en el marco de este examen. participaron en la presentación de la Prueba sABER 11 - 129 mujeres en sus diferencias y diversidades, de las cuales presentaron la Prueba Saber-11ICFES, 9 afrocolombianas, 9 gitanas, 1 raizal, 11 víctimas del conflicto armado, 1 migrante y 6 mujeres en ASP y Realización de 5 cursos de educación flexible a través del acompañamiento de la DED en articulación con entidades como el SENA con 93 mujeres certificadas. 
Estrategia 4 Educación menstrual De julio a Diciembre se han realizado 24  Espacios de Educación Menstrual para el Autoconocimiento y Autocuidado – EMAA con la participación de 488 mujeres en sus diferencias  y diversidades, que son momentos de reflexión, pedagogía y aclaración de inquietudes relacionadas con el autocuidado menstrual. En donde se ha logrado llegar a adolescentes, jóvenes y mujeres en sus diferencias y diversidad para brindar herramientas frente a la dignidad menstrual como un derecho humano</t>
  </si>
  <si>
    <t>https://secretariadistritald-my.sharepoint.com/:f:/g/personal/kforero_sdmujer_gov_co/EkEkpN2yjUBFqQc92IhykTcBZCU46Fwktt-m1fcMvHlLBA?e=d3ngv3</t>
  </si>
  <si>
    <t>Se realiza reprogramación de las metas proyecto de inversión teniendo en cuenta los traslados presupuestales realizados con ocasión a la necesidad de adiciones de OPS.</t>
  </si>
  <si>
    <t xml:space="preserve">Con el objetivo de brindar herramientas para contribuir a la eliminación de estereotipos, reducir imaginarios y factores de discriminación a través del reconocimiento y garantía de los  derechos de las mujeres en sus diferencias y diversidades, la Dirección de Enfoque Diferencial avanza en la implementación de 3 estrategias así: 
Estrategia 1. FORMACIÓN EN HERRAMIENTAS DE CAPACIDADES EMOCIONALES Y DE EMPODERAMIENTO: Durante el año 2024 se realizaron 2510 certificaciones de funcionarios, ciudadanos y ciudadanas de los cursos de la Plataforma virtual de la Secretaría Distrital de la Mujer para bridar herramientas y orientaciones para el  empoderamiento y reconocimiento de los enfoques de derechos, diferencial e interseccional, así: (i)Curso virtual Observo, Identifico y Protejo: niñas, niños y adolescentes libres de violencias basadas en género 2377 certificaciones (ii)Curso virtual Tejiendo redes: derechos humanos, migración y bienestar emocional de las mujeres para servidores públicos 11 certificaciones (iii) Curso virtual Tejiendo redes: derechos humanos  y bienestar emocional de las mujeres dirigido a migrantes y comunidad 51 certificaciones (iv) Curso Amar-te escuela de educación emocional  virtual 71 certificaciones. 
Estrategia 2.  ACCIONES AFIRMATIVAS PARA EL FORTALECIMIENTO DE CAPACIDADES EMOCIONALES Y EMPODERAMIENTO  DE LAS MUJERES. Durante 2024, se realizaron 23 jornadas significativas y 5 semilleros de empoderamiento con la participación de 522 mujeres adolescentes, jóvenes y adultas en sus diferencia y diversidades, en estos espacios participaron mujeres indígenas, raizales, Afrocolombianas, Palenqueras, Gitanas, Campesinas y mujeres en ASP. Las metodologías fueron diseñadas de acuerdo a las necesidades de cada grupo poblacional, avanzando así en la transversalización del enfoque de género y diferencial de las mujeres. Adicionalmente, Para el año 2024 se realizaron 34 Espacios de Conexión Emocional y  10 escuelas de Educación Emocional presencial, en estos espacios participaron 630 mujeres en sus diferencias y diversidades con el objetivo  de brindar herramientas  propias para la gestión emocional y la resolución de conflictos desde el arte.
Estrategia 3. EDUCACIÓN FLEXIBLE. A través del Contrato interadministrativo 984 de 2024 celebrado entre la SDMujer y el ICFES con Objeto: contratar la aplicación del examen de Estado Saber 11 calendario A del 2024 y los demás servicios de evaluación que presta el ICFES en el marco de este examen. Se inscribieron para la presentación de la Prueba Saber11- ICFES 199 mujeres en sus diferencias y diversidades y finalmente participaron en la presentación de la Prueba SABER11-ICFES, 11 afrocolombianas, 9 gitanas, 1 raizal, 11 víctimas del conflicto armado, 1 migrante, 6 mujeres en ASP y 90 mujeres en sus diferencias y diversidades. </t>
  </si>
  <si>
    <t xml:space="preserve">Estrategia 1. FORMACIÓN EN HERRAMIENTAS DE CAPACIDADES EMOCIONALES Y DE EMPODERAMIENTO: Durante el año 2024 se realizaron 2510 certificaciones de funcionarios, ciudadanos y ciudadanas de los cursos de la Plataforma virtual de la Secretaría Distrital de la Mujer para bridar herramientas y orientaciones para el  empoderamiento y reconocimiento de los enfoques de derechos, diferencial e interseccional, así: 
•	Curso virtual Observo, Identifico y Protejo: niñas, niños y adolescentes libres de violencias basadas en género 2377 certificaciones: Julio 457 personas certificadas. Agosto 1.309 profesionales certificadas, Septiembre se certificaron 441 personas,  Octubre se certificaron 118 personas, Noviembre 41 funcionarios y funcionarias de la Secretaría Distrital de Integración Social, Diciembre 11 personas certificadas.
•	Curso virtual Tejiendo redes: derechos humanos, migración y bienestar emocional de las mujeres para servidores públicos 11 certificaciones
•	 Curso virtual Tejiendo redes: derechos humanos  y bienestar emocional de las mujeres dirigido a migrantes y comunidad 51 certificaciones 
•	Curso Amar-te escuela de educación emocional  virtual 71 certificaciones.  </t>
  </si>
  <si>
    <t xml:space="preserve">De julio a Diciembre de 2024 se han realizado 24  Espacios de Educación Menstrual para el Autoconocimiento y Autocuidado – EMAA con la participación de 488 mujeres en sus diferencias  y diversidades, siendo momentos de reflexión, pedagogía y aclaración de inquietudes relacionadas con el autocuidado menstrual, en donde se ha logrado llegar a adolescentes, jóvenes y mujeres en sus diferencias y diversidad para brindar herramientas frente a la dignidad menstrual como un derecho humano fundamental, promoviendo el reconocimiento de la menstruación como un proceso natural que no debe ser estigmatizado, y logrando  cambiar la percepción social sobre la menstruación, empoderando a las mujeres y niñas para que reivindiquen su derecho a vivir esta experiencia con dignidad, adicionalmente, en el mismo periodo se realizaron 6 reuniones de la mesa distrital de cuidad menstrual en donde se articuló la realización de: 6 seis recorridos por la dignidad menstrual en las localidades de Chapinero, Ciudad Bolívar, San Cristóbal, Puente Aranda, Barrios Unidos y Mártires, abordando a 78 mujeres habitantes de calle o en riesgo de habitar calle con herramientas de educación menstrua y la realización en el mes de Diciembre de 1 jornada de educación menstrual en Kenedy con 42 participantes y la realización de la fecha conmemorativa de los habitantes de calle. </t>
  </si>
  <si>
    <t xml:space="preserve">Con el objetivo de fortalecer la oferta institucional orientada a la transformación de imaginarios discriminatorios contra las mujeres en sus diferencias y diversidad en el Distrito Capital, así como lograr el aumento de calidad y pertinencia de los servicios, programas y estrategias, dirigidos a mujeres de Bogotá que incorporen el enfoque diferencial en el sector público y privado y que vinculen a la ciudadanía y a las mujeres en sus diferencias, desde la Dirección de Enfoque Diferencial se realizan asistencias técnicas, cualificación a equipos técnicos y profesionales y se acompañan acciones para la transversalización del enfoque diferencial y para el conocimiento de los Derechos Humanos de las mujeres de servidoras y servidores públicos y  sector privado, impulsando la creación de estrategias colectivas para transformar las estructuras de exclusión y desigualdad, logrando la incorporación del enfoque diferencial en los planes, programas y proyectos que propenden por la garantía de los derechos de las mujeres en sus diferencias y diversidades. De Julio a Diciembre de 2024 se realizaron 12 acciones en 10 sectores del distrito, así:
GOBIERNO Transferencias de conocimiento Capacidades Psicoemocionales - Socialización herramientas a equipos psicosociales de Dirección DDHH Sec. Gob
HACIENDA Capacitación sobre derechos de las personas trans y comportamientos discriminatorios en entornos laborales y personales en Catastro Distrital. 
DES. ECONÓMICO Reunión de Acompañamiento en la construcción de la acción afirmativa con emprendedoras lesbianas y bisexuales a cargo de la SDDE con  la Secretaría de Desarrollo Económico. 
SALUD Cualificaciones a equipos Transferencias de conocimiento Educación Menstrual: Socialización de herramientas a funcionarios(as) de la Secretaría Distrital de Salud. 
INTEGRACIÓN SOCIAL (i)Taller con el equipo del Instituto Distrital para la Protección de la Niñez y la Juventud - IDIPRON sobre enfoques de la PPMYEG, conceptos básicos sobre sistema sexo-género-deseo y herramientas para el trabajo con mujeres LBT. (ii)Jornada de sensibilización para transversalización del ED a profesionales de diferentes Subdirecciones Locales de: Usaquén, La Candelaria, Rafael Uribe Uribe, Kennedy, Antonio Nariño, Puente Aranda, Fontibón, Engativá, Los Mártires y San Cristóbal, y líderes de políticas públicas de las subdirecciones técnicas para la Juventud, Infancia, Adultez, Familia, asuntos LGBTI, Discapacidad y Dirección de Nutrición y Abastecimiento. (iii)Taller sobre enfoques de la PPMYEG y el derecho a una vida libre de violencias a Subdirección para Asuntos LGBTI. (iv) Taller sobre enfoques de la PPMYEG y el derecho a una vida libre de violencias Tema: Enfoque de Género y Diferencial, Oferta de la Estrategia Casa de Todas y recomendaciones para el abordaje de mujeres en ASP con Equipo Servicio Autocuidado Liberia. (v) Jornada de sensibilización para transversalización del ED a el equipo de atención de la Subdirección Local de los Mártires,  Referente de la CIOM y profesional Enlace Sofia de la Localidad de los Mártires. (vi) Cualificaciones a equipos Transferencias de conocimiento Educación Menstrual: Socialización de herramientas a equipos IDIPRON (vii) Cualificaciones a equipos Transferencias de conocimiento Educación Menstrual: Socialización de herramientas a equipos SDIS (viii) Jornada de sensibilización para transversalización del ED a el equipo de atención del Hogar Nuevo Porvenir SDIS 
AMBIENTE Reunión sobre propuestas de accione para la transversalización del ED en fechas emblemáticas de las mujeres en sus diferencias y diversidad con Instituto Distrital de Protección y Bienestar Animal – IDPYBA, Jardín Botánico de Bogotá - JBB, Secretaría Distrital de Ambiente - SDA e Instituto Distrital de Gestión del Riesgo y Cambio Climático – IDIGER. (ii)Taller sobre “Comunicación efectiva, asertiva, empática e incluyente con enfoque de género y diferencial” para Instituto Distrital de Protección y Bienestar Animal - IDPYBA  (iii) Sensibilización sobre “entornos laborales sin discriminación" para servidoras y servidores del IDPYBA
SEGURIDAD, CONVIVENCIA, JUSTICIA (i) Cualificaciones a equipos Transferencias de conocimiento Educación Menstrual: Socialización de herramientas al equipo de atención integral de la Cárcel Distrital. (ii) Jornada de sensibilización para transversalización del ED y brindar recomendaciones para el abordaje con mujeres en ASP. 
JURIDICA Jornada de sensibilización para transversalización del ED a funcionario-as y contratistas de la Secretaría Jurídica Distrital 
SECTOR DESCENTRALIZADO Espacio de herramientas de transversalización de enfoque de género para profesional de la Unidad de Medición y Conciliación de la Casa de Justicia de Tunjuelito y equipo que prestan sus servicios en el equipamiento de la Casa de Justicia. (ii) Taller sobre identidades de género diversas y lineamientos de atención a mujeres LBT en el marco del Comité Operativo Local de Mujer y Equidad de Género - COLMyEG de la localidad de Fontibón. (iii) Conversatorio sobre Enfoque de Género y Diferencial, oferta de la Estrategia Casa de Todas y recomendaciones para el abordaje de mujeres en ASP a la Mesa Interinstitucional LGBTI- Kennedy. (iv)Taller de recomendaciones para la incorporación del enfoque diferencial - Mujeres lesbianas y bisexuales con los equipos de planeación y participación de la Alcaldía Local de Engativá.    </t>
  </si>
  <si>
    <t xml:space="preserve">Durante el segundo semestre 2024 se realizaron 15 actividades para la transversalización del enfoque diferencial en 9 sectores del Distrito y en el sector descentralizado, así: 
GOBIERNO Transferencias de conocimiento Capacidades Psicoemocionales - Socialización herramientas a equipos psicosociales de Dirección DDHH Sec. Gob
HACIENDA Capacitación sobre derechos de las personas trans y comportamientos discriminatorios en entornos laborales y personales en Catastro Distrital. 
DES. ECONÓMICO Reunión de Acompañamiento en la construcción de la acción afirmativa con emprendedoras lesbianas y bisexuales a cargo de la SDDE con  la Secretaría de Desarrollo Económico. 
SALUD Cualificaciones a equipos Transferencias de conocimiento Educación Menstrual: Socialización de herramientas a funcionarios(as) de la Secretaría Distrital de Salud. 
INTEGRACIÓN SOCIAL (i)Taller con el equipo del Instituto Distrital para la Protección de la Niñez y la Juventud - IDIPRON sobre enfoques de la PPMYEG, conceptos básicos sobre sistema sexo-género-deseo y herramientas para el trabajo con mujeres LBT. (ii)Jornada de sensibilización para transversalización del ED a profesionales de diferentes Subdirecciones Locales de: Usaquén, La Candelaria, Rafael Uribe Uribe, Kennedy, Antonio Nariño, Puente Aranda, Fontibón, Engativá, Los Mártires y San Cristóbal, y líderes de políticas públicas de las subdirecciones técnicas para la Juventud, Infancia, Adultez, Familia, asuntos LGBTI, Discapacidad y Dirección de Nutrición y Abastecimiento. (iii)Taller sobre enfoques de la PPMYEG y el derecho a una vida libre de violencias a Subdirección para Asuntos LGBTI. (iv) Taller sobre enfoques de la PPMYEG y el derecho a una vida libre de violencias Tema: Enfoque de Género y Diferencial, Oferta de la Estrategia Casa de Todas y recomendaciones para el abordaje de mujeres en ASP con Equipo Servicio Autocuidado Liberia. (v) Jornada de sensibilización para transversalización del ED a el equipo de atención de la Subdirección Local de los Mártires,  Referente de la CIOM y profesional Enlace Sofia de la Localidad de los Mártires. (vi) Cualificaciones a equipos Transferencias de conocimiento Educación Menstrual: Socialización de herramientas a equipos IDIPRON (vii) Cualificaciones a equipos Transferencias de conocimiento Educación Menstrual: Socialización de herramientas a equipos SDIS (viii) Jornada de sensibilización para transversalización del ED a el equipo de atención del Hogar Nuevo Porvenir SDIS 
AMBIENTE Reunión sobre propuestas de accione para la transversalización del ED en fechas emblemáticas de las mujeres en sus diferencias y diversidad con Instituto Distrital de Protección y Bienestar Animal – IDPYBA, Jardín Botánico de Bogotá - JBB, Secretaría Distrital de Ambiente - SDA e Instituto Distrital de Gestión del Riesgo y Cambio Climático – IDIGER. (ii)Taller sobre “Comunicación efectiva, asertiva, empática e incluyente con enfoque de género y diferencial” para Instituto Distrital de Protección y Bienestar Animal - IDPYBA  (iii) Sensibilización sobre “entornos laborales sin discriminación" para servidoras y servidores del IDPYBA
MUJERES (i)Prestación permanente de servicios de interpretación en LSC para ciudadanas sordas. PERMANENTEMENTE DE FEBRERO A DICIEMBRE  (ii) Socialización del “Protocolo de atención con enfoque diferencial”, dirigido a los nuevos contratistas encargados de la vigilancia y seguridad de la Secretaría Distrital de la Mujer. (iii) Jornada de recomendaciones para la atención a las mujeres en sus diferencias y diversidad con enfoque diferencial para  la Secretaría Distrital de la Mujer (iv) Taller de recomendaciones para el trabajo con mujeres lesbianas, bisexuales y trans con el equipo de Casa de Todas (v) Socialización de la Estrategia de Casa de Todas, Políticas Públicas de Mujer y Equidad de Género y Políticas Públicas de ASP (vi) Taller sobre enfoques de la PPMYEG y recomendaciones para el trabajo con mujeres en sus diferencias y diversidades.
SEGURIDAD, CONVIVENCIA, JUSTICIA (i) Cualificaciones a equipos Transferencias de conocimiento Educación Menstrual: Socialización de herramientas al equipo de atención integral de la Cárcel Distrital. (ii) Jornada de sensibilización para transversalización del ED y brindar recomendaciones para el abordaje con mujeres en ASP. 
JURIDICA Jornada de sensibilización para transversalización del ED a funcionario-as y contratistas de la Secretaría Jurídica Distrital 
SECTOR DESCENTRALIZADO Espacio de herramientas de transversalización de enfoque de género para profesional de la Unidad de Medición y Conciliación de la Casa de Justicia de Tunjuelito y equipo que prestan sus servicios en el equipamiento de la Casa de Justicia. (ii) Taller sobre identidades de género diversas y lineamientos de atención a mujeres LBT en el marco del Comité Operativo Local de Mujer y Equidad de Género - COLMyEG de la localidad de Fontibón. (iii) Conversatorio sobre Enfoque de Género y Diferencial, oferta de la Estrategia Casa de Todas y recomendaciones para el abordaje de mujeres en ASP a la Mesa Interinstitucional LGBTI- Kennedy. (iv)Taller de recomendaciones para la incorporación del enfoque diferencial - Mujeres lesbianas y bisexuales con los equipos de planeación y participación de la Alcaldía Local de Engativá.  </t>
  </si>
  <si>
    <r>
      <rPr>
        <b/>
        <sz val="11"/>
        <rFont val="Arial"/>
        <family val="2"/>
      </rPr>
      <t xml:space="preserve"> DICIEMBRE Primer borrador de Documento de metodología que guíe el proceso de AT para la Transversalización del Enfoque Diferencial dirigida a los Sectores de la Administración Distrital y el sector privado Formulado y presentado adicionalmente formulación de 4 metodologías para poblaciòn LB Y TRANS. </t>
    </r>
    <r>
      <rPr>
        <sz val="11"/>
        <rFont val="Arial"/>
        <family val="2"/>
      </rPr>
      <t>AGO. Construc. propuesta estructura documento metodol. Socializa. a la DED avance en implementa. estrategia transversalización del E.D. y A.T.  a sectores de la Adm. Dis. II semestre 2020 a I semestre 2024, se recibieron indicaciones de directora para diseño de las metodol. AT. de la DED, Presenta. propuesta estructura de documento metodol. de A.T. la cual revisó, ajustó y validó como primer borrador a trabajar en 2024 SEPT. reunión para estructura documento que sistematiza las metodol. de A.T. y envió a DED para revisión, comentarios y posterior socializa. al equipo DED; solicitud de temas que se han trabajado con sectores de la Adm. Dist. OCT. reunión socializa.  consolidado temas que se han trabajado en A.T. desde la DED de 2021 a 2024 y priorizar temas; reunión contratistas del equipo de AT definir temas y cronograma a dic. 2024 para sistematiza. de metodol. de AT desde la DED. Avance en estructura general de la Guía de AT. y avance en organizar la sistematiza. de las metodol. Programa. espacios para revisar los avances y propuestas NOV. (i) ajustes contenido guía de A.T. (ii) revi. y comentarios a metodol. de “Fiestón Lesbiarte” elaborada por referente de mujeres LB (iii) revisión y comentarios metodol sobre sistema sexo género, orientaciones sexuales e identidades de género, elaborada por la referente mujeres trans. Avance: contar con versión ajustada de la guía de A.T.; metodol. del “Fiestón Lesbiarte” ajustada según comentarios y metodol. sobre sistema sexo género, orientaciones sexuales e identidades de género ajustada según comentarios</t>
    </r>
    <r>
      <rPr>
        <b/>
        <sz val="11"/>
        <rFont val="Arial"/>
        <family val="2"/>
      </rPr>
      <t xml:space="preserve"> </t>
    </r>
  </si>
  <si>
    <t>Para los meses de julio a Diciembre, se llevaron a cabo 14 Conmemoraciones, para visibilizar y exaltar el aporte de los grupos poblacionales excluidos e invisibilizados del tejido social y cultural de la ciudad, convirtiéndolos en espacios para destacar el rol de las mujeres en sus diferencias y diversidades en la construcción de ciudad y fortalecer sus etnias, tradiciones y costumbres, reconociendo su papel central en prácticas culturales y familiares, promoviendo su inclusión activa en los procesos organizativos y decisiones que impactan su comunidad, así: 1. Conmemoración del Día Distrital de las Mujeres Negras/Afrocolombianas realizada el 25 de julio 2. Se llevó a cabo un segundo espacio para continuar con la conmemoración de Mujeres Afro realizado el 31 de agosto 3. Conmemoración de mujeres indígenas el 5 de septiembre 4.  "Fiestón Lesbiarte" de mujeres lesbianas y bisexuales 21 de septiembre  5. Conmemoración de mujeres en ASP 25 de septiembre 6. Conmemoración de La mujer Palenquera como eje central para la transmisión de saberes gastronómicos y de la medicina ancestral  7. Conmemoración de la mujer gitana organización Unión Romani realizada a través de dos espacios de celebración. 8. Conmemoración mujeres campesinas y rurales ¡Sembrando vida! Mujeres transformando territorios. 9. Festival mujer joven: Emprender, reconocer y disfrutar de Bogotá 10. Conmemoración de Mujeres Raizales 11. Evento TRANS- Incidencias en su  6ta versión 12. 13avo  encuentro de mujeres con discapacidad "Bogotá avanza con la discapacidad" 13. Fecha conmemorativa de mujeres adulta y mayores 14. conmemoración  de mujer habitante de calle en la localidad de la candelaria en el CAI Bolívar</t>
  </si>
  <si>
    <r>
      <rPr>
        <b/>
        <sz val="11"/>
        <rFont val="Arial"/>
        <family val="2"/>
      </rPr>
      <t xml:space="preserve"> Diciembre A Diciembre, se logra la Formulación y sistematización de metodologías de reconocimiento de la diversidad de las mujeres del Distrito  tanto en el ámbito público como en el privado, para el abordaje a los diferentes pueblos y comunidades con los que trabaja la DED, logrando el cumplimiento de la meta.  Agosto,</t>
    </r>
    <r>
      <rPr>
        <sz val="11"/>
        <rFont val="Arial"/>
        <family val="2"/>
      </rPr>
      <t xml:space="preserve"> se remitió el documento sobre las metodologías y líneas de trabajo para el reconocimiento de la diversidad a carga de la dirección de enfoque diferencial a la directora de enfoque diferencial para su revisión, quien le realizó comentarios y ajsutes, </t>
    </r>
    <r>
      <rPr>
        <b/>
        <sz val="11"/>
        <rFont val="Arial"/>
        <family val="2"/>
      </rPr>
      <t>Septiembre</t>
    </r>
    <r>
      <rPr>
        <sz val="11"/>
        <rFont val="Arial"/>
        <family val="2"/>
      </rPr>
      <t xml:space="preserve"> se realizó una reunión con el equipo de asistencias técnicas con el fin de articular las acciones y pasos a seguir para comenzar con el fortalecimiento del equipo de la DED relacionado con el tema de capacitación sobre transversalización del enfoque diferencial y se realizaron ajustes y comentarios al documento de Metodologías Reconocimiento de la Diversidad </t>
    </r>
    <r>
      <rPr>
        <b/>
        <sz val="11"/>
        <rFont val="Arial"/>
        <family val="2"/>
      </rPr>
      <t>octubre</t>
    </r>
    <r>
      <rPr>
        <sz val="11"/>
        <rFont val="Arial"/>
        <family val="2"/>
      </rPr>
      <t xml:space="preserve"> Se llevó a cabo una reunión de emplame de la estrategia, en la que se establecieron acuerdos y compromisos para el desarrollo de la sistematización. Se abordaron los avances realizados y se realizó la revisión del documento de sistematización. </t>
    </r>
    <r>
      <rPr>
        <b/>
        <sz val="11"/>
        <rFont val="Arial"/>
        <family val="2"/>
      </rPr>
      <t>Noviembre</t>
    </r>
    <r>
      <rPr>
        <sz val="11"/>
        <rFont val="Arial"/>
        <family val="2"/>
      </rPr>
      <t xml:space="preserve"> Se llevó a cabo una socialización con todo el equipo mediante un ejercicio experimental sobre la sistematización, en el que se compartió el formato correspondiente y se resolvieron dudas dentro del equipo. Esta actividad fue realizada con la aprobación de la directora Lina Lozano, y el equipo de sistematización estuvo de acuerdo con el proceso. Todas las participantes fueron involucradas en el ejercicio, </t>
    </r>
  </si>
  <si>
    <t xml:space="preserve">Estrategia 1. FORMACIÓN EN HERRAMIENTAS DE CAPACIDADES EMOCIONALES Y DE EMPODERAMIENTO: Durante el año 2024 se realizaron 2510 certificaciones de funcionarios, ciudadanos y ciudadanas de los cursos de la Plataforma virtual de la Secretaría Distrital de la Mujer para bridar herramientas y orientaciones para el  empoderamiento y reconocimiento de los enfoques de derechos, diferencial e interseccional, así: 
•	Curso virtual Observo, Identifico y Protejo: niñas, niños y adolescentes libres de violencias basadas en género 2377 certificaciones: Julio 457 personas certificadas. Agosto 1.309 profesionales certificadas, Septiembre se certificaron 441 personas,  Octubre se certificaron 118 personas, Noviembre 41 funcionarios y funcionarias de la Secretaría Distrital de Integración Social, Diciembre 11 personas certificadas.
•	Curso virtual Tejiendo redes: derechos humanos, migración y bienestar emocional de las mujeres para servidores públicos 11 certificaciones
•	 Curso virtual Tejiendo redes: derechos humanos  y bienestar emocional de las mujeres dirigido a migrantes y comunidad 51 certificaciones 
•	Curso Amar-te escuela de educación emocional  virtual 71 certificaciones. </t>
  </si>
  <si>
    <r>
      <t xml:space="preserve">Estrategia 2.  Acciones Afirmativas para el fortalecimiento de capacidades emocionales y de empoderamiento para las mujeres en sus diferencias y diversidades.  </t>
    </r>
    <r>
      <rPr>
        <sz val="11"/>
        <color theme="1"/>
        <rFont val="Arial"/>
        <family val="2"/>
      </rPr>
      <t xml:space="preserve">Durante el segundo semestre de 2024, se realizaron 10 ESUELAS AMARTE, así: AGOSTO inscripción de 16 mujeres jóvenes  de Escuela de Educación AMARTE presencial con UNAD, además de la articulación con la Cárcel  Distrital de varones y anexo  de mujeres de Bogotá para inicio de Escuela AMARTE con Mujeres  privadas de la libertad. SEPT. se iniciaron dos 2  Escuelas de Educación emocional AMARTE para mujeres  privadas de la libertad   en  la  Cárcel  Distrital de varones y anexo  de mujeres de Bogotá. OCT. Se iniciaron 2 escuelas de educación emocional una con mujeres en ASP y 1 escuela con mujeres con discapacidad visual. NOV.  Se iniciaron 4 escuelas de educación emocional (ASP -adultas - 2 de mujeres con discapacidad) </t>
    </r>
  </si>
  <si>
    <t>Estrategia 2.  Acciones Afirmativas para el fortalecimiento de capacidades emocionales y de empoderamiento para las mujeres en sus diferencias y diversidades. Durante el segundo semestre 2024 se realizaron 34 Espacios de Conexión emocional, en estos espacios participaron 504 mujeres en sus diferencias y diversidades, estos espacios tuvieron como objetivo  el auto reconocimiento de herramientas  propias para la gestión emocional y la resolución de conflictos, además, generar capacidades psicoemocionales para el cuidado y bienestar emocional de las mujeres que en sus diferencias y diversidad que  han visto vulnerada su salud mental producto del estigma, la discriminación y las desigualdades, buscando que  las mujeres se reconozcan y se apropien de  prácticas orientadas al  autocuidado y manejo de las emociones como un factor protector, así como al desarrollo de habilidades de afrontamiento y resiliencia.</t>
  </si>
  <si>
    <t xml:space="preserve">Estrategia 2.  Acciones Afirmativas para el fortalecimiento de capacidades emocionales y de empoderamiento para las mujeres en sus diferencias y diversidades. Durante el segundo semestre 2024 se realizaron 10 escuelas de educación emocional AMARTE presenciales, en estos espacios participaron 126 mujeres en sus diferencias y diversidades, estos espacios tuvieron como objetivo  el auto reconocimiento de herramientas  propias para la gestión emocional y la resolución de conflictos, además, generar capacidades psicoemocionales para el cuidado y bienestar emocional de las mujeres.. </t>
  </si>
  <si>
    <t>Estrategia 3. EDUCACIÓN FLEXIBLE. A través del Contrato interadministrativo 984 de 2024 celebrado entre la SDMujer y el ICFES con Objeto: contratar la aplicación del examen de Estado Saber 11 calendario A del 2024 y los demás servicios de evaluación que presta el ICFES en el marco de este examen. Se inscribieron para la presentación de la Prueba Saber11- ICFES 199 mujeres en sus diferencias y diversidades y finalmente participaron en la presentación de la Prueba SABER11-ICFES, 11 afrocolombianas, 9 gitanas, 1 raizal, 11 víctimas del conflicto armado, 1 migrante, 6 mujeres en ASP y 90 mujeres en sus diferencias y diversidades.</t>
  </si>
  <si>
    <t xml:space="preserve">Estrategia 3. EDUCACIÓN FLEXIBLE. En el periodo de julio a Noviembre se ha adelantado la realización de 5 cursos de educación flexible con 96 mujeres participentes a través del acompañamiento de la DED en articulación con entidades como el SENA, así: 2 cursos de barismo con 59 participantes, 1 curso de organización de eventos con 19 participantes, acompañamiento a 1 curso de inglés, 1 curso de marketig digital para 18 mujeres rurales. </t>
  </si>
  <si>
    <r>
      <rPr>
        <b/>
        <sz val="11"/>
        <rFont val="Arial"/>
        <family val="2"/>
      </rPr>
      <t xml:space="preserve">Estrategia 3. EDUCACIÓN FLEXIBLE. </t>
    </r>
    <r>
      <rPr>
        <sz val="11"/>
        <rFont val="Arial"/>
        <family val="2"/>
      </rPr>
      <t xml:space="preserve">En el periodo de julio a Noviembre se ha adelantado la realización de 5 cursos de educación flexible con 96 mujeres participentes a través del acompañamiento de la DED en articulación con entidades como el SENA, así: 2 cursos de barismo con 59 participantes, 1 curso de organización de eventos con 19 participantes, acompañamiento a 1 curso de inglés, 1 curso de marketig digital para 18 mujeres rurales. </t>
    </r>
  </si>
  <si>
    <t xml:space="preserve">Durante el segundo semestre de 2024,  se realizaron 6 reuniones de la mesa distrital de cuidado menstrual MDCM 6 recorridos,  6 cualificaciones a equipos y la realización de la fecha conmemorativa de los habitantes de calle. JULIO. sexta reunión de la MDCM. Recorrido en la localidad de Chapinero 10 part. 2 cualificaciones a equipos de IDIPRON con 21 part. y SDIS con 5 part. AGOSTO.  séptima reunión de la MDCM. Recorrido en la localidad de Ciudad Bolívar en donde se abordaron 11 mujeres. 3 cualificaciones a equipos de SDIS con 236 participantes y se asistió a 6 escenarios distritales de discusión. SEPT. Octava MDCM con delegados de IDIPRON, SDIS adultez y referente de habitabilidad de calle, SDS y en este espacio se acuerda unirse para la conmemoración. OCT. Novena MDCM el 29 de oct. se realiza 1 recorrido por la localidad de San Critobal  NOV. MDCM el día 27 de nov. se realizan 2 recorridos por las localidades de Puente Aranda y Barrios Unidos. DICIEMBRE. Se realizó la última  Mesa Distrital del año el día 12 de diciembre, en esta mesa se proyecta el plan de trabajo proyectado para el año entrante, se consolidan las fechas y localidades de las jornadas y recorridos del año 2025, así mismo se dejan compromisos para que la mesa construya los instrumentos, lineamientos, pedagogía, necesaria para avanzar en el ejercicio interinstitucional integral en pro de los derechos y condiciones dignas para la menstruación en el distrito. Durante el mes de diciembre se realizan las siguientes acciones: (i) a  un recorrido en la localidad de mártires (ii) una jornada de cuidado menstrual en la localidad de Kennedy. (iii) El día 18 de diciembre se realiza la conmemoración  de mujer habitante de calle en la localidad de la candelaria en el cai bolívar en la carrera 10 con calle 7ma. (iv) 1 fortalecimiento presencial de la metodología completa a funcionarios y funcionarias de la SDIS. </t>
  </si>
  <si>
    <t xml:space="preserve">De julio a Diciembre de 2024 se han realizado 24  Espacios de Educación Menstrual para el Autoconocimiento y Autocuidado – EMAA con la participación de 488 mujeres en sus diferencias  y diversidades, siendo momentos de reflexión, pedagogía y aclaración de inquietudes relacionadas con el autocuidado menstrual, en donde se ha logrado llegar a adolescentes, jóvenes y mujeres en sus diferencias y diversidad para brindar herramientas frente a la dignidad menstrual como un derecho humano fundamental, promoviendo el reconocimiento de la menstruación como un proceso natural que no debe ser estigmatizado, y logrando  cambiar la percepción social sobre la menstruación, empoderando a las mujeres y niñas para que reivindiquen su derecho a vivir esta experiencia con dignidad así, JULIO 7 espacios EMAA, con 70 participantes en total en estos espacios.  AGOSTO Un 1 espacio EMAA con la participación de 14 mujeres adolescentes y jóvenes. SEPT. 7 espacios EMAA, en los siguientes lugares, tanto urbanos como rural: Colegio rural Destino, localidad de Usme-Rural Universidad del bosque-Urbano  Liberia SDIS-Urbano (ASP) Estudio WebCam (Mmg)- Urbano  Operador del ICBF Árbol Madre de la Sabiduría- salón comunal barrio la favorita-Urbano. OCTUBRE. 5 EMAA en: Feria María paz ; Feria Panas y parces; Recorrido de mujeres ASP; Colegio Pasquilla y Unidad de protección integral - UPI 32 IDIPRON. En los espacios participaron en total 156 personas de las cuales:  36 son adolescentes y jóvenes 64. NOVIEMBRE 1 Espacio EMAA con la Fundación Cares. En el espacio participo un total de 30 personas de las cuales: 2 adolescentes, 7 jóvenes y 21 mujeres adultas DICIEMBRE. Se realizaron 3 EMMA (i) con la subdirección local integral social los mártires con 20 part. (ii) Fundación Hogar Nuevo Porvenir con 34 part. (iii) Casa Afro con 30 mujeres afrocolombianas. </t>
  </si>
  <si>
    <t xml:space="preserve"> DICIEMBRE Primer borrador de Documento de metodología que guíe el proceso de AT para la Transversalización del Enfoque Diferencial dirigida a los Sectores de la Administración Distrital y el sector privado Formulado y presentado adicionalmente formulación de 4 metodologías para poblaciòn LB Y TRANS. AGO. Construc. propuesta estructura documento metodol. Socializa. a la DED avance en implementa. estrategia transversalización del E.D. y A.T.  a sectores de la Adm. Dis. II semestre 2020 a I semestre 2024, se recibieron indicaciones de directora para diseño de las metodol. AT. de la DED, Presenta. propuesta estructura de documento metodol. de A.T. la cual revisó, ajustó y validó como primer borrador a trabajar en 2024 SEPT. reunión para estructura documento que sistematiza las metodol. de A.T. y envió a DED para revisión, comentarios y posterior socializa. al equipo DED; solicitud de temas que se han trabajado con sectores de la Adm. Dist. OCT. reunión socializa.  consolidado temas que se han trabajado en A.T. desde la DED de 2021 a 2024 y priorizar temas; reunión contratistas del equipo de AT definir temas y cronograma a dic. 2024 para sistematiza. de metodol. de AT desde la DED. Avance en estructura general de la Guía de AT. y avance en organizar la sistematiza. de las metodol. Programa. espacios para revisar los avances y propuestas NOV. (i) ajustes contenido guía de A.T. (ii) revi. y comentarios a metodol. de “Fiestón Lesbiarte” elaborada por referente de mujeres LB (iii) revisión y comentarios metodol sobre sistema sexo género, orientaciones sexuales e identidades de género, elaborada por la referente mujeres trans. Avance: contar con versión ajustada de la guía de A.T.; metodol. del “Fiestón Lesbiarte” ajustada según comentarios y metodol. sobre sistema sexo género, orientaciones sexuales e identidades de género ajustada según comentarios </t>
  </si>
  <si>
    <t xml:space="preserve"> Diciembre A Diciembre, se logra la Formulación y sistematización de metodologías de reconocimiento de la diversidad de las mujeres del Distrito  tanto en el ámbito público como en el privado, para el abordaje a los diferentes pueblos y comunidades con los que trabaja la DED, logrando el cumplimiento de la meta.  Agosto, se remitió el documento sobre las metodologías y líneas de trabajo para el reconocimiento de la diversidad a carga de la dirección de enfoque diferencial a la directora de enfoque diferencial para su revisión, quien le realizó comentarios y ajsutes, Septiembre se realizó una reunión con el equipo de asistencias técnicas con el fin de articular las acciones y pasos a seguir para comenzar con el fortalecimiento del equipo de la DED relacionado con el tema de capacitación sobre transversalización del enfoque diferencial y se realizaron ajustes y comentarios al documento de Metodologías Reconocimiento de la Diversidad octubre Se llevó a cabo una reunión de emplame de la estrategia, en la que se establecieron acuerdos y compromisos para el desarrollo de la sistematización. Se abordaron los avances realizados y se realizó la revisión del documento de sistematización. Noviembre Se llevó a cabo una socialización con todo el equipo mediante un ejercicio experimental sobre la sistematización, en el que se compartió el formato correspondiente y se resolvieron dudas dentro del equipo. Esta actividad fue realizada con la aprobación de la directora Lina Lozano, y el equipo de sistematización estuvo de acuerdo con el proceso. Todas las participantes fueron involucradas en el ejercicio. </t>
  </si>
  <si>
    <r>
      <t xml:space="preserve">Estrategia 2.  Acciones Afirmativas para el fortalecimiento de capacidades emocionales y de empoderamiento para las mujeres en sus diferencias y diversidades. </t>
    </r>
    <r>
      <rPr>
        <sz val="11"/>
        <color theme="1"/>
        <rFont val="Arial"/>
        <family val="2"/>
      </rPr>
      <t>En Diciembre se realizaron  5 espacios de conexión emocional con la participació de 103 mujeres en sus diferencias y diversidades .</t>
    </r>
    <r>
      <rPr>
        <b/>
        <sz val="11"/>
        <color theme="1"/>
        <rFont val="Arial"/>
        <family val="2"/>
      </rPr>
      <t xml:space="preserve">
</t>
    </r>
  </si>
  <si>
    <t xml:space="preserve">DICIEMBRE. Se realizó la última  Mesa Distrital del año el día 12 de diciembre, en esta mesa se proyecta el plan de trabajo para el año2025, se consolidan las fechas y localidades de las jornadas y recorridos del año 2025, así mismo se dejan compromisos para que la mesa construya los instrumentos, lineamientos, pedagogía, necesaria para avanzar en el ejercicio interinstitucional integral en pro de los derechos y condiciones dignas para la menstruación en el distrito. Durante el mes de diciembre se realizan las siguientes acciones: (i) a  un recorrido en la localidad de mártires (ii) una jornada de cuidado menstrual en la localidad de Kennedy. (iii) El día 18 de diciembre se realiza la conmemoración  de mujer habitante de calle en la localidad de la candelaria en el cai bolívar en la carrera 10 con calle 7ma. (iv) 1 fortalecimiento presencial de la metodología completa a funcionarios y funcionarias de la SDIS. </t>
  </si>
  <si>
    <t>Estrategia 1. FORMACIÓN EN HERRAMIENTAS DE CAPACIDADES EMOCIONALES Y DE EMPODERAMIENTO: Durante el año 2024 se realizaron 2510 certificaciones de funcionarios, ciudadanos y ciudadanas de los cursos de la Plataforma virtual de la Secretaría Distrital de la Mujer para bridar herramientas y orientaciones para el  empoderamiento y reconocimiento de los enfoques de derechos, diferencial e interseccional,
Estrategia 2. Estrategia 2.  Acciones Afirmativas para el fortalecimiento de capacidades emocionales y de empoderamiento para las mujeres en sus diferencias y diversidades. Durante el 2024, se realizaron 28 espacios: 23jornadas significativas + 5 semilleros, con la participación de 522 mujeres adolescentes, jóvenes y adultas en sus diferencia y diversidades, en estos espacios participaron mujeres indígenas, raizalez, Afrocolombianas, Palenqueras, Gitanas, Campesinas y mujeres en ASP
Estrategia 2. Estrategia 2.  Acciones Afirmativas para el fortalecimiento de capacidades emocionales y de empoderamiento para las mujeres en sus diferencias y diversidades.  Para durante segundo semestre 2024 se realizaron 34 Espacios de Conexión emocional y  10 escuelas de educación emocional AMAR-TE presencial con la participación de 126 mujeres, en estos espacios participaron 630 mujeres en sus diferencias y diversidades  
Estrategia 3. EDUCACIÓN FLEXIBLE. A través del Contrato interadministrativo 984 de 2024 celebrado entre la SDMujer y el ICFES con Objeto: contratar la aplicación del examen de Estado Saber 11 calendario A del 2024 y los demás servicios de evaluación que presta el ICFES en el marco de este examen. Se inscribieron para la presentación de la Prueba Saber11- ICFES 199 mujeres en sus diferencias y diversidades y finalmente participaron en la presentación de la Prueba SABER11-ICFES, 11 afrocolombianas, 9 gitanas, 1 raizal, 11 víctimas del conflicto armado, 1 migrante, 6 mujeres en ASP y 90 mujeres en sus diferencias y diversidades.
Estrategia 3. EDUCACIÓN FLEXIBLE. En el periodo de julio a Noviembre se ha adelantado la realización de 5 cursos de educación flexible con 96 mujeres participentes a través del acompañamiento de la DED en articulación con entidades como el SENA, así: 2 cursos de barismo con 59 participantes, 1 curso de organización de eventos con 19 participantes, acompañamiento a 1 curso de inglés, 1 curso de marketig digital para 18 mujeres rurales.
Estrategia 4. Educación Menstrual. De julio a Diciembre de 2024 se han realizado 24  Espacios de Educación Menstrual para el Autoconocimiento y Autocuidado – EMAA con la participación de 488 mujeres en sus diferencias  y diversidades, siendo momentos de reflexión, pedagogía y aclaración de inquietudes relacionadas con el autocuidado menstrual, en donde se ha logrado llegar a adolescentes, jóvenes y mujeres en sus diferencias y diversidad para brindar herramientas frente a la dignidad menstrual como un derecho humano fundamental, promoviendo el reconocimiento de la menstruación como un proceso natural que no debe ser estigmatizado, y logrando  cambiar la percepción social sobre la menstruación, empoderando a las mujeres y niñas para que reivindiquen su derecho a vivir esta experiencia con dignidad, adicionalmente, en el mismo periodo se realizaron 6 reuniones de la mesa distrital de cuidad menstrual en donde se articuló la realización de: 6 seis recorridos por la dignidad menstrual en las localidades de Chapinero, Ciudad Bolívar, San Cristóbal, Puente Aranda, Barrios Unidos y Mártires, abordando a 78 mujeres habitantes de calle o en riesgo de habitar calle con herramientas de educación menstrua y la realización en el mes de Diciembre de 1 jornada de educación menstrual en Kenedy con 42 participantes y la realización de la fecha conmemorativa de los habitantes de calle.</t>
  </si>
  <si>
    <t xml:space="preserve">Estrategia 2.  Acciones Afirmativas para el fortalecimiento de capacidades emocionales y de empoderamiento para las mujeres en sus diferencias y diversidades. Durante el 2024, se realizaron 28 espacios: 23 jornadas significativas + 5 semilleros, con la participación de 522 mujeres adolescentes, jóvenes y adultas en sus diferencia y diversidades, en estos espacios participaron mujeres indígenas, raizalez, Afrocolombianas, Palenqueras, Gitanas, Campesinas y mujeres en ASP, así: JULIO: 2 jornadas significativas con jóvenes estudiantes de la UNAD con 51 part. AGOSTO 2 jornadas significativas: (i) encuentro intergeneracional 27 part. (ii) jornada de reconocimiento de los derechos de las mujeres con jóvenes estudiantes de la UNAD, 37 part.  SEPT. 6 jornadas significativas sobre prevención de violencias, rutas de atención, empoderamiento en la adolescencia y juventud, comunicación no sexista y roles de género y 1  un semillero de empoderamiento en el Colegio San Isidro. OCTU. 6 jornadas significativas y un 1 semillero de empoderamiento 115 part. NOVIEM. 4 jornadas significativas y 1 semillero de empoderamiento 65 part. DICIEM. 3 jornadas significativas y 2 semilleros de empoderamiento part. 141 adolescentes y jóvenes en sus diferencias y diversidad. </t>
  </si>
  <si>
    <r>
      <rPr>
        <b/>
        <sz val="11"/>
        <rFont val="Arial"/>
        <family val="2"/>
      </rPr>
      <t xml:space="preserve">Estrategia 2. Acciones Afirmativas para el fortalecimiento de capacidades emocionales, empoderamiento para las mujeres en sus diferencias y diversidades. </t>
    </r>
    <r>
      <rPr>
        <sz val="11"/>
        <rFont val="Arial"/>
        <family val="2"/>
      </rPr>
      <t>Para durante segundo semestre 2024 se realizaron 34 Espacios de Conexión emocional y  10 escuelas de educación emocional presenciales, en estos espacios participaron 630 mujeres en sus diferencias y diversidades, estos espacios tuvieron como objetivo  el autoreconocimiento de herramientas  propias para la gestión emocional y la resolución de conflictos  desde el arte y la construcción de esculturas con plastilina, el movimiento rítmico consciente, la aromaterapia y el masaje reparador como herramientas de gestión emocional. Así: JULIO 7 espacios de conexión emocional. AGTO. 2 espacios de conexón emocional . SEPT. 6 espacios de conexión emocional. OCT. 9 espacios  de conexión emocional. NOV 5  espacios de conexión emocional</t>
    </r>
    <r>
      <rPr>
        <b/>
        <sz val="11"/>
        <rFont val="Arial"/>
        <family val="2"/>
      </rPr>
      <t xml:space="preserve">. DIC 5 espacios de conexión emocional. </t>
    </r>
    <r>
      <rPr>
        <sz val="11"/>
        <rFont val="Arial"/>
        <family val="2"/>
      </rPr>
      <t xml:space="preserve">
Adicionalmente durante el II sem 2024 se realizaron 10 ESUELAS AMARTE, así: AGOSTO inscripción de 16 mujeres jóvenes  de Escuela de Educación AMARTE presencial con UNAD, además de la articulación con la Cárcel  Distrital de varones y anexo  de mujeres de Bogotá para inicio de Escuela AMARTE con Mujeres  privadas de la libertad. SEPT. se iniciaron dos 2  Escuelas de Educación emocional AMARTE para mujeres  privadas de la libertad   en  la  Cárcel  Distrital de varones y anexo  de mujeres de Bogotá. OCT. Se iniciaron 2 escuelas de educación emocional una con mujeres en ASP y 1 escuela con mujeres con discapacidad visual. NOV.  Se iniciaron 4 escuelas de educación emocional (ASP -adultas - 2 de mujeres con discapacidad)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</si>
</sst>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4" formatCode="_-&quot;$&quot;* #,##0.00_-;\-&quot;$&quot;* #,##0.00_-;_-&quot;$&quot;* &quot;-&quot;??_-;_-@_-"/>
    <numFmt numFmtId="43" formatCode="_-* #,##0.00_-;\-* #,##0.00_-;_-* &quot;-&quot;??_-;_-@_-"/>
    <numFmt numFmtId="164" formatCode="#,##0\ &quot;€&quot;;\-#,##0\ &quot;€&quot;"/>
    <numFmt numFmtId="165" formatCode="_-* #,##0\ &quot;€&quot;_-;\-* #,##0\ &quot;€&quot;_-;_-* &quot;-&quot;\ &quot;€&quot;_-;_-@_-"/>
    <numFmt numFmtId="166" formatCode="_-* #,##0.00\ &quot;€&quot;_-;\-* #,##0.00\ &quot;€&quot;_-;_-* &quot;-&quot;??\ &quot;€&quot;_-;_-@_-"/>
    <numFmt numFmtId="167" formatCode="_-* #,##0\ _€_-;\-* #,##0\ _€_-;_-* &quot;-&quot;\ _€_-;_-@_-"/>
    <numFmt numFmtId="168" formatCode="_-* #,##0.00\ _€_-;\-* #,##0.00\ _€_-;_-* &quot;-&quot;??\ _€_-;_-@_-"/>
    <numFmt numFmtId="169" formatCode="_(&quot;$&quot;\ * #,##0.00_);_(&quot;$&quot;\ * \(#,##0.00\);_(&quot;$&quot;\ * &quot;-&quot;??_);_(@_)"/>
    <numFmt numFmtId="170" formatCode="_ &quot;$&quot;\ * #,##0.00_ ;_ &quot;$&quot;\ * \-#,##0.00_ ;_ &quot;$&quot;\ * &quot;-&quot;??_ ;_ @_ "/>
    <numFmt numFmtId="171" formatCode="_-* #,##0\ _€_-;\-* #,##0\ _€_-;_-* &quot;-&quot;??\ _€_-;_-@_-"/>
    <numFmt numFmtId="172" formatCode="0.0%"/>
    <numFmt numFmtId="173" formatCode="#,##0;[Red]#,##0"/>
  </numFmts>
  <fonts count="43"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sz val="11"/>
      <color rgb="FFFF0000"/>
      <name val="Arial"/>
      <family val="2"/>
    </font>
    <font>
      <b/>
      <sz val="11"/>
      <color theme="0"/>
      <name val="Arial"/>
      <family val="2"/>
    </font>
    <font>
      <b/>
      <sz val="11"/>
      <color indexed="8"/>
      <name val="Arial"/>
      <family val="2"/>
    </font>
    <font>
      <sz val="11"/>
      <color indexed="8"/>
      <name val="Arial"/>
      <family val="2"/>
    </font>
    <font>
      <sz val="10"/>
      <color rgb="FF000000"/>
      <name val="Tahoma"/>
      <family val="2"/>
    </font>
    <font>
      <sz val="9"/>
      <color rgb="FF000000"/>
      <name val="Tahoma"/>
      <family val="2"/>
    </font>
    <font>
      <i/>
      <sz val="11"/>
      <name val="Arial"/>
      <family val="2"/>
    </font>
    <font>
      <u/>
      <sz val="11"/>
      <color theme="10"/>
      <name val="Calibri"/>
      <family val="2"/>
      <scheme val="minor"/>
    </font>
  </fonts>
  <fills count="21">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59999389629810485"/>
        <bgColor indexed="64"/>
      </patternFill>
    </fill>
  </fills>
  <borders count="72">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35">
    <xf numFmtId="0" fontId="0" fillId="0" borderId="0"/>
    <xf numFmtId="0" fontId="7" fillId="3" borderId="62" applyNumberFormat="0" applyAlignment="0" applyProtection="0"/>
    <xf numFmtId="49" fontId="9" fillId="0" borderId="0" applyFill="0" applyBorder="0" applyProtection="0">
      <alignment horizontal="left" vertical="center"/>
    </xf>
    <xf numFmtId="0" fontId="10" fillId="4" borderId="63" applyNumberFormat="0" applyFont="0" applyFill="0" applyAlignment="0"/>
    <xf numFmtId="0" fontId="10" fillId="4" borderId="64" applyNumberFormat="0" applyFont="0" applyFill="0" applyAlignment="0"/>
    <xf numFmtId="0" fontId="12" fillId="5" borderId="0" applyNumberFormat="0" applyProtection="0">
      <alignment horizontal="left" wrapText="1" indent="4"/>
    </xf>
    <xf numFmtId="0" fontId="13" fillId="5" borderId="0" applyNumberFormat="0" applyProtection="0">
      <alignment horizontal="left" wrapText="1" indent="4"/>
    </xf>
    <xf numFmtId="0" fontId="11" fillId="6" borderId="0" applyNumberFormat="0" applyBorder="0" applyAlignment="0" applyProtection="0"/>
    <xf numFmtId="16" fontId="14" fillId="0" borderId="0" applyFont="0" applyFill="0" applyBorder="0" applyAlignment="0">
      <alignment horizontal="left"/>
    </xf>
    <xf numFmtId="0" fontId="15" fillId="7" borderId="0" applyNumberFormat="0" applyBorder="0" applyProtection="0">
      <alignment horizontal="center" vertical="center"/>
    </xf>
    <xf numFmtId="168" fontId="7" fillId="0" borderId="0" applyFont="0" applyFill="0" applyBorder="0" applyAlignment="0" applyProtection="0"/>
    <xf numFmtId="167" fontId="7" fillId="0" borderId="0" applyFont="0" applyFill="0" applyBorder="0" applyAlignment="0" applyProtection="0"/>
    <xf numFmtId="41" fontId="7" fillId="0" borderId="0" applyFont="0" applyFill="0" applyBorder="0" applyAlignment="0" applyProtection="0"/>
    <xf numFmtId="168" fontId="3"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44" fontId="7" fillId="0" borderId="0" applyFont="0" applyFill="0" applyBorder="0" applyAlignment="0" applyProtection="0"/>
    <xf numFmtId="170" fontId="2" fillId="0" borderId="0" applyFont="0" applyFill="0" applyBorder="0" applyAlignment="0" applyProtection="0"/>
    <xf numFmtId="169" fontId="7" fillId="0" borderId="0" applyFont="0" applyFill="0" applyBorder="0" applyAlignment="0" applyProtection="0"/>
    <xf numFmtId="44" fontId="1" fillId="0" borderId="0" applyFont="0" applyFill="0" applyBorder="0" applyAlignment="0" applyProtection="0"/>
    <xf numFmtId="164" fontId="10" fillId="0" borderId="0" applyFont="0" applyFill="0" applyBorder="0" applyAlignment="0" applyProtection="0"/>
    <xf numFmtId="0" fontId="16" fillId="8" borderId="0" applyNumberFormat="0" applyBorder="0" applyAlignment="0" applyProtection="0"/>
    <xf numFmtId="0" fontId="2" fillId="0" borderId="0"/>
    <xf numFmtId="0" fontId="2" fillId="0" borderId="0"/>
    <xf numFmtId="0" fontId="10" fillId="0" borderId="0"/>
    <xf numFmtId="0" fontId="4" fillId="0" borderId="0"/>
    <xf numFmtId="0" fontId="3" fillId="0" borderId="0"/>
    <xf numFmtId="0" fontId="2" fillId="0" borderId="0"/>
    <xf numFmtId="9" fontId="7"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3" fillId="0" borderId="0" applyFill="0" applyBorder="0">
      <alignment wrapText="1"/>
    </xf>
    <xf numFmtId="0" fontId="8" fillId="0" borderId="0"/>
    <xf numFmtId="0" fontId="17" fillId="5" borderId="0" applyNumberFormat="0" applyBorder="0" applyProtection="0">
      <alignment horizontal="left" indent="1"/>
    </xf>
    <xf numFmtId="0" fontId="42" fillId="0" borderId="0" applyNumberFormat="0" applyFill="0" applyBorder="0" applyAlignment="0" applyProtection="0"/>
  </cellStyleXfs>
  <cellXfs count="463">
    <xf numFmtId="0" fontId="0" fillId="0" borderId="0" xfId="0"/>
    <xf numFmtId="0" fontId="0" fillId="0" borderId="0" xfId="0" applyAlignment="1">
      <alignment vertical="center"/>
    </xf>
    <xf numFmtId="0" fontId="18" fillId="0" borderId="0" xfId="0" applyFont="1" applyAlignment="1">
      <alignment vertical="center"/>
    </xf>
    <xf numFmtId="0" fontId="20" fillId="0" borderId="6" xfId="0" applyFont="1" applyBorder="1" applyAlignment="1">
      <alignment vertical="center"/>
    </xf>
    <xf numFmtId="0" fontId="18" fillId="0" borderId="6" xfId="0" applyFont="1" applyBorder="1" applyAlignment="1">
      <alignment horizontal="left" vertical="center"/>
    </xf>
    <xf numFmtId="0" fontId="19" fillId="0" borderId="0" xfId="0" applyFont="1" applyAlignment="1">
      <alignment horizontal="left" vertical="center"/>
    </xf>
    <xf numFmtId="0" fontId="19" fillId="10" borderId="6" xfId="0" applyFont="1" applyFill="1" applyBorder="1" applyAlignment="1">
      <alignment vertical="center"/>
    </xf>
    <xf numFmtId="0" fontId="18" fillId="0" borderId="0" xfId="0" applyFont="1" applyAlignment="1">
      <alignment horizontal="left" vertical="center"/>
    </xf>
    <xf numFmtId="0" fontId="0" fillId="0" borderId="6" xfId="0" applyBorder="1"/>
    <xf numFmtId="0" fontId="22" fillId="17" borderId="58" xfId="0" applyFont="1" applyFill="1" applyBorder="1" applyAlignment="1">
      <alignment horizontal="center" vertical="center"/>
    </xf>
    <xf numFmtId="0" fontId="22" fillId="17" borderId="69" xfId="0" applyFont="1" applyFill="1" applyBorder="1" applyAlignment="1">
      <alignment horizontal="left" vertical="center" wrapText="1"/>
    </xf>
    <xf numFmtId="0" fontId="22" fillId="0" borderId="6" xfId="0" applyFont="1" applyBorder="1" applyAlignment="1">
      <alignment horizontal="center" vertical="center"/>
    </xf>
    <xf numFmtId="0" fontId="22" fillId="0" borderId="6" xfId="0" applyFont="1" applyBorder="1" applyAlignment="1">
      <alignment horizontal="left" vertical="center" wrapText="1"/>
    </xf>
    <xf numFmtId="0" fontId="23" fillId="0" borderId="6" xfId="0" applyFont="1" applyBorder="1"/>
    <xf numFmtId="0" fontId="0" fillId="0" borderId="12" xfId="0" applyBorder="1" applyAlignment="1">
      <alignment vertical="center"/>
    </xf>
    <xf numFmtId="0" fontId="28" fillId="0" borderId="0" xfId="0" applyFont="1" applyAlignment="1">
      <alignment vertical="center"/>
    </xf>
    <xf numFmtId="0" fontId="26" fillId="0" borderId="5" xfId="22" applyFont="1" applyBorder="1" applyAlignment="1">
      <alignment horizontal="center" vertical="center" wrapText="1"/>
    </xf>
    <xf numFmtId="0" fontId="26" fillId="9" borderId="65" xfId="22" applyFont="1" applyFill="1" applyBorder="1" applyAlignment="1">
      <alignment vertical="center" wrapText="1"/>
    </xf>
    <xf numFmtId="0" fontId="26" fillId="9" borderId="67" xfId="22" applyFont="1" applyFill="1" applyBorder="1" applyAlignment="1">
      <alignment vertical="center" wrapText="1"/>
    </xf>
    <xf numFmtId="0" fontId="26" fillId="9" borderId="68" xfId="22" applyFont="1" applyFill="1" applyBorder="1" applyAlignment="1">
      <alignment vertical="center" wrapText="1"/>
    </xf>
    <xf numFmtId="0" fontId="26" fillId="9" borderId="0" xfId="22" applyFont="1" applyFill="1" applyAlignment="1">
      <alignment vertical="center" wrapText="1"/>
    </xf>
    <xf numFmtId="0" fontId="30" fillId="9" borderId="0" xfId="22" applyFont="1" applyFill="1" applyAlignment="1">
      <alignment vertical="center" wrapText="1"/>
    </xf>
    <xf numFmtId="0" fontId="25" fillId="9" borderId="0" xfId="22" applyFont="1" applyFill="1" applyAlignment="1">
      <alignment vertical="center" wrapText="1"/>
    </xf>
    <xf numFmtId="0" fontId="25" fillId="9" borderId="2" xfId="22" applyFont="1" applyFill="1" applyBorder="1" applyAlignment="1">
      <alignment vertical="center" wrapText="1"/>
    </xf>
    <xf numFmtId="0" fontId="26" fillId="9" borderId="1" xfId="22" applyFont="1" applyFill="1" applyBorder="1" applyAlignment="1">
      <alignment vertical="center" wrapText="1"/>
    </xf>
    <xf numFmtId="0" fontId="26" fillId="0" borderId="1" xfId="22" applyFont="1" applyBorder="1" applyAlignment="1">
      <alignment vertical="center" wrapText="1"/>
    </xf>
    <xf numFmtId="0" fontId="26" fillId="0" borderId="0" xfId="22" applyFont="1" applyAlignment="1">
      <alignment vertical="center" wrapText="1"/>
    </xf>
    <xf numFmtId="0" fontId="26" fillId="0" borderId="0" xfId="22" applyFont="1" applyAlignment="1">
      <alignment horizontal="center" vertical="center" wrapText="1"/>
    </xf>
    <xf numFmtId="0" fontId="32" fillId="0" borderId="0" xfId="0" applyFont="1" applyAlignment="1">
      <alignment horizontal="center" vertical="center"/>
    </xf>
    <xf numFmtId="0" fontId="33" fillId="0" borderId="0" xfId="0" applyFont="1" applyAlignment="1">
      <alignment horizontal="center" vertical="center" wrapText="1"/>
    </xf>
    <xf numFmtId="0" fontId="28" fillId="0" borderId="0" xfId="0" applyFont="1" applyAlignment="1">
      <alignment horizontal="center" vertical="center"/>
    </xf>
    <xf numFmtId="0" fontId="30" fillId="0" borderId="0" xfId="22" applyFont="1" applyAlignment="1">
      <alignment vertical="center" wrapText="1"/>
    </xf>
    <xf numFmtId="0" fontId="25" fillId="0" borderId="0" xfId="22" applyFont="1" applyAlignment="1">
      <alignment vertical="center" wrapText="1"/>
    </xf>
    <xf numFmtId="0" fontId="25" fillId="0" borderId="2" xfId="22" applyFont="1" applyBorder="1" applyAlignment="1">
      <alignment vertical="center" wrapText="1"/>
    </xf>
    <xf numFmtId="0" fontId="26" fillId="0" borderId="2" xfId="22" applyFont="1" applyBorder="1" applyAlignment="1">
      <alignment horizontal="center" vertical="center" wrapText="1"/>
    </xf>
    <xf numFmtId="0" fontId="26" fillId="9" borderId="1" xfId="22" applyFont="1" applyFill="1" applyBorder="1" applyAlignment="1">
      <alignment horizontal="center" vertical="center" wrapText="1"/>
    </xf>
    <xf numFmtId="0" fontId="26" fillId="9" borderId="66" xfId="22" applyFont="1" applyFill="1" applyBorder="1" applyAlignment="1">
      <alignment horizontal="center" vertical="center" wrapText="1"/>
    </xf>
    <xf numFmtId="0" fontId="34" fillId="9" borderId="0" xfId="22" applyFont="1" applyFill="1" applyAlignment="1">
      <alignment horizontal="center" vertical="center" wrapText="1"/>
    </xf>
    <xf numFmtId="0" fontId="26" fillId="9" borderId="0" xfId="22" applyFont="1" applyFill="1" applyAlignment="1">
      <alignment horizontal="center" vertical="center" wrapText="1"/>
    </xf>
    <xf numFmtId="0" fontId="34" fillId="0" borderId="0" xfId="22" applyFont="1" applyAlignment="1">
      <alignment horizontal="center" vertical="center" wrapText="1"/>
    </xf>
    <xf numFmtId="0" fontId="26" fillId="2" borderId="0" xfId="22" applyFont="1" applyFill="1" applyAlignment="1">
      <alignment vertical="center" wrapText="1"/>
    </xf>
    <xf numFmtId="0" fontId="28" fillId="9" borderId="1" xfId="0" applyFont="1" applyFill="1" applyBorder="1" applyAlignment="1">
      <alignment vertical="center"/>
    </xf>
    <xf numFmtId="0" fontId="28" fillId="9" borderId="0" xfId="0" applyFont="1" applyFill="1" applyAlignment="1">
      <alignment vertical="center"/>
    </xf>
    <xf numFmtId="0" fontId="28" fillId="9" borderId="2" xfId="0" applyFont="1" applyFill="1" applyBorder="1" applyAlignment="1">
      <alignment vertical="center"/>
    </xf>
    <xf numFmtId="173" fontId="28" fillId="0" borderId="0" xfId="0" applyNumberFormat="1" applyFont="1" applyAlignment="1">
      <alignment vertical="center"/>
    </xf>
    <xf numFmtId="0" fontId="26" fillId="12" borderId="18" xfId="22" applyFont="1" applyFill="1" applyBorder="1" applyAlignment="1">
      <alignment horizontal="center" vertical="center" wrapText="1"/>
    </xf>
    <xf numFmtId="0" fontId="26" fillId="12" borderId="24" xfId="22" applyFont="1" applyFill="1" applyBorder="1" applyAlignment="1">
      <alignment horizontal="center" vertical="center" wrapText="1"/>
    </xf>
    <xf numFmtId="0" fontId="26" fillId="12" borderId="25" xfId="22" applyFont="1" applyFill="1" applyBorder="1" applyAlignment="1">
      <alignment horizontal="center" vertical="center" wrapText="1"/>
    </xf>
    <xf numFmtId="0" fontId="26" fillId="12" borderId="26" xfId="22" applyFont="1" applyFill="1" applyBorder="1" applyAlignment="1">
      <alignment horizontal="center" vertical="center" wrapText="1"/>
    </xf>
    <xf numFmtId="0" fontId="26" fillId="11" borderId="0" xfId="22" applyFont="1" applyFill="1" applyAlignment="1">
      <alignment vertical="center" wrapText="1"/>
    </xf>
    <xf numFmtId="0" fontId="26" fillId="12" borderId="19" xfId="22" applyFont="1" applyFill="1" applyBorder="1" applyAlignment="1">
      <alignment horizontal="center" vertical="center" wrapText="1"/>
    </xf>
    <xf numFmtId="0" fontId="26" fillId="12" borderId="31" xfId="22" applyFont="1" applyFill="1" applyBorder="1" applyAlignment="1">
      <alignment horizontal="center" vertical="center" wrapText="1"/>
    </xf>
    <xf numFmtId="173" fontId="28" fillId="0" borderId="0" xfId="14" applyNumberFormat="1" applyFont="1" applyBorder="1" applyAlignment="1">
      <alignment vertical="center"/>
    </xf>
    <xf numFmtId="0" fontId="26" fillId="12" borderId="20" xfId="22" applyFont="1" applyFill="1" applyBorder="1" applyAlignment="1">
      <alignment vertical="center" wrapText="1"/>
    </xf>
    <xf numFmtId="171" fontId="28" fillId="0" borderId="14" xfId="10" applyNumberFormat="1" applyFont="1" applyBorder="1" applyAlignment="1">
      <alignment vertical="center"/>
    </xf>
    <xf numFmtId="171" fontId="28" fillId="0" borderId="4" xfId="10" applyNumberFormat="1" applyFont="1" applyBorder="1" applyAlignment="1">
      <alignment vertical="center"/>
    </xf>
    <xf numFmtId="171" fontId="28" fillId="0" borderId="15" xfId="10" applyNumberFormat="1" applyFont="1" applyBorder="1" applyAlignment="1">
      <alignment vertical="center"/>
    </xf>
    <xf numFmtId="171" fontId="28" fillId="0" borderId="20" xfId="10" applyNumberFormat="1" applyFont="1" applyBorder="1" applyAlignment="1">
      <alignment vertical="center"/>
    </xf>
    <xf numFmtId="171" fontId="28" fillId="0" borderId="21" xfId="10" applyNumberFormat="1" applyFont="1" applyBorder="1" applyAlignment="1">
      <alignment vertical="center"/>
    </xf>
    <xf numFmtId="171" fontId="28" fillId="0" borderId="22" xfId="10" applyNumberFormat="1" applyFont="1" applyBorder="1" applyAlignment="1">
      <alignment vertical="center"/>
    </xf>
    <xf numFmtId="0" fontId="26" fillId="12" borderId="13" xfId="22" applyFont="1" applyFill="1" applyBorder="1" applyAlignment="1">
      <alignment vertical="center" wrapText="1"/>
    </xf>
    <xf numFmtId="171" fontId="28" fillId="0" borderId="13" xfId="10" applyNumberFormat="1" applyFont="1" applyBorder="1" applyAlignment="1">
      <alignment vertical="center"/>
    </xf>
    <xf numFmtId="171" fontId="28" fillId="0" borderId="6" xfId="10" applyNumberFormat="1" applyFont="1" applyBorder="1" applyAlignment="1">
      <alignment vertical="center"/>
    </xf>
    <xf numFmtId="9" fontId="28" fillId="0" borderId="12" xfId="28" applyFont="1" applyBorder="1" applyAlignment="1">
      <alignment vertical="center"/>
    </xf>
    <xf numFmtId="9" fontId="28" fillId="0" borderId="16" xfId="28" applyFont="1" applyBorder="1" applyAlignment="1">
      <alignment vertical="center"/>
    </xf>
    <xf numFmtId="171" fontId="28" fillId="0" borderId="12" xfId="10" applyNumberFormat="1" applyFont="1" applyBorder="1" applyAlignment="1">
      <alignment vertical="center"/>
    </xf>
    <xf numFmtId="171" fontId="28" fillId="0" borderId="16" xfId="10" applyNumberFormat="1" applyFont="1" applyBorder="1" applyAlignment="1">
      <alignment vertical="center"/>
    </xf>
    <xf numFmtId="0" fontId="26" fillId="12" borderId="23" xfId="22" applyFont="1" applyFill="1" applyBorder="1" applyAlignment="1">
      <alignment vertical="center" wrapText="1"/>
    </xf>
    <xf numFmtId="171" fontId="28" fillId="0" borderId="23" xfId="10" applyNumberFormat="1" applyFont="1" applyBorder="1" applyAlignment="1">
      <alignment vertical="center"/>
    </xf>
    <xf numFmtId="171" fontId="28" fillId="0" borderId="5" xfId="10" applyNumberFormat="1" applyFont="1" applyBorder="1" applyAlignment="1">
      <alignment vertical="center"/>
    </xf>
    <xf numFmtId="171" fontId="28" fillId="0" borderId="27" xfId="10" applyNumberFormat="1" applyFont="1" applyBorder="1" applyAlignment="1">
      <alignment vertical="center"/>
    </xf>
    <xf numFmtId="9" fontId="28" fillId="0" borderId="28" xfId="28" applyFont="1" applyBorder="1" applyAlignment="1">
      <alignment vertical="center"/>
    </xf>
    <xf numFmtId="0" fontId="28" fillId="0" borderId="0" xfId="0" applyFont="1"/>
    <xf numFmtId="0" fontId="26" fillId="12" borderId="6" xfId="22" applyFont="1" applyFill="1" applyBorder="1" applyAlignment="1">
      <alignment horizontal="center" vertical="center" wrapText="1"/>
    </xf>
    <xf numFmtId="167" fontId="26" fillId="0" borderId="5" xfId="11" applyFont="1" applyFill="1" applyBorder="1" applyAlignment="1" applyProtection="1">
      <alignment horizontal="center" vertical="center" wrapText="1"/>
    </xf>
    <xf numFmtId="0" fontId="25" fillId="0" borderId="1" xfId="22" applyFont="1" applyBorder="1" applyAlignment="1">
      <alignment horizontal="left" vertical="center" wrapText="1"/>
    </xf>
    <xf numFmtId="3" fontId="26" fillId="0" borderId="0" xfId="22" applyNumberFormat="1" applyFont="1" applyAlignment="1">
      <alignment horizontal="center" vertical="center" wrapText="1"/>
    </xf>
    <xf numFmtId="167" fontId="26" fillId="0" borderId="0" xfId="11" applyFont="1" applyFill="1" applyBorder="1" applyAlignment="1" applyProtection="1">
      <alignment horizontal="center" vertical="center" wrapText="1"/>
    </xf>
    <xf numFmtId="165" fontId="28" fillId="0" borderId="0" xfId="15" applyFont="1" applyAlignment="1">
      <alignment vertical="center"/>
    </xf>
    <xf numFmtId="0" fontId="26" fillId="0" borderId="3" xfId="22" applyFont="1" applyBorder="1" applyAlignment="1">
      <alignment horizontal="center" vertical="center" wrapText="1"/>
    </xf>
    <xf numFmtId="0" fontId="26" fillId="0" borderId="4" xfId="22" applyFont="1" applyBorder="1" applyAlignment="1">
      <alignment horizontal="left" vertical="center" wrapText="1"/>
    </xf>
    <xf numFmtId="0" fontId="26" fillId="10" borderId="5" xfId="22" applyFont="1" applyFill="1" applyBorder="1" applyAlignment="1">
      <alignment horizontal="left" vertical="center" wrapText="1"/>
    </xf>
    <xf numFmtId="172" fontId="26" fillId="10" borderId="5" xfId="28" applyNumberFormat="1" applyFont="1" applyFill="1" applyBorder="1" applyAlignment="1" applyProtection="1">
      <alignment vertical="center" wrapText="1"/>
    </xf>
    <xf numFmtId="9" fontId="26" fillId="10" borderId="5" xfId="28" applyFont="1" applyFill="1" applyBorder="1" applyAlignment="1" applyProtection="1">
      <alignment horizontal="center" vertical="center" wrapText="1"/>
    </xf>
    <xf numFmtId="165" fontId="33" fillId="0" borderId="0" xfId="15" applyFont="1" applyAlignment="1">
      <alignment vertical="center"/>
    </xf>
    <xf numFmtId="0" fontId="26" fillId="0" borderId="6" xfId="22" applyFont="1" applyBorder="1" applyAlignment="1">
      <alignment horizontal="left" vertical="center" wrapText="1"/>
    </xf>
    <xf numFmtId="9" fontId="25" fillId="0" borderId="6" xfId="29" applyFont="1" applyFill="1" applyBorder="1" applyAlignment="1" applyProtection="1">
      <alignment horizontal="center" vertical="center" wrapText="1"/>
      <protection locked="0"/>
    </xf>
    <xf numFmtId="9" fontId="26" fillId="0" borderId="6" xfId="22" applyNumberFormat="1" applyFont="1" applyBorder="1" applyAlignment="1">
      <alignment horizontal="center" vertical="center" wrapText="1"/>
    </xf>
    <xf numFmtId="0" fontId="33" fillId="0" borderId="0" xfId="0" applyFont="1" applyAlignment="1">
      <alignment vertical="center"/>
    </xf>
    <xf numFmtId="0" fontId="26" fillId="10" borderId="6" xfId="22" applyFont="1" applyFill="1" applyBorder="1" applyAlignment="1">
      <alignment horizontal="left" vertical="center" wrapText="1"/>
    </xf>
    <xf numFmtId="9" fontId="25" fillId="10" borderId="6" xfId="28" applyFont="1" applyFill="1" applyBorder="1" applyAlignment="1" applyProtection="1">
      <alignment horizontal="center" vertical="center" wrapText="1"/>
      <protection locked="0"/>
    </xf>
    <xf numFmtId="0" fontId="28" fillId="0" borderId="0" xfId="0" applyFont="1" applyAlignment="1">
      <alignment horizontal="left" vertical="center"/>
    </xf>
    <xf numFmtId="0" fontId="33" fillId="13" borderId="6" xfId="0" applyFont="1" applyFill="1" applyBorder="1" applyAlignment="1">
      <alignment horizontal="left" vertical="center"/>
    </xf>
    <xf numFmtId="0" fontId="33" fillId="13" borderId="6" xfId="0" applyFont="1" applyFill="1" applyBorder="1" applyAlignment="1">
      <alignment horizontal="center" vertical="center"/>
    </xf>
    <xf numFmtId="0" fontId="33" fillId="0" borderId="6" xfId="0" applyFont="1" applyBorder="1" applyAlignment="1">
      <alignment horizontal="left" vertical="center"/>
    </xf>
    <xf numFmtId="0" fontId="28" fillId="0" borderId="3" xfId="0" applyFont="1" applyBorder="1" applyAlignment="1">
      <alignment horizontal="left" vertical="center"/>
    </xf>
    <xf numFmtId="0" fontId="37" fillId="0" borderId="3" xfId="0" applyFont="1" applyBorder="1" applyAlignment="1">
      <alignment horizontal="left" vertical="center" wrapText="1"/>
    </xf>
    <xf numFmtId="0" fontId="28" fillId="0" borderId="6" xfId="0" applyFont="1" applyBorder="1" applyAlignment="1">
      <alignment vertical="center" wrapText="1"/>
    </xf>
    <xf numFmtId="0" fontId="28" fillId="0" borderId="4" xfId="0" applyFont="1" applyBorder="1" applyAlignment="1">
      <alignment vertical="center" wrapText="1"/>
    </xf>
    <xf numFmtId="0" fontId="33" fillId="15" borderId="6" xfId="0" applyFont="1" applyFill="1" applyBorder="1" applyAlignment="1">
      <alignment horizontal="left" vertical="center"/>
    </xf>
    <xf numFmtId="0" fontId="28" fillId="15" borderId="4" xfId="0" applyFont="1" applyFill="1" applyBorder="1" applyAlignment="1">
      <alignment vertical="center" wrapText="1"/>
    </xf>
    <xf numFmtId="0" fontId="28" fillId="0" borderId="4" xfId="0" applyFont="1" applyBorder="1" applyAlignment="1">
      <alignment horizontal="left" vertical="center" wrapText="1"/>
    </xf>
    <xf numFmtId="0" fontId="28" fillId="15" borderId="4" xfId="0" applyFont="1" applyFill="1" applyBorder="1" applyAlignment="1">
      <alignment horizontal="left" vertical="center" wrapText="1"/>
    </xf>
    <xf numFmtId="0" fontId="33" fillId="0" borderId="6" xfId="0" applyFont="1" applyBorder="1" applyAlignment="1">
      <alignment horizontal="left" vertical="center" wrapText="1"/>
    </xf>
    <xf numFmtId="0" fontId="33" fillId="15" borderId="6" xfId="0" applyFont="1" applyFill="1" applyBorder="1" applyAlignment="1">
      <alignment horizontal="left" vertical="center" wrapText="1"/>
    </xf>
    <xf numFmtId="0" fontId="33" fillId="0" borderId="6" xfId="0" applyFont="1" applyBorder="1" applyAlignment="1">
      <alignment vertical="center" wrapText="1"/>
    </xf>
    <xf numFmtId="0" fontId="28" fillId="0" borderId="6" xfId="0" applyFont="1" applyBorder="1" applyAlignment="1">
      <alignment horizontal="left" vertical="center" wrapText="1"/>
    </xf>
    <xf numFmtId="0" fontId="25" fillId="9" borderId="6" xfId="0" applyFont="1" applyFill="1" applyBorder="1" applyAlignment="1">
      <alignment horizontal="left" vertical="center" wrapText="1"/>
    </xf>
    <xf numFmtId="0" fontId="33" fillId="10" borderId="6" xfId="0" applyFont="1" applyFill="1" applyBorder="1" applyAlignment="1">
      <alignment horizontal="center" vertical="center" wrapText="1"/>
    </xf>
    <xf numFmtId="0" fontId="33" fillId="0" borderId="6" xfId="0" applyFont="1" applyBorder="1" applyAlignment="1">
      <alignment horizontal="center" vertical="center" wrapText="1"/>
    </xf>
    <xf numFmtId="0" fontId="28" fillId="0" borderId="6" xfId="0" applyFont="1" applyBorder="1" applyAlignment="1">
      <alignment horizontal="center" vertical="center"/>
    </xf>
    <xf numFmtId="0" fontId="33" fillId="10" borderId="29" xfId="0" applyFont="1" applyFill="1" applyBorder="1" applyAlignment="1">
      <alignment vertical="center"/>
    </xf>
    <xf numFmtId="0" fontId="33" fillId="10" borderId="7" xfId="0" applyFont="1" applyFill="1" applyBorder="1" applyAlignment="1">
      <alignment vertical="center"/>
    </xf>
    <xf numFmtId="0" fontId="33" fillId="10" borderId="8" xfId="0" applyFont="1" applyFill="1" applyBorder="1" applyAlignment="1">
      <alignment vertical="center"/>
    </xf>
    <xf numFmtId="0" fontId="33" fillId="10" borderId="30" xfId="0" applyFont="1" applyFill="1" applyBorder="1" applyAlignment="1">
      <alignment vertical="center"/>
    </xf>
    <xf numFmtId="0" fontId="33" fillId="10" borderId="0" xfId="0" applyFont="1" applyFill="1" applyAlignment="1">
      <alignment vertical="center"/>
    </xf>
    <xf numFmtId="0" fontId="33" fillId="10" borderId="9" xfId="0" applyFont="1" applyFill="1" applyBorder="1" applyAlignment="1">
      <alignment vertical="center"/>
    </xf>
    <xf numFmtId="0" fontId="33" fillId="10" borderId="15" xfId="0" applyFont="1" applyFill="1" applyBorder="1" applyAlignment="1">
      <alignment vertical="center"/>
    </xf>
    <xf numFmtId="0" fontId="33" fillId="10" borderId="10" xfId="0" applyFont="1" applyFill="1" applyBorder="1" applyAlignment="1">
      <alignment vertical="center"/>
    </xf>
    <xf numFmtId="0" fontId="33" fillId="10" borderId="11" xfId="0" applyFont="1" applyFill="1" applyBorder="1" applyAlignment="1">
      <alignment vertical="center"/>
    </xf>
    <xf numFmtId="0" fontId="26" fillId="10" borderId="3" xfId="0" applyFont="1" applyFill="1" applyBorder="1" applyAlignment="1">
      <alignment horizontal="center" vertical="center" wrapText="1"/>
    </xf>
    <xf numFmtId="9" fontId="33" fillId="10" borderId="6" xfId="28" applyFont="1" applyFill="1" applyBorder="1" applyAlignment="1">
      <alignment horizontal="center" vertical="center" wrapText="1"/>
    </xf>
    <xf numFmtId="0" fontId="28" fillId="0" borderId="6" xfId="0" applyFont="1" applyBorder="1" applyAlignment="1">
      <alignment horizontal="center" vertical="center" wrapText="1"/>
    </xf>
    <xf numFmtId="0" fontId="28" fillId="0" borderId="6" xfId="0" applyFont="1" applyBorder="1" applyAlignment="1">
      <alignment vertical="center"/>
    </xf>
    <xf numFmtId="9" fontId="28" fillId="0" borderId="0" xfId="28" applyFont="1" applyAlignment="1">
      <alignment vertical="center"/>
    </xf>
    <xf numFmtId="0" fontId="27" fillId="0" borderId="22" xfId="0" applyFont="1" applyBorder="1" applyAlignment="1">
      <alignment horizontal="left" vertical="center" wrapText="1"/>
    </xf>
    <xf numFmtId="0" fontId="27" fillId="0" borderId="16" xfId="0" applyFont="1" applyBorder="1" applyAlignment="1">
      <alignment horizontal="left" vertical="center" wrapText="1"/>
    </xf>
    <xf numFmtId="0" fontId="29" fillId="0" borderId="28" xfId="0" applyFont="1" applyBorder="1" applyAlignment="1">
      <alignment horizontal="left" vertical="center" wrapText="1"/>
    </xf>
    <xf numFmtId="0" fontId="26" fillId="12" borderId="23" xfId="22" applyFont="1" applyFill="1" applyBorder="1" applyAlignment="1">
      <alignment horizontal="center" vertical="center" wrapText="1"/>
    </xf>
    <xf numFmtId="0" fontId="26" fillId="12" borderId="5" xfId="22" applyFont="1" applyFill="1" applyBorder="1" applyAlignment="1">
      <alignment horizontal="center" vertical="center" wrapText="1"/>
    </xf>
    <xf numFmtId="0" fontId="28" fillId="0" borderId="13" xfId="0" applyFont="1" applyBorder="1"/>
    <xf numFmtId="0" fontId="28" fillId="0" borderId="6" xfId="0" applyFont="1" applyBorder="1"/>
    <xf numFmtId="0" fontId="28" fillId="0" borderId="23" xfId="0" applyFont="1" applyBorder="1"/>
    <xf numFmtId="0" fontId="28" fillId="0" borderId="5" xfId="0" applyFont="1" applyBorder="1"/>
    <xf numFmtId="0" fontId="25" fillId="0" borderId="0" xfId="0" applyFont="1" applyAlignment="1">
      <alignment vertical="center"/>
    </xf>
    <xf numFmtId="0" fontId="25" fillId="0" borderId="0" xfId="22" applyFont="1" applyAlignment="1">
      <alignment horizontal="center" vertical="center" wrapText="1"/>
    </xf>
    <xf numFmtId="0" fontId="25" fillId="0" borderId="2" xfId="22" applyFont="1" applyBorder="1" applyAlignment="1">
      <alignment horizontal="center" vertical="center" wrapText="1"/>
    </xf>
    <xf numFmtId="165" fontId="25" fillId="0" borderId="0" xfId="15" applyFont="1" applyAlignment="1">
      <alignment vertical="center"/>
    </xf>
    <xf numFmtId="9" fontId="25" fillId="10" borderId="5" xfId="30" applyFont="1" applyFill="1" applyBorder="1" applyAlignment="1" applyProtection="1">
      <alignment vertical="center" wrapText="1"/>
    </xf>
    <xf numFmtId="171" fontId="28" fillId="0" borderId="40" xfId="10" applyNumberFormat="1" applyFont="1" applyBorder="1" applyAlignment="1">
      <alignment vertical="center"/>
    </xf>
    <xf numFmtId="171" fontId="28" fillId="0" borderId="0" xfId="0" applyNumberFormat="1" applyFont="1"/>
    <xf numFmtId="9" fontId="25" fillId="0" borderId="6" xfId="28" applyFont="1" applyFill="1" applyBorder="1" applyAlignment="1" applyProtection="1">
      <alignment horizontal="center" vertical="center" wrapText="1"/>
      <protection locked="0"/>
    </xf>
    <xf numFmtId="9" fontId="25" fillId="9" borderId="6" xfId="28" applyFont="1" applyFill="1" applyBorder="1" applyAlignment="1" applyProtection="1">
      <alignment horizontal="center" vertical="center" wrapText="1"/>
      <protection locked="0"/>
    </xf>
    <xf numFmtId="0" fontId="28" fillId="0" borderId="0" xfId="0" applyFont="1" applyAlignment="1">
      <alignment vertical="center" wrapText="1"/>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15" xfId="0" applyFont="1" applyBorder="1" applyAlignment="1">
      <alignment horizontal="center" vertical="center" wrapText="1"/>
    </xf>
    <xf numFmtId="0" fontId="33" fillId="10" borderId="7" xfId="0" applyFont="1" applyFill="1" applyBorder="1" applyAlignment="1">
      <alignment vertical="center" wrapText="1"/>
    </xf>
    <xf numFmtId="0" fontId="33" fillId="10" borderId="0" xfId="0" applyFont="1" applyFill="1" applyAlignment="1">
      <alignment vertical="center" wrapText="1"/>
    </xf>
    <xf numFmtId="0" fontId="33" fillId="10" borderId="10" xfId="0" applyFont="1" applyFill="1" applyBorder="1" applyAlignment="1">
      <alignment vertical="center" wrapText="1"/>
    </xf>
    <xf numFmtId="0" fontId="26" fillId="9" borderId="6" xfId="22" applyFont="1" applyFill="1" applyBorder="1" applyAlignment="1">
      <alignment horizontal="left" vertical="center" wrapText="1"/>
    </xf>
    <xf numFmtId="171" fontId="28" fillId="9" borderId="14" xfId="10" applyNumberFormat="1" applyFont="1" applyFill="1" applyBorder="1" applyAlignment="1">
      <alignment vertical="center"/>
    </xf>
    <xf numFmtId="171" fontId="28" fillId="9" borderId="4" xfId="10" applyNumberFormat="1" applyFont="1" applyFill="1" applyBorder="1" applyAlignment="1">
      <alignment vertical="center"/>
    </xf>
    <xf numFmtId="171" fontId="28" fillId="9" borderId="13" xfId="10" applyNumberFormat="1" applyFont="1" applyFill="1" applyBorder="1" applyAlignment="1">
      <alignment vertical="center"/>
    </xf>
    <xf numFmtId="171" fontId="28" fillId="9" borderId="6" xfId="10" applyNumberFormat="1" applyFont="1" applyFill="1" applyBorder="1" applyAlignment="1">
      <alignment vertical="center"/>
    </xf>
    <xf numFmtId="171" fontId="28" fillId="9" borderId="0" xfId="0" applyNumberFormat="1" applyFont="1" applyFill="1" applyAlignment="1">
      <alignment vertical="center"/>
    </xf>
    <xf numFmtId="0" fontId="33" fillId="10" borderId="6" xfId="0" applyFont="1" applyFill="1" applyBorder="1" applyAlignment="1">
      <alignment vertical="center"/>
    </xf>
    <xf numFmtId="0" fontId="28" fillId="10" borderId="6" xfId="0" applyFont="1" applyFill="1" applyBorder="1" applyAlignment="1">
      <alignment vertical="center"/>
    </xf>
    <xf numFmtId="171" fontId="28" fillId="0" borderId="6" xfId="10" applyNumberFormat="1" applyFont="1" applyFill="1" applyBorder="1" applyAlignment="1">
      <alignment vertical="center"/>
    </xf>
    <xf numFmtId="0" fontId="25" fillId="0" borderId="23" xfId="22" applyFont="1" applyBorder="1" applyAlignment="1">
      <alignment horizontal="left" vertical="center" wrapText="1"/>
    </xf>
    <xf numFmtId="9" fontId="26" fillId="0" borderId="6" xfId="28" applyFont="1" applyFill="1" applyBorder="1" applyAlignment="1">
      <alignment horizontal="center" vertical="center" wrapText="1"/>
    </xf>
    <xf numFmtId="9" fontId="26" fillId="0" borderId="3" xfId="28" applyFont="1" applyFill="1" applyBorder="1" applyAlignment="1" applyProtection="1">
      <alignment horizontal="center" vertical="center" wrapText="1"/>
    </xf>
    <xf numFmtId="171" fontId="25" fillId="0" borderId="6" xfId="10" applyNumberFormat="1" applyFont="1" applyFill="1" applyBorder="1" applyAlignment="1" applyProtection="1">
      <alignment horizontal="center" vertical="center" wrapText="1"/>
      <protection locked="0"/>
    </xf>
    <xf numFmtId="171" fontId="28" fillId="0" borderId="6" xfId="10" applyNumberFormat="1" applyFont="1" applyFill="1" applyBorder="1" applyAlignment="1">
      <alignment horizontal="center" vertical="center" wrapText="1"/>
    </xf>
    <xf numFmtId="167" fontId="28" fillId="0" borderId="6" xfId="11" applyFont="1" applyFill="1" applyBorder="1" applyAlignment="1">
      <alignment horizontal="center" vertical="center" wrapText="1"/>
    </xf>
    <xf numFmtId="171" fontId="25" fillId="0" borderId="6" xfId="10" applyNumberFormat="1" applyFont="1" applyFill="1" applyBorder="1" applyAlignment="1" applyProtection="1">
      <alignment horizontal="left" vertical="center" wrapText="1"/>
      <protection locked="0"/>
    </xf>
    <xf numFmtId="9" fontId="28" fillId="0" borderId="6" xfId="28" applyFont="1" applyFill="1" applyBorder="1" applyAlignment="1">
      <alignment vertical="center"/>
    </xf>
    <xf numFmtId="0" fontId="35" fillId="0" borderId="6" xfId="0" applyFont="1" applyBorder="1" applyAlignment="1">
      <alignment vertical="center" wrapText="1"/>
    </xf>
    <xf numFmtId="171" fontId="28" fillId="0" borderId="6" xfId="0" applyNumberFormat="1" applyFont="1" applyBorder="1" applyAlignment="1">
      <alignment vertical="center"/>
    </xf>
    <xf numFmtId="0" fontId="28" fillId="0" borderId="0" xfId="0" applyFont="1" applyAlignment="1">
      <alignment horizontal="left" vertical="center" wrapText="1"/>
    </xf>
    <xf numFmtId="0" fontId="28" fillId="9" borderId="6" xfId="0" applyFont="1" applyFill="1" applyBorder="1" applyAlignment="1">
      <alignment horizontal="center" vertical="center"/>
    </xf>
    <xf numFmtId="0" fontId="28" fillId="9" borderId="6" xfId="0" applyFont="1" applyFill="1" applyBorder="1" applyAlignment="1">
      <alignment horizontal="left" vertical="center" wrapText="1"/>
    </xf>
    <xf numFmtId="0" fontId="28" fillId="9" borderId="6" xfId="0" applyFont="1" applyFill="1" applyBorder="1" applyAlignment="1">
      <alignment vertical="center" wrapText="1"/>
    </xf>
    <xf numFmtId="0" fontId="28" fillId="9" borderId="6" xfId="0" applyFont="1" applyFill="1" applyBorder="1" applyAlignment="1">
      <alignment horizontal="center" vertical="center" wrapText="1"/>
    </xf>
    <xf numFmtId="9" fontId="28" fillId="9" borderId="6" xfId="0" applyNumberFormat="1" applyFont="1" applyFill="1" applyBorder="1" applyAlignment="1">
      <alignment horizontal="center" vertical="center"/>
    </xf>
    <xf numFmtId="9" fontId="28" fillId="9" borderId="6" xfId="28" applyFont="1" applyFill="1" applyBorder="1" applyAlignment="1">
      <alignment vertical="center"/>
    </xf>
    <xf numFmtId="171" fontId="28" fillId="9" borderId="6" xfId="10" applyNumberFormat="1" applyFont="1" applyFill="1" applyBorder="1" applyAlignment="1">
      <alignment horizontal="center" vertical="center" wrapText="1"/>
    </xf>
    <xf numFmtId="167" fontId="28" fillId="9" borderId="6" xfId="11" applyFont="1" applyFill="1" applyBorder="1" applyAlignment="1">
      <alignment horizontal="center" vertical="center" wrapText="1"/>
    </xf>
    <xf numFmtId="0" fontId="28" fillId="9" borderId="6" xfId="0" applyFont="1" applyFill="1" applyBorder="1" applyAlignment="1">
      <alignment vertical="center"/>
    </xf>
    <xf numFmtId="9" fontId="25" fillId="9" borderId="6" xfId="29" applyFont="1" applyFill="1" applyBorder="1" applyAlignment="1" applyProtection="1">
      <alignment horizontal="center" vertical="center" wrapText="1"/>
      <protection locked="0"/>
    </xf>
    <xf numFmtId="0" fontId="28" fillId="9" borderId="0" xfId="0" applyFont="1" applyFill="1"/>
    <xf numFmtId="0" fontId="28" fillId="9" borderId="12" xfId="0" applyFont="1" applyFill="1" applyBorder="1" applyAlignment="1">
      <alignment horizontal="center" vertical="center"/>
    </xf>
    <xf numFmtId="2" fontId="25" fillId="9" borderId="6" xfId="22" applyNumberFormat="1" applyFont="1" applyFill="1" applyBorder="1" applyAlignment="1">
      <alignment vertical="center" wrapText="1"/>
    </xf>
    <xf numFmtId="171" fontId="25" fillId="9" borderId="6" xfId="10" applyNumberFormat="1" applyFont="1" applyFill="1" applyBorder="1" applyAlignment="1" applyProtection="1">
      <alignment horizontal="center" vertical="center" wrapText="1"/>
      <protection locked="0"/>
    </xf>
    <xf numFmtId="2" fontId="25" fillId="9" borderId="6" xfId="22" applyNumberFormat="1" applyFont="1" applyFill="1" applyBorder="1" applyAlignment="1">
      <alignment horizontal="left" vertical="center" wrapText="1"/>
    </xf>
    <xf numFmtId="171" fontId="28" fillId="9" borderId="6" xfId="0" applyNumberFormat="1" applyFont="1" applyFill="1" applyBorder="1" applyAlignment="1">
      <alignment vertical="center"/>
    </xf>
    <xf numFmtId="3" fontId="25" fillId="9" borderId="6" xfId="0" applyNumberFormat="1" applyFont="1" applyFill="1" applyBorder="1" applyAlignment="1">
      <alignment horizontal="left" vertical="top" wrapText="1"/>
    </xf>
    <xf numFmtId="0" fontId="25" fillId="9" borderId="6" xfId="0" applyFont="1" applyFill="1" applyBorder="1" applyAlignment="1">
      <alignment horizontal="left" vertical="top" wrapText="1"/>
    </xf>
    <xf numFmtId="0" fontId="14" fillId="9" borderId="6" xfId="0" applyFont="1" applyFill="1" applyBorder="1" applyAlignment="1">
      <alignment horizontal="left" vertical="top" wrapText="1"/>
    </xf>
    <xf numFmtId="9" fontId="14" fillId="9" borderId="6" xfId="28" applyFont="1" applyFill="1" applyBorder="1" applyAlignment="1">
      <alignment horizontal="center" vertical="center"/>
    </xf>
    <xf numFmtId="172" fontId="25" fillId="9" borderId="6" xfId="28" applyNumberFormat="1" applyFont="1" applyFill="1" applyBorder="1" applyAlignment="1" applyProtection="1">
      <alignment horizontal="center" vertical="center" wrapText="1"/>
      <protection locked="0"/>
    </xf>
    <xf numFmtId="0" fontId="28" fillId="9" borderId="6" xfId="0" applyFont="1" applyFill="1" applyBorder="1" applyAlignment="1">
      <alignment horizontal="left" vertical="top" wrapText="1"/>
    </xf>
    <xf numFmtId="171" fontId="28" fillId="9" borderId="6" xfId="10" applyNumberFormat="1" applyFont="1" applyFill="1" applyBorder="1" applyAlignment="1">
      <alignment horizontal="center" vertical="center"/>
    </xf>
    <xf numFmtId="167" fontId="26" fillId="10" borderId="5" xfId="11" applyFont="1" applyFill="1" applyBorder="1" applyAlignment="1" applyProtection="1">
      <alignment vertical="center" wrapText="1"/>
    </xf>
    <xf numFmtId="9" fontId="28" fillId="10" borderId="6" xfId="28" applyFont="1" applyFill="1" applyBorder="1" applyAlignment="1">
      <alignment horizontal="center" vertical="center"/>
    </xf>
    <xf numFmtId="9" fontId="28" fillId="0" borderId="6" xfId="28" applyFont="1" applyBorder="1" applyAlignment="1">
      <alignment horizontal="center" vertical="center"/>
    </xf>
    <xf numFmtId="0" fontId="28" fillId="0" borderId="6" xfId="28" applyNumberFormat="1" applyFont="1" applyFill="1" applyBorder="1" applyAlignment="1">
      <alignment vertical="center" wrapText="1"/>
    </xf>
    <xf numFmtId="9" fontId="28" fillId="0" borderId="6" xfId="28" applyFont="1" applyFill="1" applyBorder="1" applyAlignment="1">
      <alignment vertical="center" wrapText="1"/>
    </xf>
    <xf numFmtId="9" fontId="28" fillId="9" borderId="6" xfId="28" applyFont="1" applyFill="1" applyBorder="1" applyAlignment="1">
      <alignment vertical="center" wrapText="1"/>
    </xf>
    <xf numFmtId="9" fontId="28" fillId="9" borderId="6" xfId="0" applyNumberFormat="1" applyFont="1" applyFill="1" applyBorder="1" applyAlignment="1">
      <alignment vertical="center"/>
    </xf>
    <xf numFmtId="3" fontId="28" fillId="9" borderId="0" xfId="0" applyNumberFormat="1" applyFont="1" applyFill="1" applyAlignment="1">
      <alignment vertical="center"/>
    </xf>
    <xf numFmtId="9" fontId="42" fillId="0" borderId="6" xfId="34" applyNumberFormat="1" applyFill="1" applyBorder="1" applyAlignment="1">
      <alignment horizontal="center" vertical="center" wrapText="1"/>
    </xf>
    <xf numFmtId="9" fontId="42" fillId="9" borderId="6" xfId="34" applyNumberFormat="1" applyFill="1" applyBorder="1" applyAlignment="1">
      <alignment horizontal="center" vertical="center" wrapText="1"/>
    </xf>
    <xf numFmtId="0" fontId="28" fillId="0" borderId="0" xfId="0" applyFont="1" applyAlignment="1">
      <alignment horizontal="center" vertical="center" wrapText="1"/>
    </xf>
    <xf numFmtId="9" fontId="28" fillId="0" borderId="39" xfId="28" applyFont="1" applyBorder="1" applyAlignment="1">
      <alignment vertical="center"/>
    </xf>
    <xf numFmtId="171" fontId="26" fillId="0" borderId="3" xfId="10" applyNumberFormat="1" applyFont="1" applyFill="1" applyBorder="1" applyAlignment="1">
      <alignment vertical="center" wrapText="1"/>
    </xf>
    <xf numFmtId="171" fontId="26" fillId="0" borderId="3" xfId="10" applyNumberFormat="1" applyFont="1" applyFill="1" applyBorder="1" applyAlignment="1" applyProtection="1">
      <alignment vertical="center" wrapText="1"/>
    </xf>
    <xf numFmtId="0" fontId="26" fillId="10" borderId="5" xfId="28" applyNumberFormat="1" applyFont="1" applyFill="1" applyBorder="1" applyAlignment="1" applyProtection="1">
      <alignment vertical="center" wrapText="1"/>
    </xf>
    <xf numFmtId="9" fontId="26" fillId="0" borderId="6" xfId="28" applyFont="1" applyBorder="1" applyAlignment="1">
      <alignment horizontal="center" vertical="center" wrapText="1"/>
    </xf>
    <xf numFmtId="171" fontId="28" fillId="0" borderId="71" xfId="0" applyNumberFormat="1" applyFont="1" applyBorder="1" applyAlignment="1">
      <alignment vertical="center"/>
    </xf>
    <xf numFmtId="171" fontId="28" fillId="0" borderId="5" xfId="10" applyNumberFormat="1" applyFont="1" applyFill="1" applyBorder="1" applyAlignment="1">
      <alignment vertical="center"/>
    </xf>
    <xf numFmtId="0" fontId="28" fillId="9" borderId="6" xfId="28" applyNumberFormat="1" applyFont="1" applyFill="1" applyBorder="1" applyAlignment="1">
      <alignment vertical="center" wrapText="1"/>
    </xf>
    <xf numFmtId="171" fontId="26" fillId="10" borderId="5" xfId="10" applyNumberFormat="1" applyFont="1" applyFill="1" applyBorder="1" applyAlignment="1" applyProtection="1">
      <alignment vertical="center" wrapText="1"/>
    </xf>
    <xf numFmtId="172" fontId="28" fillId="9" borderId="6" xfId="0" applyNumberFormat="1" applyFont="1" applyFill="1" applyBorder="1" applyAlignment="1">
      <alignment vertical="center"/>
    </xf>
    <xf numFmtId="14" fontId="28" fillId="0" borderId="14" xfId="0" applyNumberFormat="1" applyFont="1" applyBorder="1"/>
    <xf numFmtId="0" fontId="28" fillId="0" borderId="4" xfId="0" applyFont="1" applyBorder="1" applyAlignment="1">
      <alignment horizontal="left" wrapText="1"/>
    </xf>
    <xf numFmtId="9" fontId="26" fillId="10" borderId="5" xfId="28" applyFont="1" applyFill="1" applyBorder="1" applyAlignment="1" applyProtection="1">
      <alignment vertical="center" wrapText="1"/>
    </xf>
    <xf numFmtId="0" fontId="42" fillId="0" borderId="6" xfId="34" applyBorder="1" applyAlignment="1">
      <alignment horizontal="center" vertical="center" wrapText="1"/>
    </xf>
    <xf numFmtId="168" fontId="28" fillId="9" borderId="0" xfId="10" applyFont="1" applyFill="1" applyAlignment="1">
      <alignment vertical="center"/>
    </xf>
    <xf numFmtId="171" fontId="28" fillId="20" borderId="21" xfId="10" applyNumberFormat="1" applyFont="1" applyFill="1" applyBorder="1" applyAlignment="1">
      <alignment vertical="center"/>
    </xf>
    <xf numFmtId="171" fontId="28" fillId="20" borderId="6" xfId="10" applyNumberFormat="1" applyFont="1" applyFill="1" applyBorder="1" applyAlignment="1">
      <alignment vertical="center"/>
    </xf>
    <xf numFmtId="171" fontId="28" fillId="20" borderId="40" xfId="10" applyNumberFormat="1" applyFont="1" applyFill="1" applyBorder="1" applyAlignment="1">
      <alignment vertical="center"/>
    </xf>
    <xf numFmtId="171" fontId="28" fillId="20" borderId="4" xfId="10" applyNumberFormat="1" applyFont="1" applyFill="1" applyBorder="1" applyAlignment="1">
      <alignment vertical="center"/>
    </xf>
    <xf numFmtId="168" fontId="28" fillId="0" borderId="0" xfId="10" applyFont="1" applyAlignment="1">
      <alignment vertical="center"/>
    </xf>
    <xf numFmtId="43" fontId="28" fillId="9" borderId="0" xfId="0" applyNumberFormat="1" applyFont="1" applyFill="1" applyAlignment="1">
      <alignment vertical="center"/>
    </xf>
    <xf numFmtId="14" fontId="28" fillId="0" borderId="13" xfId="0" applyNumberFormat="1" applyFont="1" applyBorder="1"/>
    <xf numFmtId="9" fontId="33" fillId="0" borderId="6" xfId="28" applyFont="1" applyFill="1" applyBorder="1" applyAlignment="1">
      <alignment vertical="center" wrapText="1"/>
    </xf>
    <xf numFmtId="9" fontId="28" fillId="0" borderId="6" xfId="28" applyFont="1" applyBorder="1" applyAlignment="1">
      <alignment vertical="center"/>
    </xf>
    <xf numFmtId="0" fontId="42" fillId="0" borderId="0" xfId="34" applyAlignment="1">
      <alignment horizontal="center" vertical="center" wrapText="1"/>
    </xf>
    <xf numFmtId="9" fontId="25" fillId="19" borderId="6" xfId="28" applyFont="1" applyFill="1" applyBorder="1" applyAlignment="1" applyProtection="1">
      <alignment horizontal="center" vertical="center" wrapText="1"/>
      <protection locked="0"/>
    </xf>
    <xf numFmtId="9" fontId="26" fillId="19" borderId="6" xfId="28" applyFont="1" applyFill="1" applyBorder="1" applyAlignment="1">
      <alignment horizontal="center" vertical="center" wrapText="1"/>
    </xf>
    <xf numFmtId="9" fontId="28" fillId="19" borderId="6" xfId="28" applyFont="1" applyFill="1" applyBorder="1" applyAlignment="1">
      <alignment vertical="center" wrapText="1"/>
    </xf>
    <xf numFmtId="0" fontId="28" fillId="19" borderId="6" xfId="28" applyNumberFormat="1" applyFont="1" applyFill="1" applyBorder="1" applyAlignment="1">
      <alignment vertical="center" wrapText="1"/>
    </xf>
    <xf numFmtId="9" fontId="28" fillId="19" borderId="6" xfId="34" applyNumberFormat="1" applyFont="1" applyFill="1" applyBorder="1" applyAlignment="1">
      <alignment vertical="center" wrapText="1"/>
    </xf>
    <xf numFmtId="9" fontId="28" fillId="9" borderId="6" xfId="34" applyNumberFormat="1" applyFont="1" applyFill="1" applyBorder="1" applyAlignment="1">
      <alignment vertical="center" wrapText="1"/>
    </xf>
    <xf numFmtId="0" fontId="25" fillId="9" borderId="12" xfId="0" applyFont="1" applyFill="1" applyBorder="1" applyAlignment="1">
      <alignment horizontal="left" vertical="center" wrapText="1"/>
    </xf>
    <xf numFmtId="0" fontId="25" fillId="9" borderId="39" xfId="0" applyFont="1" applyFill="1" applyBorder="1" applyAlignment="1">
      <alignment horizontal="left" vertical="center" wrapText="1"/>
    </xf>
    <xf numFmtId="0" fontId="36" fillId="16" borderId="12" xfId="0" applyFont="1" applyFill="1" applyBorder="1" applyAlignment="1">
      <alignment horizontal="center" vertical="center"/>
    </xf>
    <xf numFmtId="0" fontId="36" fillId="16" borderId="39" xfId="0" applyFont="1" applyFill="1" applyBorder="1" applyAlignment="1">
      <alignment horizontal="center" vertical="center"/>
    </xf>
    <xf numFmtId="0" fontId="33" fillId="14" borderId="12" xfId="0" applyFont="1" applyFill="1" applyBorder="1" applyAlignment="1">
      <alignment horizontal="left" vertical="center" wrapText="1"/>
    </xf>
    <xf numFmtId="0" fontId="33" fillId="14" borderId="39" xfId="0" applyFont="1" applyFill="1" applyBorder="1" applyAlignment="1">
      <alignment horizontal="left" vertical="center" wrapText="1"/>
    </xf>
    <xf numFmtId="0" fontId="33" fillId="18" borderId="12" xfId="0" applyFont="1" applyFill="1" applyBorder="1" applyAlignment="1">
      <alignment horizontal="center" vertical="center"/>
    </xf>
    <xf numFmtId="0" fontId="33" fillId="18" borderId="39" xfId="0" applyFont="1" applyFill="1" applyBorder="1" applyAlignment="1">
      <alignment horizontal="center" vertical="center"/>
    </xf>
    <xf numFmtId="0" fontId="25" fillId="0" borderId="5" xfId="22" applyFont="1" applyBorder="1" applyAlignment="1">
      <alignment horizontal="center" vertical="center" wrapText="1"/>
    </xf>
    <xf numFmtId="0" fontId="25" fillId="0" borderId="28" xfId="22" applyFont="1" applyBorder="1" applyAlignment="1">
      <alignment horizontal="center" vertical="center" wrapText="1"/>
    </xf>
    <xf numFmtId="0" fontId="26" fillId="12" borderId="47" xfId="22" applyFont="1" applyFill="1" applyBorder="1" applyAlignment="1">
      <alignment horizontal="center" vertical="center" wrapText="1"/>
    </xf>
    <xf numFmtId="0" fontId="26" fillId="12" borderId="45" xfId="22" applyFont="1" applyFill="1" applyBorder="1" applyAlignment="1">
      <alignment horizontal="center" vertical="center" wrapText="1"/>
    </xf>
    <xf numFmtId="0" fontId="26" fillId="12" borderId="48" xfId="22" applyFont="1" applyFill="1" applyBorder="1" applyAlignment="1">
      <alignment horizontal="center" vertical="center" wrapText="1"/>
    </xf>
    <xf numFmtId="3" fontId="26" fillId="0" borderId="5" xfId="22" applyNumberFormat="1" applyFont="1" applyBorder="1" applyAlignment="1">
      <alignment horizontal="center" vertical="center" wrapText="1"/>
    </xf>
    <xf numFmtId="9" fontId="25" fillId="0" borderId="3" xfId="28" applyFont="1" applyFill="1" applyBorder="1" applyAlignment="1">
      <alignment horizontal="center" vertical="center" wrapText="1"/>
    </xf>
    <xf numFmtId="9" fontId="25" fillId="0" borderId="4" xfId="28" applyFont="1" applyFill="1" applyBorder="1" applyAlignment="1">
      <alignment horizontal="center" vertical="center" wrapText="1"/>
    </xf>
    <xf numFmtId="2" fontId="25" fillId="0" borderId="6" xfId="22" applyNumberFormat="1" applyFont="1" applyBorder="1" applyAlignment="1">
      <alignment horizontal="center" vertical="center" wrapText="1"/>
    </xf>
    <xf numFmtId="9" fontId="25" fillId="0" borderId="29" xfId="22" applyNumberFormat="1" applyFont="1" applyBorder="1" applyAlignment="1">
      <alignment horizontal="center" vertical="center" wrapText="1"/>
    </xf>
    <xf numFmtId="9" fontId="25" fillId="0" borderId="7" xfId="22" applyNumberFormat="1" applyFont="1" applyBorder="1" applyAlignment="1">
      <alignment horizontal="center" vertical="center" wrapText="1"/>
    </xf>
    <xf numFmtId="9" fontId="25" fillId="0" borderId="8" xfId="22" applyNumberFormat="1" applyFont="1" applyBorder="1" applyAlignment="1">
      <alignment horizontal="center" vertical="center" wrapText="1"/>
    </xf>
    <xf numFmtId="9" fontId="25" fillId="0" borderId="15" xfId="22" applyNumberFormat="1" applyFont="1" applyBorder="1" applyAlignment="1">
      <alignment horizontal="center" vertical="center" wrapText="1"/>
    </xf>
    <xf numFmtId="9" fontId="25" fillId="0" borderId="10" xfId="22" applyNumberFormat="1" applyFont="1" applyBorder="1" applyAlignment="1">
      <alignment horizontal="center" vertical="center" wrapText="1"/>
    </xf>
    <xf numFmtId="9" fontId="25" fillId="0" borderId="11" xfId="22" applyNumberFormat="1" applyFont="1" applyBorder="1" applyAlignment="1">
      <alignment horizontal="center" vertical="center" wrapText="1"/>
    </xf>
    <xf numFmtId="9" fontId="42" fillId="0" borderId="29" xfId="34" applyNumberFormat="1" applyBorder="1" applyAlignment="1">
      <alignment horizontal="center" vertical="center" wrapText="1"/>
    </xf>
    <xf numFmtId="9" fontId="25" fillId="0" borderId="59" xfId="22" applyNumberFormat="1" applyFont="1" applyBorder="1" applyAlignment="1">
      <alignment horizontal="center" vertical="center" wrapText="1"/>
    </xf>
    <xf numFmtId="9" fontId="25" fillId="0" borderId="60" xfId="22" applyNumberFormat="1" applyFont="1" applyBorder="1" applyAlignment="1">
      <alignment horizontal="center" vertical="center" wrapText="1"/>
    </xf>
    <xf numFmtId="0" fontId="26" fillId="12" borderId="6" xfId="22" applyFont="1" applyFill="1" applyBorder="1" applyAlignment="1">
      <alignment horizontal="center" vertical="center" wrapText="1"/>
    </xf>
    <xf numFmtId="0" fontId="26" fillId="0" borderId="35" xfId="22" applyFont="1" applyBorder="1" applyAlignment="1">
      <alignment horizontal="center" vertical="center" wrapText="1"/>
    </xf>
    <xf numFmtId="0" fontId="26" fillId="0" borderId="36" xfId="22" applyFont="1" applyBorder="1" applyAlignment="1">
      <alignment horizontal="center" vertical="center" wrapText="1"/>
    </xf>
    <xf numFmtId="0" fontId="26" fillId="0" borderId="37" xfId="22" applyFont="1" applyBorder="1" applyAlignment="1">
      <alignment horizontal="center" vertical="center" wrapText="1"/>
    </xf>
    <xf numFmtId="0" fontId="26" fillId="12" borderId="16" xfId="22" applyFont="1" applyFill="1" applyBorder="1" applyAlignment="1">
      <alignment horizontal="center" vertical="center" wrapText="1"/>
    </xf>
    <xf numFmtId="0" fontId="26" fillId="12" borderId="12" xfId="22" applyFont="1" applyFill="1" applyBorder="1" applyAlignment="1">
      <alignment horizontal="center" vertical="center" wrapText="1"/>
    </xf>
    <xf numFmtId="0" fontId="26" fillId="12" borderId="38" xfId="22" applyFont="1" applyFill="1" applyBorder="1" applyAlignment="1">
      <alignment horizontal="center" vertical="center" wrapText="1"/>
    </xf>
    <xf numFmtId="0" fontId="26" fillId="12" borderId="39" xfId="22" applyFont="1" applyFill="1" applyBorder="1" applyAlignment="1">
      <alignment horizontal="center" vertical="center" wrapText="1"/>
    </xf>
    <xf numFmtId="0" fontId="26" fillId="12" borderId="13" xfId="22" applyFont="1" applyFill="1" applyBorder="1" applyAlignment="1">
      <alignment horizontal="center" vertical="center" wrapText="1"/>
    </xf>
    <xf numFmtId="0" fontId="25" fillId="12" borderId="6" xfId="22" applyFont="1" applyFill="1" applyBorder="1" applyAlignment="1">
      <alignment horizontal="center" vertical="center" wrapText="1"/>
    </xf>
    <xf numFmtId="0" fontId="26" fillId="12" borderId="32" xfId="22" applyFont="1" applyFill="1" applyBorder="1" applyAlignment="1">
      <alignment horizontal="center" vertical="center" wrapText="1"/>
    </xf>
    <xf numFmtId="0" fontId="26" fillId="12" borderId="33" xfId="22" applyFont="1" applyFill="1" applyBorder="1" applyAlignment="1">
      <alignment horizontal="center" vertical="center" wrapText="1"/>
    </xf>
    <xf numFmtId="0" fontId="26" fillId="12" borderId="34" xfId="22" applyFont="1" applyFill="1" applyBorder="1" applyAlignment="1">
      <alignment horizontal="center" vertical="center" wrapText="1"/>
    </xf>
    <xf numFmtId="0" fontId="26" fillId="0" borderId="32" xfId="22" applyFont="1" applyBorder="1" applyAlignment="1">
      <alignment horizontal="center" vertical="center" wrapText="1"/>
    </xf>
    <xf numFmtId="0" fontId="26" fillId="0" borderId="33" xfId="22" applyFont="1" applyBorder="1" applyAlignment="1">
      <alignment horizontal="center" vertical="center" wrapText="1"/>
    </xf>
    <xf numFmtId="0" fontId="26" fillId="0" borderId="34" xfId="22" applyFont="1" applyBorder="1" applyAlignment="1">
      <alignment horizontal="center" vertical="center" wrapText="1"/>
    </xf>
    <xf numFmtId="0" fontId="26" fillId="0" borderId="24" xfId="22" applyFont="1" applyBorder="1" applyAlignment="1">
      <alignment horizontal="center" vertical="center" wrapText="1"/>
    </xf>
    <xf numFmtId="0" fontId="26" fillId="0" borderId="25" xfId="22" applyFont="1" applyBorder="1" applyAlignment="1">
      <alignment horizontal="center" vertical="center" wrapText="1"/>
    </xf>
    <xf numFmtId="0" fontId="26" fillId="0" borderId="26" xfId="22" applyFont="1" applyBorder="1" applyAlignment="1">
      <alignment horizontal="center" vertical="center" wrapText="1"/>
    </xf>
    <xf numFmtId="0" fontId="26" fillId="9" borderId="45" xfId="22" applyFont="1" applyFill="1" applyBorder="1" applyAlignment="1">
      <alignment horizontal="left" vertical="center" wrapText="1"/>
    </xf>
    <xf numFmtId="0" fontId="26" fillId="12" borderId="32" xfId="22" applyFont="1" applyFill="1" applyBorder="1" applyAlignment="1">
      <alignment horizontal="left" vertical="center" wrapText="1"/>
    </xf>
    <xf numFmtId="0" fontId="26" fillId="12" borderId="34" xfId="22" applyFont="1" applyFill="1" applyBorder="1" applyAlignment="1">
      <alignment horizontal="left" vertical="center" wrapText="1"/>
    </xf>
    <xf numFmtId="0" fontId="26" fillId="9" borderId="20" xfId="22" applyFont="1" applyFill="1" applyBorder="1" applyAlignment="1">
      <alignment horizontal="center" vertical="center" wrapText="1"/>
    </xf>
    <xf numFmtId="0" fontId="26" fillId="9" borderId="21" xfId="22" applyFont="1" applyFill="1" applyBorder="1" applyAlignment="1">
      <alignment horizontal="center" vertical="center" wrapText="1"/>
    </xf>
    <xf numFmtId="0" fontId="26" fillId="9" borderId="22" xfId="22" applyFont="1" applyFill="1" applyBorder="1" applyAlignment="1">
      <alignment horizontal="center" vertical="center" wrapText="1"/>
    </xf>
    <xf numFmtId="0" fontId="25" fillId="0" borderId="35" xfId="22" applyFont="1" applyBorder="1" applyAlignment="1">
      <alignment horizontal="center" vertical="center" wrapText="1"/>
    </xf>
    <xf numFmtId="0" fontId="25" fillId="0" borderId="1" xfId="22" applyFont="1" applyBorder="1" applyAlignment="1">
      <alignment horizontal="center" vertical="center" wrapText="1"/>
    </xf>
    <xf numFmtId="0" fontId="25" fillId="0" borderId="47" xfId="22" applyFont="1" applyBorder="1" applyAlignment="1">
      <alignment horizontal="center" vertical="center" wrapText="1"/>
    </xf>
    <xf numFmtId="0" fontId="26" fillId="0" borderId="24" xfId="22" applyFont="1" applyBorder="1" applyAlignment="1">
      <alignment horizontal="center" vertical="center"/>
    </xf>
    <xf numFmtId="0" fontId="26" fillId="0" borderId="25" xfId="22" applyFont="1" applyBorder="1" applyAlignment="1">
      <alignment horizontal="center" vertical="center"/>
    </xf>
    <xf numFmtId="0" fontId="26" fillId="0" borderId="26" xfId="22" applyFont="1" applyBorder="1" applyAlignment="1">
      <alignment horizontal="center" vertical="center"/>
    </xf>
    <xf numFmtId="0" fontId="26" fillId="0" borderId="20" xfId="22" applyFont="1" applyBorder="1" applyAlignment="1">
      <alignment horizontal="center" vertical="center" wrapText="1"/>
    </xf>
    <xf numFmtId="0" fontId="26" fillId="0" borderId="21" xfId="22" applyFont="1" applyBorder="1" applyAlignment="1">
      <alignment horizontal="center" vertical="center" wrapText="1"/>
    </xf>
    <xf numFmtId="0" fontId="26" fillId="0" borderId="22" xfId="22" applyFont="1" applyBorder="1" applyAlignment="1">
      <alignment horizontal="center" vertical="center" wrapText="1"/>
    </xf>
    <xf numFmtId="0" fontId="26" fillId="0" borderId="23" xfId="22"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0" borderId="32" xfId="0" applyFont="1" applyBorder="1" applyAlignment="1">
      <alignment horizontal="left" vertical="center" wrapText="1"/>
    </xf>
    <xf numFmtId="0" fontId="27" fillId="0" borderId="33" xfId="0" applyFont="1" applyBorder="1" applyAlignment="1">
      <alignment horizontal="left" vertical="center" wrapText="1"/>
    </xf>
    <xf numFmtId="0" fontId="27" fillId="0" borderId="34" xfId="0" applyFont="1" applyBorder="1" applyAlignment="1">
      <alignment horizontal="left" vertical="center" wrapText="1"/>
    </xf>
    <xf numFmtId="0" fontId="29" fillId="0" borderId="32" xfId="0" applyFont="1" applyBorder="1" applyAlignment="1">
      <alignment horizontal="left" vertical="center" wrapText="1"/>
    </xf>
    <xf numFmtId="0" fontId="29" fillId="0" borderId="33" xfId="0" applyFont="1" applyBorder="1" applyAlignment="1">
      <alignment horizontal="left" vertical="center" wrapText="1"/>
    </xf>
    <xf numFmtId="0" fontId="29" fillId="0" borderId="34" xfId="0" applyFont="1" applyBorder="1" applyAlignment="1">
      <alignment horizontal="left" vertical="center" wrapText="1"/>
    </xf>
    <xf numFmtId="0" fontId="26" fillId="12" borderId="35" xfId="22" applyFont="1" applyFill="1" applyBorder="1" applyAlignment="1">
      <alignment horizontal="left" vertical="center" wrapText="1"/>
    </xf>
    <xf numFmtId="0" fontId="26" fillId="12" borderId="37" xfId="22" applyFont="1" applyFill="1" applyBorder="1" applyAlignment="1">
      <alignment horizontal="left" vertical="center" wrapText="1"/>
    </xf>
    <xf numFmtId="0" fontId="26" fillId="12" borderId="1" xfId="22" applyFont="1" applyFill="1" applyBorder="1" applyAlignment="1">
      <alignment horizontal="left" vertical="center" wrapText="1"/>
    </xf>
    <xf numFmtId="0" fontId="26" fillId="12" borderId="2" xfId="22" applyFont="1" applyFill="1" applyBorder="1" applyAlignment="1">
      <alignment horizontal="left" vertical="center" wrapText="1"/>
    </xf>
    <xf numFmtId="0" fontId="26" fillId="12" borderId="47" xfId="22" applyFont="1" applyFill="1" applyBorder="1" applyAlignment="1">
      <alignment horizontal="left" vertical="center" wrapText="1"/>
    </xf>
    <xf numFmtId="0" fontId="26" fillId="12" borderId="48" xfId="22" applyFont="1" applyFill="1" applyBorder="1" applyAlignment="1">
      <alignment horizontal="left" vertical="center" wrapText="1"/>
    </xf>
    <xf numFmtId="0" fontId="26" fillId="12" borderId="36" xfId="22" applyFont="1" applyFill="1" applyBorder="1" applyAlignment="1">
      <alignment horizontal="left" vertical="center" wrapText="1"/>
    </xf>
    <xf numFmtId="0" fontId="26" fillId="12" borderId="0" xfId="22" applyFont="1" applyFill="1" applyAlignment="1">
      <alignment horizontal="left" vertical="center" wrapText="1"/>
    </xf>
    <xf numFmtId="0" fontId="26" fillId="12" borderId="45" xfId="22" applyFont="1" applyFill="1" applyBorder="1" applyAlignment="1">
      <alignment horizontal="left" vertical="center" wrapText="1"/>
    </xf>
    <xf numFmtId="0" fontId="28" fillId="0" borderId="49" xfId="0" applyFont="1" applyBorder="1" applyAlignment="1">
      <alignment horizontal="center" vertical="center"/>
    </xf>
    <xf numFmtId="0" fontId="28" fillId="0" borderId="50" xfId="0" applyFont="1" applyBorder="1" applyAlignment="1">
      <alignment horizontal="center" vertical="center"/>
    </xf>
    <xf numFmtId="0" fontId="26" fillId="0" borderId="1" xfId="22" applyFont="1" applyBorder="1" applyAlignment="1">
      <alignment horizontal="center" vertical="center" wrapText="1"/>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0" fontId="26" fillId="0" borderId="47" xfId="22" applyFont="1" applyBorder="1" applyAlignment="1">
      <alignment horizontal="center" vertical="center" wrapText="1"/>
    </xf>
    <xf numFmtId="0" fontId="26" fillId="0" borderId="45" xfId="22" applyFont="1" applyBorder="1" applyAlignment="1">
      <alignment horizontal="center" vertical="center" wrapText="1"/>
    </xf>
    <xf numFmtId="0" fontId="26" fillId="0" borderId="48" xfId="22" applyFont="1" applyBorder="1" applyAlignment="1">
      <alignment horizontal="center" vertical="center" wrapText="1"/>
    </xf>
    <xf numFmtId="0" fontId="34" fillId="0" borderId="32" xfId="22" applyFont="1" applyBorder="1" applyAlignment="1">
      <alignment horizontal="center" vertical="center" wrapText="1"/>
    </xf>
    <xf numFmtId="0" fontId="34" fillId="0" borderId="33" xfId="22" applyFont="1" applyBorder="1" applyAlignment="1">
      <alignment horizontal="center" vertical="center" wrapText="1"/>
    </xf>
    <xf numFmtId="0" fontId="34" fillId="0" borderId="34" xfId="22" applyFont="1" applyBorder="1" applyAlignment="1">
      <alignment horizontal="center" vertical="center" wrapText="1"/>
    </xf>
    <xf numFmtId="0" fontId="33" fillId="0" borderId="49" xfId="0" applyFont="1" applyBorder="1" applyAlignment="1">
      <alignment horizontal="center" vertical="center" wrapText="1"/>
    </xf>
    <xf numFmtId="0" fontId="33" fillId="0" borderId="50" xfId="0" applyFont="1" applyBorder="1" applyAlignment="1">
      <alignment horizontal="center" vertical="center" wrapText="1"/>
    </xf>
    <xf numFmtId="0" fontId="28" fillId="0" borderId="51" xfId="0" applyFont="1" applyBorder="1" applyAlignment="1">
      <alignment horizontal="center" vertical="center"/>
    </xf>
    <xf numFmtId="0" fontId="28" fillId="0" borderId="52" xfId="0" applyFont="1" applyBorder="1" applyAlignment="1">
      <alignment horizontal="center" vertical="center"/>
    </xf>
    <xf numFmtId="0" fontId="33" fillId="0" borderId="53" xfId="0" applyFont="1" applyBorder="1" applyAlignment="1">
      <alignment horizontal="center" vertical="center" wrapText="1"/>
    </xf>
    <xf numFmtId="0" fontId="33" fillId="0" borderId="54" xfId="0" applyFont="1" applyBorder="1" applyAlignment="1">
      <alignment horizontal="center" vertical="center" wrapText="1"/>
    </xf>
    <xf numFmtId="0" fontId="28" fillId="0" borderId="53" xfId="0" applyFont="1" applyBorder="1" applyAlignment="1">
      <alignment horizontal="center" vertical="center"/>
    </xf>
    <xf numFmtId="0" fontId="28" fillId="0" borderId="54" xfId="0" applyFont="1" applyBorder="1" applyAlignment="1">
      <alignment horizontal="center" vertical="center"/>
    </xf>
    <xf numFmtId="14" fontId="32" fillId="19" borderId="35" xfId="0" applyNumberFormat="1" applyFont="1" applyFill="1" applyBorder="1" applyAlignment="1">
      <alignment horizontal="center" vertical="center"/>
    </xf>
    <xf numFmtId="0" fontId="32" fillId="19" borderId="37" xfId="0" applyFont="1" applyFill="1" applyBorder="1" applyAlignment="1">
      <alignment horizontal="center" vertical="center"/>
    </xf>
    <xf numFmtId="0" fontId="32" fillId="19" borderId="1" xfId="0" applyFont="1" applyFill="1" applyBorder="1" applyAlignment="1">
      <alignment horizontal="center" vertical="center"/>
    </xf>
    <xf numFmtId="0" fontId="32" fillId="19" borderId="2" xfId="0" applyFont="1" applyFill="1" applyBorder="1" applyAlignment="1">
      <alignment horizontal="center" vertical="center"/>
    </xf>
    <xf numFmtId="0" fontId="32" fillId="19" borderId="47" xfId="0" applyFont="1" applyFill="1" applyBorder="1" applyAlignment="1">
      <alignment horizontal="center" vertical="center"/>
    </xf>
    <xf numFmtId="0" fontId="32" fillId="19" borderId="48" xfId="0" applyFont="1" applyFill="1" applyBorder="1" applyAlignment="1">
      <alignment horizontal="center" vertical="center"/>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31" fillId="0" borderId="57" xfId="0" applyFont="1" applyBorder="1" applyAlignment="1">
      <alignment horizontal="center" vertical="center"/>
    </xf>
    <xf numFmtId="0" fontId="33" fillId="0" borderId="51" xfId="0" applyFont="1" applyBorder="1" applyAlignment="1">
      <alignment horizontal="center" vertical="center" wrapText="1"/>
    </xf>
    <xf numFmtId="0" fontId="33" fillId="0" borderId="52" xfId="0" applyFont="1" applyBorder="1" applyAlignment="1">
      <alignment horizontal="center" vertical="center" wrapText="1"/>
    </xf>
    <xf numFmtId="0" fontId="26" fillId="0" borderId="58" xfId="22" applyFont="1" applyBorder="1" applyAlignment="1">
      <alignment horizontal="center" vertical="center" wrapText="1"/>
    </xf>
    <xf numFmtId="0" fontId="26" fillId="0" borderId="18" xfId="22" applyFont="1" applyBorder="1" applyAlignment="1">
      <alignment horizontal="center" vertical="center" wrapText="1"/>
    </xf>
    <xf numFmtId="9" fontId="26" fillId="0" borderId="3" xfId="22" applyNumberFormat="1" applyFont="1" applyBorder="1" applyAlignment="1">
      <alignment horizontal="center" vertical="center" wrapText="1"/>
    </xf>
    <xf numFmtId="0" fontId="26" fillId="0" borderId="19" xfId="22" applyFont="1" applyBorder="1" applyAlignment="1">
      <alignment horizontal="center" vertical="center" wrapText="1"/>
    </xf>
    <xf numFmtId="0" fontId="26" fillId="12" borderId="20" xfId="22" applyFont="1" applyFill="1" applyBorder="1" applyAlignment="1">
      <alignment horizontal="center" vertical="center" wrapText="1"/>
    </xf>
    <xf numFmtId="0" fontId="26" fillId="12" borderId="21" xfId="22" applyFont="1" applyFill="1" applyBorder="1" applyAlignment="1">
      <alignment horizontal="center" vertical="center" wrapText="1"/>
    </xf>
    <xf numFmtId="9" fontId="25" fillId="0" borderId="6" xfId="28" applyFont="1" applyFill="1" applyBorder="1" applyAlignment="1">
      <alignment horizontal="center" vertical="center" wrapText="1"/>
    </xf>
    <xf numFmtId="0" fontId="26" fillId="12" borderId="40" xfId="22" applyFont="1" applyFill="1" applyBorder="1" applyAlignment="1">
      <alignment horizontal="center" vertical="center" wrapText="1"/>
    </xf>
    <xf numFmtId="0" fontId="26" fillId="12" borderId="4" xfId="22" applyFont="1" applyFill="1" applyBorder="1" applyAlignment="1">
      <alignment horizontal="center" vertical="center" wrapText="1"/>
    </xf>
    <xf numFmtId="0" fontId="26" fillId="12" borderId="41" xfId="22" applyFont="1" applyFill="1" applyBorder="1" applyAlignment="1">
      <alignment horizontal="center" vertical="center" wrapText="1"/>
    </xf>
    <xf numFmtId="0" fontId="26" fillId="12" borderId="42" xfId="22" applyFont="1" applyFill="1" applyBorder="1" applyAlignment="1">
      <alignment horizontal="center" vertical="center" wrapText="1"/>
    </xf>
    <xf numFmtId="0" fontId="26" fillId="12" borderId="43" xfId="22" applyFont="1" applyFill="1" applyBorder="1" applyAlignment="1">
      <alignment horizontal="center" vertical="center" wrapText="1"/>
    </xf>
    <xf numFmtId="9" fontId="25" fillId="0" borderId="29" xfId="30" applyFont="1" applyFill="1" applyBorder="1" applyAlignment="1" applyProtection="1">
      <alignment horizontal="center" vertical="center" wrapText="1"/>
    </xf>
    <xf numFmtId="9" fontId="25" fillId="0" borderId="7" xfId="30" applyFont="1" applyFill="1" applyBorder="1" applyAlignment="1" applyProtection="1">
      <alignment horizontal="center" vertical="center" wrapText="1"/>
    </xf>
    <xf numFmtId="9" fontId="25" fillId="0" borderId="8" xfId="30" applyFont="1" applyFill="1" applyBorder="1" applyAlignment="1" applyProtection="1">
      <alignment horizontal="center" vertical="center" wrapText="1"/>
    </xf>
    <xf numFmtId="9" fontId="25" fillId="0" borderId="44" xfId="30" applyFont="1" applyFill="1" applyBorder="1" applyAlignment="1" applyProtection="1">
      <alignment horizontal="center" vertical="center" wrapText="1"/>
    </xf>
    <xf numFmtId="9" fontId="25" fillId="0" borderId="45" xfId="30" applyFont="1" applyFill="1" applyBorder="1" applyAlignment="1" applyProtection="1">
      <alignment horizontal="center" vertical="center" wrapText="1"/>
    </xf>
    <xf numFmtId="9" fontId="25" fillId="0" borderId="46" xfId="30" applyFont="1" applyFill="1" applyBorder="1" applyAlignment="1" applyProtection="1">
      <alignment horizontal="center" vertical="center" wrapText="1"/>
    </xf>
    <xf numFmtId="9" fontId="25" fillId="19" borderId="6" xfId="30" applyFont="1" applyFill="1" applyBorder="1" applyAlignment="1" applyProtection="1">
      <alignment horizontal="left" vertical="center" wrapText="1"/>
    </xf>
    <xf numFmtId="9" fontId="25" fillId="19" borderId="5" xfId="30" applyFont="1" applyFill="1" applyBorder="1" applyAlignment="1" applyProtection="1">
      <alignment horizontal="left" vertical="center" wrapText="1"/>
    </xf>
    <xf numFmtId="9" fontId="25" fillId="0" borderId="6" xfId="30" applyFont="1" applyFill="1" applyBorder="1" applyAlignment="1" applyProtection="1">
      <alignment horizontal="center" vertical="center" wrapText="1"/>
    </xf>
    <xf numFmtId="9" fontId="25" fillId="0" borderId="5" xfId="30" applyFont="1" applyFill="1" applyBorder="1" applyAlignment="1" applyProtection="1">
      <alignment horizontal="center" vertical="center" wrapText="1"/>
    </xf>
    <xf numFmtId="9" fontId="25" fillId="0" borderId="16" xfId="30" applyFont="1" applyFill="1" applyBorder="1" applyAlignment="1" applyProtection="1">
      <alignment horizontal="center" vertical="center" wrapText="1"/>
    </xf>
    <xf numFmtId="9" fontId="25" fillId="0" borderId="28" xfId="30" applyFont="1" applyFill="1" applyBorder="1" applyAlignment="1" applyProtection="1">
      <alignment horizontal="center" vertical="center" wrapText="1"/>
    </xf>
    <xf numFmtId="0" fontId="26" fillId="12" borderId="22" xfId="22" applyFont="1" applyFill="1" applyBorder="1" applyAlignment="1">
      <alignment horizontal="center" vertical="center" wrapText="1"/>
    </xf>
    <xf numFmtId="0" fontId="26" fillId="12" borderId="52" xfId="22" applyFont="1" applyFill="1" applyBorder="1" applyAlignment="1">
      <alignment horizontal="center" vertical="center" wrapText="1"/>
    </xf>
    <xf numFmtId="9" fontId="42" fillId="0" borderId="7" xfId="34" applyNumberFormat="1" applyBorder="1" applyAlignment="1">
      <alignment horizontal="center" vertical="center" wrapText="1"/>
    </xf>
    <xf numFmtId="9" fontId="42" fillId="0" borderId="59" xfId="34" applyNumberFormat="1" applyBorder="1" applyAlignment="1">
      <alignment horizontal="center" vertical="center" wrapText="1"/>
    </xf>
    <xf numFmtId="9" fontId="42" fillId="0" borderId="15" xfId="34" applyNumberFormat="1" applyBorder="1" applyAlignment="1">
      <alignment horizontal="center" vertical="center" wrapText="1"/>
    </xf>
    <xf numFmtId="9" fontId="42" fillId="0" borderId="10" xfId="34" applyNumberFormat="1" applyBorder="1" applyAlignment="1">
      <alignment horizontal="center" vertical="center" wrapText="1"/>
    </xf>
    <xf numFmtId="9" fontId="42" fillId="0" borderId="60" xfId="34" applyNumberFormat="1" applyBorder="1" applyAlignment="1">
      <alignment horizontal="center" vertical="center" wrapText="1"/>
    </xf>
    <xf numFmtId="9" fontId="25" fillId="19" borderId="29" xfId="22" applyNumberFormat="1" applyFont="1" applyFill="1" applyBorder="1" applyAlignment="1">
      <alignment horizontal="center" vertical="center" wrapText="1"/>
    </xf>
    <xf numFmtId="9" fontId="25" fillId="19" borderId="7" xfId="22" applyNumberFormat="1" applyFont="1" applyFill="1" applyBorder="1" applyAlignment="1">
      <alignment horizontal="center" vertical="center" wrapText="1"/>
    </xf>
    <xf numFmtId="9" fontId="25" fillId="19" borderId="8" xfId="22" applyNumberFormat="1" applyFont="1" applyFill="1" applyBorder="1" applyAlignment="1">
      <alignment horizontal="center" vertical="center" wrapText="1"/>
    </xf>
    <xf numFmtId="9" fontId="25" fillId="19" borderId="15" xfId="22" applyNumberFormat="1" applyFont="1" applyFill="1" applyBorder="1" applyAlignment="1">
      <alignment horizontal="center" vertical="center" wrapText="1"/>
    </xf>
    <xf numFmtId="9" fontId="25" fillId="19" borderId="10" xfId="22" applyNumberFormat="1" applyFont="1" applyFill="1" applyBorder="1" applyAlignment="1">
      <alignment horizontal="center" vertical="center" wrapText="1"/>
    </xf>
    <xf numFmtId="9" fontId="25" fillId="19" borderId="11" xfId="22" applyNumberFormat="1" applyFont="1" applyFill="1" applyBorder="1" applyAlignment="1">
      <alignment horizontal="center" vertical="center" wrapText="1"/>
    </xf>
    <xf numFmtId="2" fontId="25" fillId="0" borderId="13" xfId="22" applyNumberFormat="1" applyFont="1" applyBorder="1" applyAlignment="1">
      <alignment vertical="center" wrapText="1"/>
    </xf>
    <xf numFmtId="9" fontId="26" fillId="0" borderId="3" xfId="28" applyFont="1" applyBorder="1" applyAlignment="1">
      <alignment horizontal="center" vertical="center" wrapText="1"/>
    </xf>
    <xf numFmtId="9" fontId="26" fillId="0" borderId="19" xfId="28" applyFont="1" applyBorder="1" applyAlignment="1">
      <alignment horizontal="center" vertical="center" wrapText="1"/>
    </xf>
    <xf numFmtId="9" fontId="25" fillId="19" borderId="6" xfId="30" applyFont="1" applyFill="1" applyBorder="1" applyAlignment="1" applyProtection="1">
      <alignment horizontal="center" vertical="center" wrapText="1"/>
    </xf>
    <xf numFmtId="9" fontId="25" fillId="19" borderId="5" xfId="30" applyFont="1" applyFill="1" applyBorder="1" applyAlignment="1" applyProtection="1">
      <alignment horizontal="center" vertical="center" wrapText="1"/>
    </xf>
    <xf numFmtId="0" fontId="25" fillId="0" borderId="58" xfId="0" applyFont="1" applyBorder="1" applyAlignment="1">
      <alignment vertical="center" wrapText="1"/>
    </xf>
    <xf numFmtId="0" fontId="25" fillId="0" borderId="14" xfId="0" applyFont="1" applyBorder="1" applyAlignment="1">
      <alignment vertical="center" wrapText="1"/>
    </xf>
    <xf numFmtId="9" fontId="25" fillId="9" borderId="6" xfId="28" applyFont="1" applyFill="1" applyBorder="1" applyAlignment="1">
      <alignment horizontal="center" vertical="center" wrapText="1"/>
    </xf>
    <xf numFmtId="0" fontId="25" fillId="0" borderId="58" xfId="22" applyFont="1" applyBorder="1" applyAlignment="1">
      <alignment horizontal="center" vertical="center" wrapText="1"/>
    </xf>
    <xf numFmtId="0" fontId="25" fillId="0" borderId="18" xfId="22" applyFont="1" applyBorder="1" applyAlignment="1">
      <alignment horizontal="center" vertical="center" wrapText="1"/>
    </xf>
    <xf numFmtId="0" fontId="31" fillId="9" borderId="55" xfId="0" applyFont="1" applyFill="1" applyBorder="1" applyAlignment="1">
      <alignment horizontal="center" vertical="center"/>
    </xf>
    <xf numFmtId="0" fontId="31" fillId="9" borderId="56" xfId="0" applyFont="1" applyFill="1" applyBorder="1" applyAlignment="1">
      <alignment horizontal="center" vertical="center"/>
    </xf>
    <xf numFmtId="0" fontId="31" fillId="9" borderId="57" xfId="0" applyFont="1" applyFill="1" applyBorder="1" applyAlignment="1">
      <alignment horizontal="center" vertical="center"/>
    </xf>
    <xf numFmtId="2" fontId="25" fillId="0" borderId="13" xfId="22" applyNumberFormat="1" applyFont="1" applyBorder="1" applyAlignment="1">
      <alignment horizontal="justify" vertical="center" wrapText="1"/>
    </xf>
    <xf numFmtId="9" fontId="25" fillId="19" borderId="29" xfId="22" applyNumberFormat="1" applyFont="1" applyFill="1" applyBorder="1" applyAlignment="1">
      <alignment horizontal="left" vertical="center" wrapText="1"/>
    </xf>
    <xf numFmtId="9" fontId="25" fillId="19" borderId="7" xfId="22" applyNumberFormat="1" applyFont="1" applyFill="1" applyBorder="1" applyAlignment="1">
      <alignment horizontal="left" vertical="center" wrapText="1"/>
    </xf>
    <xf numFmtId="9" fontId="25" fillId="19" borderId="8" xfId="22" applyNumberFormat="1" applyFont="1" applyFill="1" applyBorder="1" applyAlignment="1">
      <alignment horizontal="left" vertical="center" wrapText="1"/>
    </xf>
    <xf numFmtId="9" fontId="25" fillId="19" borderId="15" xfId="22" applyNumberFormat="1" applyFont="1" applyFill="1" applyBorder="1" applyAlignment="1">
      <alignment horizontal="left" vertical="center" wrapText="1"/>
    </xf>
    <xf numFmtId="9" fontId="25" fillId="19" borderId="10" xfId="22" applyNumberFormat="1" applyFont="1" applyFill="1" applyBorder="1" applyAlignment="1">
      <alignment horizontal="left" vertical="center" wrapText="1"/>
    </xf>
    <xf numFmtId="9" fontId="25" fillId="19" borderId="11" xfId="22" applyNumberFormat="1" applyFont="1" applyFill="1" applyBorder="1" applyAlignment="1">
      <alignment horizontal="left" vertical="center" wrapText="1"/>
    </xf>
    <xf numFmtId="0" fontId="26" fillId="9" borderId="6" xfId="22" applyFont="1" applyFill="1" applyBorder="1" applyAlignment="1">
      <alignment horizontal="left" vertical="center" wrapText="1"/>
    </xf>
    <xf numFmtId="0" fontId="33" fillId="10" borderId="12" xfId="0" applyFont="1" applyFill="1" applyBorder="1" applyAlignment="1">
      <alignment horizontal="center" vertical="center"/>
    </xf>
    <xf numFmtId="0" fontId="33" fillId="10" borderId="38" xfId="0" applyFont="1" applyFill="1" applyBorder="1" applyAlignment="1">
      <alignment horizontal="center" vertical="center"/>
    </xf>
    <xf numFmtId="0" fontId="28" fillId="0" borderId="6" xfId="0" applyFont="1" applyBorder="1" applyAlignment="1">
      <alignment horizontal="left" vertical="center"/>
    </xf>
    <xf numFmtId="0" fontId="33" fillId="10" borderId="12" xfId="0" applyFont="1" applyFill="1" applyBorder="1" applyAlignment="1">
      <alignment horizontal="center" vertical="center" wrapText="1"/>
    </xf>
    <xf numFmtId="0" fontId="33" fillId="10" borderId="38" xfId="0" applyFont="1" applyFill="1" applyBorder="1" applyAlignment="1">
      <alignment horizontal="center" vertical="center" wrapText="1"/>
    </xf>
    <xf numFmtId="0" fontId="33" fillId="10" borderId="3" xfId="0" applyFont="1" applyFill="1" applyBorder="1" applyAlignment="1">
      <alignment horizontal="center" vertical="center" wrapText="1"/>
    </xf>
    <xf numFmtId="0" fontId="33" fillId="10" borderId="4" xfId="0" applyFont="1" applyFill="1" applyBorder="1" applyAlignment="1">
      <alignment horizontal="center" vertical="center" wrapText="1"/>
    </xf>
    <xf numFmtId="0" fontId="28" fillId="0" borderId="12" xfId="0" applyFont="1" applyBorder="1" applyAlignment="1">
      <alignment horizontal="left" vertical="center"/>
    </xf>
    <xf numFmtId="0" fontId="28" fillId="0" borderId="38" xfId="0" applyFont="1" applyBorder="1" applyAlignment="1">
      <alignment horizontal="left" vertical="center"/>
    </xf>
    <xf numFmtId="0" fontId="28" fillId="0" borderId="39" xfId="0" applyFont="1" applyBorder="1" applyAlignment="1">
      <alignment horizontal="left" vertical="center"/>
    </xf>
    <xf numFmtId="0" fontId="33" fillId="10" borderId="39" xfId="0" applyFont="1" applyFill="1" applyBorder="1" applyAlignment="1">
      <alignment horizontal="center" vertical="center" wrapText="1"/>
    </xf>
    <xf numFmtId="0" fontId="33" fillId="10" borderId="17" xfId="0" applyFont="1" applyFill="1" applyBorder="1" applyAlignment="1">
      <alignment horizontal="center" vertical="center" wrapText="1"/>
    </xf>
    <xf numFmtId="0" fontId="33" fillId="10" borderId="39" xfId="0" applyFont="1" applyFill="1" applyBorder="1" applyAlignment="1">
      <alignment horizontal="center" vertical="center"/>
    </xf>
    <xf numFmtId="0" fontId="33" fillId="10" borderId="29" xfId="0" applyFont="1" applyFill="1" applyBorder="1" applyAlignment="1">
      <alignment horizontal="center" vertical="center"/>
    </xf>
    <xf numFmtId="0" fontId="33" fillId="10" borderId="7" xfId="0" applyFont="1" applyFill="1" applyBorder="1" applyAlignment="1">
      <alignment horizontal="center" vertical="center"/>
    </xf>
    <xf numFmtId="0" fontId="33" fillId="10" borderId="8" xfId="0" applyFont="1" applyFill="1" applyBorder="1" applyAlignment="1">
      <alignment horizontal="center" vertical="center"/>
    </xf>
    <xf numFmtId="0" fontId="33" fillId="10" borderId="30" xfId="0" applyFont="1" applyFill="1" applyBorder="1" applyAlignment="1">
      <alignment horizontal="center" vertical="center"/>
    </xf>
    <xf numFmtId="0" fontId="33" fillId="10" borderId="0" xfId="0" applyFont="1" applyFill="1" applyAlignment="1">
      <alignment horizontal="center" vertical="center"/>
    </xf>
    <xf numFmtId="0" fontId="33" fillId="10" borderId="9" xfId="0" applyFont="1" applyFill="1" applyBorder="1" applyAlignment="1">
      <alignment horizontal="center" vertical="center"/>
    </xf>
    <xf numFmtId="0" fontId="33" fillId="10" borderId="15" xfId="0" applyFont="1" applyFill="1" applyBorder="1" applyAlignment="1">
      <alignment horizontal="center" vertical="center"/>
    </xf>
    <xf numFmtId="0" fontId="33" fillId="10" borderId="10" xfId="0" applyFont="1" applyFill="1" applyBorder="1" applyAlignment="1">
      <alignment horizontal="center" vertical="center"/>
    </xf>
    <xf numFmtId="0" fontId="33" fillId="10" borderId="11" xfId="0" applyFont="1" applyFill="1" applyBorder="1" applyAlignment="1">
      <alignment horizontal="center" vertical="center"/>
    </xf>
    <xf numFmtId="0" fontId="33" fillId="10" borderId="6" xfId="0" applyFont="1" applyFill="1" applyBorder="1" applyAlignment="1">
      <alignment horizontal="center" vertical="center" wrapText="1"/>
    </xf>
    <xf numFmtId="14" fontId="32" fillId="0" borderId="6" xfId="0" applyNumberFormat="1" applyFont="1" applyBorder="1" applyAlignment="1">
      <alignment horizontal="center" vertical="center"/>
    </xf>
    <xf numFmtId="0" fontId="32" fillId="0" borderId="6" xfId="0" applyFont="1" applyBorder="1" applyAlignment="1">
      <alignment horizontal="center" vertical="center"/>
    </xf>
    <xf numFmtId="0" fontId="33" fillId="11" borderId="6" xfId="22" applyFont="1" applyFill="1" applyBorder="1" applyAlignment="1">
      <alignment horizontal="center" vertical="center" wrapText="1"/>
    </xf>
    <xf numFmtId="0" fontId="26" fillId="11" borderId="6" xfId="22" applyFont="1" applyFill="1" applyBorder="1" applyAlignment="1">
      <alignment horizontal="center" vertical="center" wrapText="1"/>
    </xf>
    <xf numFmtId="0" fontId="26" fillId="0" borderId="43" xfId="0" applyFont="1" applyBorder="1" applyAlignment="1">
      <alignment horizontal="left" vertical="center" wrapText="1"/>
    </xf>
    <xf numFmtId="0" fontId="26" fillId="0" borderId="21" xfId="0" applyFont="1" applyBorder="1" applyAlignment="1">
      <alignment horizontal="left" vertical="center" wrapText="1"/>
    </xf>
    <xf numFmtId="0" fontId="27" fillId="0" borderId="70" xfId="0" applyFont="1" applyBorder="1" applyAlignment="1">
      <alignment horizontal="left" vertical="center" wrapText="1"/>
    </xf>
    <xf numFmtId="0" fontId="33" fillId="0" borderId="6" xfId="0" applyFont="1" applyBorder="1" applyAlignment="1">
      <alignment horizontal="left" vertical="center" wrapText="1"/>
    </xf>
    <xf numFmtId="0" fontId="33" fillId="0" borderId="15" xfId="0" applyFont="1" applyBorder="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33" fillId="0" borderId="38" xfId="0" applyFont="1" applyBorder="1" applyAlignment="1">
      <alignment horizontal="center" vertical="center"/>
    </xf>
    <xf numFmtId="0" fontId="33" fillId="0" borderId="39" xfId="0" applyFont="1" applyBorder="1" applyAlignment="1">
      <alignment horizontal="center" vertical="center"/>
    </xf>
    <xf numFmtId="0" fontId="33" fillId="0" borderId="29"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28" fillId="0" borderId="12" xfId="0" applyFont="1" applyBorder="1" applyAlignment="1">
      <alignment horizontal="center"/>
    </xf>
    <xf numFmtId="0" fontId="28" fillId="0" borderId="38" xfId="0" applyFont="1" applyBorder="1" applyAlignment="1">
      <alignment horizontal="center"/>
    </xf>
    <xf numFmtId="0" fontId="28" fillId="0" borderId="52" xfId="0" applyFont="1" applyBorder="1" applyAlignment="1">
      <alignment horizontal="center"/>
    </xf>
    <xf numFmtId="0" fontId="25" fillId="0" borderId="20" xfId="22" applyFont="1" applyBorder="1" applyAlignment="1">
      <alignment horizontal="center" vertical="center" wrapText="1"/>
    </xf>
    <xf numFmtId="0" fontId="25" fillId="0" borderId="13" xfId="22" applyFont="1" applyBorder="1" applyAlignment="1">
      <alignment horizontal="center" vertical="center" wrapText="1"/>
    </xf>
    <xf numFmtId="0" fontId="25" fillId="0" borderId="23" xfId="22" applyFont="1" applyBorder="1" applyAlignment="1">
      <alignment horizontal="center" vertical="center" wrapText="1"/>
    </xf>
    <xf numFmtId="0" fontId="26" fillId="0" borderId="21" xfId="22" applyFont="1" applyBorder="1" applyAlignment="1">
      <alignment horizontal="center" vertical="center"/>
    </xf>
    <xf numFmtId="0" fontId="26" fillId="0" borderId="6" xfId="22" applyFont="1" applyBorder="1" applyAlignment="1">
      <alignment horizontal="center" vertical="center"/>
    </xf>
    <xf numFmtId="0" fontId="26" fillId="0" borderId="6" xfId="22" applyFont="1" applyBorder="1" applyAlignment="1">
      <alignment horizontal="center" vertical="center" wrapText="1"/>
    </xf>
    <xf numFmtId="0" fontId="26" fillId="12" borderId="5" xfId="22" applyFont="1" applyFill="1" applyBorder="1" applyAlignment="1">
      <alignment horizontal="center" vertical="center" wrapText="1"/>
    </xf>
    <xf numFmtId="0" fontId="26" fillId="12" borderId="28" xfId="22" applyFont="1" applyFill="1" applyBorder="1" applyAlignment="1">
      <alignment horizontal="center" vertical="center" wrapText="1"/>
    </xf>
    <xf numFmtId="0" fontId="28" fillId="0" borderId="41" xfId="0" applyFont="1" applyBorder="1" applyAlignment="1">
      <alignment horizontal="center" wrapText="1"/>
    </xf>
    <xf numFmtId="0" fontId="28" fillId="0" borderId="42" xfId="0" applyFont="1" applyBorder="1" applyAlignment="1">
      <alignment horizontal="center" wrapText="1"/>
    </xf>
    <xf numFmtId="0" fontId="28" fillId="0" borderId="50" xfId="0" applyFont="1" applyBorder="1" applyAlignment="1">
      <alignment horizontal="center" wrapText="1"/>
    </xf>
    <xf numFmtId="0" fontId="28" fillId="0" borderId="12" xfId="0" applyFont="1" applyBorder="1" applyAlignment="1">
      <alignment horizontal="center" wrapText="1"/>
    </xf>
    <xf numFmtId="0" fontId="28" fillId="0" borderId="38" xfId="0" applyFont="1" applyBorder="1" applyAlignment="1">
      <alignment horizontal="center" wrapText="1"/>
    </xf>
    <xf numFmtId="0" fontId="28" fillId="0" borderId="52" xfId="0" applyFont="1" applyBorder="1" applyAlignment="1">
      <alignment horizontal="center" wrapText="1"/>
    </xf>
    <xf numFmtId="0" fontId="28" fillId="0" borderId="27" xfId="0" applyFont="1" applyBorder="1" applyAlignment="1">
      <alignment horizontal="center"/>
    </xf>
    <xf numFmtId="0" fontId="28" fillId="0" borderId="61" xfId="0" applyFont="1" applyBorder="1" applyAlignment="1">
      <alignment horizontal="center"/>
    </xf>
    <xf numFmtId="0" fontId="28" fillId="0" borderId="54" xfId="0" applyFont="1" applyBorder="1" applyAlignment="1">
      <alignment horizontal="center"/>
    </xf>
    <xf numFmtId="0" fontId="26" fillId="12" borderId="49" xfId="22" applyFont="1" applyFill="1" applyBorder="1" applyAlignment="1">
      <alignment horizontal="center" vertical="center" wrapText="1"/>
    </xf>
    <xf numFmtId="0" fontId="26" fillId="12" borderId="50" xfId="22" applyFont="1" applyFill="1" applyBorder="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2">
    <dxf>
      <fill>
        <patternFill>
          <bgColor rgb="FF92D05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666750</xdr:colOff>
      <xdr:row>0</xdr:row>
      <xdr:rowOff>85725</xdr:rowOff>
    </xdr:from>
    <xdr:to>
      <xdr:col>1</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0C4CE2C-FE9C-4B24-8671-375180978B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FB87810-6343-4047-B816-05D2D82334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478B154-8FD9-4651-A0D1-3FE2ACC872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McAllister Granados González" id="{3F76672C-FF65-DC4E-9BF3-CAA80C35A110}" userId="472c55fa626f52a5" providerId="Windows Live"/>
  <person displayName="Karin Liliana Forero Cubillos" id="{2721F9A5-0DCC-3B45-A25E-A32F50EC2D02}" userId="S::kforero@sdmujer.gov.co::84c674bf-3b34-4731-a99a-f308a43d046d"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V35" dT="2025-01-23T03:30:23.76" personId="{3F76672C-FF65-DC4E-9BF3-CAA80C35A110}" id="{8D586116-D04E-C142-8433-17E7BA9B59B4}">
    <text>Debido a que esta información es el insumo del informe de gestión 2024, se recomienda realizar un parrafo introuctorio y despues si desagregar las estrategias realizadas.</text>
  </threadedComment>
  <threadedComment ref="V35" dT="2025-01-23T03:32:46.99" personId="{3F76672C-FF65-DC4E-9BF3-CAA80C35A110}" id="{2B7FA0D1-B97E-BE4D-A5AE-9818DAC23B90}" parentId="{8D586116-D04E-C142-8433-17E7BA9B59B4}">
    <text>Revisar ortografía y redacción</text>
  </threadedComment>
  <threadedComment ref="V35" dT="2025-01-23T15:32:09.20" personId="{2721F9A5-0DCC-3B45-A25E-A32F50EC2D02}" id="{3B8FE37B-DB25-AF49-8175-20B9ADA683AE}" parentId="{8D586116-D04E-C142-8433-17E7BA9B59B4}">
    <text xml:space="preserve">AJUSTADO¡ </text>
  </threadedComment>
  <threadedComment ref="R41" dT="2025-01-23T03:40:57.28" personId="{3F76672C-FF65-DC4E-9BF3-CAA80C35A110}" id="{DECDB9BC-BEE3-A343-A89D-26AFBD95B98F}">
    <text>Se recomienda que la información de avance de cada tarea permita entender claramente como lo descrito da cumplimiento a lo determinado en la formulación de la tarea.</text>
  </threadedComment>
  <threadedComment ref="R41" dT="2025-01-23T15:42:32.77" personId="{2721F9A5-0DCC-3B45-A25E-A32F50EC2D02}" id="{16D925A0-E692-F641-A4E7-BF3A0C652045}" parentId="{DECDB9BC-BEE3-A343-A89D-26AFBD95B98F}">
    <text>AJUSTADO¡</text>
  </threadedComment>
  <threadedComment ref="Q44" dT="2025-01-23T03:38:25.80" personId="{3F76672C-FF65-DC4E-9BF3-CAA80C35A110}" id="{747DCDE2-6E76-794F-8898-97EF7FF284CE}">
    <text>No es claro porque la tarea se ejecuto en un 112%, sin embargo la sumatoria de actividades da 23</text>
  </threadedComment>
  <threadedComment ref="Q44" dT="2025-01-23T16:05:04.03" personId="{2721F9A5-0DCC-3B45-A25E-A32F50EC2D02}" id="{8D63CF89-A3F9-444C-8AD7-14CBF294B803}" parentId="{747DCDE2-6E76-794F-8898-97EF7FF284CE}">
    <text xml:space="preserve">El total de espacios realizados es de 28 que equivalen a 112% 
</text>
  </threadedComment>
</ThreadedComments>
</file>

<file path=xl/threadedComments/threadedComment2.xml><?xml version="1.0" encoding="utf-8"?>
<ThreadedComments xmlns="http://schemas.microsoft.com/office/spreadsheetml/2018/threadedcomments" xmlns:x="http://schemas.openxmlformats.org/spreadsheetml/2006/main">
  <threadedComment ref="U35" dT="2025-01-23T03:48:14.11" personId="{3F76672C-FF65-DC4E-9BF3-CAA80C35A110}" id="{EDF027F4-0372-D944-B681-96A4F203059A}">
    <text>Se recomienda ampliar lo reportado detallando lo realizado desde lo estrategico y no tanto desde lo operativo.
- Que permitió el desarrollo de la estrategia, a que tipo de población estuvo dirigida, donde se hizo, cuantas perosnas se beneficiaron de la estrategia</text>
  </threadedComment>
  <threadedComment ref="U35" dT="2025-01-23T16:19:34.01" personId="{2721F9A5-0DCC-3B45-A25E-A32F50EC2D02}" id="{CB5DB88D-6A62-1E45-8F78-2BF055AB71B4}" parentId="{EDF027F4-0372-D944-B681-96A4F203059A}">
    <text>AJUSTADO!</text>
  </threadedComment>
</ThreadedComments>
</file>

<file path=xl/threadedComments/threadedComment3.xml><?xml version="1.0" encoding="utf-8"?>
<ThreadedComments xmlns="http://schemas.microsoft.com/office/spreadsheetml/2018/threadedcomments" xmlns:x="http://schemas.openxmlformats.org/spreadsheetml/2006/main">
  <threadedComment ref="U35" dT="2025-01-23T03:52:56.09" personId="{3F76672C-FF65-DC4E-9BF3-CAA80C35A110}" id="{75585D7C-D19B-CC4A-8B81-47D3B4134FBC}">
    <text>Se recomienda generar una introducción que permita entender el desarrollo de la meta propuesta. Posterior a esto se puede detallar que la estrategia estuvo compuesta de varias acciones como las reportadas</text>
  </threadedComment>
  <threadedComment ref="U35" dT="2025-01-23T16:51:00.27" personId="{2721F9A5-0DCC-3B45-A25E-A32F50EC2D02}" id="{B156D9A5-1400-E343-A6C1-283410FFA899}" parentId="{75585D7C-D19B-CC4A-8B81-47D3B4134FBC}">
    <text>AJUSTADO¡</text>
  </threadedComment>
  <threadedComment ref="Q41" dT="2025-01-23T03:55:21.67" personId="{3F76672C-FF65-DC4E-9BF3-CAA80C35A110}" id="{ED6C695A-4EAD-744B-ADF1-65F4CEB56F68}">
    <text>Se recomienda evitar el uso de abreviaturas ya que el informe de gestión va dirigidos a terceros que no conocen la Entidad
Se recomienda que la información de avance de cada tarea permita entender claramente como lo descrito da cumplimiento a lo determinado en la formulación de la tarea.</text>
  </threadedComment>
  <threadedComment ref="Q41" dT="2025-01-23T16:53:23.59" personId="{2721F9A5-0DCC-3B45-A25E-A32F50EC2D02}" id="{4BCB26FE-A925-1C44-A639-7252F92E6719}" parentId="{ED6C695A-4EAD-744B-ADF1-65F4CEB56F68}">
    <text xml:space="preserve">La celda tiene restricciones de tamaño y exige máximo 2000 caracteres, aquí se registra el avance de la construcción del documento y es el reportado tal cual mes a mes. </text>
  </threadedComment>
</ThreadedComments>
</file>

<file path=xl/threadedComments/threadedComment4.xml><?xml version="1.0" encoding="utf-8"?>
<ThreadedComments xmlns="http://schemas.microsoft.com/office/spreadsheetml/2018/threadedcomments" xmlns:x="http://schemas.openxmlformats.org/spreadsheetml/2006/main">
  <threadedComment ref="U35" dT="2025-01-23T03:57:58.36" personId="{3F76672C-FF65-DC4E-9BF3-CAA80C35A110}" id="{8C831E65-6648-B143-B6A4-FBEB6D964D64}">
    <text>Iniciar una introducción que de cuenta de lo establecido en la meta (1 estrategia de reconocimiento)</text>
  </threadedComment>
  <threadedComment ref="Q41" dT="2025-01-23T03:59:46.18" personId="{3F76672C-FF65-DC4E-9BF3-CAA80C35A110}" id="{3F14E496-5819-1945-854F-4AD51120F19F}">
    <text>Se recomienda un par de lineas introductorias que consoliden lo desarrollado por cada tarea, luego si se puede detallar lo que se hizo mes a mes.</text>
  </threadedComment>
  <threadedComment ref="Q41" dT="2025-01-23T16:59:53.09" personId="{2721F9A5-0DCC-3B45-A25E-A32F50EC2D02}" id="{A1304E58-2178-1D45-9495-8D1D2AD61419}" parentId="{3F14E496-5819-1945-854F-4AD51120F19F}">
    <text>AJUSTADO¡</text>
  </threadedComment>
</ThreadedComments>
</file>

<file path=xl/threadedComments/threadedComment5.xml><?xml version="1.0" encoding="utf-8"?>
<ThreadedComments xmlns="http://schemas.microsoft.com/office/spreadsheetml/2018/threadedcomments" xmlns:x="http://schemas.openxmlformats.org/spreadsheetml/2006/main">
  <threadedComment ref="AT13" dT="2025-01-23T04:11:26.69" personId="{3F76672C-FF65-DC4E-9BF3-CAA80C35A110}" id="{F8453E57-AFA5-FA4A-A193-9EA7720572F6}">
    <text>Se recomienda tener en cuenta las observaciones realizadas previamente:
Que lo reportado de cuenta de la meta
Que exista un parrafor que consolide lo realizado y despues si desagregar la información
Evitar el uso de abreviaciones o en su defecto explicarlas
Si la meta habla de x numero de actividades el reporte cualitativo debe estar expresado en termino del numero de actividades realizadas…(estrategias, jornadas, personas beneficiadas) etc.</text>
  </threadedComment>
  <threadedComment ref="AT13" dT="2025-01-23T17:24:03.84" personId="{2721F9A5-0DCC-3B45-A25E-A32F50EC2D02}" id="{A44630FF-D7B0-C441-8E31-E4F6DF1E5711}" parentId="{F8453E57-AFA5-FA4A-A193-9EA7720572F6}">
    <text>AJUSTADO¡</text>
  </threadedComment>
  <threadedComment ref="AR14" dT="2025-01-23T04:01:15.44" personId="{3F76672C-FF65-DC4E-9BF3-CAA80C35A110}" id="{366474E8-1706-094A-8C3E-D0F195395C73}">
    <text>La información reportada no da cuenta del indicador establecido</text>
  </threadedComment>
  <threadedComment ref="AR14" dT="2025-01-23T17:19:42.12" personId="{2721F9A5-0DCC-3B45-A25E-A32F50EC2D02}" id="{8CBA99F1-5BCE-7241-BDC2-FEF6C0711E56}" parentId="{366474E8-1706-094A-8C3E-D0F195395C73}">
    <text>AJUSTADO¡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secretariadistritald-my.sharepoint.com/:f:/g/personal/kforero_sdmujer_gov_co/ErOvh_h0s61CoAocPTaAJYgBZ-1IQ9a6aPPYJ8EbOtreqQ?e=zoTP6I" TargetMode="External"/><Relationship Id="rId7" Type="http://schemas.openxmlformats.org/officeDocument/2006/relationships/printerSettings" Target="../printerSettings/printerSettings2.bin"/><Relationship Id="rId2" Type="http://schemas.openxmlformats.org/officeDocument/2006/relationships/hyperlink" Target="https://secretariadistritald-my.sharepoint.com/:f:/g/personal/kforero_sdmujer_gov_co/EgjFMtwdfTBOuiM5ndy7flwBCQYIFOugdcC-Om8UrJbRDw?e=JRvzNB" TargetMode="External"/><Relationship Id="rId1" Type="http://schemas.openxmlformats.org/officeDocument/2006/relationships/hyperlink" Target="https://secretariadistritald-my.sharepoint.com/:f:/g/personal/kforero_sdmujer_gov_co/EkdiW_vEOMdHp-nS4D_EiNwBD4eJd6A3Zsat8IV22bzxJA?e=rajCUa" TargetMode="External"/><Relationship Id="rId6" Type="http://schemas.openxmlformats.org/officeDocument/2006/relationships/hyperlink" Target="https://secretariadistritald-my.sharepoint.com/:f:/g/personal/kforero_sdmujer_gov_co/Ev4_pbKCLyxOgz9yAbj31hQBViz4SiQFNopeVvBgj8O8wg?e=ffFaOG" TargetMode="External"/><Relationship Id="rId11" Type="http://schemas.microsoft.com/office/2017/10/relationships/threadedComment" Target="../threadedComments/threadedComment1.xml"/><Relationship Id="rId5" Type="http://schemas.openxmlformats.org/officeDocument/2006/relationships/hyperlink" Target="https://secretariadistritald-my.sharepoint.com/:f:/g/personal/kforero_sdmujer_gov_co/EoKc_Tc13EJOr0a_IYTvJKQBuwnhoeApuiy7V3owkwOZRw?e=hOwOGn" TargetMode="External"/><Relationship Id="rId10" Type="http://schemas.openxmlformats.org/officeDocument/2006/relationships/comments" Target="../comments1.xml"/><Relationship Id="rId4" Type="http://schemas.openxmlformats.org/officeDocument/2006/relationships/hyperlink" Target="https://secretariadistritald-my.sharepoint.com/:f:/g/personal/kforero_sdmujer_gov_co/EoXIjyO63xVGkmVxfdQ3JncB2tW-JdA0HL-BbXiKrLmZBw?e=3UByoS"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microsoft.com/office/2017/10/relationships/threadedComment" Target="../threadedComments/threadedComment2.xml"/><Relationship Id="rId2" Type="http://schemas.openxmlformats.org/officeDocument/2006/relationships/hyperlink" Target="https://secretariadistritald-my.sharepoint.com/:f:/g/personal/kforero_sdmujer_gov_co/EhRFgd59NDNJlx9f7K-cEK4BPxFMm3AQXTP4Hp2W-iVIQw?e=unF2WP" TargetMode="External"/><Relationship Id="rId1" Type="http://schemas.openxmlformats.org/officeDocument/2006/relationships/hyperlink" Target="https://secretariadistritald-my.sharepoint.com/:f:/g/personal/kforero_sdmujer_gov_co/Esuf1KF-7JlCvHcEo_PddWYBFxgAj30g65AKW4ZXwrLZHg?e=SycXF0"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microsoft.com/office/2017/10/relationships/threadedComment" Target="../threadedComments/threadedComment3.xml"/><Relationship Id="rId2" Type="http://schemas.openxmlformats.org/officeDocument/2006/relationships/hyperlink" Target="https://secretariadistritald-my.sharepoint.com/:f:/g/personal/kforero_sdmujer_gov_co/Em3umWqBVGFGmfHyVRAwumUBQsNBbToYfJ2ra-Aby1hDsg?e=xyVnpP" TargetMode="External"/><Relationship Id="rId1" Type="http://schemas.openxmlformats.org/officeDocument/2006/relationships/hyperlink" Target="https://secretariadistritald-my.sharepoint.com/:f:/g/personal/kforero_sdmujer_gov_co/Eh__0TQdDWhPhVBeKnOGa1cByn_0dYP9kWvXwwJHJto43g?e=w4j9EB"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microsoft.com/office/2017/10/relationships/threadedComment" Target="../threadedComments/threadedComment4.xml"/><Relationship Id="rId2" Type="http://schemas.openxmlformats.org/officeDocument/2006/relationships/hyperlink" Target="https://secretariadistritald-my.sharepoint.com/:f:/g/personal/kforero_sdmujer_gov_co/EhXey74U58dBjr60MwhNsdcBVplAMDxyLphm0mpLhHvSmQ?e=6v16w3" TargetMode="External"/><Relationship Id="rId1" Type="http://schemas.openxmlformats.org/officeDocument/2006/relationships/hyperlink" Target="https://secretariadistritald-my.sharepoint.com/:f:/g/personal/kforero_sdmujer_gov_co/ElxQc8Od9chLj0xG9et4zM4BtbCQQ8ive-eOy43eDHq4Ww?e=jTE8GF"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hyperlink" Target="https://secretariadistritald-my.sharepoint.com/:f:/g/personal/kforero_sdmujer_gov_co/Ev4_pbKCLyxOgz9yAbj31hQBViz4SiQFNopeVvBgj8O8wg?e=YUkaVr" TargetMode="External"/><Relationship Id="rId13" Type="http://schemas.openxmlformats.org/officeDocument/2006/relationships/hyperlink" Target="https://secretariadistritald-my.sharepoint.com/:f:/g/personal/kforero_sdmujer_gov_co/ElxQc8Od9chLj0xG9et4zM4BtbCQQ8ive-eOy43eDHq4Ww?e=iaCIXB" TargetMode="External"/><Relationship Id="rId18" Type="http://schemas.openxmlformats.org/officeDocument/2006/relationships/vmlDrawing" Target="../drawings/vmlDrawing5.vml"/><Relationship Id="rId3" Type="http://schemas.openxmlformats.org/officeDocument/2006/relationships/hyperlink" Target="https://secretariadistritald-my.sharepoint.com/:f:/g/personal/kforero_sdmujer_gov_co/ErOvh_h0s61CoAocPTaAJYgBZ-1IQ9a6aPPYJ8EbOtreqQ?e=9dxMvR" TargetMode="External"/><Relationship Id="rId7" Type="http://schemas.openxmlformats.org/officeDocument/2006/relationships/hyperlink" Target="https://secretariadistritald-my.sharepoint.com/:f:/g/personal/kforero_sdmujer_gov_co/Ev4_pbKCLyxOgz9yAbj31hQBViz4SiQFNopeVvBgj8O8wg?e=YUkaVr" TargetMode="External"/><Relationship Id="rId12" Type="http://schemas.openxmlformats.org/officeDocument/2006/relationships/hyperlink" Target="https://secretariadistritald-my.sharepoint.com/:f:/g/personal/kforero_sdmujer_gov_co/Es7IP-40b_1DpkjcYh8NSb8BuaowPVp-sG2t9JkrBDjZkw?e=OyPziL" TargetMode="External"/><Relationship Id="rId17" Type="http://schemas.openxmlformats.org/officeDocument/2006/relationships/printerSettings" Target="../printerSettings/printerSettings6.bin"/><Relationship Id="rId2" Type="http://schemas.openxmlformats.org/officeDocument/2006/relationships/hyperlink" Target="https://secretariadistritald-my.sharepoint.com/:f:/g/personal/kforero_sdmujer_gov_co/EgjFMtwdfTBOuiM5ndy7flwBCQYIFOugdcC-Om8UrJbRDw?e=DDJk5l" TargetMode="External"/><Relationship Id="rId16" Type="http://schemas.openxmlformats.org/officeDocument/2006/relationships/hyperlink" Target="https://secretariadistritald-my.sharepoint.com/:f:/g/personal/kforero_sdmujer_gov_co/EkEkpN2yjUBFqQc92IhykTcBZCU46Fwktt-m1fcMvHlLBA?e=d3ngv3" TargetMode="External"/><Relationship Id="rId20" Type="http://schemas.microsoft.com/office/2017/10/relationships/threadedComment" Target="../threadedComments/threadedComment5.xml"/><Relationship Id="rId1" Type="http://schemas.openxmlformats.org/officeDocument/2006/relationships/hyperlink" Target="https://secretariadistritald-my.sharepoint.com/:f:/g/personal/kforero_sdmujer_gov_co/EkdiW_vEOMdHp-nS4D_EiNwBD4eJd6A3Zsat8IV22bzxJA?e=MeMx7G" TargetMode="External"/><Relationship Id="rId6" Type="http://schemas.openxmlformats.org/officeDocument/2006/relationships/hyperlink" Target="https://secretariadistritald-my.sharepoint.com/:f:/g/personal/kforero_sdmujer_gov_co/EoKc_Tc13EJOr0a_IYTvJKQBuwnhoeApuiy7V3owkwOZRw?e=QgAEJx" TargetMode="External"/><Relationship Id="rId11" Type="http://schemas.openxmlformats.org/officeDocument/2006/relationships/hyperlink" Target="https://secretariadistritald-my.sharepoint.com/:f:/g/personal/kforero_sdmujer_gov_co/Eh__0TQdDWhPhVBeKnOGa1cByn_0dYP9kWvXwwJHJto43g?e=XWENC6" TargetMode="External"/><Relationship Id="rId5" Type="http://schemas.openxmlformats.org/officeDocument/2006/relationships/hyperlink" Target="https://secretariadistritald-my.sharepoint.com/:f:/g/personal/kforero_sdmujer_gov_co/EoXIjyO63xVGkmVxfdQ3JncB2tW-JdA0HL-BbXiKrLmZBw?e=49icMD" TargetMode="External"/><Relationship Id="rId15" Type="http://schemas.openxmlformats.org/officeDocument/2006/relationships/hyperlink" Target="https://secretariadistritald-my.sharepoint.com/:f:/g/personal/kforero_sdmujer_gov_co/ElxQc8Od9chLj0xG9et4zM4BtbCQQ8ive-eOy43eDHq4Ww?e=0Vcyv8" TargetMode="External"/><Relationship Id="rId10" Type="http://schemas.openxmlformats.org/officeDocument/2006/relationships/hyperlink" Target="https://secretariadistritald-my.sharepoint.com/:f:/g/personal/kforero_sdmujer_gov_co/EhRFgd59NDNJlx9f7K-cEK4BPxFMm3AQXTP4Hp2W-iVIQw?e=3myPWz" TargetMode="External"/><Relationship Id="rId19" Type="http://schemas.openxmlformats.org/officeDocument/2006/relationships/comments" Target="../comments5.xml"/><Relationship Id="rId4" Type="http://schemas.openxmlformats.org/officeDocument/2006/relationships/hyperlink" Target="https://secretariadistritald-my.sharepoint.com/:f:/g/personal/kforero_sdmujer_gov_co/ErOvh_h0s61CoAocPTaAJYgBZ-1IQ9a6aPPYJ8EbOtreqQ?e=9dxMvR" TargetMode="External"/><Relationship Id="rId9" Type="http://schemas.openxmlformats.org/officeDocument/2006/relationships/hyperlink" Target="https://secretariadistritald-my.sharepoint.com/:f:/g/personal/kforero_sdmujer_gov_co/Esuf1KF-7JlCvHcEo_PddWYBFxgAj30g65AKW4ZXwrLZHg?e=DdEnwT" TargetMode="External"/><Relationship Id="rId14" Type="http://schemas.openxmlformats.org/officeDocument/2006/relationships/hyperlink" Target="https://secretariadistritald-my.sharepoint.com/:f:/g/personal/kforero_sdmujer_gov_co/EhXey74U58dBjr60MwhNsdcBVplAMDxyLphm0mpLhHvSmQ?e=f3Ak6u"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38" zoomScale="70" zoomScaleNormal="90" workbookViewId="0">
      <selection activeCell="A48" sqref="A48"/>
    </sheetView>
  </sheetViews>
  <sheetFormatPr baseColWidth="10" defaultColWidth="10.6640625" defaultRowHeight="14" x14ac:dyDescent="0.2"/>
  <cols>
    <col min="1" max="1" width="72" style="91" bestFit="1" customWidth="1"/>
    <col min="2" max="2" width="85.5" style="91" customWidth="1"/>
    <col min="3" max="3" width="10.6640625" style="91"/>
    <col min="4" max="4" width="31.1640625" style="91" customWidth="1"/>
    <col min="5" max="5" width="70.1640625" style="91" customWidth="1"/>
    <col min="6" max="6" width="17.5" style="91" customWidth="1"/>
    <col min="7" max="8" width="21.6640625" style="91" customWidth="1"/>
    <col min="9" max="9" width="19.5" style="91" customWidth="1"/>
    <col min="10" max="10" width="42" style="91" customWidth="1"/>
    <col min="11" max="256" width="10.6640625" style="91"/>
    <col min="257" max="257" width="72" style="91" bestFit="1" customWidth="1"/>
    <col min="258" max="258" width="78.5" style="91" customWidth="1"/>
    <col min="259" max="259" width="10.6640625" style="91"/>
    <col min="260" max="260" width="31.1640625" style="91" customWidth="1"/>
    <col min="261" max="261" width="70.1640625" style="91" customWidth="1"/>
    <col min="262" max="262" width="17.5" style="91" customWidth="1"/>
    <col min="263" max="264" width="21.6640625" style="91" customWidth="1"/>
    <col min="265" max="265" width="19.5" style="91" customWidth="1"/>
    <col min="266" max="266" width="42" style="91" customWidth="1"/>
    <col min="267" max="512" width="10.6640625" style="91"/>
    <col min="513" max="513" width="72" style="91" bestFit="1" customWidth="1"/>
    <col min="514" max="514" width="78.5" style="91" customWidth="1"/>
    <col min="515" max="515" width="10.6640625" style="91"/>
    <col min="516" max="516" width="31.1640625" style="91" customWidth="1"/>
    <col min="517" max="517" width="70.1640625" style="91" customWidth="1"/>
    <col min="518" max="518" width="17.5" style="91" customWidth="1"/>
    <col min="519" max="520" width="21.6640625" style="91" customWidth="1"/>
    <col min="521" max="521" width="19.5" style="91" customWidth="1"/>
    <col min="522" max="522" width="42" style="91" customWidth="1"/>
    <col min="523" max="768" width="10.6640625" style="91"/>
    <col min="769" max="769" width="72" style="91" bestFit="1" customWidth="1"/>
    <col min="770" max="770" width="78.5" style="91" customWidth="1"/>
    <col min="771" max="771" width="10.6640625" style="91"/>
    <col min="772" max="772" width="31.1640625" style="91" customWidth="1"/>
    <col min="773" max="773" width="70.1640625" style="91" customWidth="1"/>
    <col min="774" max="774" width="17.5" style="91" customWidth="1"/>
    <col min="775" max="776" width="21.6640625" style="91" customWidth="1"/>
    <col min="777" max="777" width="19.5" style="91" customWidth="1"/>
    <col min="778" max="778" width="42" style="91" customWidth="1"/>
    <col min="779" max="1024" width="10.6640625" style="91"/>
    <col min="1025" max="1025" width="72" style="91" bestFit="1" customWidth="1"/>
    <col min="1026" max="1026" width="78.5" style="91" customWidth="1"/>
    <col min="1027" max="1027" width="10.6640625" style="91"/>
    <col min="1028" max="1028" width="31.1640625" style="91" customWidth="1"/>
    <col min="1029" max="1029" width="70.1640625" style="91" customWidth="1"/>
    <col min="1030" max="1030" width="17.5" style="91" customWidth="1"/>
    <col min="1031" max="1032" width="21.6640625" style="91" customWidth="1"/>
    <col min="1033" max="1033" width="19.5" style="91" customWidth="1"/>
    <col min="1034" max="1034" width="42" style="91" customWidth="1"/>
    <col min="1035" max="1280" width="10.6640625" style="91"/>
    <col min="1281" max="1281" width="72" style="91" bestFit="1" customWidth="1"/>
    <col min="1282" max="1282" width="78.5" style="91" customWidth="1"/>
    <col min="1283" max="1283" width="10.6640625" style="91"/>
    <col min="1284" max="1284" width="31.1640625" style="91" customWidth="1"/>
    <col min="1285" max="1285" width="70.1640625" style="91" customWidth="1"/>
    <col min="1286" max="1286" width="17.5" style="91" customWidth="1"/>
    <col min="1287" max="1288" width="21.6640625" style="91" customWidth="1"/>
    <col min="1289" max="1289" width="19.5" style="91" customWidth="1"/>
    <col min="1290" max="1290" width="42" style="91" customWidth="1"/>
    <col min="1291" max="1536" width="10.6640625" style="91"/>
    <col min="1537" max="1537" width="72" style="91" bestFit="1" customWidth="1"/>
    <col min="1538" max="1538" width="78.5" style="91" customWidth="1"/>
    <col min="1539" max="1539" width="10.6640625" style="91"/>
    <col min="1540" max="1540" width="31.1640625" style="91" customWidth="1"/>
    <col min="1541" max="1541" width="70.1640625" style="91" customWidth="1"/>
    <col min="1542" max="1542" width="17.5" style="91" customWidth="1"/>
    <col min="1543" max="1544" width="21.6640625" style="91" customWidth="1"/>
    <col min="1545" max="1545" width="19.5" style="91" customWidth="1"/>
    <col min="1546" max="1546" width="42" style="91" customWidth="1"/>
    <col min="1547" max="1792" width="10.6640625" style="91"/>
    <col min="1793" max="1793" width="72" style="91" bestFit="1" customWidth="1"/>
    <col min="1794" max="1794" width="78.5" style="91" customWidth="1"/>
    <col min="1795" max="1795" width="10.6640625" style="91"/>
    <col min="1796" max="1796" width="31.1640625" style="91" customWidth="1"/>
    <col min="1797" max="1797" width="70.1640625" style="91" customWidth="1"/>
    <col min="1798" max="1798" width="17.5" style="91" customWidth="1"/>
    <col min="1799" max="1800" width="21.6640625" style="91" customWidth="1"/>
    <col min="1801" max="1801" width="19.5" style="91" customWidth="1"/>
    <col min="1802" max="1802" width="42" style="91" customWidth="1"/>
    <col min="1803" max="2048" width="10.6640625" style="91"/>
    <col min="2049" max="2049" width="72" style="91" bestFit="1" customWidth="1"/>
    <col min="2050" max="2050" width="78.5" style="91" customWidth="1"/>
    <col min="2051" max="2051" width="10.6640625" style="91"/>
    <col min="2052" max="2052" width="31.1640625" style="91" customWidth="1"/>
    <col min="2053" max="2053" width="70.1640625" style="91" customWidth="1"/>
    <col min="2054" max="2054" width="17.5" style="91" customWidth="1"/>
    <col min="2055" max="2056" width="21.6640625" style="91" customWidth="1"/>
    <col min="2057" max="2057" width="19.5" style="91" customWidth="1"/>
    <col min="2058" max="2058" width="42" style="91" customWidth="1"/>
    <col min="2059" max="2304" width="10.6640625" style="91"/>
    <col min="2305" max="2305" width="72" style="91" bestFit="1" customWidth="1"/>
    <col min="2306" max="2306" width="78.5" style="91" customWidth="1"/>
    <col min="2307" max="2307" width="10.6640625" style="91"/>
    <col min="2308" max="2308" width="31.1640625" style="91" customWidth="1"/>
    <col min="2309" max="2309" width="70.1640625" style="91" customWidth="1"/>
    <col min="2310" max="2310" width="17.5" style="91" customWidth="1"/>
    <col min="2311" max="2312" width="21.6640625" style="91" customWidth="1"/>
    <col min="2313" max="2313" width="19.5" style="91" customWidth="1"/>
    <col min="2314" max="2314" width="42" style="91" customWidth="1"/>
    <col min="2315" max="2560" width="10.6640625" style="91"/>
    <col min="2561" max="2561" width="72" style="91" bestFit="1" customWidth="1"/>
    <col min="2562" max="2562" width="78.5" style="91" customWidth="1"/>
    <col min="2563" max="2563" width="10.6640625" style="91"/>
    <col min="2564" max="2564" width="31.1640625" style="91" customWidth="1"/>
    <col min="2565" max="2565" width="70.1640625" style="91" customWidth="1"/>
    <col min="2566" max="2566" width="17.5" style="91" customWidth="1"/>
    <col min="2567" max="2568" width="21.6640625" style="91" customWidth="1"/>
    <col min="2569" max="2569" width="19.5" style="91" customWidth="1"/>
    <col min="2570" max="2570" width="42" style="91" customWidth="1"/>
    <col min="2571" max="2816" width="10.6640625" style="91"/>
    <col min="2817" max="2817" width="72" style="91" bestFit="1" customWidth="1"/>
    <col min="2818" max="2818" width="78.5" style="91" customWidth="1"/>
    <col min="2819" max="2819" width="10.6640625" style="91"/>
    <col min="2820" max="2820" width="31.1640625" style="91" customWidth="1"/>
    <col min="2821" max="2821" width="70.1640625" style="91" customWidth="1"/>
    <col min="2822" max="2822" width="17.5" style="91" customWidth="1"/>
    <col min="2823" max="2824" width="21.6640625" style="91" customWidth="1"/>
    <col min="2825" max="2825" width="19.5" style="91" customWidth="1"/>
    <col min="2826" max="2826" width="42" style="91" customWidth="1"/>
    <col min="2827" max="3072" width="10.6640625" style="91"/>
    <col min="3073" max="3073" width="72" style="91" bestFit="1" customWidth="1"/>
    <col min="3074" max="3074" width="78.5" style="91" customWidth="1"/>
    <col min="3075" max="3075" width="10.6640625" style="91"/>
    <col min="3076" max="3076" width="31.1640625" style="91" customWidth="1"/>
    <col min="3077" max="3077" width="70.1640625" style="91" customWidth="1"/>
    <col min="3078" max="3078" width="17.5" style="91" customWidth="1"/>
    <col min="3079" max="3080" width="21.6640625" style="91" customWidth="1"/>
    <col min="3081" max="3081" width="19.5" style="91" customWidth="1"/>
    <col min="3082" max="3082" width="42" style="91" customWidth="1"/>
    <col min="3083" max="3328" width="10.6640625" style="91"/>
    <col min="3329" max="3329" width="72" style="91" bestFit="1" customWidth="1"/>
    <col min="3330" max="3330" width="78.5" style="91" customWidth="1"/>
    <col min="3331" max="3331" width="10.6640625" style="91"/>
    <col min="3332" max="3332" width="31.1640625" style="91" customWidth="1"/>
    <col min="3333" max="3333" width="70.1640625" style="91" customWidth="1"/>
    <col min="3334" max="3334" width="17.5" style="91" customWidth="1"/>
    <col min="3335" max="3336" width="21.6640625" style="91" customWidth="1"/>
    <col min="3337" max="3337" width="19.5" style="91" customWidth="1"/>
    <col min="3338" max="3338" width="42" style="91" customWidth="1"/>
    <col min="3339" max="3584" width="10.6640625" style="91"/>
    <col min="3585" max="3585" width="72" style="91" bestFit="1" customWidth="1"/>
    <col min="3586" max="3586" width="78.5" style="91" customWidth="1"/>
    <col min="3587" max="3587" width="10.6640625" style="91"/>
    <col min="3588" max="3588" width="31.1640625" style="91" customWidth="1"/>
    <col min="3589" max="3589" width="70.1640625" style="91" customWidth="1"/>
    <col min="3590" max="3590" width="17.5" style="91" customWidth="1"/>
    <col min="3591" max="3592" width="21.6640625" style="91" customWidth="1"/>
    <col min="3593" max="3593" width="19.5" style="91" customWidth="1"/>
    <col min="3594" max="3594" width="42" style="91" customWidth="1"/>
    <col min="3595" max="3840" width="10.6640625" style="91"/>
    <col min="3841" max="3841" width="72" style="91" bestFit="1" customWidth="1"/>
    <col min="3842" max="3842" width="78.5" style="91" customWidth="1"/>
    <col min="3843" max="3843" width="10.6640625" style="91"/>
    <col min="3844" max="3844" width="31.1640625" style="91" customWidth="1"/>
    <col min="3845" max="3845" width="70.1640625" style="91" customWidth="1"/>
    <col min="3846" max="3846" width="17.5" style="91" customWidth="1"/>
    <col min="3847" max="3848" width="21.6640625" style="91" customWidth="1"/>
    <col min="3849" max="3849" width="19.5" style="91" customWidth="1"/>
    <col min="3850" max="3850" width="42" style="91" customWidth="1"/>
    <col min="3851" max="4096" width="10.6640625" style="91"/>
    <col min="4097" max="4097" width="72" style="91" bestFit="1" customWidth="1"/>
    <col min="4098" max="4098" width="78.5" style="91" customWidth="1"/>
    <col min="4099" max="4099" width="10.6640625" style="91"/>
    <col min="4100" max="4100" width="31.1640625" style="91" customWidth="1"/>
    <col min="4101" max="4101" width="70.1640625" style="91" customWidth="1"/>
    <col min="4102" max="4102" width="17.5" style="91" customWidth="1"/>
    <col min="4103" max="4104" width="21.6640625" style="91" customWidth="1"/>
    <col min="4105" max="4105" width="19.5" style="91" customWidth="1"/>
    <col min="4106" max="4106" width="42" style="91" customWidth="1"/>
    <col min="4107" max="4352" width="10.6640625" style="91"/>
    <col min="4353" max="4353" width="72" style="91" bestFit="1" customWidth="1"/>
    <col min="4354" max="4354" width="78.5" style="91" customWidth="1"/>
    <col min="4355" max="4355" width="10.6640625" style="91"/>
    <col min="4356" max="4356" width="31.1640625" style="91" customWidth="1"/>
    <col min="4357" max="4357" width="70.1640625" style="91" customWidth="1"/>
    <col min="4358" max="4358" width="17.5" style="91" customWidth="1"/>
    <col min="4359" max="4360" width="21.6640625" style="91" customWidth="1"/>
    <col min="4361" max="4361" width="19.5" style="91" customWidth="1"/>
    <col min="4362" max="4362" width="42" style="91" customWidth="1"/>
    <col min="4363" max="4608" width="10.6640625" style="91"/>
    <col min="4609" max="4609" width="72" style="91" bestFit="1" customWidth="1"/>
    <col min="4610" max="4610" width="78.5" style="91" customWidth="1"/>
    <col min="4611" max="4611" width="10.6640625" style="91"/>
    <col min="4612" max="4612" width="31.1640625" style="91" customWidth="1"/>
    <col min="4613" max="4613" width="70.1640625" style="91" customWidth="1"/>
    <col min="4614" max="4614" width="17.5" style="91" customWidth="1"/>
    <col min="4615" max="4616" width="21.6640625" style="91" customWidth="1"/>
    <col min="4617" max="4617" width="19.5" style="91" customWidth="1"/>
    <col min="4618" max="4618" width="42" style="91" customWidth="1"/>
    <col min="4619" max="4864" width="10.6640625" style="91"/>
    <col min="4865" max="4865" width="72" style="91" bestFit="1" customWidth="1"/>
    <col min="4866" max="4866" width="78.5" style="91" customWidth="1"/>
    <col min="4867" max="4867" width="10.6640625" style="91"/>
    <col min="4868" max="4868" width="31.1640625" style="91" customWidth="1"/>
    <col min="4869" max="4869" width="70.1640625" style="91" customWidth="1"/>
    <col min="4870" max="4870" width="17.5" style="91" customWidth="1"/>
    <col min="4871" max="4872" width="21.6640625" style="91" customWidth="1"/>
    <col min="4873" max="4873" width="19.5" style="91" customWidth="1"/>
    <col min="4874" max="4874" width="42" style="91" customWidth="1"/>
    <col min="4875" max="5120" width="10.6640625" style="91"/>
    <col min="5121" max="5121" width="72" style="91" bestFit="1" customWidth="1"/>
    <col min="5122" max="5122" width="78.5" style="91" customWidth="1"/>
    <col min="5123" max="5123" width="10.6640625" style="91"/>
    <col min="5124" max="5124" width="31.1640625" style="91" customWidth="1"/>
    <col min="5125" max="5125" width="70.1640625" style="91" customWidth="1"/>
    <col min="5126" max="5126" width="17.5" style="91" customWidth="1"/>
    <col min="5127" max="5128" width="21.6640625" style="91" customWidth="1"/>
    <col min="5129" max="5129" width="19.5" style="91" customWidth="1"/>
    <col min="5130" max="5130" width="42" style="91" customWidth="1"/>
    <col min="5131" max="5376" width="10.6640625" style="91"/>
    <col min="5377" max="5377" width="72" style="91" bestFit="1" customWidth="1"/>
    <col min="5378" max="5378" width="78.5" style="91" customWidth="1"/>
    <col min="5379" max="5379" width="10.6640625" style="91"/>
    <col min="5380" max="5380" width="31.1640625" style="91" customWidth="1"/>
    <col min="5381" max="5381" width="70.1640625" style="91" customWidth="1"/>
    <col min="5382" max="5382" width="17.5" style="91" customWidth="1"/>
    <col min="5383" max="5384" width="21.6640625" style="91" customWidth="1"/>
    <col min="5385" max="5385" width="19.5" style="91" customWidth="1"/>
    <col min="5386" max="5386" width="42" style="91" customWidth="1"/>
    <col min="5387" max="5632" width="10.6640625" style="91"/>
    <col min="5633" max="5633" width="72" style="91" bestFit="1" customWidth="1"/>
    <col min="5634" max="5634" width="78.5" style="91" customWidth="1"/>
    <col min="5635" max="5635" width="10.6640625" style="91"/>
    <col min="5636" max="5636" width="31.1640625" style="91" customWidth="1"/>
    <col min="5637" max="5637" width="70.1640625" style="91" customWidth="1"/>
    <col min="5638" max="5638" width="17.5" style="91" customWidth="1"/>
    <col min="5639" max="5640" width="21.6640625" style="91" customWidth="1"/>
    <col min="5641" max="5641" width="19.5" style="91" customWidth="1"/>
    <col min="5642" max="5642" width="42" style="91" customWidth="1"/>
    <col min="5643" max="5888" width="10.6640625" style="91"/>
    <col min="5889" max="5889" width="72" style="91" bestFit="1" customWidth="1"/>
    <col min="5890" max="5890" width="78.5" style="91" customWidth="1"/>
    <col min="5891" max="5891" width="10.6640625" style="91"/>
    <col min="5892" max="5892" width="31.1640625" style="91" customWidth="1"/>
    <col min="5893" max="5893" width="70.1640625" style="91" customWidth="1"/>
    <col min="5894" max="5894" width="17.5" style="91" customWidth="1"/>
    <col min="5895" max="5896" width="21.6640625" style="91" customWidth="1"/>
    <col min="5897" max="5897" width="19.5" style="91" customWidth="1"/>
    <col min="5898" max="5898" width="42" style="91" customWidth="1"/>
    <col min="5899" max="6144" width="10.6640625" style="91"/>
    <col min="6145" max="6145" width="72" style="91" bestFit="1" customWidth="1"/>
    <col min="6146" max="6146" width="78.5" style="91" customWidth="1"/>
    <col min="6147" max="6147" width="10.6640625" style="91"/>
    <col min="6148" max="6148" width="31.1640625" style="91" customWidth="1"/>
    <col min="6149" max="6149" width="70.1640625" style="91" customWidth="1"/>
    <col min="6150" max="6150" width="17.5" style="91" customWidth="1"/>
    <col min="6151" max="6152" width="21.6640625" style="91" customWidth="1"/>
    <col min="6153" max="6153" width="19.5" style="91" customWidth="1"/>
    <col min="6154" max="6154" width="42" style="91" customWidth="1"/>
    <col min="6155" max="6400" width="10.6640625" style="91"/>
    <col min="6401" max="6401" width="72" style="91" bestFit="1" customWidth="1"/>
    <col min="6402" max="6402" width="78.5" style="91" customWidth="1"/>
    <col min="6403" max="6403" width="10.6640625" style="91"/>
    <col min="6404" max="6404" width="31.1640625" style="91" customWidth="1"/>
    <col min="6405" max="6405" width="70.1640625" style="91" customWidth="1"/>
    <col min="6406" max="6406" width="17.5" style="91" customWidth="1"/>
    <col min="6407" max="6408" width="21.6640625" style="91" customWidth="1"/>
    <col min="6409" max="6409" width="19.5" style="91" customWidth="1"/>
    <col min="6410" max="6410" width="42" style="91" customWidth="1"/>
    <col min="6411" max="6656" width="10.6640625" style="91"/>
    <col min="6657" max="6657" width="72" style="91" bestFit="1" customWidth="1"/>
    <col min="6658" max="6658" width="78.5" style="91" customWidth="1"/>
    <col min="6659" max="6659" width="10.6640625" style="91"/>
    <col min="6660" max="6660" width="31.1640625" style="91" customWidth="1"/>
    <col min="6661" max="6661" width="70.1640625" style="91" customWidth="1"/>
    <col min="6662" max="6662" width="17.5" style="91" customWidth="1"/>
    <col min="6663" max="6664" width="21.6640625" style="91" customWidth="1"/>
    <col min="6665" max="6665" width="19.5" style="91" customWidth="1"/>
    <col min="6666" max="6666" width="42" style="91" customWidth="1"/>
    <col min="6667" max="6912" width="10.6640625" style="91"/>
    <col min="6913" max="6913" width="72" style="91" bestFit="1" customWidth="1"/>
    <col min="6914" max="6914" width="78.5" style="91" customWidth="1"/>
    <col min="6915" max="6915" width="10.6640625" style="91"/>
    <col min="6916" max="6916" width="31.1640625" style="91" customWidth="1"/>
    <col min="6917" max="6917" width="70.1640625" style="91" customWidth="1"/>
    <col min="6918" max="6918" width="17.5" style="91" customWidth="1"/>
    <col min="6919" max="6920" width="21.6640625" style="91" customWidth="1"/>
    <col min="6921" max="6921" width="19.5" style="91" customWidth="1"/>
    <col min="6922" max="6922" width="42" style="91" customWidth="1"/>
    <col min="6923" max="7168" width="10.6640625" style="91"/>
    <col min="7169" max="7169" width="72" style="91" bestFit="1" customWidth="1"/>
    <col min="7170" max="7170" width="78.5" style="91" customWidth="1"/>
    <col min="7171" max="7171" width="10.6640625" style="91"/>
    <col min="7172" max="7172" width="31.1640625" style="91" customWidth="1"/>
    <col min="7173" max="7173" width="70.1640625" style="91" customWidth="1"/>
    <col min="7174" max="7174" width="17.5" style="91" customWidth="1"/>
    <col min="7175" max="7176" width="21.6640625" style="91" customWidth="1"/>
    <col min="7177" max="7177" width="19.5" style="91" customWidth="1"/>
    <col min="7178" max="7178" width="42" style="91" customWidth="1"/>
    <col min="7179" max="7424" width="10.6640625" style="91"/>
    <col min="7425" max="7425" width="72" style="91" bestFit="1" customWidth="1"/>
    <col min="7426" max="7426" width="78.5" style="91" customWidth="1"/>
    <col min="7427" max="7427" width="10.6640625" style="91"/>
    <col min="7428" max="7428" width="31.1640625" style="91" customWidth="1"/>
    <col min="7429" max="7429" width="70.1640625" style="91" customWidth="1"/>
    <col min="7430" max="7430" width="17.5" style="91" customWidth="1"/>
    <col min="7431" max="7432" width="21.6640625" style="91" customWidth="1"/>
    <col min="7433" max="7433" width="19.5" style="91" customWidth="1"/>
    <col min="7434" max="7434" width="42" style="91" customWidth="1"/>
    <col min="7435" max="7680" width="10.6640625" style="91"/>
    <col min="7681" max="7681" width="72" style="91" bestFit="1" customWidth="1"/>
    <col min="7682" max="7682" width="78.5" style="91" customWidth="1"/>
    <col min="7683" max="7683" width="10.6640625" style="91"/>
    <col min="7684" max="7684" width="31.1640625" style="91" customWidth="1"/>
    <col min="7685" max="7685" width="70.1640625" style="91" customWidth="1"/>
    <col min="7686" max="7686" width="17.5" style="91" customWidth="1"/>
    <col min="7687" max="7688" width="21.6640625" style="91" customWidth="1"/>
    <col min="7689" max="7689" width="19.5" style="91" customWidth="1"/>
    <col min="7690" max="7690" width="42" style="91" customWidth="1"/>
    <col min="7691" max="7936" width="10.6640625" style="91"/>
    <col min="7937" max="7937" width="72" style="91" bestFit="1" customWidth="1"/>
    <col min="7938" max="7938" width="78.5" style="91" customWidth="1"/>
    <col min="7939" max="7939" width="10.6640625" style="91"/>
    <col min="7940" max="7940" width="31.1640625" style="91" customWidth="1"/>
    <col min="7941" max="7941" width="70.1640625" style="91" customWidth="1"/>
    <col min="7942" max="7942" width="17.5" style="91" customWidth="1"/>
    <col min="7943" max="7944" width="21.6640625" style="91" customWidth="1"/>
    <col min="7945" max="7945" width="19.5" style="91" customWidth="1"/>
    <col min="7946" max="7946" width="42" style="91" customWidth="1"/>
    <col min="7947" max="8192" width="10.6640625" style="91"/>
    <col min="8193" max="8193" width="72" style="91" bestFit="1" customWidth="1"/>
    <col min="8194" max="8194" width="78.5" style="91" customWidth="1"/>
    <col min="8195" max="8195" width="10.6640625" style="91"/>
    <col min="8196" max="8196" width="31.1640625" style="91" customWidth="1"/>
    <col min="8197" max="8197" width="70.1640625" style="91" customWidth="1"/>
    <col min="8198" max="8198" width="17.5" style="91" customWidth="1"/>
    <col min="8199" max="8200" width="21.6640625" style="91" customWidth="1"/>
    <col min="8201" max="8201" width="19.5" style="91" customWidth="1"/>
    <col min="8202" max="8202" width="42" style="91" customWidth="1"/>
    <col min="8203" max="8448" width="10.6640625" style="91"/>
    <col min="8449" max="8449" width="72" style="91" bestFit="1" customWidth="1"/>
    <col min="8450" max="8450" width="78.5" style="91" customWidth="1"/>
    <col min="8451" max="8451" width="10.6640625" style="91"/>
    <col min="8452" max="8452" width="31.1640625" style="91" customWidth="1"/>
    <col min="8453" max="8453" width="70.1640625" style="91" customWidth="1"/>
    <col min="8454" max="8454" width="17.5" style="91" customWidth="1"/>
    <col min="8455" max="8456" width="21.6640625" style="91" customWidth="1"/>
    <col min="8457" max="8457" width="19.5" style="91" customWidth="1"/>
    <col min="8458" max="8458" width="42" style="91" customWidth="1"/>
    <col min="8459" max="8704" width="10.6640625" style="91"/>
    <col min="8705" max="8705" width="72" style="91" bestFit="1" customWidth="1"/>
    <col min="8706" max="8706" width="78.5" style="91" customWidth="1"/>
    <col min="8707" max="8707" width="10.6640625" style="91"/>
    <col min="8708" max="8708" width="31.1640625" style="91" customWidth="1"/>
    <col min="8709" max="8709" width="70.1640625" style="91" customWidth="1"/>
    <col min="8710" max="8710" width="17.5" style="91" customWidth="1"/>
    <col min="8711" max="8712" width="21.6640625" style="91" customWidth="1"/>
    <col min="8713" max="8713" width="19.5" style="91" customWidth="1"/>
    <col min="8714" max="8714" width="42" style="91" customWidth="1"/>
    <col min="8715" max="8960" width="10.6640625" style="91"/>
    <col min="8961" max="8961" width="72" style="91" bestFit="1" customWidth="1"/>
    <col min="8962" max="8962" width="78.5" style="91" customWidth="1"/>
    <col min="8963" max="8963" width="10.6640625" style="91"/>
    <col min="8964" max="8964" width="31.1640625" style="91" customWidth="1"/>
    <col min="8965" max="8965" width="70.1640625" style="91" customWidth="1"/>
    <col min="8966" max="8966" width="17.5" style="91" customWidth="1"/>
    <col min="8967" max="8968" width="21.6640625" style="91" customWidth="1"/>
    <col min="8969" max="8969" width="19.5" style="91" customWidth="1"/>
    <col min="8970" max="8970" width="42" style="91" customWidth="1"/>
    <col min="8971" max="9216" width="10.6640625" style="91"/>
    <col min="9217" max="9217" width="72" style="91" bestFit="1" customWidth="1"/>
    <col min="9218" max="9218" width="78.5" style="91" customWidth="1"/>
    <col min="9219" max="9219" width="10.6640625" style="91"/>
    <col min="9220" max="9220" width="31.1640625" style="91" customWidth="1"/>
    <col min="9221" max="9221" width="70.1640625" style="91" customWidth="1"/>
    <col min="9222" max="9222" width="17.5" style="91" customWidth="1"/>
    <col min="9223" max="9224" width="21.6640625" style="91" customWidth="1"/>
    <col min="9225" max="9225" width="19.5" style="91" customWidth="1"/>
    <col min="9226" max="9226" width="42" style="91" customWidth="1"/>
    <col min="9227" max="9472" width="10.6640625" style="91"/>
    <col min="9473" max="9473" width="72" style="91" bestFit="1" customWidth="1"/>
    <col min="9474" max="9474" width="78.5" style="91" customWidth="1"/>
    <col min="9475" max="9475" width="10.6640625" style="91"/>
    <col min="9476" max="9476" width="31.1640625" style="91" customWidth="1"/>
    <col min="9477" max="9477" width="70.1640625" style="91" customWidth="1"/>
    <col min="9478" max="9478" width="17.5" style="91" customWidth="1"/>
    <col min="9479" max="9480" width="21.6640625" style="91" customWidth="1"/>
    <col min="9481" max="9481" width="19.5" style="91" customWidth="1"/>
    <col min="9482" max="9482" width="42" style="91" customWidth="1"/>
    <col min="9483" max="9728" width="10.6640625" style="91"/>
    <col min="9729" max="9729" width="72" style="91" bestFit="1" customWidth="1"/>
    <col min="9730" max="9730" width="78.5" style="91" customWidth="1"/>
    <col min="9731" max="9731" width="10.6640625" style="91"/>
    <col min="9732" max="9732" width="31.1640625" style="91" customWidth="1"/>
    <col min="9733" max="9733" width="70.1640625" style="91" customWidth="1"/>
    <col min="9734" max="9734" width="17.5" style="91" customWidth="1"/>
    <col min="9735" max="9736" width="21.6640625" style="91" customWidth="1"/>
    <col min="9737" max="9737" width="19.5" style="91" customWidth="1"/>
    <col min="9738" max="9738" width="42" style="91" customWidth="1"/>
    <col min="9739" max="9984" width="10.6640625" style="91"/>
    <col min="9985" max="9985" width="72" style="91" bestFit="1" customWidth="1"/>
    <col min="9986" max="9986" width="78.5" style="91" customWidth="1"/>
    <col min="9987" max="9987" width="10.6640625" style="91"/>
    <col min="9988" max="9988" width="31.1640625" style="91" customWidth="1"/>
    <col min="9989" max="9989" width="70.1640625" style="91" customWidth="1"/>
    <col min="9990" max="9990" width="17.5" style="91" customWidth="1"/>
    <col min="9991" max="9992" width="21.6640625" style="91" customWidth="1"/>
    <col min="9993" max="9993" width="19.5" style="91" customWidth="1"/>
    <col min="9994" max="9994" width="42" style="91" customWidth="1"/>
    <col min="9995" max="10240" width="10.6640625" style="91"/>
    <col min="10241" max="10241" width="72" style="91" bestFit="1" customWidth="1"/>
    <col min="10242" max="10242" width="78.5" style="91" customWidth="1"/>
    <col min="10243" max="10243" width="10.6640625" style="91"/>
    <col min="10244" max="10244" width="31.1640625" style="91" customWidth="1"/>
    <col min="10245" max="10245" width="70.1640625" style="91" customWidth="1"/>
    <col min="10246" max="10246" width="17.5" style="91" customWidth="1"/>
    <col min="10247" max="10248" width="21.6640625" style="91" customWidth="1"/>
    <col min="10249" max="10249" width="19.5" style="91" customWidth="1"/>
    <col min="10250" max="10250" width="42" style="91" customWidth="1"/>
    <col min="10251" max="10496" width="10.6640625" style="91"/>
    <col min="10497" max="10497" width="72" style="91" bestFit="1" customWidth="1"/>
    <col min="10498" max="10498" width="78.5" style="91" customWidth="1"/>
    <col min="10499" max="10499" width="10.6640625" style="91"/>
    <col min="10500" max="10500" width="31.1640625" style="91" customWidth="1"/>
    <col min="10501" max="10501" width="70.1640625" style="91" customWidth="1"/>
    <col min="10502" max="10502" width="17.5" style="91" customWidth="1"/>
    <col min="10503" max="10504" width="21.6640625" style="91" customWidth="1"/>
    <col min="10505" max="10505" width="19.5" style="91" customWidth="1"/>
    <col min="10506" max="10506" width="42" style="91" customWidth="1"/>
    <col min="10507" max="10752" width="10.6640625" style="91"/>
    <col min="10753" max="10753" width="72" style="91" bestFit="1" customWidth="1"/>
    <col min="10754" max="10754" width="78.5" style="91" customWidth="1"/>
    <col min="10755" max="10755" width="10.6640625" style="91"/>
    <col min="10756" max="10756" width="31.1640625" style="91" customWidth="1"/>
    <col min="10757" max="10757" width="70.1640625" style="91" customWidth="1"/>
    <col min="10758" max="10758" width="17.5" style="91" customWidth="1"/>
    <col min="10759" max="10760" width="21.6640625" style="91" customWidth="1"/>
    <col min="10761" max="10761" width="19.5" style="91" customWidth="1"/>
    <col min="10762" max="10762" width="42" style="91" customWidth="1"/>
    <col min="10763" max="11008" width="10.6640625" style="91"/>
    <col min="11009" max="11009" width="72" style="91" bestFit="1" customWidth="1"/>
    <col min="11010" max="11010" width="78.5" style="91" customWidth="1"/>
    <col min="11011" max="11011" width="10.6640625" style="91"/>
    <col min="11012" max="11012" width="31.1640625" style="91" customWidth="1"/>
    <col min="11013" max="11013" width="70.1640625" style="91" customWidth="1"/>
    <col min="11014" max="11014" width="17.5" style="91" customWidth="1"/>
    <col min="11015" max="11016" width="21.6640625" style="91" customWidth="1"/>
    <col min="11017" max="11017" width="19.5" style="91" customWidth="1"/>
    <col min="11018" max="11018" width="42" style="91" customWidth="1"/>
    <col min="11019" max="11264" width="10.6640625" style="91"/>
    <col min="11265" max="11265" width="72" style="91" bestFit="1" customWidth="1"/>
    <col min="11266" max="11266" width="78.5" style="91" customWidth="1"/>
    <col min="11267" max="11267" width="10.6640625" style="91"/>
    <col min="11268" max="11268" width="31.1640625" style="91" customWidth="1"/>
    <col min="11269" max="11269" width="70.1640625" style="91" customWidth="1"/>
    <col min="11270" max="11270" width="17.5" style="91" customWidth="1"/>
    <col min="11271" max="11272" width="21.6640625" style="91" customWidth="1"/>
    <col min="11273" max="11273" width="19.5" style="91" customWidth="1"/>
    <col min="11274" max="11274" width="42" style="91" customWidth="1"/>
    <col min="11275" max="11520" width="10.6640625" style="91"/>
    <col min="11521" max="11521" width="72" style="91" bestFit="1" customWidth="1"/>
    <col min="11522" max="11522" width="78.5" style="91" customWidth="1"/>
    <col min="11523" max="11523" width="10.6640625" style="91"/>
    <col min="11524" max="11524" width="31.1640625" style="91" customWidth="1"/>
    <col min="11525" max="11525" width="70.1640625" style="91" customWidth="1"/>
    <col min="11526" max="11526" width="17.5" style="91" customWidth="1"/>
    <col min="11527" max="11528" width="21.6640625" style="91" customWidth="1"/>
    <col min="11529" max="11529" width="19.5" style="91" customWidth="1"/>
    <col min="11530" max="11530" width="42" style="91" customWidth="1"/>
    <col min="11531" max="11776" width="10.6640625" style="91"/>
    <col min="11777" max="11777" width="72" style="91" bestFit="1" customWidth="1"/>
    <col min="11778" max="11778" width="78.5" style="91" customWidth="1"/>
    <col min="11779" max="11779" width="10.6640625" style="91"/>
    <col min="11780" max="11780" width="31.1640625" style="91" customWidth="1"/>
    <col min="11781" max="11781" width="70.1640625" style="91" customWidth="1"/>
    <col min="11782" max="11782" width="17.5" style="91" customWidth="1"/>
    <col min="11783" max="11784" width="21.6640625" style="91" customWidth="1"/>
    <col min="11785" max="11785" width="19.5" style="91" customWidth="1"/>
    <col min="11786" max="11786" width="42" style="91" customWidth="1"/>
    <col min="11787" max="12032" width="10.6640625" style="91"/>
    <col min="12033" max="12033" width="72" style="91" bestFit="1" customWidth="1"/>
    <col min="12034" max="12034" width="78.5" style="91" customWidth="1"/>
    <col min="12035" max="12035" width="10.6640625" style="91"/>
    <col min="12036" max="12036" width="31.1640625" style="91" customWidth="1"/>
    <col min="12037" max="12037" width="70.1640625" style="91" customWidth="1"/>
    <col min="12038" max="12038" width="17.5" style="91" customWidth="1"/>
    <col min="12039" max="12040" width="21.6640625" style="91" customWidth="1"/>
    <col min="12041" max="12041" width="19.5" style="91" customWidth="1"/>
    <col min="12042" max="12042" width="42" style="91" customWidth="1"/>
    <col min="12043" max="12288" width="10.6640625" style="91"/>
    <col min="12289" max="12289" width="72" style="91" bestFit="1" customWidth="1"/>
    <col min="12290" max="12290" width="78.5" style="91" customWidth="1"/>
    <col min="12291" max="12291" width="10.6640625" style="91"/>
    <col min="12292" max="12292" width="31.1640625" style="91" customWidth="1"/>
    <col min="12293" max="12293" width="70.1640625" style="91" customWidth="1"/>
    <col min="12294" max="12294" width="17.5" style="91" customWidth="1"/>
    <col min="12295" max="12296" width="21.6640625" style="91" customWidth="1"/>
    <col min="12297" max="12297" width="19.5" style="91" customWidth="1"/>
    <col min="12298" max="12298" width="42" style="91" customWidth="1"/>
    <col min="12299" max="12544" width="10.6640625" style="91"/>
    <col min="12545" max="12545" width="72" style="91" bestFit="1" customWidth="1"/>
    <col min="12546" max="12546" width="78.5" style="91" customWidth="1"/>
    <col min="12547" max="12547" width="10.6640625" style="91"/>
    <col min="12548" max="12548" width="31.1640625" style="91" customWidth="1"/>
    <col min="12549" max="12549" width="70.1640625" style="91" customWidth="1"/>
    <col min="12550" max="12550" width="17.5" style="91" customWidth="1"/>
    <col min="12551" max="12552" width="21.6640625" style="91" customWidth="1"/>
    <col min="12553" max="12553" width="19.5" style="91" customWidth="1"/>
    <col min="12554" max="12554" width="42" style="91" customWidth="1"/>
    <col min="12555" max="12800" width="10.6640625" style="91"/>
    <col min="12801" max="12801" width="72" style="91" bestFit="1" customWidth="1"/>
    <col min="12802" max="12802" width="78.5" style="91" customWidth="1"/>
    <col min="12803" max="12803" width="10.6640625" style="91"/>
    <col min="12804" max="12804" width="31.1640625" style="91" customWidth="1"/>
    <col min="12805" max="12805" width="70.1640625" style="91" customWidth="1"/>
    <col min="12806" max="12806" width="17.5" style="91" customWidth="1"/>
    <col min="12807" max="12808" width="21.6640625" style="91" customWidth="1"/>
    <col min="12809" max="12809" width="19.5" style="91" customWidth="1"/>
    <col min="12810" max="12810" width="42" style="91" customWidth="1"/>
    <col min="12811" max="13056" width="10.6640625" style="91"/>
    <col min="13057" max="13057" width="72" style="91" bestFit="1" customWidth="1"/>
    <col min="13058" max="13058" width="78.5" style="91" customWidth="1"/>
    <col min="13059" max="13059" width="10.6640625" style="91"/>
    <col min="13060" max="13060" width="31.1640625" style="91" customWidth="1"/>
    <col min="13061" max="13061" width="70.1640625" style="91" customWidth="1"/>
    <col min="13062" max="13062" width="17.5" style="91" customWidth="1"/>
    <col min="13063" max="13064" width="21.6640625" style="91" customWidth="1"/>
    <col min="13065" max="13065" width="19.5" style="91" customWidth="1"/>
    <col min="13066" max="13066" width="42" style="91" customWidth="1"/>
    <col min="13067" max="13312" width="10.6640625" style="91"/>
    <col min="13313" max="13313" width="72" style="91" bestFit="1" customWidth="1"/>
    <col min="13314" max="13314" width="78.5" style="91" customWidth="1"/>
    <col min="13315" max="13315" width="10.6640625" style="91"/>
    <col min="13316" max="13316" width="31.1640625" style="91" customWidth="1"/>
    <col min="13317" max="13317" width="70.1640625" style="91" customWidth="1"/>
    <col min="13318" max="13318" width="17.5" style="91" customWidth="1"/>
    <col min="13319" max="13320" width="21.6640625" style="91" customWidth="1"/>
    <col min="13321" max="13321" width="19.5" style="91" customWidth="1"/>
    <col min="13322" max="13322" width="42" style="91" customWidth="1"/>
    <col min="13323" max="13568" width="10.6640625" style="91"/>
    <col min="13569" max="13569" width="72" style="91" bestFit="1" customWidth="1"/>
    <col min="13570" max="13570" width="78.5" style="91" customWidth="1"/>
    <col min="13571" max="13571" width="10.6640625" style="91"/>
    <col min="13572" max="13572" width="31.1640625" style="91" customWidth="1"/>
    <col min="13573" max="13573" width="70.1640625" style="91" customWidth="1"/>
    <col min="13574" max="13574" width="17.5" style="91" customWidth="1"/>
    <col min="13575" max="13576" width="21.6640625" style="91" customWidth="1"/>
    <col min="13577" max="13577" width="19.5" style="91" customWidth="1"/>
    <col min="13578" max="13578" width="42" style="91" customWidth="1"/>
    <col min="13579" max="13824" width="10.6640625" style="91"/>
    <col min="13825" max="13825" width="72" style="91" bestFit="1" customWidth="1"/>
    <col min="13826" max="13826" width="78.5" style="91" customWidth="1"/>
    <col min="13827" max="13827" width="10.6640625" style="91"/>
    <col min="13828" max="13828" width="31.1640625" style="91" customWidth="1"/>
    <col min="13829" max="13829" width="70.1640625" style="91" customWidth="1"/>
    <col min="13830" max="13830" width="17.5" style="91" customWidth="1"/>
    <col min="13831" max="13832" width="21.6640625" style="91" customWidth="1"/>
    <col min="13833" max="13833" width="19.5" style="91" customWidth="1"/>
    <col min="13834" max="13834" width="42" style="91" customWidth="1"/>
    <col min="13835" max="14080" width="10.6640625" style="91"/>
    <col min="14081" max="14081" width="72" style="91" bestFit="1" customWidth="1"/>
    <col min="14082" max="14082" width="78.5" style="91" customWidth="1"/>
    <col min="14083" max="14083" width="10.6640625" style="91"/>
    <col min="14084" max="14084" width="31.1640625" style="91" customWidth="1"/>
    <col min="14085" max="14085" width="70.1640625" style="91" customWidth="1"/>
    <col min="14086" max="14086" width="17.5" style="91" customWidth="1"/>
    <col min="14087" max="14088" width="21.6640625" style="91" customWidth="1"/>
    <col min="14089" max="14089" width="19.5" style="91" customWidth="1"/>
    <col min="14090" max="14090" width="42" style="91" customWidth="1"/>
    <col min="14091" max="14336" width="10.6640625" style="91"/>
    <col min="14337" max="14337" width="72" style="91" bestFit="1" customWidth="1"/>
    <col min="14338" max="14338" width="78.5" style="91" customWidth="1"/>
    <col min="14339" max="14339" width="10.6640625" style="91"/>
    <col min="14340" max="14340" width="31.1640625" style="91" customWidth="1"/>
    <col min="14341" max="14341" width="70.1640625" style="91" customWidth="1"/>
    <col min="14342" max="14342" width="17.5" style="91" customWidth="1"/>
    <col min="14343" max="14344" width="21.6640625" style="91" customWidth="1"/>
    <col min="14345" max="14345" width="19.5" style="91" customWidth="1"/>
    <col min="14346" max="14346" width="42" style="91" customWidth="1"/>
    <col min="14347" max="14592" width="10.6640625" style="91"/>
    <col min="14593" max="14593" width="72" style="91" bestFit="1" customWidth="1"/>
    <col min="14594" max="14594" width="78.5" style="91" customWidth="1"/>
    <col min="14595" max="14595" width="10.6640625" style="91"/>
    <col min="14596" max="14596" width="31.1640625" style="91" customWidth="1"/>
    <col min="14597" max="14597" width="70.1640625" style="91" customWidth="1"/>
    <col min="14598" max="14598" width="17.5" style="91" customWidth="1"/>
    <col min="14599" max="14600" width="21.6640625" style="91" customWidth="1"/>
    <col min="14601" max="14601" width="19.5" style="91" customWidth="1"/>
    <col min="14602" max="14602" width="42" style="91" customWidth="1"/>
    <col min="14603" max="14848" width="10.6640625" style="91"/>
    <col min="14849" max="14849" width="72" style="91" bestFit="1" customWidth="1"/>
    <col min="14850" max="14850" width="78.5" style="91" customWidth="1"/>
    <col min="14851" max="14851" width="10.6640625" style="91"/>
    <col min="14852" max="14852" width="31.1640625" style="91" customWidth="1"/>
    <col min="14853" max="14853" width="70.1640625" style="91" customWidth="1"/>
    <col min="14854" max="14854" width="17.5" style="91" customWidth="1"/>
    <col min="14855" max="14856" width="21.6640625" style="91" customWidth="1"/>
    <col min="14857" max="14857" width="19.5" style="91" customWidth="1"/>
    <col min="14858" max="14858" width="42" style="91" customWidth="1"/>
    <col min="14859" max="15104" width="10.6640625" style="91"/>
    <col min="15105" max="15105" width="72" style="91" bestFit="1" customWidth="1"/>
    <col min="15106" max="15106" width="78.5" style="91" customWidth="1"/>
    <col min="15107" max="15107" width="10.6640625" style="91"/>
    <col min="15108" max="15108" width="31.1640625" style="91" customWidth="1"/>
    <col min="15109" max="15109" width="70.1640625" style="91" customWidth="1"/>
    <col min="15110" max="15110" width="17.5" style="91" customWidth="1"/>
    <col min="15111" max="15112" width="21.6640625" style="91" customWidth="1"/>
    <col min="15113" max="15113" width="19.5" style="91" customWidth="1"/>
    <col min="15114" max="15114" width="42" style="91" customWidth="1"/>
    <col min="15115" max="15360" width="10.6640625" style="91"/>
    <col min="15361" max="15361" width="72" style="91" bestFit="1" customWidth="1"/>
    <col min="15362" max="15362" width="78.5" style="91" customWidth="1"/>
    <col min="15363" max="15363" width="10.6640625" style="91"/>
    <col min="15364" max="15364" width="31.1640625" style="91" customWidth="1"/>
    <col min="15365" max="15365" width="70.1640625" style="91" customWidth="1"/>
    <col min="15366" max="15366" width="17.5" style="91" customWidth="1"/>
    <col min="15367" max="15368" width="21.6640625" style="91" customWidth="1"/>
    <col min="15369" max="15369" width="19.5" style="91" customWidth="1"/>
    <col min="15370" max="15370" width="42" style="91" customWidth="1"/>
    <col min="15371" max="15616" width="10.6640625" style="91"/>
    <col min="15617" max="15617" width="72" style="91" bestFit="1" customWidth="1"/>
    <col min="15618" max="15618" width="78.5" style="91" customWidth="1"/>
    <col min="15619" max="15619" width="10.6640625" style="91"/>
    <col min="15620" max="15620" width="31.1640625" style="91" customWidth="1"/>
    <col min="15621" max="15621" width="70.1640625" style="91" customWidth="1"/>
    <col min="15622" max="15622" width="17.5" style="91" customWidth="1"/>
    <col min="15623" max="15624" width="21.6640625" style="91" customWidth="1"/>
    <col min="15625" max="15625" width="19.5" style="91" customWidth="1"/>
    <col min="15626" max="15626" width="42" style="91" customWidth="1"/>
    <col min="15627" max="15872" width="10.6640625" style="91"/>
    <col min="15873" max="15873" width="72" style="91" bestFit="1" customWidth="1"/>
    <col min="15874" max="15874" width="78.5" style="91" customWidth="1"/>
    <col min="15875" max="15875" width="10.6640625" style="91"/>
    <col min="15876" max="15876" width="31.1640625" style="91" customWidth="1"/>
    <col min="15877" max="15877" width="70.1640625" style="91" customWidth="1"/>
    <col min="15878" max="15878" width="17.5" style="91" customWidth="1"/>
    <col min="15879" max="15880" width="21.6640625" style="91" customWidth="1"/>
    <col min="15881" max="15881" width="19.5" style="91" customWidth="1"/>
    <col min="15882" max="15882" width="42" style="91" customWidth="1"/>
    <col min="15883" max="16128" width="10.6640625" style="91"/>
    <col min="16129" max="16129" width="72" style="91" bestFit="1" customWidth="1"/>
    <col min="16130" max="16130" width="78.5" style="91" customWidth="1"/>
    <col min="16131" max="16131" width="10.6640625" style="91"/>
    <col min="16132" max="16132" width="31.1640625" style="91" customWidth="1"/>
    <col min="16133" max="16133" width="70.1640625" style="91" customWidth="1"/>
    <col min="16134" max="16134" width="17.5" style="91" customWidth="1"/>
    <col min="16135" max="16136" width="21.6640625" style="91" customWidth="1"/>
    <col min="16137" max="16137" width="19.5" style="91" customWidth="1"/>
    <col min="16138" max="16138" width="42" style="91" customWidth="1"/>
    <col min="16139" max="16384" width="10.6640625" style="91"/>
  </cols>
  <sheetData>
    <row r="1" spans="1:2" ht="25.5" customHeight="1" x14ac:dyDescent="0.2">
      <c r="A1" s="237" t="s">
        <v>0</v>
      </c>
      <c r="B1" s="238"/>
    </row>
    <row r="2" spans="1:2" ht="25.5" customHeight="1" x14ac:dyDescent="0.2">
      <c r="A2" s="239" t="s">
        <v>1</v>
      </c>
      <c r="B2" s="240"/>
    </row>
    <row r="3" spans="1:2" x14ac:dyDescent="0.2">
      <c r="A3" s="92" t="s">
        <v>2</v>
      </c>
      <c r="B3" s="93" t="s">
        <v>3</v>
      </c>
    </row>
    <row r="4" spans="1:2" x14ac:dyDescent="0.2">
      <c r="A4" s="94" t="s">
        <v>4</v>
      </c>
      <c r="B4" s="95" t="s">
        <v>5</v>
      </c>
    </row>
    <row r="5" spans="1:2" x14ac:dyDescent="0.2">
      <c r="A5" s="94" t="s">
        <v>6</v>
      </c>
      <c r="B5" s="95" t="s">
        <v>7</v>
      </c>
    </row>
    <row r="6" spans="1:2" ht="105" x14ac:dyDescent="0.2">
      <c r="A6" s="94" t="s">
        <v>8</v>
      </c>
      <c r="B6" s="96" t="s">
        <v>9</v>
      </c>
    </row>
    <row r="7" spans="1:2" ht="40.5" customHeight="1" x14ac:dyDescent="0.2">
      <c r="A7" s="94" t="s">
        <v>10</v>
      </c>
      <c r="B7" s="97" t="s">
        <v>11</v>
      </c>
    </row>
    <row r="8" spans="1:2" ht="29.25" customHeight="1" x14ac:dyDescent="0.2">
      <c r="A8" s="94" t="s">
        <v>12</v>
      </c>
      <c r="B8" s="97" t="s">
        <v>13</v>
      </c>
    </row>
    <row r="9" spans="1:2" ht="38.25" customHeight="1" x14ac:dyDescent="0.2">
      <c r="A9" s="94" t="s">
        <v>14</v>
      </c>
      <c r="B9" s="97" t="s">
        <v>13</v>
      </c>
    </row>
    <row r="10" spans="1:2" ht="30" x14ac:dyDescent="0.2">
      <c r="A10" s="94" t="s">
        <v>15</v>
      </c>
      <c r="B10" s="98" t="s">
        <v>16</v>
      </c>
    </row>
    <row r="11" spans="1:2" ht="15" x14ac:dyDescent="0.2">
      <c r="A11" s="94" t="s">
        <v>17</v>
      </c>
      <c r="B11" s="98" t="s">
        <v>18</v>
      </c>
    </row>
    <row r="12" spans="1:2" ht="8.25" customHeight="1" x14ac:dyDescent="0.2">
      <c r="A12" s="99"/>
      <c r="B12" s="100"/>
    </row>
    <row r="13" spans="1:2" ht="15" x14ac:dyDescent="0.2">
      <c r="A13" s="94" t="s">
        <v>19</v>
      </c>
      <c r="B13" s="101" t="s">
        <v>20</v>
      </c>
    </row>
    <row r="14" spans="1:2" ht="15" x14ac:dyDescent="0.2">
      <c r="A14" s="94" t="s">
        <v>21</v>
      </c>
      <c r="B14" s="101" t="s">
        <v>22</v>
      </c>
    </row>
    <row r="15" spans="1:2" ht="30" x14ac:dyDescent="0.2">
      <c r="A15" s="94" t="s">
        <v>23</v>
      </c>
      <c r="B15" s="101" t="s">
        <v>24</v>
      </c>
    </row>
    <row r="16" spans="1:2" ht="15" x14ac:dyDescent="0.2">
      <c r="A16" s="94" t="s">
        <v>25</v>
      </c>
      <c r="B16" s="101" t="s">
        <v>26</v>
      </c>
    </row>
    <row r="17" spans="1:2" ht="8.25" customHeight="1" x14ac:dyDescent="0.2">
      <c r="A17" s="99"/>
      <c r="B17" s="102"/>
    </row>
    <row r="18" spans="1:2" ht="30" x14ac:dyDescent="0.2">
      <c r="A18" s="94" t="s">
        <v>27</v>
      </c>
      <c r="B18" s="101" t="s">
        <v>28</v>
      </c>
    </row>
    <row r="19" spans="1:2" ht="30" x14ac:dyDescent="0.2">
      <c r="A19" s="94" t="s">
        <v>29</v>
      </c>
      <c r="B19" s="101" t="s">
        <v>30</v>
      </c>
    </row>
    <row r="20" spans="1:2" ht="30" x14ac:dyDescent="0.2">
      <c r="A20" s="94" t="s">
        <v>31</v>
      </c>
      <c r="B20" s="101" t="s">
        <v>32</v>
      </c>
    </row>
    <row r="21" spans="1:2" ht="30" x14ac:dyDescent="0.2">
      <c r="A21" s="94" t="s">
        <v>25</v>
      </c>
      <c r="B21" s="101" t="s">
        <v>33</v>
      </c>
    </row>
    <row r="22" spans="1:2" ht="8.25" customHeight="1" x14ac:dyDescent="0.2">
      <c r="A22" s="99"/>
      <c r="B22" s="102"/>
    </row>
    <row r="23" spans="1:2" ht="31.5" customHeight="1" x14ac:dyDescent="0.2">
      <c r="A23" s="94" t="s">
        <v>34</v>
      </c>
      <c r="B23" s="101" t="s">
        <v>35</v>
      </c>
    </row>
    <row r="24" spans="1:2" ht="15" x14ac:dyDescent="0.2">
      <c r="A24" s="94" t="s">
        <v>36</v>
      </c>
      <c r="B24" s="101" t="s">
        <v>37</v>
      </c>
    </row>
    <row r="25" spans="1:2" ht="20" customHeight="1" x14ac:dyDescent="0.2">
      <c r="A25" s="94" t="s">
        <v>38</v>
      </c>
      <c r="B25" s="101" t="s">
        <v>39</v>
      </c>
    </row>
    <row r="26" spans="1:2" ht="29" customHeight="1" x14ac:dyDescent="0.2">
      <c r="A26" s="94" t="s">
        <v>40</v>
      </c>
      <c r="B26" s="101" t="s">
        <v>41</v>
      </c>
    </row>
    <row r="27" spans="1:2" ht="20.75" customHeight="1" x14ac:dyDescent="0.2">
      <c r="A27" s="94" t="s">
        <v>42</v>
      </c>
      <c r="B27" s="101" t="s">
        <v>43</v>
      </c>
    </row>
    <row r="28" spans="1:2" ht="8.25" customHeight="1" x14ac:dyDescent="0.2">
      <c r="A28" s="99"/>
      <c r="B28" s="102"/>
    </row>
    <row r="29" spans="1:2" ht="30" x14ac:dyDescent="0.2">
      <c r="A29" s="94" t="s">
        <v>44</v>
      </c>
      <c r="B29" s="101" t="s">
        <v>45</v>
      </c>
    </row>
    <row r="30" spans="1:2" ht="45" x14ac:dyDescent="0.2">
      <c r="A30" s="94" t="s">
        <v>46</v>
      </c>
      <c r="B30" s="101" t="s">
        <v>47</v>
      </c>
    </row>
    <row r="31" spans="1:2" ht="30" x14ac:dyDescent="0.2">
      <c r="A31" s="94" t="s">
        <v>48</v>
      </c>
      <c r="B31" s="101" t="s">
        <v>49</v>
      </c>
    </row>
    <row r="32" spans="1:2" ht="30" x14ac:dyDescent="0.2">
      <c r="A32" s="94" t="s">
        <v>50</v>
      </c>
      <c r="B32" s="101" t="s">
        <v>51</v>
      </c>
    </row>
    <row r="33" spans="1:2" ht="45" x14ac:dyDescent="0.2">
      <c r="A33" s="94" t="s">
        <v>52</v>
      </c>
      <c r="B33" s="101" t="s">
        <v>53</v>
      </c>
    </row>
    <row r="34" spans="1:2" ht="85.25" customHeight="1" x14ac:dyDescent="0.2">
      <c r="A34" s="103" t="s">
        <v>54</v>
      </c>
      <c r="B34" s="101" t="s">
        <v>55</v>
      </c>
    </row>
    <row r="35" spans="1:2" ht="81.5" customHeight="1" x14ac:dyDescent="0.2">
      <c r="A35" s="103" t="s">
        <v>56</v>
      </c>
      <c r="B35" s="101" t="s">
        <v>57</v>
      </c>
    </row>
    <row r="36" spans="1:2" ht="54" customHeight="1" x14ac:dyDescent="0.2">
      <c r="A36" s="103" t="s">
        <v>58</v>
      </c>
      <c r="B36" s="101" t="s">
        <v>59</v>
      </c>
    </row>
    <row r="37" spans="1:2" ht="8.25" customHeight="1" x14ac:dyDescent="0.2">
      <c r="A37" s="104"/>
      <c r="B37" s="102"/>
    </row>
    <row r="38" spans="1:2" ht="60" x14ac:dyDescent="0.2">
      <c r="A38" s="103" t="s">
        <v>60</v>
      </c>
      <c r="B38" s="101" t="s">
        <v>61</v>
      </c>
    </row>
    <row r="39" spans="1:2" ht="30" x14ac:dyDescent="0.2">
      <c r="A39" s="103" t="s">
        <v>62</v>
      </c>
      <c r="B39" s="101" t="s">
        <v>63</v>
      </c>
    </row>
    <row r="40" spans="1:2" ht="30" x14ac:dyDescent="0.2">
      <c r="A40" s="103" t="s">
        <v>64</v>
      </c>
      <c r="B40" s="101" t="s">
        <v>65</v>
      </c>
    </row>
    <row r="41" spans="1:2" ht="75" x14ac:dyDescent="0.2">
      <c r="A41" s="103" t="s">
        <v>66</v>
      </c>
      <c r="B41" s="101" t="s">
        <v>67</v>
      </c>
    </row>
    <row r="42" spans="1:2" ht="30" x14ac:dyDescent="0.2">
      <c r="A42" s="94" t="s">
        <v>68</v>
      </c>
      <c r="B42" s="101" t="s">
        <v>69</v>
      </c>
    </row>
    <row r="43" spans="1:2" x14ac:dyDescent="0.2">
      <c r="A43" s="103"/>
      <c r="B43" s="105"/>
    </row>
    <row r="44" spans="1:2" ht="25.5" customHeight="1" x14ac:dyDescent="0.2">
      <c r="A44" s="239" t="s">
        <v>70</v>
      </c>
      <c r="B44" s="240"/>
    </row>
    <row r="45" spans="1:2" x14ac:dyDescent="0.2">
      <c r="A45" s="92" t="s">
        <v>2</v>
      </c>
      <c r="B45" s="93" t="s">
        <v>3</v>
      </c>
    </row>
    <row r="46" spans="1:2" x14ac:dyDescent="0.2">
      <c r="A46" s="94" t="s">
        <v>6</v>
      </c>
      <c r="B46" s="95" t="s">
        <v>7</v>
      </c>
    </row>
    <row r="47" spans="1:2" ht="105" x14ac:dyDescent="0.2">
      <c r="A47" s="94" t="s">
        <v>8</v>
      </c>
      <c r="B47" s="96" t="s">
        <v>9</v>
      </c>
    </row>
    <row r="48" spans="1:2" ht="15" x14ac:dyDescent="0.2">
      <c r="A48" s="94" t="s">
        <v>71</v>
      </c>
      <c r="B48" s="106" t="s">
        <v>72</v>
      </c>
    </row>
    <row r="49" spans="1:2" ht="37.5" customHeight="1" x14ac:dyDescent="0.2">
      <c r="A49" s="94" t="s">
        <v>73</v>
      </c>
      <c r="B49" s="106" t="s">
        <v>13</v>
      </c>
    </row>
    <row r="50" spans="1:2" ht="30" x14ac:dyDescent="0.2">
      <c r="A50" s="94" t="s">
        <v>74</v>
      </c>
      <c r="B50" s="106" t="s">
        <v>75</v>
      </c>
    </row>
    <row r="51" spans="1:2" ht="30" x14ac:dyDescent="0.2">
      <c r="A51" s="94" t="s">
        <v>76</v>
      </c>
      <c r="B51" s="107" t="s">
        <v>77</v>
      </c>
    </row>
    <row r="52" spans="1:2" ht="45" x14ac:dyDescent="0.2">
      <c r="A52" s="94" t="s">
        <v>78</v>
      </c>
      <c r="B52" s="107" t="s">
        <v>79</v>
      </c>
    </row>
    <row r="53" spans="1:2" ht="15" x14ac:dyDescent="0.2">
      <c r="A53" s="94" t="s">
        <v>80</v>
      </c>
      <c r="B53" s="107" t="s">
        <v>81</v>
      </c>
    </row>
    <row r="54" spans="1:2" ht="75" x14ac:dyDescent="0.2">
      <c r="A54" s="94" t="s">
        <v>82</v>
      </c>
      <c r="B54" s="107" t="s">
        <v>83</v>
      </c>
    </row>
    <row r="55" spans="1:2" ht="60" x14ac:dyDescent="0.2">
      <c r="A55" s="103" t="s">
        <v>84</v>
      </c>
      <c r="B55" s="107" t="s">
        <v>85</v>
      </c>
    </row>
    <row r="56" spans="1:2" ht="30" x14ac:dyDescent="0.2">
      <c r="A56" s="94" t="s">
        <v>86</v>
      </c>
      <c r="B56" s="107" t="s">
        <v>87</v>
      </c>
    </row>
    <row r="57" spans="1:2" ht="90" x14ac:dyDescent="0.2">
      <c r="A57" s="94" t="s">
        <v>88</v>
      </c>
      <c r="B57" s="107" t="s">
        <v>89</v>
      </c>
    </row>
    <row r="58" spans="1:2" ht="15" x14ac:dyDescent="0.2">
      <c r="A58" s="94" t="s">
        <v>90</v>
      </c>
      <c r="B58" s="107" t="s">
        <v>91</v>
      </c>
    </row>
    <row r="59" spans="1:2" ht="30" x14ac:dyDescent="0.2">
      <c r="A59" s="94" t="s">
        <v>92</v>
      </c>
      <c r="B59" s="107" t="s">
        <v>93</v>
      </c>
    </row>
    <row r="60" spans="1:2" ht="30" x14ac:dyDescent="0.2">
      <c r="A60" s="94" t="s">
        <v>94</v>
      </c>
      <c r="B60" s="107" t="s">
        <v>95</v>
      </c>
    </row>
    <row r="61" spans="1:2" ht="30" x14ac:dyDescent="0.2">
      <c r="A61" s="94" t="s">
        <v>96</v>
      </c>
      <c r="B61" s="107" t="s">
        <v>97</v>
      </c>
    </row>
    <row r="62" spans="1:2" ht="30" x14ac:dyDescent="0.2">
      <c r="A62" s="94" t="s">
        <v>98</v>
      </c>
      <c r="B62" s="107" t="s">
        <v>99</v>
      </c>
    </row>
    <row r="63" spans="1:2" ht="45" x14ac:dyDescent="0.2">
      <c r="A63" s="94" t="s">
        <v>100</v>
      </c>
      <c r="B63" s="107" t="s">
        <v>101</v>
      </c>
    </row>
    <row r="64" spans="1:2" ht="79.5" customHeight="1" x14ac:dyDescent="0.2">
      <c r="A64" s="94" t="s">
        <v>102</v>
      </c>
      <c r="B64" s="107" t="s">
        <v>103</v>
      </c>
    </row>
    <row r="65" spans="1:2" ht="90" x14ac:dyDescent="0.2">
      <c r="A65" s="94" t="s">
        <v>104</v>
      </c>
      <c r="B65" s="107" t="s">
        <v>105</v>
      </c>
    </row>
    <row r="66" spans="1:2" ht="30" x14ac:dyDescent="0.2">
      <c r="A66" s="94" t="s">
        <v>106</v>
      </c>
      <c r="B66" s="107" t="s">
        <v>107</v>
      </c>
    </row>
    <row r="67" spans="1:2" ht="150" x14ac:dyDescent="0.2">
      <c r="A67" s="94" t="s">
        <v>108</v>
      </c>
      <c r="B67" s="107" t="s">
        <v>109</v>
      </c>
    </row>
    <row r="68" spans="1:2" ht="30" x14ac:dyDescent="0.2">
      <c r="A68" s="94" t="s">
        <v>110</v>
      </c>
      <c r="B68" s="107" t="s">
        <v>111</v>
      </c>
    </row>
    <row r="69" spans="1:2" ht="30" x14ac:dyDescent="0.2">
      <c r="A69" s="103" t="s">
        <v>112</v>
      </c>
      <c r="B69" s="107" t="s">
        <v>113</v>
      </c>
    </row>
    <row r="70" spans="1:2" ht="25.5" customHeight="1" x14ac:dyDescent="0.2">
      <c r="A70" s="239" t="s">
        <v>114</v>
      </c>
      <c r="B70" s="240"/>
    </row>
    <row r="71" spans="1:2" x14ac:dyDescent="0.2">
      <c r="A71" s="241" t="s">
        <v>115</v>
      </c>
      <c r="B71" s="242"/>
    </row>
    <row r="72" spans="1:2" ht="72" customHeight="1" x14ac:dyDescent="0.2">
      <c r="A72" s="235" t="s">
        <v>116</v>
      </c>
      <c r="B72" s="236"/>
    </row>
    <row r="73" spans="1:2" ht="30" x14ac:dyDescent="0.2">
      <c r="A73" s="94" t="s">
        <v>117</v>
      </c>
      <c r="B73" s="107" t="s">
        <v>118</v>
      </c>
    </row>
    <row r="74" spans="1:2" ht="30" x14ac:dyDescent="0.2">
      <c r="A74" s="103" t="s">
        <v>119</v>
      </c>
      <c r="B74" s="107"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pageSetUpPr fitToPage="1"/>
  </sheetPr>
  <dimension ref="B1:AO53"/>
  <sheetViews>
    <sheetView showGridLines="0" topLeftCell="I32" zoomScale="83" zoomScaleNormal="100" workbookViewId="0">
      <selection activeCell="R47" sqref="R47:Y48"/>
    </sheetView>
  </sheetViews>
  <sheetFormatPr baseColWidth="10" defaultColWidth="10.6640625" defaultRowHeight="14" x14ac:dyDescent="0.2"/>
  <cols>
    <col min="1" max="1" width="10.6640625" style="15"/>
    <col min="2" max="2" width="68.6640625" style="15" customWidth="1"/>
    <col min="3" max="3" width="15.33203125" style="15" customWidth="1"/>
    <col min="4" max="4" width="19.6640625" style="15" customWidth="1"/>
    <col min="5" max="5" width="17.1640625" style="15" customWidth="1"/>
    <col min="6" max="6" width="15.5" style="15" customWidth="1"/>
    <col min="7" max="7" width="17.1640625" style="15" customWidth="1"/>
    <col min="8" max="8" width="16.33203125" style="15" customWidth="1"/>
    <col min="9" max="9" width="18.1640625" style="15" customWidth="1"/>
    <col min="10" max="11" width="17" style="15" customWidth="1"/>
    <col min="12" max="12" width="17.1640625" style="15" customWidth="1"/>
    <col min="13" max="13" width="16.33203125" style="15" customWidth="1"/>
    <col min="14" max="14" width="18.6640625" style="15" customWidth="1"/>
    <col min="15" max="15" width="15.5" style="15" customWidth="1"/>
    <col min="16" max="16" width="16.33203125" style="15" customWidth="1"/>
    <col min="17" max="17" width="29.1640625" style="15" customWidth="1"/>
    <col min="18" max="18" width="17" style="15" customWidth="1"/>
    <col min="19" max="19" width="13.5" style="15" customWidth="1"/>
    <col min="20" max="20" width="13.33203125" style="15" customWidth="1"/>
    <col min="21" max="21" width="24.6640625" style="15" customWidth="1"/>
    <col min="22" max="22" width="33.5" style="15" customWidth="1"/>
    <col min="23" max="23" width="32" style="15" customWidth="1"/>
    <col min="24" max="24" width="29.6640625" style="15" customWidth="1"/>
    <col min="25" max="25" width="38.5" style="15" customWidth="1"/>
    <col min="26" max="28" width="18.1640625" style="15" customWidth="1"/>
    <col min="29" max="29" width="22.6640625" style="15" customWidth="1"/>
    <col min="30" max="30" width="25.5" style="15" customWidth="1"/>
    <col min="31" max="31" width="23.6640625" style="15" customWidth="1"/>
    <col min="32" max="32" width="58.33203125" style="15" customWidth="1"/>
    <col min="33" max="33" width="18.5" style="15" bestFit="1" customWidth="1"/>
    <col min="34" max="34" width="8.5" style="15" customWidth="1"/>
    <col min="35" max="35" width="18.5" style="15" bestFit="1" customWidth="1"/>
    <col min="36" max="36" width="5.6640625" style="15" customWidth="1"/>
    <col min="37" max="37" width="18.5" style="15" bestFit="1" customWidth="1"/>
    <col min="38" max="38" width="4.6640625" style="15" customWidth="1"/>
    <col min="39" max="39" width="23" style="15" bestFit="1" customWidth="1"/>
    <col min="40" max="40" width="10.6640625" style="15"/>
    <col min="41" max="41" width="18.5" style="15" bestFit="1" customWidth="1"/>
    <col min="42" max="42" width="16.1640625" style="15" customWidth="1"/>
    <col min="43" max="16384" width="10.6640625" style="15"/>
  </cols>
  <sheetData>
    <row r="1" spans="2:32" ht="32.25" customHeight="1" thickBot="1" x14ac:dyDescent="0.25">
      <c r="B1" s="286"/>
      <c r="C1" s="289" t="s">
        <v>121</v>
      </c>
      <c r="D1" s="290"/>
      <c r="E1" s="290"/>
      <c r="F1" s="290"/>
      <c r="G1" s="290"/>
      <c r="H1" s="290"/>
      <c r="I1" s="290"/>
      <c r="J1" s="290"/>
      <c r="K1" s="290"/>
      <c r="L1" s="290"/>
      <c r="M1" s="290"/>
      <c r="N1" s="290"/>
      <c r="O1" s="290"/>
      <c r="P1" s="290"/>
      <c r="Q1" s="290"/>
      <c r="R1" s="290"/>
      <c r="S1" s="290"/>
      <c r="T1" s="290"/>
      <c r="U1" s="290"/>
      <c r="V1" s="290"/>
      <c r="W1" s="290"/>
      <c r="X1" s="290"/>
      <c r="Y1" s="290"/>
      <c r="Z1" s="290"/>
      <c r="AA1" s="290"/>
      <c r="AB1" s="291"/>
      <c r="AC1" s="298" t="s">
        <v>122</v>
      </c>
      <c r="AD1" s="299"/>
      <c r="AE1" s="299"/>
      <c r="AF1" s="300"/>
    </row>
    <row r="2" spans="2:32" ht="30.75" customHeight="1" thickBot="1" x14ac:dyDescent="0.25">
      <c r="B2" s="287"/>
      <c r="C2" s="289" t="s">
        <v>123</v>
      </c>
      <c r="D2" s="290"/>
      <c r="E2" s="290"/>
      <c r="F2" s="290"/>
      <c r="G2" s="290"/>
      <c r="H2" s="290"/>
      <c r="I2" s="290"/>
      <c r="J2" s="290"/>
      <c r="K2" s="290"/>
      <c r="L2" s="290"/>
      <c r="M2" s="290"/>
      <c r="N2" s="290"/>
      <c r="O2" s="290"/>
      <c r="P2" s="290"/>
      <c r="Q2" s="290"/>
      <c r="R2" s="290"/>
      <c r="S2" s="290"/>
      <c r="T2" s="290"/>
      <c r="U2" s="290"/>
      <c r="V2" s="290"/>
      <c r="W2" s="290"/>
      <c r="X2" s="290"/>
      <c r="Y2" s="290"/>
      <c r="Z2" s="290"/>
      <c r="AA2" s="290"/>
      <c r="AB2" s="291"/>
      <c r="AC2" s="298" t="s">
        <v>124</v>
      </c>
      <c r="AD2" s="299"/>
      <c r="AE2" s="299"/>
      <c r="AF2" s="300"/>
    </row>
    <row r="3" spans="2:32" ht="24" customHeight="1" thickBot="1" x14ac:dyDescent="0.25">
      <c r="B3" s="287"/>
      <c r="C3" s="292" t="s">
        <v>125</v>
      </c>
      <c r="D3" s="293"/>
      <c r="E3" s="293"/>
      <c r="F3" s="293"/>
      <c r="G3" s="293"/>
      <c r="H3" s="293"/>
      <c r="I3" s="293"/>
      <c r="J3" s="293"/>
      <c r="K3" s="293"/>
      <c r="L3" s="293"/>
      <c r="M3" s="293"/>
      <c r="N3" s="293"/>
      <c r="O3" s="293"/>
      <c r="P3" s="293"/>
      <c r="Q3" s="293"/>
      <c r="R3" s="293"/>
      <c r="S3" s="293"/>
      <c r="T3" s="293"/>
      <c r="U3" s="293"/>
      <c r="V3" s="293"/>
      <c r="W3" s="293"/>
      <c r="X3" s="293"/>
      <c r="Y3" s="293"/>
      <c r="Z3" s="293"/>
      <c r="AA3" s="293"/>
      <c r="AB3" s="294"/>
      <c r="AC3" s="298" t="s">
        <v>126</v>
      </c>
      <c r="AD3" s="299"/>
      <c r="AE3" s="299"/>
      <c r="AF3" s="300"/>
    </row>
    <row r="4" spans="2:32" ht="21.75" customHeight="1" thickBot="1" x14ac:dyDescent="0.25">
      <c r="B4" s="288"/>
      <c r="C4" s="295"/>
      <c r="D4" s="296"/>
      <c r="E4" s="296"/>
      <c r="F4" s="296"/>
      <c r="G4" s="296"/>
      <c r="H4" s="296"/>
      <c r="I4" s="296"/>
      <c r="J4" s="296"/>
      <c r="K4" s="296"/>
      <c r="L4" s="296"/>
      <c r="M4" s="296"/>
      <c r="N4" s="296"/>
      <c r="O4" s="296"/>
      <c r="P4" s="296"/>
      <c r="Q4" s="296"/>
      <c r="R4" s="296"/>
      <c r="S4" s="296"/>
      <c r="T4" s="296"/>
      <c r="U4" s="296"/>
      <c r="V4" s="296"/>
      <c r="W4" s="296"/>
      <c r="X4" s="296"/>
      <c r="Y4" s="296"/>
      <c r="Z4" s="296"/>
      <c r="AA4" s="296"/>
      <c r="AB4" s="297"/>
      <c r="AC4" s="301" t="s">
        <v>127</v>
      </c>
      <c r="AD4" s="302"/>
      <c r="AE4" s="302"/>
      <c r="AF4" s="303"/>
    </row>
    <row r="5" spans="2:32" ht="9" customHeight="1" thickBot="1" x14ac:dyDescent="0.25">
      <c r="B5" s="17"/>
      <c r="C5" s="18"/>
      <c r="D5" s="19"/>
      <c r="E5" s="20"/>
      <c r="F5" s="20"/>
      <c r="G5" s="20"/>
      <c r="H5" s="20"/>
      <c r="I5" s="20"/>
      <c r="J5" s="20"/>
      <c r="K5" s="20"/>
      <c r="L5" s="20"/>
      <c r="M5" s="20"/>
      <c r="N5" s="20"/>
      <c r="O5" s="20"/>
      <c r="P5" s="20"/>
      <c r="Q5" s="20"/>
      <c r="R5" s="20"/>
      <c r="S5" s="20"/>
      <c r="T5" s="20"/>
      <c r="U5" s="20"/>
      <c r="V5" s="20"/>
      <c r="W5" s="20"/>
      <c r="X5" s="20"/>
      <c r="Y5" s="20"/>
      <c r="Z5" s="20"/>
      <c r="AA5" s="21"/>
      <c r="AB5" s="20"/>
      <c r="AC5" s="20"/>
      <c r="AE5" s="22"/>
      <c r="AF5" s="23"/>
    </row>
    <row r="6" spans="2:32" ht="9" customHeight="1" thickBot="1" x14ac:dyDescent="0.25">
      <c r="B6" s="24"/>
      <c r="C6" s="20"/>
      <c r="D6" s="20"/>
      <c r="E6" s="20"/>
      <c r="F6" s="20"/>
      <c r="G6" s="20"/>
      <c r="H6" s="20"/>
      <c r="I6" s="20"/>
      <c r="J6" s="20"/>
      <c r="K6" s="20"/>
      <c r="L6" s="20"/>
      <c r="M6" s="20"/>
      <c r="N6" s="20"/>
      <c r="O6" s="20"/>
      <c r="P6" s="20"/>
      <c r="Q6" s="20"/>
      <c r="R6" s="20"/>
      <c r="S6" s="20"/>
      <c r="T6" s="20"/>
      <c r="U6" s="20"/>
      <c r="V6" s="20"/>
      <c r="W6" s="20"/>
      <c r="X6" s="20"/>
      <c r="Y6" s="20"/>
      <c r="Z6" s="20"/>
      <c r="AA6" s="21"/>
      <c r="AB6" s="20"/>
      <c r="AC6" s="20"/>
      <c r="AE6" s="22"/>
      <c r="AF6" s="23"/>
    </row>
    <row r="7" spans="2:32" x14ac:dyDescent="0.2">
      <c r="B7" s="304" t="s">
        <v>4</v>
      </c>
      <c r="C7" s="305"/>
      <c r="D7" s="338" t="s">
        <v>151</v>
      </c>
      <c r="E7" s="304" t="s">
        <v>6</v>
      </c>
      <c r="F7" s="310"/>
      <c r="G7" s="310"/>
      <c r="H7" s="310"/>
      <c r="I7" s="305"/>
      <c r="J7" s="332">
        <v>45660</v>
      </c>
      <c r="K7" s="333"/>
      <c r="L7" s="304" t="s">
        <v>8</v>
      </c>
      <c r="M7" s="305"/>
      <c r="N7" s="324" t="s">
        <v>129</v>
      </c>
      <c r="O7" s="325"/>
      <c r="P7" s="313"/>
      <c r="Q7" s="314"/>
      <c r="R7" s="20"/>
      <c r="S7" s="20"/>
      <c r="T7" s="20"/>
      <c r="U7" s="20"/>
      <c r="V7" s="20"/>
      <c r="W7" s="20"/>
      <c r="X7" s="20"/>
      <c r="Y7" s="20"/>
      <c r="Z7" s="20"/>
      <c r="AA7" s="21"/>
      <c r="AB7" s="20"/>
      <c r="AC7" s="20"/>
      <c r="AE7" s="22"/>
      <c r="AF7" s="23"/>
    </row>
    <row r="8" spans="2:32" x14ac:dyDescent="0.2">
      <c r="B8" s="306"/>
      <c r="C8" s="307"/>
      <c r="D8" s="339"/>
      <c r="E8" s="306"/>
      <c r="F8" s="311"/>
      <c r="G8" s="311"/>
      <c r="H8" s="311"/>
      <c r="I8" s="307"/>
      <c r="J8" s="334"/>
      <c r="K8" s="335"/>
      <c r="L8" s="306"/>
      <c r="M8" s="307"/>
      <c r="N8" s="341" t="s">
        <v>131</v>
      </c>
      <c r="O8" s="342"/>
      <c r="P8" s="326"/>
      <c r="Q8" s="327"/>
      <c r="R8" s="20"/>
      <c r="S8" s="20"/>
      <c r="T8" s="20"/>
      <c r="U8" s="20"/>
      <c r="V8" s="20"/>
      <c r="W8" s="20"/>
      <c r="X8" s="20"/>
      <c r="Y8" s="20"/>
      <c r="Z8" s="20"/>
      <c r="AA8" s="21"/>
      <c r="AB8" s="20"/>
      <c r="AC8" s="20"/>
      <c r="AE8" s="22"/>
      <c r="AF8" s="23"/>
    </row>
    <row r="9" spans="2:32" ht="15" thickBot="1" x14ac:dyDescent="0.25">
      <c r="B9" s="308"/>
      <c r="C9" s="309"/>
      <c r="D9" s="340"/>
      <c r="E9" s="308"/>
      <c r="F9" s="312"/>
      <c r="G9" s="312"/>
      <c r="H9" s="312"/>
      <c r="I9" s="309"/>
      <c r="J9" s="336"/>
      <c r="K9" s="337"/>
      <c r="L9" s="308"/>
      <c r="M9" s="309"/>
      <c r="N9" s="328" t="s">
        <v>132</v>
      </c>
      <c r="O9" s="329"/>
      <c r="P9" s="330" t="s">
        <v>130</v>
      </c>
      <c r="Q9" s="331"/>
      <c r="R9" s="20"/>
      <c r="S9" s="20"/>
      <c r="T9" s="20"/>
      <c r="U9" s="20"/>
      <c r="V9" s="20"/>
      <c r="W9" s="20"/>
      <c r="X9" s="20"/>
      <c r="Y9" s="20"/>
      <c r="Z9" s="20"/>
      <c r="AA9" s="21"/>
      <c r="AB9" s="20"/>
      <c r="AC9" s="20"/>
      <c r="AE9" s="22"/>
      <c r="AF9" s="23"/>
    </row>
    <row r="10" spans="2:32" ht="15" customHeight="1" thickBot="1" x14ac:dyDescent="0.25">
      <c r="B10" s="25"/>
      <c r="C10" s="26"/>
      <c r="D10" s="26"/>
      <c r="E10" s="27"/>
      <c r="F10" s="27"/>
      <c r="G10" s="27"/>
      <c r="H10" s="27"/>
      <c r="I10" s="27"/>
      <c r="J10" s="28"/>
      <c r="K10" s="28"/>
      <c r="L10" s="27"/>
      <c r="M10" s="27"/>
      <c r="N10" s="29"/>
      <c r="O10" s="29"/>
      <c r="P10" s="30"/>
      <c r="Q10" s="30"/>
      <c r="R10" s="26"/>
      <c r="S10" s="26"/>
      <c r="T10" s="26"/>
      <c r="U10" s="26"/>
      <c r="V10" s="26"/>
      <c r="W10" s="26"/>
      <c r="X10" s="26"/>
      <c r="Y10" s="26"/>
      <c r="Z10" s="26"/>
      <c r="AA10" s="31"/>
      <c r="AB10" s="26"/>
      <c r="AC10" s="26"/>
      <c r="AE10" s="32"/>
      <c r="AF10" s="33"/>
    </row>
    <row r="11" spans="2:32" ht="15" customHeight="1" x14ac:dyDescent="0.2">
      <c r="B11" s="304" t="s">
        <v>10</v>
      </c>
      <c r="C11" s="305"/>
      <c r="D11" s="262" t="s">
        <v>133</v>
      </c>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4"/>
    </row>
    <row r="12" spans="2:32" ht="15" customHeight="1" x14ac:dyDescent="0.2">
      <c r="B12" s="306"/>
      <c r="C12" s="307"/>
      <c r="D12" s="315"/>
      <c r="E12" s="316"/>
      <c r="F12" s="316"/>
      <c r="G12" s="316"/>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316"/>
      <c r="AF12" s="317"/>
    </row>
    <row r="13" spans="2:32" ht="15" customHeight="1" thickBot="1" x14ac:dyDescent="0.25">
      <c r="B13" s="308"/>
      <c r="C13" s="309"/>
      <c r="D13" s="318"/>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20"/>
    </row>
    <row r="14" spans="2:32" ht="9" customHeight="1" thickBot="1" x14ac:dyDescent="0.25">
      <c r="B14" s="35"/>
      <c r="C14" s="36"/>
      <c r="D14" s="37"/>
      <c r="E14" s="37"/>
      <c r="F14" s="37"/>
      <c r="G14" s="37"/>
      <c r="H14" s="37"/>
      <c r="I14" s="37"/>
      <c r="J14" s="37"/>
      <c r="K14" s="37"/>
      <c r="L14" s="37"/>
      <c r="M14" s="37"/>
      <c r="N14" s="38"/>
      <c r="O14" s="38"/>
      <c r="P14" s="38"/>
      <c r="Q14" s="38"/>
      <c r="R14" s="38"/>
      <c r="S14" s="39"/>
      <c r="T14" s="39"/>
      <c r="U14" s="39"/>
      <c r="V14" s="39"/>
      <c r="W14" s="39"/>
      <c r="X14" s="39"/>
      <c r="Y14" s="39"/>
      <c r="Z14" s="27"/>
      <c r="AA14" s="27"/>
      <c r="AB14" s="27"/>
      <c r="AC14" s="27"/>
      <c r="AE14" s="27"/>
      <c r="AF14" s="34"/>
    </row>
    <row r="15" spans="2:32" ht="63.75" customHeight="1" thickBot="1" x14ac:dyDescent="0.25">
      <c r="B15" s="281" t="s">
        <v>12</v>
      </c>
      <c r="C15" s="282"/>
      <c r="D15" s="321" t="s">
        <v>134</v>
      </c>
      <c r="E15" s="322"/>
      <c r="F15" s="322"/>
      <c r="G15" s="322"/>
      <c r="H15" s="322"/>
      <c r="I15" s="322"/>
      <c r="J15" s="322"/>
      <c r="K15" s="322"/>
      <c r="L15" s="323"/>
      <c r="M15" s="271" t="s">
        <v>14</v>
      </c>
      <c r="N15" s="272"/>
      <c r="O15" s="272"/>
      <c r="P15" s="272"/>
      <c r="Q15" s="272"/>
      <c r="R15" s="273"/>
      <c r="S15" s="277" t="s">
        <v>135</v>
      </c>
      <c r="T15" s="278"/>
      <c r="U15" s="278"/>
      <c r="V15" s="278"/>
      <c r="W15" s="278"/>
      <c r="X15" s="278"/>
      <c r="Y15" s="279"/>
      <c r="Z15" s="271" t="s">
        <v>15</v>
      </c>
      <c r="AA15" s="273"/>
      <c r="AB15" s="274" t="s">
        <v>136</v>
      </c>
      <c r="AC15" s="275"/>
      <c r="AD15" s="275"/>
      <c r="AE15" s="275"/>
      <c r="AF15" s="276"/>
    </row>
    <row r="16" spans="2:32" ht="9" customHeight="1" thickBot="1" x14ac:dyDescent="0.25">
      <c r="B16" s="24"/>
      <c r="C16" s="2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c r="AC16" s="280"/>
      <c r="AE16" s="22"/>
      <c r="AF16" s="23"/>
    </row>
    <row r="17" spans="2:33" s="40" customFormat="1" ht="37.5" customHeight="1" thickBot="1" x14ac:dyDescent="0.25">
      <c r="B17" s="281" t="s">
        <v>17</v>
      </c>
      <c r="C17" s="282"/>
      <c r="D17" s="274" t="s">
        <v>137</v>
      </c>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6"/>
    </row>
    <row r="18" spans="2:33" ht="16.5" customHeight="1" thickBot="1" x14ac:dyDescent="0.25">
      <c r="B18" s="41"/>
      <c r="C18" s="42"/>
      <c r="D18" s="42"/>
      <c r="E18" s="42"/>
      <c r="F18" s="42"/>
      <c r="G18" s="42"/>
      <c r="H18" s="42"/>
      <c r="I18" s="42"/>
      <c r="J18" s="42"/>
      <c r="K18" s="42"/>
      <c r="L18" s="42"/>
      <c r="M18" s="42"/>
      <c r="N18" s="42"/>
      <c r="O18" s="42"/>
      <c r="P18" s="42"/>
      <c r="Q18" s="42"/>
      <c r="R18" s="42"/>
      <c r="S18" s="42"/>
      <c r="T18" s="42"/>
      <c r="U18" s="42"/>
      <c r="V18" s="42"/>
      <c r="W18" s="42"/>
      <c r="X18" s="42"/>
      <c r="Y18" s="42"/>
      <c r="Z18" s="42"/>
      <c r="AA18" s="155"/>
      <c r="AB18" s="155"/>
      <c r="AC18" s="218"/>
      <c r="AE18" s="42"/>
      <c r="AF18" s="43"/>
    </row>
    <row r="19" spans="2:33" ht="32" customHeight="1" thickBot="1" x14ac:dyDescent="0.25">
      <c r="B19" s="271" t="s">
        <v>138</v>
      </c>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3"/>
    </row>
    <row r="20" spans="2:33" ht="32" customHeight="1" thickBot="1" x14ac:dyDescent="0.25">
      <c r="B20" s="45" t="s">
        <v>19</v>
      </c>
      <c r="C20" s="245" t="s">
        <v>139</v>
      </c>
      <c r="D20" s="246"/>
      <c r="E20" s="246"/>
      <c r="F20" s="246"/>
      <c r="G20" s="246"/>
      <c r="H20" s="246"/>
      <c r="I20" s="246"/>
      <c r="J20" s="246"/>
      <c r="K20" s="246"/>
      <c r="L20" s="246"/>
      <c r="M20" s="246"/>
      <c r="N20" s="246"/>
      <c r="O20" s="246"/>
      <c r="P20" s="247"/>
      <c r="Q20" s="271" t="s">
        <v>140</v>
      </c>
      <c r="R20" s="272"/>
      <c r="S20" s="272"/>
      <c r="T20" s="272"/>
      <c r="U20" s="272"/>
      <c r="V20" s="272"/>
      <c r="W20" s="272"/>
      <c r="X20" s="272"/>
      <c r="Y20" s="272"/>
      <c r="Z20" s="272"/>
      <c r="AA20" s="272"/>
      <c r="AB20" s="272"/>
      <c r="AC20" s="272"/>
      <c r="AD20" s="272"/>
      <c r="AE20" s="272"/>
      <c r="AF20" s="273"/>
    </row>
    <row r="21" spans="2:33" ht="32" customHeight="1" thickBot="1" x14ac:dyDescent="0.25">
      <c r="B21" s="25"/>
      <c r="C21" s="46" t="s">
        <v>141</v>
      </c>
      <c r="D21" s="47" t="s">
        <v>142</v>
      </c>
      <c r="E21" s="47" t="s">
        <v>143</v>
      </c>
      <c r="F21" s="47" t="s">
        <v>144</v>
      </c>
      <c r="G21" s="47" t="s">
        <v>145</v>
      </c>
      <c r="H21" s="47" t="s">
        <v>146</v>
      </c>
      <c r="I21" s="47" t="s">
        <v>128</v>
      </c>
      <c r="J21" s="47" t="s">
        <v>147</v>
      </c>
      <c r="K21" s="47" t="s">
        <v>148</v>
      </c>
      <c r="L21" s="47" t="s">
        <v>149</v>
      </c>
      <c r="M21" s="47" t="s">
        <v>150</v>
      </c>
      <c r="N21" s="47" t="s">
        <v>151</v>
      </c>
      <c r="O21" s="47" t="s">
        <v>102</v>
      </c>
      <c r="P21" s="48" t="s">
        <v>100</v>
      </c>
      <c r="Q21" s="49"/>
      <c r="R21" s="45" t="s">
        <v>141</v>
      </c>
      <c r="S21" s="50" t="s">
        <v>142</v>
      </c>
      <c r="T21" s="50" t="s">
        <v>143</v>
      </c>
      <c r="U21" s="50" t="s">
        <v>144</v>
      </c>
      <c r="V21" s="50" t="s">
        <v>145</v>
      </c>
      <c r="W21" s="50" t="s">
        <v>146</v>
      </c>
      <c r="X21" s="50" t="s">
        <v>128</v>
      </c>
      <c r="Y21" s="50" t="s">
        <v>147</v>
      </c>
      <c r="Z21" s="50" t="s">
        <v>148</v>
      </c>
      <c r="AA21" s="50" t="s">
        <v>149</v>
      </c>
      <c r="AB21" s="50" t="s">
        <v>150</v>
      </c>
      <c r="AC21" s="50" t="s">
        <v>151</v>
      </c>
      <c r="AD21" s="50" t="s">
        <v>102</v>
      </c>
      <c r="AE21" s="51" t="s">
        <v>152</v>
      </c>
      <c r="AF21" s="51" t="s">
        <v>153</v>
      </c>
    </row>
    <row r="22" spans="2:33" ht="32" customHeight="1" x14ac:dyDescent="0.2">
      <c r="B22" s="53" t="s">
        <v>31</v>
      </c>
      <c r="C22" s="151"/>
      <c r="D22" s="152"/>
      <c r="E22" s="152"/>
      <c r="F22" s="152"/>
      <c r="G22" s="152"/>
      <c r="H22" s="152"/>
      <c r="I22" s="152"/>
      <c r="J22" s="152"/>
      <c r="K22" s="152"/>
      <c r="L22" s="152"/>
      <c r="M22" s="152"/>
      <c r="N22" s="152"/>
      <c r="O22" s="152">
        <f>SUM(C22:N22)</f>
        <v>0</v>
      </c>
      <c r="P22" s="56"/>
      <c r="Q22" s="53" t="s">
        <v>27</v>
      </c>
      <c r="R22" s="57"/>
      <c r="S22" s="58"/>
      <c r="T22" s="58"/>
      <c r="U22" s="58"/>
      <c r="V22" s="58"/>
      <c r="W22" s="58"/>
      <c r="X22" s="58"/>
      <c r="Y22" s="58">
        <f>196825216+74636876</f>
        <v>271462092</v>
      </c>
      <c r="Z22" s="58"/>
      <c r="AA22" s="58"/>
      <c r="AB22" s="58">
        <v>5604878</v>
      </c>
      <c r="AC22" s="58">
        <v>33638209</v>
      </c>
      <c r="AD22" s="219">
        <f>SUM(R22:AC22)</f>
        <v>310705179</v>
      </c>
      <c r="AF22" s="59"/>
    </row>
    <row r="23" spans="2:33" ht="32" customHeight="1" x14ac:dyDescent="0.2">
      <c r="B23" s="60" t="s">
        <v>21</v>
      </c>
      <c r="C23" s="61"/>
      <c r="D23" s="62"/>
      <c r="E23" s="62"/>
      <c r="F23" s="62"/>
      <c r="G23" s="62"/>
      <c r="H23" s="62"/>
      <c r="I23" s="62"/>
      <c r="J23" s="62"/>
      <c r="K23" s="62"/>
      <c r="L23" s="62"/>
      <c r="M23" s="62"/>
      <c r="N23" s="62"/>
      <c r="O23" s="62">
        <f>SUM(C23:N23)</f>
        <v>0</v>
      </c>
      <c r="P23" s="63" t="str">
        <f>IFERROR(O23/(SUMIF(C23:N23,"&gt;0",C22:N22))," ")</f>
        <v xml:space="preserve"> </v>
      </c>
      <c r="Q23" s="60" t="s">
        <v>29</v>
      </c>
      <c r="R23" s="61"/>
      <c r="S23" s="62"/>
      <c r="T23" s="62"/>
      <c r="U23" s="62"/>
      <c r="V23" s="62"/>
      <c r="W23" s="62"/>
      <c r="X23" s="62">
        <f>55100227</f>
        <v>55100227</v>
      </c>
      <c r="Y23" s="62">
        <f>242175987-X23</f>
        <v>187075760</v>
      </c>
      <c r="Z23" s="62">
        <f>242175987-X23-Y23</f>
        <v>0</v>
      </c>
      <c r="AA23" s="62">
        <f>242175987-X23-Y23</f>
        <v>0</v>
      </c>
      <c r="AB23" s="62">
        <f>286245146-X23-Y23-Z23-AA23</f>
        <v>44069159</v>
      </c>
      <c r="AC23" s="62">
        <f>308986613-X23-Y23-Z23-AA23-AB23</f>
        <v>22741467</v>
      </c>
      <c r="AD23" s="62">
        <f>SUM(R23:AC23)</f>
        <v>308986613</v>
      </c>
      <c r="AE23" s="166">
        <f>AD23/SUM(X22:AC22)</f>
        <v>0.99446882087536748</v>
      </c>
      <c r="AF23" s="64">
        <f>AD23/AD22</f>
        <v>0.99446882087536748</v>
      </c>
    </row>
    <row r="24" spans="2:33" ht="32" customHeight="1" x14ac:dyDescent="0.2">
      <c r="B24" s="60" t="s">
        <v>23</v>
      </c>
      <c r="C24" s="153">
        <f>+C22-C23</f>
        <v>0</v>
      </c>
      <c r="D24" s="154">
        <f t="shared" ref="D24:N24" si="0">+D22-D23</f>
        <v>0</v>
      </c>
      <c r="E24" s="154">
        <f t="shared" si="0"/>
        <v>0</v>
      </c>
      <c r="F24" s="154">
        <f t="shared" si="0"/>
        <v>0</v>
      </c>
      <c r="G24" s="154">
        <f t="shared" si="0"/>
        <v>0</v>
      </c>
      <c r="H24" s="154">
        <f t="shared" si="0"/>
        <v>0</v>
      </c>
      <c r="I24" s="154">
        <f t="shared" si="0"/>
        <v>0</v>
      </c>
      <c r="J24" s="154">
        <f t="shared" si="0"/>
        <v>0</v>
      </c>
      <c r="K24" s="154"/>
      <c r="L24" s="154">
        <f t="shared" si="0"/>
        <v>0</v>
      </c>
      <c r="M24" s="154">
        <f t="shared" si="0"/>
        <v>0</v>
      </c>
      <c r="N24" s="154">
        <f t="shared" si="0"/>
        <v>0</v>
      </c>
      <c r="O24" s="154">
        <f>SUM(C24:N24)</f>
        <v>0</v>
      </c>
      <c r="P24" s="65"/>
      <c r="Q24" s="60" t="s">
        <v>31</v>
      </c>
      <c r="R24" s="61"/>
      <c r="S24" s="62"/>
      <c r="T24" s="62"/>
      <c r="U24" s="62"/>
      <c r="V24" s="62"/>
      <c r="W24" s="62"/>
      <c r="X24" s="62"/>
      <c r="Y24" s="62"/>
      <c r="Z24" s="62">
        <v>38405167</v>
      </c>
      <c r="AA24" s="62">
        <v>65872971</v>
      </c>
      <c r="AB24" s="62">
        <v>61039637</v>
      </c>
      <c r="AC24" s="62">
        <v>145387404</v>
      </c>
      <c r="AD24" s="220">
        <f>SUM(R24:AC24)</f>
        <v>310705179</v>
      </c>
      <c r="AE24" s="62"/>
      <c r="AF24" s="66"/>
    </row>
    <row r="25" spans="2:33" ht="32" customHeight="1" thickBot="1" x14ac:dyDescent="0.25">
      <c r="B25" s="67" t="s">
        <v>25</v>
      </c>
      <c r="C25" s="68"/>
      <c r="D25" s="69"/>
      <c r="E25" s="69"/>
      <c r="F25" s="69"/>
      <c r="G25" s="69"/>
      <c r="H25" s="69"/>
      <c r="I25" s="69"/>
      <c r="J25" s="69"/>
      <c r="K25" s="69"/>
      <c r="L25" s="69"/>
      <c r="M25" s="69"/>
      <c r="N25" s="69"/>
      <c r="O25" s="69">
        <f>SUM(C25:N25)</f>
        <v>0</v>
      </c>
      <c r="P25" s="70" t="str">
        <f>IFERROR(O25/(SUMIF(C25:N25,"&gt;0",C24:N24))," ")</f>
        <v xml:space="preserve"> </v>
      </c>
      <c r="Q25" s="67" t="s">
        <v>25</v>
      </c>
      <c r="R25" s="68"/>
      <c r="S25" s="69"/>
      <c r="T25" s="69"/>
      <c r="U25" s="69"/>
      <c r="V25" s="69"/>
      <c r="W25" s="69"/>
      <c r="X25" s="69"/>
      <c r="Y25" s="69"/>
      <c r="Z25" s="69">
        <f>56462646</f>
        <v>56462646</v>
      </c>
      <c r="AA25" s="69">
        <f>105668950-Z25</f>
        <v>49206304</v>
      </c>
      <c r="AB25" s="69">
        <f>171685775-Z25-AA25</f>
        <v>66016825</v>
      </c>
      <c r="AC25" s="69">
        <f>256448772-X25-Y25-Z25-AA25-AB25</f>
        <v>84762997</v>
      </c>
      <c r="AD25" s="69">
        <f>SUM(R25:AC25)</f>
        <v>256448772</v>
      </c>
      <c r="AE25" s="69">
        <f>AD25/SUM(X24:AC24)</f>
        <v>0.82537656058832543</v>
      </c>
      <c r="AF25" s="71">
        <f>AD25/AD24</f>
        <v>0.82537656058832543</v>
      </c>
    </row>
    <row r="26" spans="2:33" s="72" customFormat="1" ht="16.5" customHeight="1" thickBot="1" x14ac:dyDescent="0.2">
      <c r="AD26" s="140"/>
    </row>
    <row r="27" spans="2:33" ht="34.25" customHeight="1" x14ac:dyDescent="0.2">
      <c r="B27" s="283" t="s">
        <v>154</v>
      </c>
      <c r="C27" s="284"/>
      <c r="D27" s="284"/>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5"/>
    </row>
    <row r="28" spans="2:33" ht="15" customHeight="1" x14ac:dyDescent="0.2">
      <c r="B28" s="269" t="s">
        <v>34</v>
      </c>
      <c r="C28" s="261" t="s">
        <v>36</v>
      </c>
      <c r="D28" s="261"/>
      <c r="E28" s="261" t="s">
        <v>155</v>
      </c>
      <c r="F28" s="261"/>
      <c r="G28" s="261"/>
      <c r="H28" s="261"/>
      <c r="I28" s="261"/>
      <c r="J28" s="261"/>
      <c r="K28" s="261"/>
      <c r="L28" s="261"/>
      <c r="M28" s="261"/>
      <c r="N28" s="261"/>
      <c r="O28" s="261"/>
      <c r="P28" s="261"/>
      <c r="Q28" s="261" t="s">
        <v>102</v>
      </c>
      <c r="R28" s="261" t="s">
        <v>156</v>
      </c>
      <c r="S28" s="261"/>
      <c r="T28" s="261"/>
      <c r="U28" s="261"/>
      <c r="V28" s="261"/>
      <c r="W28" s="261"/>
      <c r="X28" s="261"/>
      <c r="Y28" s="261"/>
      <c r="Z28" s="261" t="s">
        <v>157</v>
      </c>
      <c r="AA28" s="261"/>
      <c r="AB28" s="261"/>
      <c r="AC28" s="261"/>
      <c r="AD28" s="261"/>
      <c r="AE28" s="261"/>
      <c r="AF28" s="265"/>
    </row>
    <row r="29" spans="2:33" ht="27" customHeight="1" x14ac:dyDescent="0.2">
      <c r="B29" s="269"/>
      <c r="C29" s="261"/>
      <c r="D29" s="261"/>
      <c r="E29" s="73" t="s">
        <v>141</v>
      </c>
      <c r="F29" s="73" t="s">
        <v>142</v>
      </c>
      <c r="G29" s="73" t="s">
        <v>143</v>
      </c>
      <c r="H29" s="73" t="s">
        <v>144</v>
      </c>
      <c r="I29" s="73" t="s">
        <v>145</v>
      </c>
      <c r="J29" s="73" t="s">
        <v>146</v>
      </c>
      <c r="K29" s="73" t="s">
        <v>128</v>
      </c>
      <c r="L29" s="73" t="s">
        <v>147</v>
      </c>
      <c r="M29" s="73" t="s">
        <v>148</v>
      </c>
      <c r="N29" s="73" t="s">
        <v>149</v>
      </c>
      <c r="O29" s="73" t="s">
        <v>150</v>
      </c>
      <c r="P29" s="73" t="s">
        <v>151</v>
      </c>
      <c r="Q29" s="261"/>
      <c r="R29" s="261"/>
      <c r="S29" s="261"/>
      <c r="T29" s="261"/>
      <c r="U29" s="261"/>
      <c r="V29" s="261"/>
      <c r="W29" s="261"/>
      <c r="X29" s="261"/>
      <c r="Y29" s="261"/>
      <c r="Z29" s="261"/>
      <c r="AA29" s="261"/>
      <c r="AB29" s="261"/>
      <c r="AC29" s="261"/>
      <c r="AD29" s="261"/>
      <c r="AE29" s="261"/>
      <c r="AF29" s="265"/>
    </row>
    <row r="30" spans="2:33" ht="108" customHeight="1" thickBot="1" x14ac:dyDescent="0.25">
      <c r="B30" s="159"/>
      <c r="C30" s="248"/>
      <c r="D30" s="248"/>
      <c r="E30" s="16"/>
      <c r="F30" s="16"/>
      <c r="G30" s="16"/>
      <c r="H30" s="16"/>
      <c r="I30" s="16"/>
      <c r="J30" s="16"/>
      <c r="K30" s="16"/>
      <c r="L30" s="16"/>
      <c r="M30" s="16"/>
      <c r="N30" s="16"/>
      <c r="O30" s="16"/>
      <c r="P30" s="16"/>
      <c r="Q30" s="74">
        <f>SUM(E30:P30)</f>
        <v>0</v>
      </c>
      <c r="R30" s="243" t="s">
        <v>158</v>
      </c>
      <c r="S30" s="243"/>
      <c r="T30" s="243"/>
      <c r="U30" s="243"/>
      <c r="V30" s="243"/>
      <c r="W30" s="243"/>
      <c r="X30" s="243"/>
      <c r="Y30" s="243"/>
      <c r="Z30" s="243" t="s">
        <v>43</v>
      </c>
      <c r="AA30" s="243"/>
      <c r="AB30" s="243"/>
      <c r="AC30" s="243"/>
      <c r="AD30" s="243"/>
      <c r="AE30" s="243"/>
      <c r="AF30" s="244"/>
      <c r="AG30" s="134"/>
    </row>
    <row r="31" spans="2:33" ht="12" customHeight="1" thickBot="1" x14ac:dyDescent="0.25">
      <c r="B31" s="75"/>
      <c r="C31" s="76"/>
      <c r="D31" s="76"/>
      <c r="E31" s="27"/>
      <c r="F31" s="27"/>
      <c r="G31" s="27"/>
      <c r="H31" s="27"/>
      <c r="I31" s="27"/>
      <c r="J31" s="27"/>
      <c r="K31" s="27"/>
      <c r="L31" s="27"/>
      <c r="M31" s="27"/>
      <c r="N31" s="27"/>
      <c r="O31" s="27"/>
      <c r="P31" s="27"/>
      <c r="Q31" s="77"/>
      <c r="R31" s="135"/>
      <c r="S31" s="135"/>
      <c r="T31" s="135"/>
      <c r="U31" s="135"/>
      <c r="V31" s="135"/>
      <c r="W31" s="135"/>
      <c r="X31" s="135"/>
      <c r="Y31" s="135"/>
      <c r="Z31" s="135"/>
      <c r="AA31" s="135"/>
      <c r="AB31" s="135"/>
      <c r="AC31" s="135"/>
      <c r="AD31" s="135"/>
      <c r="AE31" s="135"/>
      <c r="AF31" s="136"/>
      <c r="AG31" s="134"/>
    </row>
    <row r="32" spans="2:33" ht="45" customHeight="1" x14ac:dyDescent="0.2">
      <c r="B32" s="262" t="s">
        <v>159</v>
      </c>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4"/>
      <c r="AG32" s="134"/>
    </row>
    <row r="33" spans="2:41" ht="23" customHeight="1" x14ac:dyDescent="0.2">
      <c r="B33" s="269" t="s">
        <v>44</v>
      </c>
      <c r="C33" s="261" t="s">
        <v>46</v>
      </c>
      <c r="D33" s="261" t="s">
        <v>36</v>
      </c>
      <c r="E33" s="261" t="s">
        <v>160</v>
      </c>
      <c r="F33" s="261"/>
      <c r="G33" s="261"/>
      <c r="H33" s="261"/>
      <c r="I33" s="261"/>
      <c r="J33" s="261"/>
      <c r="K33" s="261"/>
      <c r="L33" s="261"/>
      <c r="M33" s="261"/>
      <c r="N33" s="261"/>
      <c r="O33" s="261"/>
      <c r="P33" s="261"/>
      <c r="Q33" s="261"/>
      <c r="R33" s="261" t="s">
        <v>161</v>
      </c>
      <c r="S33" s="261"/>
      <c r="T33" s="261"/>
      <c r="U33" s="261"/>
      <c r="V33" s="261"/>
      <c r="W33" s="261"/>
      <c r="X33" s="261"/>
      <c r="Y33" s="261"/>
      <c r="Z33" s="261"/>
      <c r="AA33" s="261"/>
      <c r="AB33" s="261"/>
      <c r="AC33" s="261"/>
      <c r="AD33" s="261"/>
      <c r="AE33" s="261"/>
      <c r="AF33" s="265"/>
      <c r="AG33" s="137"/>
      <c r="AH33" s="78"/>
      <c r="AI33" s="78"/>
      <c r="AJ33" s="78"/>
      <c r="AK33" s="78"/>
      <c r="AL33" s="78"/>
      <c r="AM33" s="78"/>
      <c r="AN33" s="78"/>
      <c r="AO33" s="78"/>
    </row>
    <row r="34" spans="2:41" ht="27" customHeight="1" x14ac:dyDescent="0.2">
      <c r="B34" s="269"/>
      <c r="C34" s="261"/>
      <c r="D34" s="270"/>
      <c r="E34" s="73" t="s">
        <v>141</v>
      </c>
      <c r="F34" s="73" t="s">
        <v>142</v>
      </c>
      <c r="G34" s="73" t="s">
        <v>143</v>
      </c>
      <c r="H34" s="73" t="s">
        <v>144</v>
      </c>
      <c r="I34" s="73" t="s">
        <v>145</v>
      </c>
      <c r="J34" s="73" t="s">
        <v>146</v>
      </c>
      <c r="K34" s="73" t="s">
        <v>128</v>
      </c>
      <c r="L34" s="73" t="s">
        <v>147</v>
      </c>
      <c r="M34" s="73" t="s">
        <v>148</v>
      </c>
      <c r="N34" s="73" t="s">
        <v>149</v>
      </c>
      <c r="O34" s="73" t="s">
        <v>150</v>
      </c>
      <c r="P34" s="73" t="s">
        <v>151</v>
      </c>
      <c r="Q34" s="73" t="s">
        <v>102</v>
      </c>
      <c r="R34" s="266" t="s">
        <v>52</v>
      </c>
      <c r="S34" s="267"/>
      <c r="T34" s="267"/>
      <c r="U34" s="268"/>
      <c r="V34" s="261" t="s">
        <v>54</v>
      </c>
      <c r="W34" s="261"/>
      <c r="X34" s="261"/>
      <c r="Y34" s="261"/>
      <c r="Z34" s="261" t="s">
        <v>56</v>
      </c>
      <c r="AA34" s="261"/>
      <c r="AB34" s="261"/>
      <c r="AC34" s="261"/>
      <c r="AD34" s="261" t="s">
        <v>58</v>
      </c>
      <c r="AE34" s="261"/>
      <c r="AF34" s="265"/>
      <c r="AG34" s="137"/>
      <c r="AH34" s="78"/>
      <c r="AI34" s="78"/>
      <c r="AJ34" s="78"/>
      <c r="AK34" s="78"/>
      <c r="AL34" s="78"/>
      <c r="AM34" s="78"/>
      <c r="AN34" s="78"/>
      <c r="AO34" s="78"/>
    </row>
    <row r="35" spans="2:41" ht="172" customHeight="1" x14ac:dyDescent="0.2">
      <c r="B35" s="343" t="s">
        <v>137</v>
      </c>
      <c r="C35" s="345">
        <f>SUM(C41:C52)</f>
        <v>0.2</v>
      </c>
      <c r="D35" s="80" t="s">
        <v>48</v>
      </c>
      <c r="E35" s="79"/>
      <c r="F35" s="79"/>
      <c r="G35" s="79"/>
      <c r="H35" s="79"/>
      <c r="I35" s="79"/>
      <c r="J35" s="79"/>
      <c r="K35" s="205">
        <v>3</v>
      </c>
      <c r="L35" s="205">
        <v>3</v>
      </c>
      <c r="M35" s="205">
        <v>3</v>
      </c>
      <c r="N35" s="205">
        <v>3</v>
      </c>
      <c r="O35" s="205">
        <v>3</v>
      </c>
      <c r="P35" s="205">
        <v>3</v>
      </c>
      <c r="Q35" s="206">
        <v>3</v>
      </c>
      <c r="R35" s="355" t="s">
        <v>445</v>
      </c>
      <c r="S35" s="356"/>
      <c r="T35" s="356"/>
      <c r="U35" s="357"/>
      <c r="V35" s="361" t="s">
        <v>493</v>
      </c>
      <c r="W35" s="361"/>
      <c r="X35" s="361"/>
      <c r="Y35" s="361"/>
      <c r="Z35" s="363" t="s">
        <v>442</v>
      </c>
      <c r="AA35" s="363"/>
      <c r="AB35" s="363"/>
      <c r="AC35" s="363"/>
      <c r="AD35" s="363" t="s">
        <v>452</v>
      </c>
      <c r="AE35" s="363"/>
      <c r="AF35" s="365"/>
      <c r="AG35" s="137"/>
      <c r="AH35" s="78"/>
      <c r="AI35" s="78"/>
      <c r="AJ35" s="78"/>
      <c r="AK35" s="78"/>
      <c r="AL35" s="78"/>
      <c r="AM35" s="78"/>
      <c r="AN35" s="78"/>
      <c r="AO35" s="78"/>
    </row>
    <row r="36" spans="2:41" ht="164" customHeight="1" thickBot="1" x14ac:dyDescent="0.25">
      <c r="B36" s="344"/>
      <c r="C36" s="346"/>
      <c r="D36" s="81" t="s">
        <v>50</v>
      </c>
      <c r="E36" s="138"/>
      <c r="F36" s="138"/>
      <c r="G36" s="138"/>
      <c r="H36" s="82"/>
      <c r="I36" s="82"/>
      <c r="J36" s="82"/>
      <c r="K36" s="193">
        <v>3</v>
      </c>
      <c r="L36" s="193">
        <v>3</v>
      </c>
      <c r="M36" s="212">
        <v>3</v>
      </c>
      <c r="N36" s="193">
        <v>3</v>
      </c>
      <c r="O36" s="193">
        <v>3</v>
      </c>
      <c r="P36" s="193">
        <v>3</v>
      </c>
      <c r="Q36" s="193">
        <v>3</v>
      </c>
      <c r="R36" s="358"/>
      <c r="S36" s="359"/>
      <c r="T36" s="359"/>
      <c r="U36" s="360"/>
      <c r="V36" s="362"/>
      <c r="W36" s="362"/>
      <c r="X36" s="362"/>
      <c r="Y36" s="362"/>
      <c r="Z36" s="364"/>
      <c r="AA36" s="364"/>
      <c r="AB36" s="364"/>
      <c r="AC36" s="364"/>
      <c r="AD36" s="364"/>
      <c r="AE36" s="364"/>
      <c r="AF36" s="366"/>
      <c r="AG36" s="137"/>
      <c r="AH36" s="78"/>
      <c r="AI36" s="78"/>
      <c r="AJ36" s="78"/>
      <c r="AK36" s="78"/>
      <c r="AL36" s="78"/>
      <c r="AM36" s="78"/>
      <c r="AN36" s="78"/>
      <c r="AO36" s="78"/>
    </row>
    <row r="37" spans="2:41" s="72" customFormat="1" ht="17.25" customHeight="1" thickBot="1" x14ac:dyDescent="0.2"/>
    <row r="38" spans="2:41" ht="45" customHeight="1" thickBot="1" x14ac:dyDescent="0.25">
      <c r="B38" s="262" t="s">
        <v>162</v>
      </c>
      <c r="C38" s="263"/>
      <c r="D38" s="263"/>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4"/>
      <c r="AG38" s="78"/>
      <c r="AH38" s="78"/>
      <c r="AI38" s="78"/>
      <c r="AJ38" s="78"/>
      <c r="AK38" s="78"/>
      <c r="AL38" s="78"/>
      <c r="AM38" s="78"/>
      <c r="AN38" s="78"/>
      <c r="AO38" s="78"/>
    </row>
    <row r="39" spans="2:41" ht="26" customHeight="1" x14ac:dyDescent="0.2">
      <c r="B39" s="347" t="s">
        <v>60</v>
      </c>
      <c r="C39" s="348" t="s">
        <v>163</v>
      </c>
      <c r="D39" s="350" t="s">
        <v>164</v>
      </c>
      <c r="E39" s="352" t="s">
        <v>165</v>
      </c>
      <c r="F39" s="353"/>
      <c r="G39" s="353"/>
      <c r="H39" s="353"/>
      <c r="I39" s="353"/>
      <c r="J39" s="353"/>
      <c r="K39" s="353"/>
      <c r="L39" s="353"/>
      <c r="M39" s="353"/>
      <c r="N39" s="353"/>
      <c r="O39" s="353"/>
      <c r="P39" s="353"/>
      <c r="Q39" s="354"/>
      <c r="R39" s="348" t="s">
        <v>166</v>
      </c>
      <c r="S39" s="348"/>
      <c r="T39" s="348"/>
      <c r="U39" s="348"/>
      <c r="V39" s="348"/>
      <c r="W39" s="348"/>
      <c r="X39" s="348"/>
      <c r="Y39" s="348"/>
      <c r="Z39" s="348"/>
      <c r="AA39" s="348"/>
      <c r="AB39" s="348"/>
      <c r="AC39" s="348"/>
      <c r="AD39" s="348"/>
      <c r="AE39" s="348"/>
      <c r="AF39" s="367"/>
      <c r="AG39" s="78"/>
      <c r="AH39" s="78"/>
      <c r="AI39" s="78"/>
      <c r="AJ39" s="78"/>
      <c r="AK39" s="78"/>
      <c r="AL39" s="78"/>
      <c r="AM39" s="78"/>
      <c r="AN39" s="78"/>
      <c r="AO39" s="78"/>
    </row>
    <row r="40" spans="2:41" ht="26" customHeight="1" x14ac:dyDescent="0.2">
      <c r="B40" s="269"/>
      <c r="C40" s="261"/>
      <c r="D40" s="351"/>
      <c r="E40" s="73" t="s">
        <v>167</v>
      </c>
      <c r="F40" s="73" t="s">
        <v>168</v>
      </c>
      <c r="G40" s="73" t="s">
        <v>169</v>
      </c>
      <c r="H40" s="73" t="s">
        <v>170</v>
      </c>
      <c r="I40" s="73" t="s">
        <v>171</v>
      </c>
      <c r="J40" s="73" t="s">
        <v>172</v>
      </c>
      <c r="K40" s="73" t="s">
        <v>173</v>
      </c>
      <c r="L40" s="73" t="s">
        <v>174</v>
      </c>
      <c r="M40" s="73" t="s">
        <v>175</v>
      </c>
      <c r="N40" s="73" t="s">
        <v>176</v>
      </c>
      <c r="O40" s="73" t="s">
        <v>177</v>
      </c>
      <c r="P40" s="73" t="s">
        <v>178</v>
      </c>
      <c r="Q40" s="73" t="s">
        <v>179</v>
      </c>
      <c r="R40" s="266" t="s">
        <v>180</v>
      </c>
      <c r="S40" s="267"/>
      <c r="T40" s="267"/>
      <c r="U40" s="267"/>
      <c r="V40" s="267"/>
      <c r="W40" s="267"/>
      <c r="X40" s="267"/>
      <c r="Y40" s="268"/>
      <c r="Z40" s="266" t="s">
        <v>68</v>
      </c>
      <c r="AA40" s="267"/>
      <c r="AB40" s="267"/>
      <c r="AC40" s="267"/>
      <c r="AD40" s="267"/>
      <c r="AE40" s="267"/>
      <c r="AF40" s="368"/>
      <c r="AG40" s="84"/>
      <c r="AH40" s="84"/>
      <c r="AI40" s="84"/>
      <c r="AJ40" s="84"/>
      <c r="AK40" s="84"/>
      <c r="AL40" s="84"/>
      <c r="AM40" s="84"/>
      <c r="AN40" s="84"/>
      <c r="AO40" s="84"/>
    </row>
    <row r="41" spans="2:41" ht="122" customHeight="1" x14ac:dyDescent="0.2">
      <c r="B41" s="251" t="s">
        <v>410</v>
      </c>
      <c r="C41" s="349">
        <v>0.03</v>
      </c>
      <c r="D41" s="85" t="s">
        <v>48</v>
      </c>
      <c r="E41" s="86"/>
      <c r="F41" s="86"/>
      <c r="G41" s="86"/>
      <c r="H41" s="86"/>
      <c r="I41" s="86"/>
      <c r="J41" s="86"/>
      <c r="K41" s="141">
        <v>0.15</v>
      </c>
      <c r="L41" s="141">
        <v>0.15</v>
      </c>
      <c r="M41" s="141">
        <v>0.2</v>
      </c>
      <c r="N41" s="141">
        <v>0.2</v>
      </c>
      <c r="O41" s="141">
        <v>0.2</v>
      </c>
      <c r="P41" s="141">
        <v>0.1</v>
      </c>
      <c r="Q41" s="208">
        <f>SUM(K41:P41)</f>
        <v>0.99999999999999989</v>
      </c>
      <c r="R41" s="374" t="s">
        <v>494</v>
      </c>
      <c r="S41" s="375"/>
      <c r="T41" s="375"/>
      <c r="U41" s="375"/>
      <c r="V41" s="375"/>
      <c r="W41" s="375"/>
      <c r="X41" s="375"/>
      <c r="Y41" s="376"/>
      <c r="Z41" s="258" t="s">
        <v>446</v>
      </c>
      <c r="AA41" s="253"/>
      <c r="AB41" s="253"/>
      <c r="AC41" s="253"/>
      <c r="AD41" s="253"/>
      <c r="AE41" s="253"/>
      <c r="AF41" s="259"/>
      <c r="AG41" s="88"/>
      <c r="AH41" s="88"/>
      <c r="AI41" s="88"/>
      <c r="AJ41" s="88"/>
      <c r="AK41" s="88"/>
      <c r="AL41" s="88"/>
      <c r="AM41" s="88"/>
      <c r="AN41" s="88"/>
      <c r="AO41" s="88"/>
    </row>
    <row r="42" spans="2:41" ht="120" customHeight="1" x14ac:dyDescent="0.2">
      <c r="B42" s="251"/>
      <c r="C42" s="349"/>
      <c r="D42" s="89" t="s">
        <v>50</v>
      </c>
      <c r="E42" s="90"/>
      <c r="F42" s="90"/>
      <c r="G42" s="90"/>
      <c r="H42" s="90"/>
      <c r="I42" s="90"/>
      <c r="J42" s="90"/>
      <c r="K42" s="90">
        <v>0.18</v>
      </c>
      <c r="L42" s="90">
        <v>0.53</v>
      </c>
      <c r="M42" s="90">
        <v>0.18</v>
      </c>
      <c r="N42" s="90">
        <v>0.06</v>
      </c>
      <c r="O42" s="90">
        <v>0.04</v>
      </c>
      <c r="P42" s="90">
        <v>0.01</v>
      </c>
      <c r="Q42" s="208">
        <f>SUM(K42:P42)</f>
        <v>1</v>
      </c>
      <c r="R42" s="377"/>
      <c r="S42" s="378"/>
      <c r="T42" s="378"/>
      <c r="U42" s="378"/>
      <c r="V42" s="378"/>
      <c r="W42" s="378"/>
      <c r="X42" s="378"/>
      <c r="Y42" s="379"/>
      <c r="Z42" s="255"/>
      <c r="AA42" s="256"/>
      <c r="AB42" s="256"/>
      <c r="AC42" s="256"/>
      <c r="AD42" s="256"/>
      <c r="AE42" s="256"/>
      <c r="AF42" s="260"/>
    </row>
    <row r="43" spans="2:41" ht="101" customHeight="1" x14ac:dyDescent="0.2">
      <c r="B43" s="251" t="s">
        <v>411</v>
      </c>
      <c r="C43" s="349">
        <v>0.03</v>
      </c>
      <c r="D43" s="85" t="s">
        <v>48</v>
      </c>
      <c r="E43" s="86"/>
      <c r="F43" s="86"/>
      <c r="G43" s="86"/>
      <c r="H43" s="86"/>
      <c r="I43" s="86"/>
      <c r="J43" s="86"/>
      <c r="K43" s="141">
        <v>0.08</v>
      </c>
      <c r="L43" s="141">
        <v>0.08</v>
      </c>
      <c r="M43" s="141">
        <v>0.2</v>
      </c>
      <c r="N43" s="141">
        <v>0.28000000000000003</v>
      </c>
      <c r="O43" s="141">
        <v>0.36</v>
      </c>
      <c r="P43" s="229">
        <v>0</v>
      </c>
      <c r="Q43" s="208">
        <f t="shared" ref="Q43:Q52" si="1">SUM(K43:P43)</f>
        <v>1</v>
      </c>
      <c r="R43" s="252" t="s">
        <v>515</v>
      </c>
      <c r="S43" s="253"/>
      <c r="T43" s="253"/>
      <c r="U43" s="253"/>
      <c r="V43" s="253"/>
      <c r="W43" s="253"/>
      <c r="X43" s="253"/>
      <c r="Y43" s="254"/>
      <c r="Z43" s="258" t="s">
        <v>447</v>
      </c>
      <c r="AA43" s="369"/>
      <c r="AB43" s="369"/>
      <c r="AC43" s="369"/>
      <c r="AD43" s="369"/>
      <c r="AE43" s="369"/>
      <c r="AF43" s="370"/>
    </row>
    <row r="44" spans="2:41" ht="92.5" customHeight="1" x14ac:dyDescent="0.2">
      <c r="B44" s="251"/>
      <c r="C44" s="349"/>
      <c r="D44" s="89" t="s">
        <v>50</v>
      </c>
      <c r="E44" s="90"/>
      <c r="F44" s="90"/>
      <c r="G44" s="90"/>
      <c r="H44" s="90"/>
      <c r="I44" s="90"/>
      <c r="J44" s="90"/>
      <c r="K44" s="90">
        <v>0.08</v>
      </c>
      <c r="L44" s="90">
        <v>0.08</v>
      </c>
      <c r="M44" s="90">
        <v>0.28000000000000003</v>
      </c>
      <c r="N44" s="90">
        <v>0.28000000000000003</v>
      </c>
      <c r="O44" s="90">
        <v>0.2</v>
      </c>
      <c r="P44" s="229">
        <v>0.2</v>
      </c>
      <c r="Q44" s="230">
        <f t="shared" si="1"/>
        <v>1.1200000000000001</v>
      </c>
      <c r="R44" s="255"/>
      <c r="S44" s="256"/>
      <c r="T44" s="256"/>
      <c r="U44" s="256"/>
      <c r="V44" s="256"/>
      <c r="W44" s="256"/>
      <c r="X44" s="256"/>
      <c r="Y44" s="257"/>
      <c r="Z44" s="371"/>
      <c r="AA44" s="372"/>
      <c r="AB44" s="372"/>
      <c r="AC44" s="372"/>
      <c r="AD44" s="372"/>
      <c r="AE44" s="372"/>
      <c r="AF44" s="373"/>
    </row>
    <row r="45" spans="2:41" ht="128.5" customHeight="1" x14ac:dyDescent="0.2">
      <c r="B45" s="251" t="s">
        <v>412</v>
      </c>
      <c r="C45" s="249">
        <v>0.03</v>
      </c>
      <c r="D45" s="85" t="s">
        <v>48</v>
      </c>
      <c r="E45" s="141"/>
      <c r="F45" s="141"/>
      <c r="G45" s="141"/>
      <c r="H45" s="141"/>
      <c r="I45" s="141"/>
      <c r="J45" s="141"/>
      <c r="K45" s="141">
        <v>0.18</v>
      </c>
      <c r="L45" s="141">
        <v>0.06</v>
      </c>
      <c r="M45" s="141">
        <v>0.23</v>
      </c>
      <c r="N45" s="141">
        <v>0.2</v>
      </c>
      <c r="O45" s="141">
        <v>0.2</v>
      </c>
      <c r="P45" s="141">
        <v>0.13</v>
      </c>
      <c r="Q45" s="208">
        <f t="shared" si="1"/>
        <v>0.99999999999999989</v>
      </c>
      <c r="R45" s="252" t="s">
        <v>516</v>
      </c>
      <c r="S45" s="253"/>
      <c r="T45" s="253"/>
      <c r="U45" s="253"/>
      <c r="V45" s="253"/>
      <c r="W45" s="253"/>
      <c r="X45" s="253"/>
      <c r="Y45" s="254"/>
      <c r="Z45" s="258" t="s">
        <v>448</v>
      </c>
      <c r="AA45" s="253"/>
      <c r="AB45" s="253"/>
      <c r="AC45" s="253"/>
      <c r="AD45" s="253"/>
      <c r="AE45" s="253"/>
      <c r="AF45" s="259"/>
    </row>
    <row r="46" spans="2:41" ht="119.5" customHeight="1" x14ac:dyDescent="0.2">
      <c r="B46" s="251"/>
      <c r="C46" s="250"/>
      <c r="D46" s="89" t="s">
        <v>50</v>
      </c>
      <c r="E46" s="90"/>
      <c r="F46" s="90"/>
      <c r="G46" s="90"/>
      <c r="H46" s="90"/>
      <c r="I46" s="90"/>
      <c r="J46" s="90"/>
      <c r="K46" s="90">
        <v>0.23</v>
      </c>
      <c r="L46" s="90">
        <v>7.0000000000000007E-2</v>
      </c>
      <c r="M46" s="90">
        <v>0.23</v>
      </c>
      <c r="N46" s="90">
        <v>0.2</v>
      </c>
      <c r="O46" s="90">
        <v>0.24</v>
      </c>
      <c r="P46" s="90">
        <v>0.09</v>
      </c>
      <c r="Q46" s="208">
        <f t="shared" si="1"/>
        <v>1.06</v>
      </c>
      <c r="R46" s="255"/>
      <c r="S46" s="256"/>
      <c r="T46" s="256"/>
      <c r="U46" s="256"/>
      <c r="V46" s="256"/>
      <c r="W46" s="256"/>
      <c r="X46" s="256"/>
      <c r="Y46" s="257"/>
      <c r="Z46" s="255"/>
      <c r="AA46" s="256"/>
      <c r="AB46" s="256"/>
      <c r="AC46" s="256"/>
      <c r="AD46" s="256"/>
      <c r="AE46" s="256"/>
      <c r="AF46" s="260"/>
    </row>
    <row r="47" spans="2:41" ht="123" customHeight="1" x14ac:dyDescent="0.2">
      <c r="B47" s="251" t="s">
        <v>413</v>
      </c>
      <c r="C47" s="249">
        <v>0.04</v>
      </c>
      <c r="D47" s="80" t="s">
        <v>48</v>
      </c>
      <c r="E47" s="141"/>
      <c r="F47" s="141"/>
      <c r="G47" s="141"/>
      <c r="H47" s="141"/>
      <c r="I47" s="141"/>
      <c r="J47" s="141"/>
      <c r="K47" s="141">
        <v>0</v>
      </c>
      <c r="L47" s="141">
        <v>0.35</v>
      </c>
      <c r="M47" s="141">
        <v>0.6</v>
      </c>
      <c r="N47" s="141">
        <v>0.05</v>
      </c>
      <c r="O47" s="141">
        <v>0</v>
      </c>
      <c r="P47" s="141">
        <v>0</v>
      </c>
      <c r="Q47" s="208">
        <f t="shared" si="1"/>
        <v>1</v>
      </c>
      <c r="R47" s="252" t="s">
        <v>443</v>
      </c>
      <c r="S47" s="253"/>
      <c r="T47" s="253"/>
      <c r="U47" s="253"/>
      <c r="V47" s="253"/>
      <c r="W47" s="253"/>
      <c r="X47" s="253"/>
      <c r="Y47" s="254"/>
      <c r="Z47" s="258" t="s">
        <v>449</v>
      </c>
      <c r="AA47" s="253"/>
      <c r="AB47" s="253"/>
      <c r="AC47" s="253"/>
      <c r="AD47" s="253"/>
      <c r="AE47" s="253"/>
      <c r="AF47" s="259"/>
    </row>
    <row r="48" spans="2:41" ht="136.25" customHeight="1" x14ac:dyDescent="0.2">
      <c r="B48" s="251"/>
      <c r="C48" s="250"/>
      <c r="D48" s="89" t="s">
        <v>50</v>
      </c>
      <c r="E48" s="90"/>
      <c r="F48" s="90"/>
      <c r="G48" s="90"/>
      <c r="H48" s="90"/>
      <c r="I48" s="90"/>
      <c r="J48" s="90"/>
      <c r="K48" s="90">
        <v>0</v>
      </c>
      <c r="L48" s="90">
        <v>0.54</v>
      </c>
      <c r="M48" s="90">
        <v>0.44</v>
      </c>
      <c r="N48" s="90">
        <v>0.02</v>
      </c>
      <c r="O48" s="90"/>
      <c r="P48" s="90"/>
      <c r="Q48" s="208">
        <f t="shared" si="1"/>
        <v>1</v>
      </c>
      <c r="R48" s="255"/>
      <c r="S48" s="256"/>
      <c r="T48" s="256"/>
      <c r="U48" s="256"/>
      <c r="V48" s="256"/>
      <c r="W48" s="256"/>
      <c r="X48" s="256"/>
      <c r="Y48" s="257"/>
      <c r="Z48" s="255"/>
      <c r="AA48" s="256"/>
      <c r="AB48" s="256"/>
      <c r="AC48" s="256"/>
      <c r="AD48" s="256"/>
      <c r="AE48" s="256"/>
      <c r="AF48" s="260"/>
    </row>
    <row r="49" spans="2:32" ht="75.75" customHeight="1" x14ac:dyDescent="0.2">
      <c r="B49" s="251" t="s">
        <v>398</v>
      </c>
      <c r="C49" s="249">
        <v>0.03</v>
      </c>
      <c r="D49" s="80" t="s">
        <v>48</v>
      </c>
      <c r="E49" s="142"/>
      <c r="F49" s="142"/>
      <c r="G49" s="142"/>
      <c r="H49" s="142"/>
      <c r="I49" s="142"/>
      <c r="J49" s="142"/>
      <c r="K49" s="141">
        <v>0</v>
      </c>
      <c r="L49" s="141">
        <v>0</v>
      </c>
      <c r="M49" s="141">
        <v>0.4</v>
      </c>
      <c r="N49" s="141">
        <v>0.4</v>
      </c>
      <c r="O49" s="141">
        <v>0.2</v>
      </c>
      <c r="P49" s="141">
        <v>0</v>
      </c>
      <c r="Q49" s="208">
        <f t="shared" si="1"/>
        <v>1</v>
      </c>
      <c r="R49" s="252" t="s">
        <v>507</v>
      </c>
      <c r="S49" s="253"/>
      <c r="T49" s="253"/>
      <c r="U49" s="253"/>
      <c r="V49" s="253"/>
      <c r="W49" s="253"/>
      <c r="X49" s="253"/>
      <c r="Y49" s="254"/>
      <c r="Z49" s="258" t="s">
        <v>450</v>
      </c>
      <c r="AA49" s="253"/>
      <c r="AB49" s="253"/>
      <c r="AC49" s="253"/>
      <c r="AD49" s="253"/>
      <c r="AE49" s="253"/>
      <c r="AF49" s="259"/>
    </row>
    <row r="50" spans="2:32" ht="75.75" customHeight="1" x14ac:dyDescent="0.2">
      <c r="B50" s="251"/>
      <c r="C50" s="250"/>
      <c r="D50" s="89" t="s">
        <v>50</v>
      </c>
      <c r="E50" s="90"/>
      <c r="F50" s="90"/>
      <c r="G50" s="90"/>
      <c r="H50" s="90"/>
      <c r="I50" s="90"/>
      <c r="J50" s="90"/>
      <c r="K50" s="90">
        <v>0</v>
      </c>
      <c r="L50" s="90">
        <v>0</v>
      </c>
      <c r="M50" s="90">
        <v>0.6</v>
      </c>
      <c r="N50" s="90">
        <v>0.2</v>
      </c>
      <c r="O50" s="90">
        <v>0.2</v>
      </c>
      <c r="P50" s="90"/>
      <c r="Q50" s="208">
        <f t="shared" si="1"/>
        <v>1</v>
      </c>
      <c r="R50" s="255"/>
      <c r="S50" s="256"/>
      <c r="T50" s="256"/>
      <c r="U50" s="256"/>
      <c r="V50" s="256"/>
      <c r="W50" s="256"/>
      <c r="X50" s="256"/>
      <c r="Y50" s="257"/>
      <c r="Z50" s="255"/>
      <c r="AA50" s="256"/>
      <c r="AB50" s="256"/>
      <c r="AC50" s="256"/>
      <c r="AD50" s="256"/>
      <c r="AE50" s="256"/>
      <c r="AF50" s="260"/>
    </row>
    <row r="51" spans="2:32" ht="123" customHeight="1" x14ac:dyDescent="0.2">
      <c r="B51" s="251" t="s">
        <v>414</v>
      </c>
      <c r="C51" s="249">
        <v>0.04</v>
      </c>
      <c r="D51" s="80" t="s">
        <v>48</v>
      </c>
      <c r="E51" s="142"/>
      <c r="F51" s="142"/>
      <c r="G51" s="142"/>
      <c r="H51" s="142"/>
      <c r="I51" s="142"/>
      <c r="J51" s="142"/>
      <c r="K51" s="141">
        <v>0</v>
      </c>
      <c r="L51" s="141">
        <v>0.2</v>
      </c>
      <c r="M51" s="141">
        <v>0.2</v>
      </c>
      <c r="N51" s="141">
        <v>0.2</v>
      </c>
      <c r="O51" s="141">
        <v>0.2</v>
      </c>
      <c r="P51" s="141">
        <v>0.2</v>
      </c>
      <c r="Q51" s="208">
        <v>1</v>
      </c>
      <c r="R51" s="252" t="s">
        <v>444</v>
      </c>
      <c r="S51" s="253"/>
      <c r="T51" s="253"/>
      <c r="U51" s="253"/>
      <c r="V51" s="253"/>
      <c r="W51" s="253"/>
      <c r="X51" s="253"/>
      <c r="Y51" s="254"/>
      <c r="Z51" s="258" t="s">
        <v>451</v>
      </c>
      <c r="AA51" s="253"/>
      <c r="AB51" s="253"/>
      <c r="AC51" s="253"/>
      <c r="AD51" s="253"/>
      <c r="AE51" s="253"/>
      <c r="AF51" s="259"/>
    </row>
    <row r="52" spans="2:32" ht="138.5" customHeight="1" x14ac:dyDescent="0.2">
      <c r="B52" s="251"/>
      <c r="C52" s="250"/>
      <c r="D52" s="89" t="s">
        <v>50</v>
      </c>
      <c r="E52" s="90"/>
      <c r="F52" s="90"/>
      <c r="G52" s="90"/>
      <c r="H52" s="90"/>
      <c r="I52" s="90"/>
      <c r="J52" s="90"/>
      <c r="K52" s="90">
        <v>0</v>
      </c>
      <c r="L52" s="90">
        <v>0.2</v>
      </c>
      <c r="M52" s="90">
        <v>0.2</v>
      </c>
      <c r="N52" s="90">
        <v>0.2</v>
      </c>
      <c r="O52" s="90">
        <v>0.2</v>
      </c>
      <c r="P52" s="90">
        <v>0.2</v>
      </c>
      <c r="Q52" s="208">
        <f t="shared" si="1"/>
        <v>1</v>
      </c>
      <c r="R52" s="255"/>
      <c r="S52" s="256"/>
      <c r="T52" s="256"/>
      <c r="U52" s="256"/>
      <c r="V52" s="256"/>
      <c r="W52" s="256"/>
      <c r="X52" s="256"/>
      <c r="Y52" s="257"/>
      <c r="Z52" s="255"/>
      <c r="AA52" s="256"/>
      <c r="AB52" s="256"/>
      <c r="AC52" s="256"/>
      <c r="AD52" s="256"/>
      <c r="AE52" s="256"/>
      <c r="AF52" s="260"/>
    </row>
    <row r="53" spans="2:32" ht="15" customHeight="1" x14ac:dyDescent="0.2">
      <c r="B53" s="15" t="s">
        <v>181</v>
      </c>
    </row>
  </sheetData>
  <mergeCells count="91">
    <mergeCell ref="Z41:AF42"/>
    <mergeCell ref="R43:Y44"/>
    <mergeCell ref="Z43:AF44"/>
    <mergeCell ref="R41:Y42"/>
    <mergeCell ref="R51:Y52"/>
    <mergeCell ref="R45:Y46"/>
    <mergeCell ref="R47:Y48"/>
    <mergeCell ref="Z45:AF46"/>
    <mergeCell ref="B43:B44"/>
    <mergeCell ref="C43:C44"/>
    <mergeCell ref="C45:C46"/>
    <mergeCell ref="B45:B46"/>
    <mergeCell ref="Z47:AF48"/>
    <mergeCell ref="B47:B48"/>
    <mergeCell ref="B35:B36"/>
    <mergeCell ref="C35:C36"/>
    <mergeCell ref="B39:B40"/>
    <mergeCell ref="C39:C40"/>
    <mergeCell ref="B41:B42"/>
    <mergeCell ref="C41:C42"/>
    <mergeCell ref="B38:AF38"/>
    <mergeCell ref="R40:Y40"/>
    <mergeCell ref="D39:D40"/>
    <mergeCell ref="E39:Q39"/>
    <mergeCell ref="R35:U36"/>
    <mergeCell ref="V35:Y36"/>
    <mergeCell ref="Z35:AC36"/>
    <mergeCell ref="AD35:AF36"/>
    <mergeCell ref="R39:AF39"/>
    <mergeCell ref="Z40:AF40"/>
    <mergeCell ref="B11:C13"/>
    <mergeCell ref="E7:I9"/>
    <mergeCell ref="B15:C15"/>
    <mergeCell ref="P7:Q7"/>
    <mergeCell ref="D11:AF13"/>
    <mergeCell ref="D15:L15"/>
    <mergeCell ref="N7:O7"/>
    <mergeCell ref="P8:Q8"/>
    <mergeCell ref="N9:O9"/>
    <mergeCell ref="P9:Q9"/>
    <mergeCell ref="J7:K9"/>
    <mergeCell ref="L7:M9"/>
    <mergeCell ref="Z15:AA15"/>
    <mergeCell ref="B7:C9"/>
    <mergeCell ref="D7:D9"/>
    <mergeCell ref="N8:O8"/>
    <mergeCell ref="B1:B4"/>
    <mergeCell ref="C1:AB1"/>
    <mergeCell ref="C2:AB2"/>
    <mergeCell ref="C3:AB4"/>
    <mergeCell ref="AC1:AF1"/>
    <mergeCell ref="AC2:AF2"/>
    <mergeCell ref="AC3:AF3"/>
    <mergeCell ref="AC4:AF4"/>
    <mergeCell ref="M15:R15"/>
    <mergeCell ref="AB15:AF15"/>
    <mergeCell ref="S15:Y15"/>
    <mergeCell ref="R28:Y29"/>
    <mergeCell ref="R30:Y30"/>
    <mergeCell ref="B19:AF19"/>
    <mergeCell ref="Q20:AF20"/>
    <mergeCell ref="D16:AC16"/>
    <mergeCell ref="C28:D29"/>
    <mergeCell ref="B28:B29"/>
    <mergeCell ref="B17:C17"/>
    <mergeCell ref="E28:P28"/>
    <mergeCell ref="Q28:Q29"/>
    <mergeCell ref="B27:AF27"/>
    <mergeCell ref="D17:AF17"/>
    <mergeCell ref="Z28:AF29"/>
    <mergeCell ref="B33:B34"/>
    <mergeCell ref="C33:C34"/>
    <mergeCell ref="D33:D34"/>
    <mergeCell ref="E33:Q33"/>
    <mergeCell ref="AD34:AF34"/>
    <mergeCell ref="Z30:AF30"/>
    <mergeCell ref="C20:P20"/>
    <mergeCell ref="C30:D30"/>
    <mergeCell ref="C51:C52"/>
    <mergeCell ref="B49:B50"/>
    <mergeCell ref="R49:Y50"/>
    <mergeCell ref="Z49:AF50"/>
    <mergeCell ref="C47:C48"/>
    <mergeCell ref="C49:C50"/>
    <mergeCell ref="Z51:AF52"/>
    <mergeCell ref="B51:B52"/>
    <mergeCell ref="V34:Y34"/>
    <mergeCell ref="Z34:AC34"/>
    <mergeCell ref="B32:AF32"/>
    <mergeCell ref="R33:AF33"/>
    <mergeCell ref="R34:U34"/>
  </mergeCells>
  <dataValidations count="3">
    <dataValidation type="textLength" operator="lessThanOrEqual" allowBlank="1" showInputMessage="1" showErrorMessage="1" errorTitle="Máximo 2.000 caracteres" error="Máximo 2.000 caracteres" sqref="R43 R45 R47 Z35 R41 R49 AD35 R35 R51" xr:uid="{00000000-0002-0000-0000-000000000000}">
      <formula1>2000</formula1>
    </dataValidation>
    <dataValidation type="textLength" operator="lessThanOrEqual" allowBlank="1" showInputMessage="1" showErrorMessage="1" errorTitle="Máximo 2.000 caracteres" error="Máximo 2.000 caracteres" promptTitle="2.000 caracteres" sqref="R30:R31" xr:uid="{00000000-0002-0000-0000-000001000000}">
      <formula1>2000</formula1>
    </dataValidation>
    <dataValidation type="list" allowBlank="1" showInputMessage="1" showErrorMessage="1" sqref="D7:D9" xr:uid="{00000000-0002-0000-0000-000002000000}">
      <formula1>$C$21:$N$21</formula1>
    </dataValidation>
  </dataValidations>
  <hyperlinks>
    <hyperlink ref="Z41" r:id="rId1" xr:uid="{01924F06-53A7-2547-86B3-3DC392A48A0B}"/>
    <hyperlink ref="Z43" r:id="rId2" xr:uid="{E60B5332-81BB-6046-95F4-22EC99EE7264}"/>
    <hyperlink ref="Z45" r:id="rId3" xr:uid="{48A5A4A3-6CF6-5D43-9ADB-E389F61E90C9}"/>
    <hyperlink ref="Z47" r:id="rId4" xr:uid="{029EF056-A12B-4648-950C-7C0C920B2247}"/>
    <hyperlink ref="Z49" r:id="rId5" xr:uid="{55383686-E48A-1D41-BB7A-2FB4935F740D}"/>
    <hyperlink ref="Z51" r:id="rId6" xr:uid="{CE0C2B8C-7C2B-3040-AD23-3F203BC06D6D}"/>
  </hyperlinks>
  <pageMargins left="0.25" right="0.25" top="0.75" bottom="0.75" header="0.3" footer="0.3"/>
  <pageSetup scale="21" orientation="landscape" r:id="rId7"/>
  <drawing r:id="rId8"/>
  <legacyDrawing r:id="rId9"/>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D11:AF13</xm:sqref>
        </x14:dataValidation>
        <x14:dataValidation type="list" allowBlank="1" showInputMessage="1" showErrorMessage="1" xr:uid="{DE3819A2-E2C6-40B8-AA71-26E1B8A63CDB}">
          <x14:formula1>
            <xm:f>listas!$A$2:$A$6</xm:f>
          </x14:formula1>
          <xm:sqref>D15:L15</xm:sqref>
        </x14:dataValidation>
        <x14:dataValidation type="list" allowBlank="1" showInputMessage="1" showErrorMessage="1" xr:uid="{8846E161-823A-4370-AD42-5BD0B7F51418}">
          <x14:formula1>
            <xm:f>listas!$B$2:$B$8</xm:f>
          </x14:formula1>
          <xm:sqref>S15:Y15</xm:sqref>
        </x14:dataValidation>
        <x14:dataValidation type="list" allowBlank="1" showInputMessage="1" showErrorMessage="1" xr:uid="{B110DE27-57FC-46FF-A6C8-F855FB03735E}">
          <x14:formula1>
            <xm:f>listas!$C$2:$C$20</xm:f>
          </x14:formula1>
          <xm:sqref>AB15:AF15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F753C-C2D3-4B19-847E-155A9323915C}">
  <sheetPr>
    <tabColor theme="7" tint="0.39997558519241921"/>
    <pageSetUpPr fitToPage="1"/>
  </sheetPr>
  <dimension ref="A1:AO45"/>
  <sheetViews>
    <sheetView showGridLines="0" topLeftCell="L35" zoomScaleNormal="80" workbookViewId="0">
      <selection activeCell="U35" sqref="U35:X36"/>
    </sheetView>
  </sheetViews>
  <sheetFormatPr baseColWidth="10" defaultColWidth="10.6640625" defaultRowHeight="14" x14ac:dyDescent="0.2"/>
  <cols>
    <col min="1" max="1" width="38.5" style="15" customWidth="1"/>
    <col min="2" max="2" width="20.5" style="15" customWidth="1"/>
    <col min="3" max="14" width="20.6640625" style="15" customWidth="1"/>
    <col min="15" max="15" width="20.5" style="15" customWidth="1"/>
    <col min="16" max="16" width="32.5" style="15" customWidth="1"/>
    <col min="17" max="23" width="18.1640625" style="15" customWidth="1"/>
    <col min="24" max="24" width="16.1640625" style="15" customWidth="1"/>
    <col min="25" max="28" width="18.1640625" style="15" customWidth="1"/>
    <col min="29" max="29" width="19" style="15" customWidth="1"/>
    <col min="30" max="30" width="19.5" style="15" customWidth="1"/>
    <col min="31" max="31" width="15.5" style="15" customWidth="1"/>
    <col min="32" max="32" width="22.6640625" style="15" customWidth="1"/>
    <col min="33" max="33" width="18.5" style="15" bestFit="1" customWidth="1"/>
    <col min="34" max="34" width="8.5" style="15" customWidth="1"/>
    <col min="35" max="35" width="18.5" style="15" bestFit="1" customWidth="1"/>
    <col min="36" max="36" width="5.6640625" style="15" customWidth="1"/>
    <col min="37" max="37" width="18.5" style="15" bestFit="1" customWidth="1"/>
    <col min="38" max="38" width="4.6640625" style="15" customWidth="1"/>
    <col min="39" max="39" width="23" style="15" bestFit="1" customWidth="1"/>
    <col min="40" max="40" width="9.1640625" style="15"/>
    <col min="41" max="41" width="18.5" style="15" bestFit="1" customWidth="1"/>
    <col min="42" max="42" width="16.1640625" style="15" customWidth="1"/>
    <col min="43" max="16384" width="10.6640625" style="15"/>
  </cols>
  <sheetData>
    <row r="1" spans="1:31" ht="32.25" customHeight="1" x14ac:dyDescent="0.2">
      <c r="A1" s="286"/>
      <c r="B1" s="289" t="s">
        <v>121</v>
      </c>
      <c r="C1" s="290"/>
      <c r="D1" s="290"/>
      <c r="E1" s="290"/>
      <c r="F1" s="290"/>
      <c r="G1" s="290"/>
      <c r="H1" s="290"/>
      <c r="I1" s="290"/>
      <c r="J1" s="290"/>
      <c r="K1" s="290"/>
      <c r="L1" s="290"/>
      <c r="M1" s="290"/>
      <c r="N1" s="290"/>
      <c r="O1" s="290"/>
      <c r="P1" s="290"/>
      <c r="Q1" s="290"/>
      <c r="R1" s="290"/>
      <c r="S1" s="290"/>
      <c r="T1" s="290"/>
      <c r="U1" s="290"/>
      <c r="V1" s="290"/>
      <c r="W1" s="290"/>
      <c r="X1" s="290"/>
      <c r="Y1" s="290"/>
      <c r="Z1" s="290"/>
      <c r="AA1" s="291"/>
      <c r="AB1" s="298" t="s">
        <v>122</v>
      </c>
      <c r="AC1" s="299"/>
      <c r="AD1" s="299"/>
      <c r="AE1" s="300"/>
    </row>
    <row r="2" spans="1:31" ht="30.75" customHeight="1" x14ac:dyDescent="0.2">
      <c r="A2" s="287"/>
      <c r="B2" s="289" t="s">
        <v>123</v>
      </c>
      <c r="C2" s="290"/>
      <c r="D2" s="290"/>
      <c r="E2" s="290"/>
      <c r="F2" s="290"/>
      <c r="G2" s="290"/>
      <c r="H2" s="290"/>
      <c r="I2" s="290"/>
      <c r="J2" s="290"/>
      <c r="K2" s="290"/>
      <c r="L2" s="290"/>
      <c r="M2" s="290"/>
      <c r="N2" s="290"/>
      <c r="O2" s="290"/>
      <c r="P2" s="290"/>
      <c r="Q2" s="290"/>
      <c r="R2" s="290"/>
      <c r="S2" s="290"/>
      <c r="T2" s="290"/>
      <c r="U2" s="290"/>
      <c r="V2" s="290"/>
      <c r="W2" s="290"/>
      <c r="X2" s="290"/>
      <c r="Y2" s="290"/>
      <c r="Z2" s="290"/>
      <c r="AA2" s="291"/>
      <c r="AB2" s="298" t="s">
        <v>124</v>
      </c>
      <c r="AC2" s="299"/>
      <c r="AD2" s="299"/>
      <c r="AE2" s="300"/>
    </row>
    <row r="3" spans="1:31" ht="24" customHeight="1" x14ac:dyDescent="0.2">
      <c r="A3" s="287"/>
      <c r="B3" s="292" t="s">
        <v>125</v>
      </c>
      <c r="C3" s="293"/>
      <c r="D3" s="293"/>
      <c r="E3" s="293"/>
      <c r="F3" s="293"/>
      <c r="G3" s="293"/>
      <c r="H3" s="293"/>
      <c r="I3" s="293"/>
      <c r="J3" s="293"/>
      <c r="K3" s="293"/>
      <c r="L3" s="293"/>
      <c r="M3" s="293"/>
      <c r="N3" s="293"/>
      <c r="O3" s="293"/>
      <c r="P3" s="293"/>
      <c r="Q3" s="293"/>
      <c r="R3" s="293"/>
      <c r="S3" s="293"/>
      <c r="T3" s="293"/>
      <c r="U3" s="293"/>
      <c r="V3" s="293"/>
      <c r="W3" s="293"/>
      <c r="X3" s="293"/>
      <c r="Y3" s="293"/>
      <c r="Z3" s="293"/>
      <c r="AA3" s="294"/>
      <c r="AB3" s="298" t="s">
        <v>126</v>
      </c>
      <c r="AC3" s="299"/>
      <c r="AD3" s="299"/>
      <c r="AE3" s="300"/>
    </row>
    <row r="4" spans="1:31" ht="21.75" customHeight="1" x14ac:dyDescent="0.2">
      <c r="A4" s="288"/>
      <c r="B4" s="295"/>
      <c r="C4" s="296"/>
      <c r="D4" s="296"/>
      <c r="E4" s="296"/>
      <c r="F4" s="296"/>
      <c r="G4" s="296"/>
      <c r="H4" s="296"/>
      <c r="I4" s="296"/>
      <c r="J4" s="296"/>
      <c r="K4" s="296"/>
      <c r="L4" s="296"/>
      <c r="M4" s="296"/>
      <c r="N4" s="296"/>
      <c r="O4" s="296"/>
      <c r="P4" s="296"/>
      <c r="Q4" s="296"/>
      <c r="R4" s="296"/>
      <c r="S4" s="296"/>
      <c r="T4" s="296"/>
      <c r="U4" s="296"/>
      <c r="V4" s="296"/>
      <c r="W4" s="296"/>
      <c r="X4" s="296"/>
      <c r="Y4" s="296"/>
      <c r="Z4" s="296"/>
      <c r="AA4" s="297"/>
      <c r="AB4" s="301" t="s">
        <v>127</v>
      </c>
      <c r="AC4" s="302"/>
      <c r="AD4" s="302"/>
      <c r="AE4" s="303"/>
    </row>
    <row r="5" spans="1:31" ht="9" customHeight="1" x14ac:dyDescent="0.2">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2">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x14ac:dyDescent="0.2">
      <c r="A7" s="304" t="s">
        <v>4</v>
      </c>
      <c r="B7" s="305"/>
      <c r="C7" s="338" t="s">
        <v>151</v>
      </c>
      <c r="D7" s="304" t="s">
        <v>6</v>
      </c>
      <c r="E7" s="310"/>
      <c r="F7" s="310"/>
      <c r="G7" s="310"/>
      <c r="H7" s="305"/>
      <c r="I7" s="332">
        <v>45660</v>
      </c>
      <c r="J7" s="333"/>
      <c r="K7" s="304" t="s">
        <v>8</v>
      </c>
      <c r="L7" s="305"/>
      <c r="M7" s="324" t="s">
        <v>129</v>
      </c>
      <c r="N7" s="325"/>
      <c r="O7" s="313"/>
      <c r="P7" s="314"/>
      <c r="Q7" s="20"/>
      <c r="R7" s="20"/>
      <c r="S7" s="20"/>
      <c r="T7" s="20"/>
      <c r="U7" s="20"/>
      <c r="V7" s="20"/>
      <c r="W7" s="20"/>
      <c r="X7" s="20"/>
      <c r="Y7" s="20"/>
      <c r="Z7" s="21"/>
      <c r="AA7" s="20"/>
      <c r="AB7" s="20"/>
      <c r="AD7" s="22"/>
      <c r="AE7" s="23"/>
    </row>
    <row r="8" spans="1:31" x14ac:dyDescent="0.2">
      <c r="A8" s="306"/>
      <c r="B8" s="307"/>
      <c r="C8" s="339"/>
      <c r="D8" s="306"/>
      <c r="E8" s="311"/>
      <c r="F8" s="311"/>
      <c r="G8" s="311"/>
      <c r="H8" s="307"/>
      <c r="I8" s="334"/>
      <c r="J8" s="335"/>
      <c r="K8" s="306"/>
      <c r="L8" s="307"/>
      <c r="M8" s="341" t="s">
        <v>131</v>
      </c>
      <c r="N8" s="342"/>
      <c r="O8" s="326" t="s">
        <v>130</v>
      </c>
      <c r="P8" s="327"/>
      <c r="Q8" s="20"/>
      <c r="R8" s="20"/>
      <c r="S8" s="20"/>
      <c r="T8" s="20"/>
      <c r="U8" s="20"/>
      <c r="V8" s="20"/>
      <c r="W8" s="20"/>
      <c r="X8" s="20"/>
      <c r="Y8" s="20"/>
      <c r="Z8" s="21"/>
      <c r="AA8" s="20"/>
      <c r="AB8" s="20"/>
      <c r="AD8" s="22"/>
      <c r="AE8" s="23"/>
    </row>
    <row r="9" spans="1:31" x14ac:dyDescent="0.2">
      <c r="A9" s="308"/>
      <c r="B9" s="309"/>
      <c r="C9" s="340"/>
      <c r="D9" s="308"/>
      <c r="E9" s="312"/>
      <c r="F9" s="312"/>
      <c r="G9" s="312"/>
      <c r="H9" s="309"/>
      <c r="I9" s="336"/>
      <c r="J9" s="337"/>
      <c r="K9" s="308"/>
      <c r="L9" s="309"/>
      <c r="M9" s="328" t="s">
        <v>132</v>
      </c>
      <c r="N9" s="329"/>
      <c r="O9" s="330" t="s">
        <v>130</v>
      </c>
      <c r="P9" s="331"/>
      <c r="Q9" s="20"/>
      <c r="R9" s="20"/>
      <c r="S9" s="20"/>
      <c r="T9" s="20"/>
      <c r="U9" s="20"/>
      <c r="V9" s="20"/>
      <c r="W9" s="20"/>
      <c r="X9" s="20"/>
      <c r="Y9" s="20"/>
      <c r="Z9" s="21"/>
      <c r="AA9" s="20"/>
      <c r="AB9" s="20"/>
      <c r="AD9" s="22"/>
      <c r="AE9" s="23"/>
    </row>
    <row r="10" spans="1:31" ht="15" customHeight="1" x14ac:dyDescent="0.2">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
      <c r="A11" s="304" t="s">
        <v>10</v>
      </c>
      <c r="B11" s="305"/>
      <c r="C11" s="262" t="s">
        <v>133</v>
      </c>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4"/>
    </row>
    <row r="12" spans="1:31" ht="15" customHeight="1" x14ac:dyDescent="0.2">
      <c r="A12" s="306"/>
      <c r="B12" s="307"/>
      <c r="C12" s="315"/>
      <c r="D12" s="316"/>
      <c r="E12" s="316"/>
      <c r="F12" s="316"/>
      <c r="G12" s="316"/>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317"/>
    </row>
    <row r="13" spans="1:31" ht="15" customHeight="1" x14ac:dyDescent="0.2">
      <c r="A13" s="308"/>
      <c r="B13" s="309"/>
      <c r="C13" s="318"/>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20"/>
    </row>
    <row r="14" spans="1:31" ht="9" customHeight="1" x14ac:dyDescent="0.2">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25" customHeight="1" x14ac:dyDescent="0.2">
      <c r="A15" s="281" t="s">
        <v>12</v>
      </c>
      <c r="B15" s="282"/>
      <c r="C15" s="321" t="s">
        <v>134</v>
      </c>
      <c r="D15" s="322"/>
      <c r="E15" s="322"/>
      <c r="F15" s="322"/>
      <c r="G15" s="322"/>
      <c r="H15" s="322"/>
      <c r="I15" s="322"/>
      <c r="J15" s="322"/>
      <c r="K15" s="323"/>
      <c r="L15" s="271" t="s">
        <v>14</v>
      </c>
      <c r="M15" s="272"/>
      <c r="N15" s="272"/>
      <c r="O15" s="272"/>
      <c r="P15" s="272"/>
      <c r="Q15" s="273"/>
      <c r="R15" s="277" t="s">
        <v>135</v>
      </c>
      <c r="S15" s="278"/>
      <c r="T15" s="278"/>
      <c r="U15" s="278"/>
      <c r="V15" s="278"/>
      <c r="W15" s="278"/>
      <c r="X15" s="279"/>
      <c r="Y15" s="271" t="s">
        <v>15</v>
      </c>
      <c r="Z15" s="273"/>
      <c r="AA15" s="274" t="s">
        <v>136</v>
      </c>
      <c r="AB15" s="275"/>
      <c r="AC15" s="275"/>
      <c r="AD15" s="275"/>
      <c r="AE15" s="276"/>
    </row>
    <row r="16" spans="1:31" ht="9" customHeight="1" x14ac:dyDescent="0.2">
      <c r="A16" s="24"/>
      <c r="B16" s="20"/>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c r="AD16" s="22"/>
      <c r="AE16" s="23"/>
    </row>
    <row r="17" spans="1:33" s="40" customFormat="1" ht="37.5" customHeight="1" x14ac:dyDescent="0.2">
      <c r="A17" s="281" t="s">
        <v>17</v>
      </c>
      <c r="B17" s="282"/>
      <c r="C17" s="274" t="s">
        <v>182</v>
      </c>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6"/>
    </row>
    <row r="18" spans="1:33" ht="16.5" customHeight="1" x14ac:dyDescent="0.2">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218"/>
      <c r="AD18" s="42"/>
      <c r="AE18" s="43"/>
    </row>
    <row r="19" spans="1:33" ht="32" customHeight="1" x14ac:dyDescent="0.2">
      <c r="A19" s="271" t="s">
        <v>138</v>
      </c>
      <c r="B19" s="272"/>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3"/>
      <c r="AF19" s="44"/>
    </row>
    <row r="20" spans="1:33" ht="32" customHeight="1" x14ac:dyDescent="0.2">
      <c r="A20" s="45" t="s">
        <v>19</v>
      </c>
      <c r="B20" s="245" t="s">
        <v>139</v>
      </c>
      <c r="C20" s="246"/>
      <c r="D20" s="246"/>
      <c r="E20" s="246"/>
      <c r="F20" s="246"/>
      <c r="G20" s="246"/>
      <c r="H20" s="246"/>
      <c r="I20" s="246"/>
      <c r="J20" s="246"/>
      <c r="K20" s="246"/>
      <c r="L20" s="246"/>
      <c r="M20" s="246"/>
      <c r="N20" s="246"/>
      <c r="O20" s="247"/>
      <c r="P20" s="271" t="s">
        <v>140</v>
      </c>
      <c r="Q20" s="272"/>
      <c r="R20" s="272"/>
      <c r="S20" s="272"/>
      <c r="T20" s="272"/>
      <c r="U20" s="272"/>
      <c r="V20" s="272"/>
      <c r="W20" s="272"/>
      <c r="X20" s="272"/>
      <c r="Y20" s="272"/>
      <c r="Z20" s="272"/>
      <c r="AA20" s="272"/>
      <c r="AB20" s="272"/>
      <c r="AC20" s="272"/>
      <c r="AD20" s="272"/>
      <c r="AE20" s="273"/>
      <c r="AF20" s="44"/>
    </row>
    <row r="21" spans="1:33" ht="32" customHeight="1" x14ac:dyDescent="0.2">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5" t="s">
        <v>141</v>
      </c>
      <c r="R21" s="50" t="s">
        <v>142</v>
      </c>
      <c r="S21" s="50" t="s">
        <v>143</v>
      </c>
      <c r="T21" s="50" t="s">
        <v>144</v>
      </c>
      <c r="U21" s="50" t="s">
        <v>145</v>
      </c>
      <c r="V21" s="50" t="s">
        <v>146</v>
      </c>
      <c r="W21" s="50" t="s">
        <v>128</v>
      </c>
      <c r="X21" s="50" t="s">
        <v>147</v>
      </c>
      <c r="Y21" s="50" t="s">
        <v>148</v>
      </c>
      <c r="Z21" s="50" t="s">
        <v>149</v>
      </c>
      <c r="AA21" s="50" t="s">
        <v>150</v>
      </c>
      <c r="AB21" s="50" t="s">
        <v>151</v>
      </c>
      <c r="AC21" s="50" t="s">
        <v>102</v>
      </c>
      <c r="AD21" s="51" t="s">
        <v>152</v>
      </c>
      <c r="AE21" s="51" t="s">
        <v>153</v>
      </c>
      <c r="AF21" s="52"/>
    </row>
    <row r="22" spans="1:33" ht="32" customHeight="1" x14ac:dyDescent="0.2">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58">
        <f>62920000+159212</f>
        <v>63079212</v>
      </c>
      <c r="Y22" s="139"/>
      <c r="Z22" s="139"/>
      <c r="AA22" s="139">
        <f>7865000-1879567</f>
        <v>5985433</v>
      </c>
      <c r="AB22" s="139"/>
      <c r="AC22" s="221">
        <f>SUM(W22:AB22)</f>
        <v>69064645</v>
      </c>
      <c r="AE22" s="59"/>
      <c r="AF22" s="52"/>
    </row>
    <row r="23" spans="1:33" ht="32" customHeight="1" x14ac:dyDescent="0.2">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89983</v>
      </c>
      <c r="X23" s="65">
        <f>63009983-W23</f>
        <v>62920000</v>
      </c>
      <c r="Y23" s="209">
        <f>63009983-W23-X23</f>
        <v>0</v>
      </c>
      <c r="Z23" s="209">
        <f>63009983-W23-X23-Y23</f>
        <v>0</v>
      </c>
      <c r="AA23" s="209">
        <f>63129412-W23-X23-Y23-Z23</f>
        <v>119429</v>
      </c>
      <c r="AB23" s="209">
        <f>67346079-W23-X23-Y23-Z23-AA23</f>
        <v>4216667</v>
      </c>
      <c r="AC23" s="209">
        <f>SUM(W23:AB23)</f>
        <v>67346079</v>
      </c>
      <c r="AD23" s="204">
        <f>AC23/SUM(W22:AB22)</f>
        <v>0.9751165592757336</v>
      </c>
      <c r="AE23" s="64">
        <f>AC23/AC22</f>
        <v>0.9751165592757336</v>
      </c>
      <c r="AF23" s="52"/>
    </row>
    <row r="24" spans="1:33" ht="32" customHeight="1" x14ac:dyDescent="0.2">
      <c r="A24" s="60" t="s">
        <v>23</v>
      </c>
      <c r="B24" s="61">
        <f>+B22-B23</f>
        <v>0</v>
      </c>
      <c r="C24" s="62">
        <f t="shared" ref="C24:H24" si="0">+C22-C23</f>
        <v>0</v>
      </c>
      <c r="D24" s="62">
        <f t="shared" si="0"/>
        <v>0</v>
      </c>
      <c r="E24" s="62">
        <f t="shared" si="0"/>
        <v>0</v>
      </c>
      <c r="F24" s="62">
        <f t="shared" si="0"/>
        <v>0</v>
      </c>
      <c r="G24" s="62">
        <f t="shared" si="0"/>
        <v>0</v>
      </c>
      <c r="H24" s="62">
        <f t="shared" si="0"/>
        <v>0</v>
      </c>
      <c r="I24" s="62"/>
      <c r="J24" s="62"/>
      <c r="K24" s="62"/>
      <c r="L24" s="62"/>
      <c r="M24" s="62"/>
      <c r="N24" s="62">
        <f>SUM(B24:M24)</f>
        <v>0</v>
      </c>
      <c r="O24" s="65"/>
      <c r="P24" s="60" t="s">
        <v>31</v>
      </c>
      <c r="Q24" s="61"/>
      <c r="R24" s="62"/>
      <c r="S24" s="62"/>
      <c r="T24" s="62"/>
      <c r="U24" s="62"/>
      <c r="V24" s="62"/>
      <c r="W24" s="62"/>
      <c r="X24" s="62"/>
      <c r="Y24" s="55">
        <v>9540879</v>
      </c>
      <c r="Z24" s="55">
        <v>15730000</v>
      </c>
      <c r="AA24" s="55">
        <v>15730000</v>
      </c>
      <c r="AB24" s="55">
        <v>28063766</v>
      </c>
      <c r="AC24" s="222">
        <f>SUM(Y24:AB24)</f>
        <v>69064645</v>
      </c>
      <c r="AD24" s="62"/>
      <c r="AE24" s="66"/>
      <c r="AF24" s="52"/>
    </row>
    <row r="25" spans="1:33" ht="32" customHeight="1" x14ac:dyDescent="0.2">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f>4738334</f>
        <v>4738334</v>
      </c>
      <c r="Z25" s="69">
        <f>18951667-W25-X25-Y25</f>
        <v>14213333</v>
      </c>
      <c r="AA25" s="69">
        <f>36288317-Y25-Z25</f>
        <v>17336650</v>
      </c>
      <c r="AB25" s="69">
        <f>56376650-Y25-Z25-AA25</f>
        <v>20088333</v>
      </c>
      <c r="AC25" s="69">
        <f>SUM(Q25:AB25)</f>
        <v>56376650</v>
      </c>
      <c r="AD25" s="210">
        <f>AC25/SUM(W24:AB24)</f>
        <v>0.81628813121387944</v>
      </c>
      <c r="AE25" s="71">
        <f>AC25/AC24</f>
        <v>0.81628813121387944</v>
      </c>
      <c r="AF25" s="52"/>
    </row>
    <row r="26" spans="1:33" s="72" customFormat="1" ht="16.5" customHeight="1" x14ac:dyDescent="0.15"/>
    <row r="27" spans="1:33" ht="34.25" customHeight="1" x14ac:dyDescent="0.2">
      <c r="A27" s="283" t="s">
        <v>154</v>
      </c>
      <c r="B27" s="284"/>
      <c r="C27" s="284"/>
      <c r="D27" s="284"/>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5"/>
    </row>
    <row r="28" spans="1:33" ht="15" customHeight="1" x14ac:dyDescent="0.2">
      <c r="A28" s="269" t="s">
        <v>34</v>
      </c>
      <c r="B28" s="261" t="s">
        <v>36</v>
      </c>
      <c r="C28" s="261"/>
      <c r="D28" s="261" t="s">
        <v>155</v>
      </c>
      <c r="E28" s="261"/>
      <c r="F28" s="261"/>
      <c r="G28" s="261"/>
      <c r="H28" s="261"/>
      <c r="I28" s="261"/>
      <c r="J28" s="261"/>
      <c r="K28" s="261"/>
      <c r="L28" s="261"/>
      <c r="M28" s="261"/>
      <c r="N28" s="261"/>
      <c r="O28" s="261"/>
      <c r="P28" s="261" t="s">
        <v>102</v>
      </c>
      <c r="Q28" s="261" t="s">
        <v>156</v>
      </c>
      <c r="R28" s="261"/>
      <c r="S28" s="261"/>
      <c r="T28" s="261"/>
      <c r="U28" s="261"/>
      <c r="V28" s="261"/>
      <c r="W28" s="261"/>
      <c r="X28" s="261"/>
      <c r="Y28" s="261" t="s">
        <v>157</v>
      </c>
      <c r="Z28" s="261"/>
      <c r="AA28" s="261"/>
      <c r="AB28" s="261"/>
      <c r="AC28" s="261"/>
      <c r="AD28" s="261"/>
      <c r="AE28" s="265"/>
    </row>
    <row r="29" spans="1:33" ht="27" customHeight="1" x14ac:dyDescent="0.2">
      <c r="A29" s="269"/>
      <c r="B29" s="261"/>
      <c r="C29" s="261"/>
      <c r="D29" s="73" t="s">
        <v>141</v>
      </c>
      <c r="E29" s="73" t="s">
        <v>142</v>
      </c>
      <c r="F29" s="73" t="s">
        <v>143</v>
      </c>
      <c r="G29" s="73" t="s">
        <v>144</v>
      </c>
      <c r="H29" s="73" t="s">
        <v>145</v>
      </c>
      <c r="I29" s="73" t="s">
        <v>146</v>
      </c>
      <c r="J29" s="73" t="s">
        <v>128</v>
      </c>
      <c r="K29" s="73" t="s">
        <v>147</v>
      </c>
      <c r="L29" s="73" t="s">
        <v>148</v>
      </c>
      <c r="M29" s="73" t="s">
        <v>149</v>
      </c>
      <c r="N29" s="73" t="s">
        <v>150</v>
      </c>
      <c r="O29" s="73" t="s">
        <v>151</v>
      </c>
      <c r="P29" s="261"/>
      <c r="Q29" s="261"/>
      <c r="R29" s="261"/>
      <c r="S29" s="261"/>
      <c r="T29" s="261"/>
      <c r="U29" s="261"/>
      <c r="V29" s="261"/>
      <c r="W29" s="261"/>
      <c r="X29" s="261"/>
      <c r="Y29" s="261"/>
      <c r="Z29" s="261"/>
      <c r="AA29" s="261"/>
      <c r="AB29" s="261"/>
      <c r="AC29" s="261"/>
      <c r="AD29" s="261"/>
      <c r="AE29" s="265"/>
    </row>
    <row r="30" spans="1:33" ht="42" customHeight="1" x14ac:dyDescent="0.2">
      <c r="A30" s="159"/>
      <c r="B30" s="248"/>
      <c r="C30" s="248"/>
      <c r="D30" s="16"/>
      <c r="E30" s="16"/>
      <c r="F30" s="16"/>
      <c r="G30" s="16"/>
      <c r="H30" s="16"/>
      <c r="I30" s="16"/>
      <c r="J30" s="16"/>
      <c r="K30" s="16"/>
      <c r="L30" s="16"/>
      <c r="M30" s="16"/>
      <c r="N30" s="16"/>
      <c r="O30" s="16"/>
      <c r="P30" s="74">
        <f>SUM(D30:O30)</f>
        <v>0</v>
      </c>
      <c r="Q30" s="243" t="s">
        <v>158</v>
      </c>
      <c r="R30" s="243"/>
      <c r="S30" s="243"/>
      <c r="T30" s="243"/>
      <c r="U30" s="243"/>
      <c r="V30" s="243"/>
      <c r="W30" s="243"/>
      <c r="X30" s="243"/>
      <c r="Y30" s="243" t="s">
        <v>43</v>
      </c>
      <c r="Z30" s="243"/>
      <c r="AA30" s="243"/>
      <c r="AB30" s="243"/>
      <c r="AC30" s="243"/>
      <c r="AD30" s="243"/>
      <c r="AE30" s="244"/>
      <c r="AF30" s="134"/>
      <c r="AG30" s="134"/>
    </row>
    <row r="31" spans="1:33" ht="12" customHeight="1" x14ac:dyDescent="0.2">
      <c r="A31" s="75"/>
      <c r="B31" s="76"/>
      <c r="C31" s="76"/>
      <c r="D31" s="27"/>
      <c r="E31" s="27"/>
      <c r="F31" s="27"/>
      <c r="G31" s="27"/>
      <c r="H31" s="27"/>
      <c r="I31" s="27"/>
      <c r="J31" s="27"/>
      <c r="K31" s="27"/>
      <c r="L31" s="27"/>
      <c r="M31" s="27"/>
      <c r="N31" s="27"/>
      <c r="O31" s="27"/>
      <c r="P31" s="77"/>
      <c r="Q31" s="135"/>
      <c r="R31" s="135"/>
      <c r="S31" s="135"/>
      <c r="T31" s="135"/>
      <c r="U31" s="135"/>
      <c r="V31" s="135"/>
      <c r="W31" s="135"/>
      <c r="X31" s="135"/>
      <c r="Y31" s="135"/>
      <c r="Z31" s="135"/>
      <c r="AA31" s="135"/>
      <c r="AB31" s="135"/>
      <c r="AC31" s="135"/>
      <c r="AD31" s="135"/>
      <c r="AE31" s="136"/>
      <c r="AF31" s="134"/>
      <c r="AG31" s="134"/>
    </row>
    <row r="32" spans="1:33" ht="45" customHeight="1" x14ac:dyDescent="0.2">
      <c r="A32" s="262" t="s">
        <v>159</v>
      </c>
      <c r="B32" s="263"/>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4"/>
      <c r="AF32" s="134"/>
      <c r="AG32" s="134"/>
    </row>
    <row r="33" spans="1:41" ht="23" customHeight="1" x14ac:dyDescent="0.2">
      <c r="A33" s="269" t="s">
        <v>44</v>
      </c>
      <c r="B33" s="261" t="s">
        <v>46</v>
      </c>
      <c r="C33" s="261" t="s">
        <v>36</v>
      </c>
      <c r="D33" s="261" t="s">
        <v>160</v>
      </c>
      <c r="E33" s="261"/>
      <c r="F33" s="261"/>
      <c r="G33" s="261"/>
      <c r="H33" s="261"/>
      <c r="I33" s="261"/>
      <c r="J33" s="261"/>
      <c r="K33" s="261"/>
      <c r="L33" s="261"/>
      <c r="M33" s="261"/>
      <c r="N33" s="261"/>
      <c r="O33" s="261"/>
      <c r="P33" s="261"/>
      <c r="Q33" s="261" t="s">
        <v>161</v>
      </c>
      <c r="R33" s="261"/>
      <c r="S33" s="261"/>
      <c r="T33" s="261"/>
      <c r="U33" s="261"/>
      <c r="V33" s="261"/>
      <c r="W33" s="261"/>
      <c r="X33" s="261"/>
      <c r="Y33" s="261"/>
      <c r="Z33" s="261"/>
      <c r="AA33" s="261"/>
      <c r="AB33" s="261"/>
      <c r="AC33" s="261"/>
      <c r="AD33" s="261"/>
      <c r="AE33" s="265"/>
      <c r="AF33" s="134"/>
      <c r="AG33" s="137"/>
      <c r="AH33" s="78"/>
      <c r="AI33" s="78"/>
      <c r="AJ33" s="78"/>
      <c r="AK33" s="78"/>
      <c r="AL33" s="78"/>
      <c r="AM33" s="78"/>
      <c r="AN33" s="78"/>
      <c r="AO33" s="78"/>
    </row>
    <row r="34" spans="1:41" ht="27" customHeight="1" x14ac:dyDescent="0.2">
      <c r="A34" s="269"/>
      <c r="B34" s="261"/>
      <c r="C34" s="270"/>
      <c r="D34" s="73" t="s">
        <v>141</v>
      </c>
      <c r="E34" s="73" t="s">
        <v>142</v>
      </c>
      <c r="F34" s="73" t="s">
        <v>143</v>
      </c>
      <c r="G34" s="73" t="s">
        <v>144</v>
      </c>
      <c r="H34" s="73" t="s">
        <v>145</v>
      </c>
      <c r="I34" s="73" t="s">
        <v>146</v>
      </c>
      <c r="J34" s="73" t="s">
        <v>128</v>
      </c>
      <c r="K34" s="73" t="s">
        <v>147</v>
      </c>
      <c r="L34" s="73" t="s">
        <v>148</v>
      </c>
      <c r="M34" s="73" t="s">
        <v>149</v>
      </c>
      <c r="N34" s="73" t="s">
        <v>150</v>
      </c>
      <c r="O34" s="73" t="s">
        <v>151</v>
      </c>
      <c r="P34" s="73" t="s">
        <v>102</v>
      </c>
      <c r="Q34" s="266" t="s">
        <v>52</v>
      </c>
      <c r="R34" s="267"/>
      <c r="S34" s="267"/>
      <c r="T34" s="268"/>
      <c r="U34" s="261" t="s">
        <v>54</v>
      </c>
      <c r="V34" s="261"/>
      <c r="W34" s="261"/>
      <c r="X34" s="261"/>
      <c r="Y34" s="261" t="s">
        <v>56</v>
      </c>
      <c r="Z34" s="261"/>
      <c r="AA34" s="261"/>
      <c r="AB34" s="261"/>
      <c r="AC34" s="261" t="s">
        <v>58</v>
      </c>
      <c r="AD34" s="261"/>
      <c r="AE34" s="265"/>
      <c r="AF34" s="134"/>
      <c r="AG34" s="137"/>
      <c r="AH34" s="78"/>
      <c r="AI34" s="78"/>
      <c r="AJ34" s="78"/>
      <c r="AK34" s="78"/>
      <c r="AL34" s="78"/>
      <c r="AM34" s="78"/>
      <c r="AN34" s="78"/>
      <c r="AO34" s="78"/>
    </row>
    <row r="35" spans="1:41" ht="153" customHeight="1" x14ac:dyDescent="0.2">
      <c r="A35" s="343" t="s">
        <v>182</v>
      </c>
      <c r="B35" s="381">
        <v>0.3</v>
      </c>
      <c r="C35" s="80" t="s">
        <v>48</v>
      </c>
      <c r="D35" s="79"/>
      <c r="E35" s="79"/>
      <c r="F35" s="79"/>
      <c r="G35" s="79"/>
      <c r="H35" s="79"/>
      <c r="I35" s="79"/>
      <c r="J35" s="205">
        <v>1</v>
      </c>
      <c r="K35" s="205">
        <v>1</v>
      </c>
      <c r="L35" s="205">
        <v>1</v>
      </c>
      <c r="M35" s="205">
        <v>1</v>
      </c>
      <c r="N35" s="205">
        <v>1</v>
      </c>
      <c r="O35" s="205">
        <v>1</v>
      </c>
      <c r="P35" s="206">
        <v>1</v>
      </c>
      <c r="Q35" s="355" t="s">
        <v>455</v>
      </c>
      <c r="R35" s="356"/>
      <c r="S35" s="356"/>
      <c r="T35" s="357"/>
      <c r="U35" s="383" t="s">
        <v>495</v>
      </c>
      <c r="V35" s="383"/>
      <c r="W35" s="383"/>
      <c r="X35" s="383"/>
      <c r="Y35" s="363" t="s">
        <v>441</v>
      </c>
      <c r="Z35" s="363"/>
      <c r="AA35" s="363"/>
      <c r="AB35" s="363"/>
      <c r="AC35" s="363" t="s">
        <v>434</v>
      </c>
      <c r="AD35" s="363"/>
      <c r="AE35" s="365"/>
      <c r="AF35" s="134"/>
      <c r="AG35" s="137"/>
      <c r="AH35" s="78"/>
      <c r="AI35" s="78"/>
      <c r="AJ35" s="78"/>
      <c r="AK35" s="78"/>
      <c r="AL35" s="78"/>
      <c r="AM35" s="78"/>
      <c r="AN35" s="78"/>
      <c r="AO35" s="78"/>
    </row>
    <row r="36" spans="1:41" ht="153" customHeight="1" x14ac:dyDescent="0.2">
      <c r="A36" s="344"/>
      <c r="B36" s="382"/>
      <c r="C36" s="81" t="s">
        <v>50</v>
      </c>
      <c r="D36" s="138"/>
      <c r="E36" s="138"/>
      <c r="F36" s="138"/>
      <c r="G36" s="82"/>
      <c r="H36" s="82"/>
      <c r="I36" s="82"/>
      <c r="J36" s="193">
        <v>1</v>
      </c>
      <c r="K36" s="193">
        <v>1</v>
      </c>
      <c r="L36" s="212">
        <v>1</v>
      </c>
      <c r="M36" s="193">
        <v>1</v>
      </c>
      <c r="N36" s="212">
        <v>1</v>
      </c>
      <c r="O36" s="193">
        <v>1</v>
      </c>
      <c r="P36" s="207">
        <v>1</v>
      </c>
      <c r="Q36" s="358"/>
      <c r="R36" s="359"/>
      <c r="S36" s="359"/>
      <c r="T36" s="360"/>
      <c r="U36" s="384"/>
      <c r="V36" s="384"/>
      <c r="W36" s="384"/>
      <c r="X36" s="384"/>
      <c r="Y36" s="364"/>
      <c r="Z36" s="364"/>
      <c r="AA36" s="364"/>
      <c r="AB36" s="364"/>
      <c r="AC36" s="364"/>
      <c r="AD36" s="364"/>
      <c r="AE36" s="366"/>
      <c r="AF36" s="134"/>
      <c r="AG36" s="137"/>
      <c r="AH36" s="78"/>
      <c r="AI36" s="78"/>
      <c r="AJ36" s="78"/>
      <c r="AK36" s="78"/>
      <c r="AL36" s="78"/>
      <c r="AM36" s="78"/>
      <c r="AN36" s="78"/>
      <c r="AO36" s="78"/>
    </row>
    <row r="37" spans="1:41" s="72" customFormat="1" ht="17.25" customHeight="1" x14ac:dyDescent="0.15"/>
    <row r="38" spans="1:41" ht="45" customHeight="1" x14ac:dyDescent="0.2">
      <c r="A38" s="262" t="s">
        <v>162</v>
      </c>
      <c r="B38" s="263"/>
      <c r="C38" s="263"/>
      <c r="D38" s="263"/>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4"/>
      <c r="AG38" s="78"/>
      <c r="AH38" s="78"/>
      <c r="AI38" s="78"/>
      <c r="AJ38" s="78"/>
      <c r="AK38" s="78"/>
      <c r="AL38" s="78"/>
      <c r="AM38" s="78"/>
      <c r="AN38" s="78"/>
      <c r="AO38" s="78"/>
    </row>
    <row r="39" spans="1:41" ht="26" customHeight="1" x14ac:dyDescent="0.2">
      <c r="A39" s="347" t="s">
        <v>60</v>
      </c>
      <c r="B39" s="348" t="s">
        <v>163</v>
      </c>
      <c r="C39" s="350" t="s">
        <v>164</v>
      </c>
      <c r="D39" s="352" t="s">
        <v>165</v>
      </c>
      <c r="E39" s="353"/>
      <c r="F39" s="353"/>
      <c r="G39" s="353"/>
      <c r="H39" s="353"/>
      <c r="I39" s="353"/>
      <c r="J39" s="353"/>
      <c r="K39" s="353"/>
      <c r="L39" s="353"/>
      <c r="M39" s="353"/>
      <c r="N39" s="353"/>
      <c r="O39" s="353"/>
      <c r="P39" s="354"/>
      <c r="Q39" s="348" t="s">
        <v>166</v>
      </c>
      <c r="R39" s="348"/>
      <c r="S39" s="348"/>
      <c r="T39" s="348"/>
      <c r="U39" s="348"/>
      <c r="V39" s="348"/>
      <c r="W39" s="348"/>
      <c r="X39" s="348"/>
      <c r="Y39" s="348"/>
      <c r="Z39" s="348"/>
      <c r="AA39" s="348"/>
      <c r="AB39" s="348"/>
      <c r="AC39" s="348"/>
      <c r="AD39" s="348"/>
      <c r="AE39" s="367"/>
      <c r="AG39" s="78"/>
      <c r="AH39" s="78"/>
      <c r="AI39" s="78"/>
      <c r="AJ39" s="78"/>
      <c r="AK39" s="78"/>
      <c r="AL39" s="78"/>
      <c r="AM39" s="78"/>
      <c r="AN39" s="78"/>
      <c r="AO39" s="78"/>
    </row>
    <row r="40" spans="1:41" ht="26" customHeight="1" x14ac:dyDescent="0.2">
      <c r="A40" s="269"/>
      <c r="B40" s="261"/>
      <c r="C40" s="351"/>
      <c r="D40" s="73" t="s">
        <v>167</v>
      </c>
      <c r="E40" s="73" t="s">
        <v>168</v>
      </c>
      <c r="F40" s="73" t="s">
        <v>169</v>
      </c>
      <c r="G40" s="73" t="s">
        <v>170</v>
      </c>
      <c r="H40" s="73" t="s">
        <v>171</v>
      </c>
      <c r="I40" s="73" t="s">
        <v>172</v>
      </c>
      <c r="J40" s="73" t="s">
        <v>173</v>
      </c>
      <c r="K40" s="73" t="s">
        <v>174</v>
      </c>
      <c r="L40" s="73" t="s">
        <v>175</v>
      </c>
      <c r="M40" s="73" t="s">
        <v>176</v>
      </c>
      <c r="N40" s="73" t="s">
        <v>177</v>
      </c>
      <c r="O40" s="73" t="s">
        <v>178</v>
      </c>
      <c r="P40" s="73" t="s">
        <v>179</v>
      </c>
      <c r="Q40" s="266" t="s">
        <v>180</v>
      </c>
      <c r="R40" s="267"/>
      <c r="S40" s="267"/>
      <c r="T40" s="267"/>
      <c r="U40" s="267"/>
      <c r="V40" s="267"/>
      <c r="W40" s="267"/>
      <c r="X40" s="268"/>
      <c r="Y40" s="266" t="s">
        <v>68</v>
      </c>
      <c r="Z40" s="267"/>
      <c r="AA40" s="267"/>
      <c r="AB40" s="267"/>
      <c r="AC40" s="267"/>
      <c r="AD40" s="267"/>
      <c r="AE40" s="368"/>
      <c r="AG40" s="84"/>
      <c r="AH40" s="84"/>
      <c r="AI40" s="84"/>
      <c r="AJ40" s="84"/>
      <c r="AK40" s="84"/>
      <c r="AL40" s="84"/>
      <c r="AM40" s="84"/>
      <c r="AN40" s="84"/>
      <c r="AO40" s="84"/>
    </row>
    <row r="41" spans="1:41" ht="139.25" customHeight="1" x14ac:dyDescent="0.2">
      <c r="A41" s="380" t="s">
        <v>374</v>
      </c>
      <c r="B41" s="349">
        <v>0.15</v>
      </c>
      <c r="C41" s="85" t="s">
        <v>48</v>
      </c>
      <c r="D41" s="86"/>
      <c r="E41" s="86"/>
      <c r="F41" s="86"/>
      <c r="G41" s="86"/>
      <c r="H41" s="86"/>
      <c r="I41" s="86"/>
      <c r="J41" s="86">
        <v>0.16</v>
      </c>
      <c r="K41" s="86">
        <v>0.16</v>
      </c>
      <c r="L41" s="86">
        <v>0.17</v>
      </c>
      <c r="M41" s="86">
        <v>0.17</v>
      </c>
      <c r="N41" s="86">
        <v>0.17</v>
      </c>
      <c r="O41" s="86">
        <v>0.17</v>
      </c>
      <c r="P41" s="87">
        <f>SUM(J41:O41)</f>
        <v>1</v>
      </c>
      <c r="Q41" s="252" t="s">
        <v>453</v>
      </c>
      <c r="R41" s="253"/>
      <c r="S41" s="253"/>
      <c r="T41" s="253"/>
      <c r="U41" s="253"/>
      <c r="V41" s="253"/>
      <c r="W41" s="253"/>
      <c r="X41" s="254"/>
      <c r="Y41" s="258" t="s">
        <v>456</v>
      </c>
      <c r="Z41" s="253"/>
      <c r="AA41" s="253"/>
      <c r="AB41" s="253"/>
      <c r="AC41" s="253"/>
      <c r="AD41" s="253"/>
      <c r="AE41" s="259"/>
      <c r="AG41" s="88"/>
      <c r="AH41" s="88"/>
      <c r="AI41" s="88"/>
      <c r="AJ41" s="88"/>
      <c r="AK41" s="88"/>
      <c r="AL41" s="88"/>
      <c r="AM41" s="88"/>
      <c r="AN41" s="88"/>
      <c r="AO41" s="88"/>
    </row>
    <row r="42" spans="1:41" ht="86.25" customHeight="1" x14ac:dyDescent="0.2">
      <c r="A42" s="380"/>
      <c r="B42" s="349"/>
      <c r="C42" s="89" t="s">
        <v>50</v>
      </c>
      <c r="D42" s="90"/>
      <c r="E42" s="90"/>
      <c r="F42" s="90"/>
      <c r="G42" s="90"/>
      <c r="H42" s="90"/>
      <c r="I42" s="90"/>
      <c r="J42" s="90">
        <v>0.16</v>
      </c>
      <c r="K42" s="90">
        <v>0.16</v>
      </c>
      <c r="L42" s="90">
        <v>0.17</v>
      </c>
      <c r="M42" s="90">
        <v>0.17</v>
      </c>
      <c r="N42" s="90">
        <v>0.17</v>
      </c>
      <c r="O42" s="90">
        <v>0.17</v>
      </c>
      <c r="P42" s="87">
        <f t="shared" ref="P42:P44" si="1">SUM(D42:O42)</f>
        <v>1</v>
      </c>
      <c r="Q42" s="255"/>
      <c r="R42" s="256"/>
      <c r="S42" s="256"/>
      <c r="T42" s="256"/>
      <c r="U42" s="256"/>
      <c r="V42" s="256"/>
      <c r="W42" s="256"/>
      <c r="X42" s="257"/>
      <c r="Y42" s="255"/>
      <c r="Z42" s="256"/>
      <c r="AA42" s="256"/>
      <c r="AB42" s="256"/>
      <c r="AC42" s="256"/>
      <c r="AD42" s="256"/>
      <c r="AE42" s="260"/>
    </row>
    <row r="43" spans="1:41" ht="71" customHeight="1" x14ac:dyDescent="0.2">
      <c r="A43" s="380" t="s">
        <v>384</v>
      </c>
      <c r="B43" s="349">
        <v>0.15</v>
      </c>
      <c r="C43" s="85" t="s">
        <v>48</v>
      </c>
      <c r="D43" s="86"/>
      <c r="E43" s="86"/>
      <c r="F43" s="86"/>
      <c r="G43" s="86"/>
      <c r="H43" s="86"/>
      <c r="I43" s="86"/>
      <c r="J43" s="141">
        <v>0.42</v>
      </c>
      <c r="K43" s="141">
        <v>0.08</v>
      </c>
      <c r="L43" s="141">
        <v>0.15</v>
      </c>
      <c r="M43" s="141">
        <v>0.15</v>
      </c>
      <c r="N43" s="141">
        <v>0.12</v>
      </c>
      <c r="O43" s="141">
        <v>0.08</v>
      </c>
      <c r="P43" s="208">
        <f>SUM(J43:O43)</f>
        <v>1</v>
      </c>
      <c r="Q43" s="252" t="s">
        <v>454</v>
      </c>
      <c r="R43" s="253"/>
      <c r="S43" s="253"/>
      <c r="T43" s="253"/>
      <c r="U43" s="253"/>
      <c r="V43" s="253"/>
      <c r="W43" s="253"/>
      <c r="X43" s="254"/>
      <c r="Y43" s="258" t="s">
        <v>457</v>
      </c>
      <c r="Z43" s="253"/>
      <c r="AA43" s="253"/>
      <c r="AB43" s="253"/>
      <c r="AC43" s="253"/>
      <c r="AD43" s="253"/>
      <c r="AE43" s="259"/>
    </row>
    <row r="44" spans="1:41" ht="89" customHeight="1" x14ac:dyDescent="0.2">
      <c r="A44" s="380"/>
      <c r="B44" s="349"/>
      <c r="C44" s="89" t="s">
        <v>50</v>
      </c>
      <c r="D44" s="90"/>
      <c r="E44" s="90"/>
      <c r="F44" s="90"/>
      <c r="G44" s="90"/>
      <c r="H44" s="90"/>
      <c r="I44" s="90"/>
      <c r="J44" s="90">
        <v>0.42</v>
      </c>
      <c r="K44" s="90">
        <v>0.08</v>
      </c>
      <c r="L44" s="90">
        <v>0.25</v>
      </c>
      <c r="M44" s="90">
        <v>0.25</v>
      </c>
      <c r="N44" s="90">
        <v>0.05</v>
      </c>
      <c r="O44" s="90">
        <v>0.15</v>
      </c>
      <c r="P44" s="87">
        <f t="shared" si="1"/>
        <v>1.2</v>
      </c>
      <c r="Q44" s="255"/>
      <c r="R44" s="256"/>
      <c r="S44" s="256"/>
      <c r="T44" s="256"/>
      <c r="U44" s="256"/>
      <c r="V44" s="256"/>
      <c r="W44" s="256"/>
      <c r="X44" s="257"/>
      <c r="Y44" s="255"/>
      <c r="Z44" s="256"/>
      <c r="AA44" s="256"/>
      <c r="AB44" s="256"/>
      <c r="AC44" s="256"/>
      <c r="AD44" s="256"/>
      <c r="AE44" s="260"/>
    </row>
    <row r="45" spans="1:41" ht="15" customHeight="1" x14ac:dyDescent="0.2">
      <c r="A45" s="15" t="s">
        <v>181</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96DD95C8-6E96-4CF2-881D-30ECA278EE05}">
      <formula1>$B$21:$M$21</formula1>
    </dataValidation>
    <dataValidation type="textLength" operator="lessThanOrEqual" allowBlank="1" showInputMessage="1" showErrorMessage="1" errorTitle="Máximo 2.000 caracteres" error="Máximo 2.000 caracteres" promptTitle="2.000 caracteres" sqref="Q30:Q31" xr:uid="{3C7CCD9E-5959-454C-A91A-A8F487EEE5FF}">
      <formula1>2000</formula1>
    </dataValidation>
    <dataValidation type="textLength" operator="lessThanOrEqual" allowBlank="1" showInputMessage="1" showErrorMessage="1" errorTitle="Máximo 2.000 caracteres" error="Máximo 2.000 caracteres" sqref="AC35 Q35 Y35 Q41 Q43" xr:uid="{3F3BE1F6-EA74-44B3-8538-4045EC820D8F}">
      <formula1>2000</formula1>
    </dataValidation>
  </dataValidations>
  <hyperlinks>
    <hyperlink ref="Y41" r:id="rId1" xr:uid="{9BCFBFF4-96F0-7D46-B98D-B8A59C9C471B}"/>
    <hyperlink ref="Y43" r:id="rId2" xr:uid="{8942AE46-9320-C340-B65C-D82888C44341}"/>
  </hyperlinks>
  <pageMargins left="0.7" right="0.7" top="0.75" bottom="0.75" header="0.3" footer="0.3"/>
  <pageSetup scale="28" orientation="landscape" r:id="rId3"/>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853AF2C3-8A81-48E7-8EB7-171143299E38}">
          <x14:formula1>
            <xm:f>listas!$C$2:$C$20</xm:f>
          </x14:formula1>
          <xm:sqref>AA15:AE15</xm:sqref>
        </x14:dataValidation>
        <x14:dataValidation type="list" allowBlank="1" showInputMessage="1" showErrorMessage="1" xr:uid="{DB99F2AD-D39A-4647-ADC1-0645024DEEE4}">
          <x14:formula1>
            <xm:f>listas!$B$2:$B$8</xm:f>
          </x14:formula1>
          <xm:sqref>R15:X15</xm:sqref>
        </x14:dataValidation>
        <x14:dataValidation type="list" allowBlank="1" showInputMessage="1" showErrorMessage="1" xr:uid="{3ACBA07D-6984-4633-B5EC-06CE1986BD01}">
          <x14:formula1>
            <xm:f>listas!$A$2:$A$6</xm:f>
          </x14:formula1>
          <xm:sqref>C15:K15</xm:sqref>
        </x14:dataValidation>
        <x14:dataValidation type="list" allowBlank="1" showInputMessage="1" showErrorMessage="1" xr:uid="{823DB76F-C33D-4D66-B5B7-316AE7290261}">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26A2F-98BB-4E45-BF15-28E458433C4B}">
  <sheetPr>
    <tabColor theme="7" tint="0.39997558519241921"/>
    <pageSetUpPr fitToPage="1"/>
  </sheetPr>
  <dimension ref="A1:AO44"/>
  <sheetViews>
    <sheetView showGridLines="0" topLeftCell="J36" zoomScale="75" zoomScaleNormal="80" workbookViewId="0">
      <selection activeCell="Q41" sqref="Q41:X42"/>
    </sheetView>
  </sheetViews>
  <sheetFormatPr baseColWidth="10" defaultColWidth="10.6640625" defaultRowHeight="14" x14ac:dyDescent="0.2"/>
  <cols>
    <col min="1" max="1" width="38.5" style="15" customWidth="1"/>
    <col min="2" max="2" width="20.5" style="15" customWidth="1"/>
    <col min="3" max="14" width="20.6640625" style="15" customWidth="1"/>
    <col min="15" max="15" width="20.5" style="15" customWidth="1"/>
    <col min="16" max="16" width="32.5" style="15" customWidth="1"/>
    <col min="17" max="20" width="18.1640625" style="15" customWidth="1"/>
    <col min="21" max="21" width="27" style="15" customWidth="1"/>
    <col min="22" max="22" width="18.1640625" style="15" customWidth="1"/>
    <col min="23" max="23" width="31.33203125" style="15" customWidth="1"/>
    <col min="24" max="24" width="81.83203125" style="15" customWidth="1"/>
    <col min="25" max="27" width="18.1640625" style="15" customWidth="1"/>
    <col min="28" max="28" width="22.6640625" style="15" customWidth="1"/>
    <col min="29" max="29" width="21" style="15" customWidth="1"/>
    <col min="30" max="30" width="19.5" style="15" customWidth="1"/>
    <col min="31" max="31" width="20.5" style="15" customWidth="1"/>
    <col min="32" max="32" width="22.6640625" style="15" customWidth="1"/>
    <col min="33" max="33" width="18.5" style="15" bestFit="1" customWidth="1"/>
    <col min="34" max="34" width="8.5" style="15" customWidth="1"/>
    <col min="35" max="35" width="18.5" style="15" bestFit="1" customWidth="1"/>
    <col min="36" max="36" width="5.6640625" style="15" customWidth="1"/>
    <col min="37" max="37" width="18.5" style="15" bestFit="1" customWidth="1"/>
    <col min="38" max="38" width="4.6640625" style="15" customWidth="1"/>
    <col min="39" max="39" width="23" style="15" bestFit="1" customWidth="1"/>
    <col min="40" max="40" width="9.1640625" style="15"/>
    <col min="41" max="41" width="18.5" style="15" bestFit="1" customWidth="1"/>
    <col min="42" max="42" width="16.1640625" style="15" customWidth="1"/>
    <col min="43" max="16384" width="10.6640625" style="15"/>
  </cols>
  <sheetData>
    <row r="1" spans="1:31" ht="32.25" customHeight="1" x14ac:dyDescent="0.2">
      <c r="A1" s="286"/>
      <c r="B1" s="289" t="s">
        <v>121</v>
      </c>
      <c r="C1" s="290"/>
      <c r="D1" s="290"/>
      <c r="E1" s="290"/>
      <c r="F1" s="290"/>
      <c r="G1" s="290"/>
      <c r="H1" s="290"/>
      <c r="I1" s="290"/>
      <c r="J1" s="290"/>
      <c r="K1" s="290"/>
      <c r="L1" s="290"/>
      <c r="M1" s="290"/>
      <c r="N1" s="290"/>
      <c r="O1" s="290"/>
      <c r="P1" s="290"/>
      <c r="Q1" s="290"/>
      <c r="R1" s="290"/>
      <c r="S1" s="290"/>
      <c r="T1" s="290"/>
      <c r="U1" s="290"/>
      <c r="V1" s="290"/>
      <c r="W1" s="290"/>
      <c r="X1" s="290"/>
      <c r="Y1" s="290"/>
      <c r="Z1" s="290"/>
      <c r="AA1" s="291"/>
      <c r="AB1" s="298" t="s">
        <v>122</v>
      </c>
      <c r="AC1" s="299"/>
      <c r="AD1" s="299"/>
      <c r="AE1" s="300"/>
    </row>
    <row r="2" spans="1:31" ht="30.75" customHeight="1" x14ac:dyDescent="0.2">
      <c r="A2" s="287"/>
      <c r="B2" s="289" t="s">
        <v>123</v>
      </c>
      <c r="C2" s="290"/>
      <c r="D2" s="290"/>
      <c r="E2" s="290"/>
      <c r="F2" s="290"/>
      <c r="G2" s="290"/>
      <c r="H2" s="290"/>
      <c r="I2" s="290"/>
      <c r="J2" s="290"/>
      <c r="K2" s="290"/>
      <c r="L2" s="290"/>
      <c r="M2" s="290"/>
      <c r="N2" s="290"/>
      <c r="O2" s="290"/>
      <c r="P2" s="290"/>
      <c r="Q2" s="290"/>
      <c r="R2" s="290"/>
      <c r="S2" s="290"/>
      <c r="T2" s="290"/>
      <c r="U2" s="290"/>
      <c r="V2" s="290"/>
      <c r="W2" s="290"/>
      <c r="X2" s="290"/>
      <c r="Y2" s="290"/>
      <c r="Z2" s="290"/>
      <c r="AA2" s="291"/>
      <c r="AB2" s="298" t="s">
        <v>124</v>
      </c>
      <c r="AC2" s="299"/>
      <c r="AD2" s="299"/>
      <c r="AE2" s="300"/>
    </row>
    <row r="3" spans="1:31" ht="24" customHeight="1" x14ac:dyDescent="0.2">
      <c r="A3" s="287"/>
      <c r="B3" s="292" t="s">
        <v>125</v>
      </c>
      <c r="C3" s="293"/>
      <c r="D3" s="293"/>
      <c r="E3" s="293"/>
      <c r="F3" s="293"/>
      <c r="G3" s="293"/>
      <c r="H3" s="293"/>
      <c r="I3" s="293"/>
      <c r="J3" s="293"/>
      <c r="K3" s="293"/>
      <c r="L3" s="293"/>
      <c r="M3" s="293"/>
      <c r="N3" s="293"/>
      <c r="O3" s="293"/>
      <c r="P3" s="293"/>
      <c r="Q3" s="293"/>
      <c r="R3" s="293"/>
      <c r="S3" s="293"/>
      <c r="T3" s="293"/>
      <c r="U3" s="293"/>
      <c r="V3" s="293"/>
      <c r="W3" s="293"/>
      <c r="X3" s="293"/>
      <c r="Y3" s="293"/>
      <c r="Z3" s="293"/>
      <c r="AA3" s="294"/>
      <c r="AB3" s="298" t="s">
        <v>126</v>
      </c>
      <c r="AC3" s="299"/>
      <c r="AD3" s="299"/>
      <c r="AE3" s="300"/>
    </row>
    <row r="4" spans="1:31" ht="21.75" customHeight="1" x14ac:dyDescent="0.2">
      <c r="A4" s="288"/>
      <c r="B4" s="295"/>
      <c r="C4" s="296"/>
      <c r="D4" s="296"/>
      <c r="E4" s="296"/>
      <c r="F4" s="296"/>
      <c r="G4" s="296"/>
      <c r="H4" s="296"/>
      <c r="I4" s="296"/>
      <c r="J4" s="296"/>
      <c r="K4" s="296"/>
      <c r="L4" s="296"/>
      <c r="M4" s="296"/>
      <c r="N4" s="296"/>
      <c r="O4" s="296"/>
      <c r="P4" s="296"/>
      <c r="Q4" s="296"/>
      <c r="R4" s="296"/>
      <c r="S4" s="296"/>
      <c r="T4" s="296"/>
      <c r="U4" s="296"/>
      <c r="V4" s="296"/>
      <c r="W4" s="296"/>
      <c r="X4" s="296"/>
      <c r="Y4" s="296"/>
      <c r="Z4" s="296"/>
      <c r="AA4" s="297"/>
      <c r="AB4" s="301" t="s">
        <v>127</v>
      </c>
      <c r="AC4" s="302"/>
      <c r="AD4" s="302"/>
      <c r="AE4" s="303"/>
    </row>
    <row r="5" spans="1:31" ht="9" customHeight="1" x14ac:dyDescent="0.2">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2">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x14ac:dyDescent="0.2">
      <c r="A7" s="304" t="s">
        <v>4</v>
      </c>
      <c r="B7" s="305"/>
      <c r="C7" s="390" t="s">
        <v>151</v>
      </c>
      <c r="D7" s="304" t="s">
        <v>6</v>
      </c>
      <c r="E7" s="310"/>
      <c r="F7" s="310"/>
      <c r="G7" s="310"/>
      <c r="H7" s="305"/>
      <c r="I7" s="332">
        <v>45660</v>
      </c>
      <c r="J7" s="333"/>
      <c r="K7" s="304" t="s">
        <v>8</v>
      </c>
      <c r="L7" s="305"/>
      <c r="M7" s="324" t="s">
        <v>129</v>
      </c>
      <c r="N7" s="325"/>
      <c r="O7" s="313"/>
      <c r="P7" s="314"/>
      <c r="Q7" s="20"/>
      <c r="R7" s="20"/>
      <c r="S7" s="20"/>
      <c r="T7" s="20"/>
      <c r="U7" s="20"/>
      <c r="V7" s="20"/>
      <c r="W7" s="20"/>
      <c r="X7" s="20"/>
      <c r="Y7" s="20"/>
      <c r="Z7" s="21"/>
      <c r="AA7" s="20"/>
      <c r="AB7" s="20"/>
      <c r="AD7" s="22"/>
      <c r="AE7" s="23"/>
    </row>
    <row r="8" spans="1:31" x14ac:dyDescent="0.2">
      <c r="A8" s="306"/>
      <c r="B8" s="307"/>
      <c r="C8" s="391"/>
      <c r="D8" s="306"/>
      <c r="E8" s="311"/>
      <c r="F8" s="311"/>
      <c r="G8" s="311"/>
      <c r="H8" s="307"/>
      <c r="I8" s="334"/>
      <c r="J8" s="335"/>
      <c r="K8" s="306"/>
      <c r="L8" s="307"/>
      <c r="M8" s="341" t="s">
        <v>131</v>
      </c>
      <c r="N8" s="342"/>
      <c r="O8" s="326" t="s">
        <v>130</v>
      </c>
      <c r="P8" s="327"/>
      <c r="Q8" s="20"/>
      <c r="R8" s="20"/>
      <c r="S8" s="20"/>
      <c r="T8" s="20"/>
      <c r="U8" s="20"/>
      <c r="V8" s="20"/>
      <c r="W8" s="20"/>
      <c r="X8" s="20"/>
      <c r="Y8" s="20"/>
      <c r="Z8" s="21"/>
      <c r="AA8" s="20"/>
      <c r="AB8" s="20"/>
      <c r="AD8" s="22"/>
      <c r="AE8" s="23"/>
    </row>
    <row r="9" spans="1:31" x14ac:dyDescent="0.2">
      <c r="A9" s="308"/>
      <c r="B9" s="309"/>
      <c r="C9" s="392"/>
      <c r="D9" s="308"/>
      <c r="E9" s="312"/>
      <c r="F9" s="312"/>
      <c r="G9" s="312"/>
      <c r="H9" s="309"/>
      <c r="I9" s="336"/>
      <c r="J9" s="337"/>
      <c r="K9" s="308"/>
      <c r="L9" s="309"/>
      <c r="M9" s="328" t="s">
        <v>132</v>
      </c>
      <c r="N9" s="329"/>
      <c r="O9" s="330" t="s">
        <v>130</v>
      </c>
      <c r="P9" s="331"/>
      <c r="Q9" s="20"/>
      <c r="R9" s="20"/>
      <c r="S9" s="20"/>
      <c r="T9" s="20"/>
      <c r="U9" s="20"/>
      <c r="V9" s="20"/>
      <c r="W9" s="20"/>
      <c r="X9" s="20"/>
      <c r="Y9" s="20"/>
      <c r="Z9" s="21"/>
      <c r="AA9" s="20"/>
      <c r="AB9" s="20"/>
      <c r="AD9" s="22"/>
      <c r="AE9" s="23"/>
    </row>
    <row r="10" spans="1:31" ht="15" customHeight="1" x14ac:dyDescent="0.2">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
      <c r="A11" s="304" t="s">
        <v>10</v>
      </c>
      <c r="B11" s="305"/>
      <c r="C11" s="262" t="s">
        <v>133</v>
      </c>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4"/>
    </row>
    <row r="12" spans="1:31" ht="15" customHeight="1" x14ac:dyDescent="0.2">
      <c r="A12" s="306"/>
      <c r="B12" s="307"/>
      <c r="C12" s="315"/>
      <c r="D12" s="316"/>
      <c r="E12" s="316"/>
      <c r="F12" s="316"/>
      <c r="G12" s="316"/>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317"/>
    </row>
    <row r="13" spans="1:31" ht="15" customHeight="1" x14ac:dyDescent="0.2">
      <c r="A13" s="308"/>
      <c r="B13" s="309"/>
      <c r="C13" s="318"/>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20"/>
    </row>
    <row r="14" spans="1:31" ht="9" customHeight="1" x14ac:dyDescent="0.2">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0.5" customHeight="1" x14ac:dyDescent="0.2">
      <c r="A15" s="281" t="s">
        <v>12</v>
      </c>
      <c r="B15" s="282"/>
      <c r="C15" s="321" t="s">
        <v>134</v>
      </c>
      <c r="D15" s="322"/>
      <c r="E15" s="322"/>
      <c r="F15" s="322"/>
      <c r="G15" s="322"/>
      <c r="H15" s="322"/>
      <c r="I15" s="322"/>
      <c r="J15" s="322"/>
      <c r="K15" s="323"/>
      <c r="L15" s="271" t="s">
        <v>14</v>
      </c>
      <c r="M15" s="272"/>
      <c r="N15" s="272"/>
      <c r="O15" s="272"/>
      <c r="P15" s="272"/>
      <c r="Q15" s="273"/>
      <c r="R15" s="277" t="s">
        <v>135</v>
      </c>
      <c r="S15" s="278"/>
      <c r="T15" s="278"/>
      <c r="U15" s="278"/>
      <c r="V15" s="278"/>
      <c r="W15" s="278"/>
      <c r="X15" s="279"/>
      <c r="Y15" s="271" t="s">
        <v>15</v>
      </c>
      <c r="Z15" s="273"/>
      <c r="AA15" s="274" t="s">
        <v>185</v>
      </c>
      <c r="AB15" s="275"/>
      <c r="AC15" s="275"/>
      <c r="AD15" s="275"/>
      <c r="AE15" s="276"/>
    </row>
    <row r="16" spans="1:31" ht="9" customHeight="1" x14ac:dyDescent="0.2">
      <c r="A16" s="24"/>
      <c r="B16" s="20"/>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c r="AD16" s="22"/>
      <c r="AE16" s="23"/>
    </row>
    <row r="17" spans="1:33" s="40" customFormat="1" ht="37.5" customHeight="1" x14ac:dyDescent="0.2">
      <c r="A17" s="281" t="s">
        <v>17</v>
      </c>
      <c r="B17" s="282"/>
      <c r="C17" s="274" t="s">
        <v>184</v>
      </c>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6"/>
    </row>
    <row r="18" spans="1:33" ht="16.5" customHeight="1" x14ac:dyDescent="0.2">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224"/>
      <c r="AA18" s="224"/>
      <c r="AB18" s="224"/>
      <c r="AC18" s="223"/>
      <c r="AD18" s="42"/>
      <c r="AE18" s="43"/>
    </row>
    <row r="19" spans="1:33" ht="32" customHeight="1" x14ac:dyDescent="0.2">
      <c r="A19" s="271" t="s">
        <v>138</v>
      </c>
      <c r="B19" s="272"/>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3"/>
      <c r="AF19" s="44"/>
    </row>
    <row r="20" spans="1:33" ht="32" customHeight="1" x14ac:dyDescent="0.2">
      <c r="A20" s="45" t="s">
        <v>19</v>
      </c>
      <c r="B20" s="245" t="s">
        <v>139</v>
      </c>
      <c r="C20" s="246"/>
      <c r="D20" s="246"/>
      <c r="E20" s="246"/>
      <c r="F20" s="246"/>
      <c r="G20" s="246"/>
      <c r="H20" s="246"/>
      <c r="I20" s="246"/>
      <c r="J20" s="246"/>
      <c r="K20" s="246"/>
      <c r="L20" s="246"/>
      <c r="M20" s="246"/>
      <c r="N20" s="246"/>
      <c r="O20" s="247"/>
      <c r="P20" s="271" t="s">
        <v>140</v>
      </c>
      <c r="Q20" s="272"/>
      <c r="R20" s="272"/>
      <c r="S20" s="272"/>
      <c r="T20" s="272"/>
      <c r="U20" s="272"/>
      <c r="V20" s="272"/>
      <c r="W20" s="272"/>
      <c r="X20" s="272"/>
      <c r="Y20" s="272"/>
      <c r="Z20" s="272"/>
      <c r="AA20" s="272"/>
      <c r="AB20" s="272"/>
      <c r="AC20" s="272"/>
      <c r="AD20" s="272"/>
      <c r="AE20" s="273"/>
      <c r="AF20" s="44"/>
    </row>
    <row r="21" spans="1:33" ht="32" customHeight="1" x14ac:dyDescent="0.2">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5" t="s">
        <v>141</v>
      </c>
      <c r="R21" s="50" t="s">
        <v>142</v>
      </c>
      <c r="S21" s="50" t="s">
        <v>143</v>
      </c>
      <c r="T21" s="50" t="s">
        <v>144</v>
      </c>
      <c r="U21" s="50" t="s">
        <v>145</v>
      </c>
      <c r="V21" s="50" t="s">
        <v>146</v>
      </c>
      <c r="W21" s="50" t="s">
        <v>128</v>
      </c>
      <c r="X21" s="50" t="s">
        <v>147</v>
      </c>
      <c r="Y21" s="50" t="s">
        <v>148</v>
      </c>
      <c r="Z21" s="50" t="s">
        <v>149</v>
      </c>
      <c r="AA21" s="50" t="s">
        <v>150</v>
      </c>
      <c r="AB21" s="50" t="s">
        <v>151</v>
      </c>
      <c r="AC21" s="50" t="s">
        <v>102</v>
      </c>
      <c r="AD21" s="51" t="s">
        <v>152</v>
      </c>
      <c r="AE21" s="51" t="s">
        <v>153</v>
      </c>
      <c r="AF21" s="52"/>
    </row>
    <row r="22" spans="1:33" ht="32" customHeight="1" x14ac:dyDescent="0.2">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58">
        <f>74256788+39910214</f>
        <v>114167002</v>
      </c>
      <c r="Y22" s="58"/>
      <c r="Z22" s="58"/>
      <c r="AA22" s="58">
        <v>13794429</v>
      </c>
      <c r="AB22" s="58"/>
      <c r="AC22" s="219">
        <f>SUM(Q22:AB22)</f>
        <v>127961431</v>
      </c>
      <c r="AE22" s="59"/>
      <c r="AF22" s="52"/>
    </row>
    <row r="23" spans="1:33" ht="32" customHeight="1" x14ac:dyDescent="0.2">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f>34018075</f>
        <v>34018075</v>
      </c>
      <c r="X23" s="62">
        <f>98525407-W23</f>
        <v>64507332</v>
      </c>
      <c r="Y23" s="62">
        <f>98525407-W23-X23</f>
        <v>0</v>
      </c>
      <c r="Z23" s="62">
        <f>98525407-W23-X23-Y23</f>
        <v>0</v>
      </c>
      <c r="AA23" s="62">
        <f>121918064-W23-X23-Y23-Z23</f>
        <v>23392657</v>
      </c>
      <c r="AB23" s="62">
        <f>126242865-W23-X23-Y23-Z23-AA23</f>
        <v>4324801</v>
      </c>
      <c r="AC23" s="62">
        <f>SUM(Q23:AB23)</f>
        <v>126242865</v>
      </c>
      <c r="AD23" s="166">
        <f>AC23/SUM(W22:AB22)</f>
        <v>0.98656965628963622</v>
      </c>
      <c r="AE23" s="64">
        <f>AC23/AC22</f>
        <v>0.98656965628963622</v>
      </c>
      <c r="AF23" s="52"/>
    </row>
    <row r="24" spans="1:33" ht="32" customHeight="1" x14ac:dyDescent="0.2">
      <c r="A24" s="60" t="s">
        <v>23</v>
      </c>
      <c r="B24" s="61">
        <f>+B22-B23</f>
        <v>0</v>
      </c>
      <c r="C24" s="62">
        <f t="shared" ref="C24:M24" si="0">+C22-C23</f>
        <v>0</v>
      </c>
      <c r="D24" s="62">
        <f t="shared" si="0"/>
        <v>0</v>
      </c>
      <c r="E24" s="62">
        <f t="shared" si="0"/>
        <v>0</v>
      </c>
      <c r="F24" s="62">
        <f t="shared" si="0"/>
        <v>0</v>
      </c>
      <c r="G24" s="62">
        <f t="shared" si="0"/>
        <v>0</v>
      </c>
      <c r="H24" s="62">
        <f t="shared" si="0"/>
        <v>0</v>
      </c>
      <c r="I24" s="62"/>
      <c r="J24" s="62"/>
      <c r="K24" s="62"/>
      <c r="L24" s="62">
        <f t="shared" si="0"/>
        <v>0</v>
      </c>
      <c r="M24" s="62">
        <f t="shared" si="0"/>
        <v>0</v>
      </c>
      <c r="N24" s="62">
        <f>SUM(B24:M24)</f>
        <v>0</v>
      </c>
      <c r="O24" s="65"/>
      <c r="P24" s="60" t="s">
        <v>31</v>
      </c>
      <c r="Q24" s="61"/>
      <c r="R24" s="62"/>
      <c r="S24" s="62"/>
      <c r="T24" s="62"/>
      <c r="U24" s="62"/>
      <c r="V24" s="62"/>
      <c r="W24" s="62"/>
      <c r="X24" s="62"/>
      <c r="Y24" s="62">
        <v>16363647</v>
      </c>
      <c r="Z24" s="62">
        <v>35230864</v>
      </c>
      <c r="AA24" s="62">
        <v>30397530</v>
      </c>
      <c r="AB24" s="62">
        <f>45969390</f>
        <v>45969390</v>
      </c>
      <c r="AC24" s="220">
        <f>SUM(Q24:AB24)</f>
        <v>127961431</v>
      </c>
      <c r="AD24" s="62"/>
      <c r="AE24" s="66"/>
      <c r="AF24" s="52"/>
    </row>
    <row r="25" spans="1:33" ht="32" customHeight="1" x14ac:dyDescent="0.2">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f>3639758</f>
        <v>3639758</v>
      </c>
      <c r="Z25" s="69">
        <f>21223089-W25-X25-Y25</f>
        <v>17583331</v>
      </c>
      <c r="AA25" s="69">
        <f>43238753-Y25-Z25</f>
        <v>22015664</v>
      </c>
      <c r="AB25" s="69">
        <f>69093641-Y25-Z25-AA25</f>
        <v>25854888</v>
      </c>
      <c r="AC25" s="69">
        <f>SUM(Q25:AB25)</f>
        <v>69093641</v>
      </c>
      <c r="AD25" s="69">
        <f>AC25/SUM(W24:AB24)</f>
        <v>0.5399567702552498</v>
      </c>
      <c r="AE25" s="71">
        <f>AC25/AC24</f>
        <v>0.5399567702552498</v>
      </c>
      <c r="AF25" s="52"/>
    </row>
    <row r="26" spans="1:33" s="72" customFormat="1" ht="16.5" customHeight="1" x14ac:dyDescent="0.15"/>
    <row r="27" spans="1:33" ht="34.25" customHeight="1" x14ac:dyDescent="0.2">
      <c r="A27" s="283" t="s">
        <v>154</v>
      </c>
      <c r="B27" s="284"/>
      <c r="C27" s="284"/>
      <c r="D27" s="284"/>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5"/>
    </row>
    <row r="28" spans="1:33" ht="15" customHeight="1" x14ac:dyDescent="0.2">
      <c r="A28" s="269" t="s">
        <v>34</v>
      </c>
      <c r="B28" s="261" t="s">
        <v>36</v>
      </c>
      <c r="C28" s="261"/>
      <c r="D28" s="261" t="s">
        <v>155</v>
      </c>
      <c r="E28" s="261"/>
      <c r="F28" s="261"/>
      <c r="G28" s="261"/>
      <c r="H28" s="261"/>
      <c r="I28" s="261"/>
      <c r="J28" s="261"/>
      <c r="K28" s="261"/>
      <c r="L28" s="261"/>
      <c r="M28" s="261"/>
      <c r="N28" s="261"/>
      <c r="O28" s="261"/>
      <c r="P28" s="261" t="s">
        <v>102</v>
      </c>
      <c r="Q28" s="261" t="s">
        <v>156</v>
      </c>
      <c r="R28" s="261"/>
      <c r="S28" s="261"/>
      <c r="T28" s="261"/>
      <c r="U28" s="261"/>
      <c r="V28" s="261"/>
      <c r="W28" s="261"/>
      <c r="X28" s="261"/>
      <c r="Y28" s="261" t="s">
        <v>157</v>
      </c>
      <c r="Z28" s="261"/>
      <c r="AA28" s="261"/>
      <c r="AB28" s="261"/>
      <c r="AC28" s="261"/>
      <c r="AD28" s="261"/>
      <c r="AE28" s="265"/>
    </row>
    <row r="29" spans="1:33" ht="27" customHeight="1" x14ac:dyDescent="0.2">
      <c r="A29" s="269"/>
      <c r="B29" s="261"/>
      <c r="C29" s="261"/>
      <c r="D29" s="73" t="s">
        <v>141</v>
      </c>
      <c r="E29" s="73" t="s">
        <v>142</v>
      </c>
      <c r="F29" s="73" t="s">
        <v>143</v>
      </c>
      <c r="G29" s="73" t="s">
        <v>144</v>
      </c>
      <c r="H29" s="73" t="s">
        <v>145</v>
      </c>
      <c r="I29" s="73" t="s">
        <v>146</v>
      </c>
      <c r="J29" s="73" t="s">
        <v>128</v>
      </c>
      <c r="K29" s="73" t="s">
        <v>147</v>
      </c>
      <c r="L29" s="73" t="s">
        <v>148</v>
      </c>
      <c r="M29" s="73" t="s">
        <v>149</v>
      </c>
      <c r="N29" s="73" t="s">
        <v>150</v>
      </c>
      <c r="O29" s="73" t="s">
        <v>151</v>
      </c>
      <c r="P29" s="261"/>
      <c r="Q29" s="261"/>
      <c r="R29" s="261"/>
      <c r="S29" s="261"/>
      <c r="T29" s="261"/>
      <c r="U29" s="261"/>
      <c r="V29" s="261"/>
      <c r="W29" s="261"/>
      <c r="X29" s="261"/>
      <c r="Y29" s="261"/>
      <c r="Z29" s="261"/>
      <c r="AA29" s="261"/>
      <c r="AB29" s="261"/>
      <c r="AC29" s="261"/>
      <c r="AD29" s="261"/>
      <c r="AE29" s="265"/>
    </row>
    <row r="30" spans="1:33" ht="42" customHeight="1" x14ac:dyDescent="0.2">
      <c r="A30" s="159"/>
      <c r="B30" s="248"/>
      <c r="C30" s="248"/>
      <c r="D30" s="16"/>
      <c r="E30" s="16"/>
      <c r="F30" s="16"/>
      <c r="G30" s="16"/>
      <c r="H30" s="16"/>
      <c r="I30" s="16"/>
      <c r="J30" s="16"/>
      <c r="K30" s="16"/>
      <c r="L30" s="16"/>
      <c r="M30" s="16"/>
      <c r="N30" s="16"/>
      <c r="O30" s="16"/>
      <c r="P30" s="74">
        <f>SUM(D30:O30)</f>
        <v>0</v>
      </c>
      <c r="Q30" s="243" t="s">
        <v>158</v>
      </c>
      <c r="R30" s="243"/>
      <c r="S30" s="243"/>
      <c r="T30" s="243"/>
      <c r="U30" s="243"/>
      <c r="V30" s="243"/>
      <c r="W30" s="243"/>
      <c r="X30" s="243"/>
      <c r="Y30" s="243" t="s">
        <v>43</v>
      </c>
      <c r="Z30" s="243"/>
      <c r="AA30" s="243"/>
      <c r="AB30" s="243"/>
      <c r="AC30" s="243"/>
      <c r="AD30" s="243"/>
      <c r="AE30" s="244"/>
      <c r="AF30" s="134"/>
      <c r="AG30" s="134"/>
    </row>
    <row r="31" spans="1:33" ht="12" customHeight="1" x14ac:dyDescent="0.2">
      <c r="A31" s="75"/>
      <c r="B31" s="76"/>
      <c r="C31" s="76"/>
      <c r="D31" s="27"/>
      <c r="E31" s="27"/>
      <c r="F31" s="27"/>
      <c r="G31" s="27"/>
      <c r="H31" s="27"/>
      <c r="I31" s="27"/>
      <c r="J31" s="27"/>
      <c r="K31" s="27"/>
      <c r="L31" s="27"/>
      <c r="M31" s="27"/>
      <c r="N31" s="27"/>
      <c r="O31" s="27"/>
      <c r="P31" s="77"/>
      <c r="Q31" s="135"/>
      <c r="R31" s="135"/>
      <c r="S31" s="135"/>
      <c r="T31" s="135"/>
      <c r="U31" s="135"/>
      <c r="V31" s="135"/>
      <c r="W31" s="135"/>
      <c r="X31" s="135"/>
      <c r="Y31" s="135"/>
      <c r="Z31" s="135"/>
      <c r="AA31" s="135"/>
      <c r="AB31" s="135"/>
      <c r="AC31" s="135"/>
      <c r="AD31" s="135"/>
      <c r="AE31" s="136"/>
      <c r="AF31" s="134"/>
      <c r="AG31" s="134"/>
    </row>
    <row r="32" spans="1:33" ht="45" customHeight="1" x14ac:dyDescent="0.2">
      <c r="A32" s="262" t="s">
        <v>159</v>
      </c>
      <c r="B32" s="263"/>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4"/>
      <c r="AF32" s="134"/>
      <c r="AG32" s="134"/>
    </row>
    <row r="33" spans="1:41" ht="23" customHeight="1" x14ac:dyDescent="0.2">
      <c r="A33" s="269" t="s">
        <v>44</v>
      </c>
      <c r="B33" s="261" t="s">
        <v>46</v>
      </c>
      <c r="C33" s="261" t="s">
        <v>36</v>
      </c>
      <c r="D33" s="261" t="s">
        <v>160</v>
      </c>
      <c r="E33" s="261"/>
      <c r="F33" s="261"/>
      <c r="G33" s="261"/>
      <c r="H33" s="261"/>
      <c r="I33" s="261"/>
      <c r="J33" s="261"/>
      <c r="K33" s="261"/>
      <c r="L33" s="261"/>
      <c r="M33" s="261"/>
      <c r="N33" s="261"/>
      <c r="O33" s="261"/>
      <c r="P33" s="261"/>
      <c r="Q33" s="261" t="s">
        <v>161</v>
      </c>
      <c r="R33" s="261"/>
      <c r="S33" s="261"/>
      <c r="T33" s="261"/>
      <c r="U33" s="261"/>
      <c r="V33" s="261"/>
      <c r="W33" s="261"/>
      <c r="X33" s="261"/>
      <c r="Y33" s="261"/>
      <c r="Z33" s="261"/>
      <c r="AA33" s="261"/>
      <c r="AB33" s="261"/>
      <c r="AC33" s="261"/>
      <c r="AD33" s="261"/>
      <c r="AE33" s="265"/>
      <c r="AF33" s="134"/>
      <c r="AG33" s="137"/>
      <c r="AH33" s="78"/>
      <c r="AI33" s="78"/>
      <c r="AJ33" s="78"/>
      <c r="AK33" s="78"/>
      <c r="AL33" s="78"/>
      <c r="AM33" s="78"/>
      <c r="AN33" s="78"/>
      <c r="AO33" s="78"/>
    </row>
    <row r="34" spans="1:41" ht="27" customHeight="1" x14ac:dyDescent="0.2">
      <c r="A34" s="269"/>
      <c r="B34" s="261"/>
      <c r="C34" s="270"/>
      <c r="D34" s="73" t="s">
        <v>141</v>
      </c>
      <c r="E34" s="73" t="s">
        <v>142</v>
      </c>
      <c r="F34" s="73" t="s">
        <v>143</v>
      </c>
      <c r="G34" s="73" t="s">
        <v>144</v>
      </c>
      <c r="H34" s="73" t="s">
        <v>145</v>
      </c>
      <c r="I34" s="73" t="s">
        <v>146</v>
      </c>
      <c r="J34" s="73" t="s">
        <v>128</v>
      </c>
      <c r="K34" s="73" t="s">
        <v>147</v>
      </c>
      <c r="L34" s="73" t="s">
        <v>148</v>
      </c>
      <c r="M34" s="73" t="s">
        <v>149</v>
      </c>
      <c r="N34" s="73" t="s">
        <v>150</v>
      </c>
      <c r="O34" s="73" t="s">
        <v>151</v>
      </c>
      <c r="P34" s="73" t="s">
        <v>102</v>
      </c>
      <c r="Q34" s="266" t="s">
        <v>52</v>
      </c>
      <c r="R34" s="267"/>
      <c r="S34" s="267"/>
      <c r="T34" s="268"/>
      <c r="U34" s="261" t="s">
        <v>54</v>
      </c>
      <c r="V34" s="261"/>
      <c r="W34" s="261"/>
      <c r="X34" s="261"/>
      <c r="Y34" s="261" t="s">
        <v>56</v>
      </c>
      <c r="Z34" s="261"/>
      <c r="AA34" s="261"/>
      <c r="AB34" s="261"/>
      <c r="AC34" s="261" t="s">
        <v>58</v>
      </c>
      <c r="AD34" s="261"/>
      <c r="AE34" s="265"/>
      <c r="AF34" s="134"/>
      <c r="AG34" s="137"/>
      <c r="AH34" s="78"/>
      <c r="AI34" s="78"/>
      <c r="AJ34" s="78"/>
      <c r="AK34" s="78"/>
      <c r="AL34" s="78"/>
      <c r="AM34" s="78"/>
      <c r="AN34" s="78"/>
      <c r="AO34" s="78"/>
    </row>
    <row r="35" spans="1:41" ht="253.5" customHeight="1" x14ac:dyDescent="0.2">
      <c r="A35" s="388" t="s">
        <v>184</v>
      </c>
      <c r="B35" s="345">
        <v>0.3</v>
      </c>
      <c r="C35" s="80" t="s">
        <v>48</v>
      </c>
      <c r="D35" s="79"/>
      <c r="E35" s="79"/>
      <c r="F35" s="79"/>
      <c r="G35" s="79"/>
      <c r="H35" s="79"/>
      <c r="I35" s="79"/>
      <c r="J35" s="141">
        <v>0.1</v>
      </c>
      <c r="K35" s="141">
        <v>0.1</v>
      </c>
      <c r="L35" s="141">
        <v>0.2</v>
      </c>
      <c r="M35" s="141">
        <v>0.2</v>
      </c>
      <c r="N35" s="141">
        <v>0.2</v>
      </c>
      <c r="O35" s="141">
        <v>0.2</v>
      </c>
      <c r="P35" s="160">
        <f>SUM(J35:O35)</f>
        <v>1</v>
      </c>
      <c r="Q35" s="355" t="s">
        <v>458</v>
      </c>
      <c r="R35" s="356"/>
      <c r="S35" s="356"/>
      <c r="T35" s="357"/>
      <c r="U35" s="361" t="s">
        <v>496</v>
      </c>
      <c r="V35" s="361"/>
      <c r="W35" s="361"/>
      <c r="X35" s="361"/>
      <c r="Y35" s="363" t="s">
        <v>442</v>
      </c>
      <c r="Z35" s="363"/>
      <c r="AA35" s="363"/>
      <c r="AB35" s="363"/>
      <c r="AC35" s="363" t="s">
        <v>435</v>
      </c>
      <c r="AD35" s="363"/>
      <c r="AE35" s="365"/>
      <c r="AF35" s="134"/>
      <c r="AG35" s="137"/>
      <c r="AH35" s="78"/>
      <c r="AI35" s="78"/>
      <c r="AJ35" s="78"/>
      <c r="AK35" s="78"/>
      <c r="AL35" s="78"/>
      <c r="AM35" s="78"/>
      <c r="AN35" s="78"/>
      <c r="AO35" s="78"/>
    </row>
    <row r="36" spans="1:41" ht="253.5" customHeight="1" x14ac:dyDescent="0.2">
      <c r="A36" s="389"/>
      <c r="B36" s="346"/>
      <c r="C36" s="81" t="s">
        <v>50</v>
      </c>
      <c r="D36" s="138"/>
      <c r="E36" s="138"/>
      <c r="F36" s="138"/>
      <c r="G36" s="82"/>
      <c r="H36" s="82"/>
      <c r="I36" s="82"/>
      <c r="J36" s="83">
        <v>0.1</v>
      </c>
      <c r="K36" s="83">
        <v>0.1</v>
      </c>
      <c r="L36" s="83">
        <v>0.2</v>
      </c>
      <c r="M36" s="83">
        <v>0.26</v>
      </c>
      <c r="N36" s="216">
        <v>0.25</v>
      </c>
      <c r="O36" s="216">
        <v>0.21</v>
      </c>
      <c r="P36" s="83">
        <f>SUM(D36:O36)</f>
        <v>1.1200000000000001</v>
      </c>
      <c r="Q36" s="358"/>
      <c r="R36" s="359"/>
      <c r="S36" s="359"/>
      <c r="T36" s="360"/>
      <c r="U36" s="362"/>
      <c r="V36" s="362"/>
      <c r="W36" s="362"/>
      <c r="X36" s="362"/>
      <c r="Y36" s="364"/>
      <c r="Z36" s="364"/>
      <c r="AA36" s="364"/>
      <c r="AB36" s="364"/>
      <c r="AC36" s="364"/>
      <c r="AD36" s="364"/>
      <c r="AE36" s="366"/>
      <c r="AF36" s="134"/>
      <c r="AG36" s="137"/>
      <c r="AH36" s="78"/>
      <c r="AI36" s="78"/>
      <c r="AJ36" s="78"/>
      <c r="AK36" s="78"/>
      <c r="AL36" s="78"/>
      <c r="AM36" s="78"/>
      <c r="AN36" s="78"/>
      <c r="AO36" s="78"/>
    </row>
    <row r="37" spans="1:41" s="72" customFormat="1" ht="17.25" customHeight="1" x14ac:dyDescent="0.15"/>
    <row r="38" spans="1:41" ht="45" customHeight="1" x14ac:dyDescent="0.2">
      <c r="A38" s="262" t="s">
        <v>162</v>
      </c>
      <c r="B38" s="263"/>
      <c r="C38" s="263"/>
      <c r="D38" s="263"/>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4"/>
      <c r="AG38" s="78"/>
      <c r="AH38" s="78"/>
      <c r="AI38" s="78"/>
      <c r="AJ38" s="78"/>
      <c r="AK38" s="78"/>
      <c r="AL38" s="78"/>
      <c r="AM38" s="78"/>
      <c r="AN38" s="78"/>
      <c r="AO38" s="78"/>
    </row>
    <row r="39" spans="1:41" ht="26" customHeight="1" x14ac:dyDescent="0.2">
      <c r="A39" s="347" t="s">
        <v>60</v>
      </c>
      <c r="B39" s="348" t="s">
        <v>163</v>
      </c>
      <c r="C39" s="350" t="s">
        <v>164</v>
      </c>
      <c r="D39" s="352" t="s">
        <v>165</v>
      </c>
      <c r="E39" s="353"/>
      <c r="F39" s="353"/>
      <c r="G39" s="353"/>
      <c r="H39" s="353"/>
      <c r="I39" s="353"/>
      <c r="J39" s="353"/>
      <c r="K39" s="353"/>
      <c r="L39" s="353"/>
      <c r="M39" s="353"/>
      <c r="N39" s="353"/>
      <c r="O39" s="353"/>
      <c r="P39" s="354"/>
      <c r="Q39" s="348" t="s">
        <v>166</v>
      </c>
      <c r="R39" s="348"/>
      <c r="S39" s="348"/>
      <c r="T39" s="348"/>
      <c r="U39" s="348"/>
      <c r="V39" s="348"/>
      <c r="W39" s="348"/>
      <c r="X39" s="348"/>
      <c r="Y39" s="348"/>
      <c r="Z39" s="348"/>
      <c r="AA39" s="348"/>
      <c r="AB39" s="348"/>
      <c r="AC39" s="348"/>
      <c r="AD39" s="348"/>
      <c r="AE39" s="367"/>
      <c r="AG39" s="78"/>
      <c r="AH39" s="78"/>
      <c r="AI39" s="78"/>
      <c r="AJ39" s="78"/>
      <c r="AK39" s="78"/>
      <c r="AL39" s="78"/>
      <c r="AM39" s="78"/>
      <c r="AN39" s="78"/>
      <c r="AO39" s="78"/>
    </row>
    <row r="40" spans="1:41" ht="26" customHeight="1" x14ac:dyDescent="0.2">
      <c r="A40" s="269"/>
      <c r="B40" s="261"/>
      <c r="C40" s="351"/>
      <c r="D40" s="73" t="s">
        <v>167</v>
      </c>
      <c r="E40" s="73" t="s">
        <v>168</v>
      </c>
      <c r="F40" s="73" t="s">
        <v>169</v>
      </c>
      <c r="G40" s="73" t="s">
        <v>170</v>
      </c>
      <c r="H40" s="73" t="s">
        <v>171</v>
      </c>
      <c r="I40" s="73" t="s">
        <v>172</v>
      </c>
      <c r="J40" s="73" t="s">
        <v>173</v>
      </c>
      <c r="K40" s="73" t="s">
        <v>174</v>
      </c>
      <c r="L40" s="73" t="s">
        <v>175</v>
      </c>
      <c r="M40" s="73" t="s">
        <v>176</v>
      </c>
      <c r="N40" s="73" t="s">
        <v>177</v>
      </c>
      <c r="O40" s="73" t="s">
        <v>178</v>
      </c>
      <c r="P40" s="73" t="s">
        <v>179</v>
      </c>
      <c r="Q40" s="266" t="s">
        <v>180</v>
      </c>
      <c r="R40" s="267"/>
      <c r="S40" s="267"/>
      <c r="T40" s="267"/>
      <c r="U40" s="267"/>
      <c r="V40" s="267"/>
      <c r="W40" s="267"/>
      <c r="X40" s="268"/>
      <c r="Y40" s="266" t="s">
        <v>68</v>
      </c>
      <c r="Z40" s="267"/>
      <c r="AA40" s="267"/>
      <c r="AB40" s="267"/>
      <c r="AC40" s="267"/>
      <c r="AD40" s="267"/>
      <c r="AE40" s="368"/>
      <c r="AG40" s="84"/>
      <c r="AH40" s="84"/>
      <c r="AI40" s="84"/>
      <c r="AJ40" s="84"/>
      <c r="AK40" s="84"/>
      <c r="AL40" s="84"/>
      <c r="AM40" s="84"/>
      <c r="AN40" s="84"/>
      <c r="AO40" s="84"/>
    </row>
    <row r="41" spans="1:41" ht="130.25" customHeight="1" x14ac:dyDescent="0.2">
      <c r="A41" s="380" t="s">
        <v>415</v>
      </c>
      <c r="B41" s="387">
        <v>0.15</v>
      </c>
      <c r="C41" s="85" t="s">
        <v>48</v>
      </c>
      <c r="D41" s="86"/>
      <c r="E41" s="86"/>
      <c r="F41" s="86"/>
      <c r="G41" s="86"/>
      <c r="H41" s="86"/>
      <c r="I41" s="86"/>
      <c r="J41" s="141">
        <v>0</v>
      </c>
      <c r="K41" s="141">
        <v>0.2</v>
      </c>
      <c r="L41" s="141">
        <v>0.2</v>
      </c>
      <c r="M41" s="141">
        <v>0.2</v>
      </c>
      <c r="N41" s="141">
        <v>0.2</v>
      </c>
      <c r="O41" s="141">
        <v>0.2</v>
      </c>
      <c r="P41" s="160">
        <f>SUM(J41:O41)</f>
        <v>1</v>
      </c>
      <c r="Q41" s="374" t="s">
        <v>498</v>
      </c>
      <c r="R41" s="375"/>
      <c r="S41" s="375"/>
      <c r="T41" s="375"/>
      <c r="U41" s="375"/>
      <c r="V41" s="375"/>
      <c r="W41" s="375"/>
      <c r="X41" s="376"/>
      <c r="Y41" s="258" t="s">
        <v>460</v>
      </c>
      <c r="Z41" s="253"/>
      <c r="AA41" s="253"/>
      <c r="AB41" s="253"/>
      <c r="AC41" s="253"/>
      <c r="AD41" s="253"/>
      <c r="AE41" s="259"/>
      <c r="AG41" s="88"/>
      <c r="AH41" s="88"/>
      <c r="AI41" s="88"/>
      <c r="AJ41" s="88"/>
      <c r="AK41" s="88"/>
      <c r="AL41" s="88"/>
      <c r="AM41" s="88"/>
      <c r="AN41" s="88"/>
      <c r="AO41" s="88"/>
    </row>
    <row r="42" spans="1:41" ht="146" customHeight="1" x14ac:dyDescent="0.2">
      <c r="A42" s="380"/>
      <c r="B42" s="387"/>
      <c r="C42" s="89" t="s">
        <v>50</v>
      </c>
      <c r="D42" s="90"/>
      <c r="E42" s="90"/>
      <c r="F42" s="90"/>
      <c r="G42" s="90"/>
      <c r="H42" s="90"/>
      <c r="I42" s="90"/>
      <c r="J42" s="90">
        <v>0</v>
      </c>
      <c r="K42" s="90">
        <v>0.2</v>
      </c>
      <c r="L42" s="90">
        <v>0.2</v>
      </c>
      <c r="M42" s="90">
        <v>0.2</v>
      </c>
      <c r="N42" s="90">
        <v>0.2</v>
      </c>
      <c r="O42" s="90">
        <v>0.2</v>
      </c>
      <c r="P42" s="87">
        <f t="shared" ref="P42" si="1">SUM(D42:O42)</f>
        <v>1</v>
      </c>
      <c r="Q42" s="377"/>
      <c r="R42" s="378"/>
      <c r="S42" s="378"/>
      <c r="T42" s="378"/>
      <c r="U42" s="378"/>
      <c r="V42" s="378"/>
      <c r="W42" s="378"/>
      <c r="X42" s="379"/>
      <c r="Y42" s="255"/>
      <c r="Z42" s="256"/>
      <c r="AA42" s="256"/>
      <c r="AB42" s="256"/>
      <c r="AC42" s="256"/>
      <c r="AD42" s="256"/>
      <c r="AE42" s="260"/>
    </row>
    <row r="43" spans="1:41" ht="168.75" customHeight="1" x14ac:dyDescent="0.2">
      <c r="A43" s="385" t="s">
        <v>385</v>
      </c>
      <c r="B43" s="387">
        <v>0.15</v>
      </c>
      <c r="C43" s="150" t="s">
        <v>48</v>
      </c>
      <c r="D43" s="142"/>
      <c r="E43" s="142"/>
      <c r="F43" s="142"/>
      <c r="G43" s="142"/>
      <c r="H43" s="142"/>
      <c r="I43" s="142"/>
      <c r="J43" s="141">
        <v>0.33</v>
      </c>
      <c r="K43" s="141">
        <v>0.08</v>
      </c>
      <c r="L43" s="141">
        <v>0.16</v>
      </c>
      <c r="M43" s="141">
        <v>0.16</v>
      </c>
      <c r="N43" s="141">
        <v>0.16</v>
      </c>
      <c r="O43" s="141">
        <v>0.11</v>
      </c>
      <c r="P43" s="160">
        <f>SUM(J43:O43)</f>
        <v>1.0000000000000002</v>
      </c>
      <c r="Q43" s="252" t="s">
        <v>497</v>
      </c>
      <c r="R43" s="253"/>
      <c r="S43" s="253"/>
      <c r="T43" s="253"/>
      <c r="U43" s="253"/>
      <c r="V43" s="253"/>
      <c r="W43" s="253"/>
      <c r="X43" s="254"/>
      <c r="Y43" s="258" t="s">
        <v>459</v>
      </c>
      <c r="Z43" s="253"/>
      <c r="AA43" s="253"/>
      <c r="AB43" s="253"/>
      <c r="AC43" s="253"/>
      <c r="AD43" s="253"/>
      <c r="AE43" s="254"/>
    </row>
    <row r="44" spans="1:41" ht="287" customHeight="1" x14ac:dyDescent="0.2">
      <c r="A44" s="386"/>
      <c r="B44" s="387"/>
      <c r="C44" s="156" t="s">
        <v>50</v>
      </c>
      <c r="D44" s="157"/>
      <c r="E44" s="157"/>
      <c r="F44" s="157"/>
      <c r="G44" s="157"/>
      <c r="H44" s="157"/>
      <c r="I44" s="157"/>
      <c r="J44" s="194">
        <v>0.33</v>
      </c>
      <c r="K44" s="194">
        <v>0.42</v>
      </c>
      <c r="L44" s="194">
        <v>0.25</v>
      </c>
      <c r="M44" s="194">
        <v>0.08</v>
      </c>
      <c r="N44" s="194">
        <v>0.09</v>
      </c>
      <c r="O44" s="194">
        <v>0.08</v>
      </c>
      <c r="P44" s="195">
        <f>SUM(J44:O44)</f>
        <v>1.2500000000000002</v>
      </c>
      <c r="Q44" s="255"/>
      <c r="R44" s="256"/>
      <c r="S44" s="256"/>
      <c r="T44" s="256"/>
      <c r="U44" s="256"/>
      <c r="V44" s="256"/>
      <c r="W44" s="256"/>
      <c r="X44" s="257"/>
      <c r="Y44" s="255"/>
      <c r="Z44" s="256"/>
      <c r="AA44" s="256"/>
      <c r="AB44" s="256"/>
      <c r="AC44" s="256"/>
      <c r="AD44" s="256"/>
      <c r="AE44" s="257"/>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3:A44"/>
    <mergeCell ref="B43:B44"/>
    <mergeCell ref="Q43:X44"/>
    <mergeCell ref="Y43:AE44"/>
    <mergeCell ref="A41:A42"/>
    <mergeCell ref="B41:B42"/>
    <mergeCell ref="Q41:X42"/>
    <mergeCell ref="Y41:AE42"/>
  </mergeCells>
  <dataValidations count="3">
    <dataValidation type="textLength" operator="lessThanOrEqual" allowBlank="1" showInputMessage="1" showErrorMessage="1" errorTitle="Máximo 2.000 caracteres" error="Máximo 2.000 caracteres" sqref="AC35 Q35 Y35 Q41" xr:uid="{9A0AFFB4-1C52-4BA9-9684-ED142AC53D67}">
      <formula1>2000</formula1>
    </dataValidation>
    <dataValidation type="textLength" operator="lessThanOrEqual" allowBlank="1" showInputMessage="1" showErrorMessage="1" errorTitle="Máximo 2.000 caracteres" error="Máximo 2.000 caracteres" promptTitle="2.000 caracteres" sqref="Q30:Q31" xr:uid="{0A571A37-2639-4AA2-8C57-55F794A2B92E}">
      <formula1>2000</formula1>
    </dataValidation>
    <dataValidation type="list" allowBlank="1" showInputMessage="1" showErrorMessage="1" sqref="C7:C9" xr:uid="{017BD4B3-DBE8-4674-9FA0-236B3D9EA865}">
      <formula1>$B$21:$M$21</formula1>
    </dataValidation>
  </dataValidations>
  <hyperlinks>
    <hyperlink ref="Y43" r:id="rId1" xr:uid="{D1DC63AC-E8BA-634A-9E87-59B3360E97CF}"/>
    <hyperlink ref="Y41" r:id="rId2" xr:uid="{E410DA7A-55F4-5E4F-8913-36A36EC19040}"/>
  </hyperlinks>
  <pageMargins left="0.25" right="0.25" top="0.75" bottom="0.75" header="0.3" footer="0.3"/>
  <pageSetup scale="18" orientation="landscape" r:id="rId3"/>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76E78668-E7DC-4FF7-A4CF-3024C1D38516}">
          <x14:formula1>
            <xm:f>listas!$D$2:$D$15</xm:f>
          </x14:formula1>
          <xm:sqref>C11:AE13</xm:sqref>
        </x14:dataValidation>
        <x14:dataValidation type="list" allowBlank="1" showInputMessage="1" showErrorMessage="1" xr:uid="{1D105FD4-0FBB-496C-9B24-5CD058CBD4D5}">
          <x14:formula1>
            <xm:f>listas!$A$2:$A$6</xm:f>
          </x14:formula1>
          <xm:sqref>C15:K15</xm:sqref>
        </x14:dataValidation>
        <x14:dataValidation type="list" allowBlank="1" showInputMessage="1" showErrorMessage="1" xr:uid="{559D3204-57B8-4197-9BBB-A70C9D51EBFB}">
          <x14:formula1>
            <xm:f>listas!$B$2:$B$8</xm:f>
          </x14:formula1>
          <xm:sqref>R15:X15</xm:sqref>
        </x14:dataValidation>
        <x14:dataValidation type="list" allowBlank="1" showInputMessage="1" showErrorMessage="1" xr:uid="{7228FBE4-33DA-4B41-A7C8-3F2BDB6F6D7B}">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6D089-FF5A-414A-AED0-8C5244DA84BA}">
  <sheetPr>
    <tabColor theme="7" tint="0.39997558519241921"/>
    <pageSetUpPr fitToPage="1"/>
  </sheetPr>
  <dimension ref="A1:AO45"/>
  <sheetViews>
    <sheetView showGridLines="0" topLeftCell="N34" zoomScale="111" zoomScaleNormal="80" workbookViewId="0">
      <selection activeCell="U35" sqref="U35:X36"/>
    </sheetView>
  </sheetViews>
  <sheetFormatPr baseColWidth="10" defaultColWidth="10.6640625" defaultRowHeight="14" x14ac:dyDescent="0.2"/>
  <cols>
    <col min="1" max="1" width="43.1640625" style="15" customWidth="1"/>
    <col min="2" max="2" width="20.5" style="15" customWidth="1"/>
    <col min="3" max="14" width="20.6640625" style="15" customWidth="1"/>
    <col min="15" max="15" width="20.5" style="15" customWidth="1"/>
    <col min="16" max="16" width="32.5" style="15" customWidth="1"/>
    <col min="17" max="27" width="18.1640625" style="15" customWidth="1"/>
    <col min="28" max="28" width="22.6640625" style="15" customWidth="1"/>
    <col min="29" max="29" width="19" style="15" customWidth="1"/>
    <col min="30" max="30" width="19.5" style="15" customWidth="1"/>
    <col min="31" max="31" width="20.5" style="15" customWidth="1"/>
    <col min="32" max="32" width="22.6640625" style="15" customWidth="1"/>
    <col min="33" max="33" width="18.5" style="15" bestFit="1" customWidth="1"/>
    <col min="34" max="34" width="8.5" style="15" customWidth="1"/>
    <col min="35" max="35" width="18.5" style="15" bestFit="1" customWidth="1"/>
    <col min="36" max="36" width="5.6640625" style="15" customWidth="1"/>
    <col min="37" max="37" width="18.5" style="15" bestFit="1" customWidth="1"/>
    <col min="38" max="38" width="4.6640625" style="15" customWidth="1"/>
    <col min="39" max="39" width="23" style="15" bestFit="1" customWidth="1"/>
    <col min="40" max="40" width="9.1640625" style="15"/>
    <col min="41" max="41" width="18.5" style="15" bestFit="1" customWidth="1"/>
    <col min="42" max="42" width="16.1640625" style="15" customWidth="1"/>
    <col min="43" max="16384" width="10.6640625" style="15"/>
  </cols>
  <sheetData>
    <row r="1" spans="1:31" ht="32.25" customHeight="1" x14ac:dyDescent="0.2">
      <c r="A1" s="286"/>
      <c r="B1" s="289" t="s">
        <v>121</v>
      </c>
      <c r="C1" s="290"/>
      <c r="D1" s="290"/>
      <c r="E1" s="290"/>
      <c r="F1" s="290"/>
      <c r="G1" s="290"/>
      <c r="H1" s="290"/>
      <c r="I1" s="290"/>
      <c r="J1" s="290"/>
      <c r="K1" s="290"/>
      <c r="L1" s="290"/>
      <c r="M1" s="290"/>
      <c r="N1" s="290"/>
      <c r="O1" s="290"/>
      <c r="P1" s="290"/>
      <c r="Q1" s="290"/>
      <c r="R1" s="290"/>
      <c r="S1" s="290"/>
      <c r="T1" s="290"/>
      <c r="U1" s="290"/>
      <c r="V1" s="290"/>
      <c r="W1" s="290"/>
      <c r="X1" s="290"/>
      <c r="Y1" s="290"/>
      <c r="Z1" s="290"/>
      <c r="AA1" s="291"/>
      <c r="AB1" s="298" t="s">
        <v>122</v>
      </c>
      <c r="AC1" s="299"/>
      <c r="AD1" s="299"/>
      <c r="AE1" s="300"/>
    </row>
    <row r="2" spans="1:31" ht="30.75" customHeight="1" x14ac:dyDescent="0.2">
      <c r="A2" s="287"/>
      <c r="B2" s="289" t="s">
        <v>123</v>
      </c>
      <c r="C2" s="290"/>
      <c r="D2" s="290"/>
      <c r="E2" s="290"/>
      <c r="F2" s="290"/>
      <c r="G2" s="290"/>
      <c r="H2" s="290"/>
      <c r="I2" s="290"/>
      <c r="J2" s="290"/>
      <c r="K2" s="290"/>
      <c r="L2" s="290"/>
      <c r="M2" s="290"/>
      <c r="N2" s="290"/>
      <c r="O2" s="290"/>
      <c r="P2" s="290"/>
      <c r="Q2" s="290"/>
      <c r="R2" s="290"/>
      <c r="S2" s="290"/>
      <c r="T2" s="290"/>
      <c r="U2" s="290"/>
      <c r="V2" s="290"/>
      <c r="W2" s="290"/>
      <c r="X2" s="290"/>
      <c r="Y2" s="290"/>
      <c r="Z2" s="290"/>
      <c r="AA2" s="291"/>
      <c r="AB2" s="298" t="s">
        <v>124</v>
      </c>
      <c r="AC2" s="299"/>
      <c r="AD2" s="299"/>
      <c r="AE2" s="300"/>
    </row>
    <row r="3" spans="1:31" ht="24" customHeight="1" x14ac:dyDescent="0.2">
      <c r="A3" s="287"/>
      <c r="B3" s="292" t="s">
        <v>125</v>
      </c>
      <c r="C3" s="293"/>
      <c r="D3" s="293"/>
      <c r="E3" s="293"/>
      <c r="F3" s="293"/>
      <c r="G3" s="293"/>
      <c r="H3" s="293"/>
      <c r="I3" s="293"/>
      <c r="J3" s="293"/>
      <c r="K3" s="293"/>
      <c r="L3" s="293"/>
      <c r="M3" s="293"/>
      <c r="N3" s="293"/>
      <c r="O3" s="293"/>
      <c r="P3" s="293"/>
      <c r="Q3" s="293"/>
      <c r="R3" s="293"/>
      <c r="S3" s="293"/>
      <c r="T3" s="293"/>
      <c r="U3" s="293"/>
      <c r="V3" s="293"/>
      <c r="W3" s="293"/>
      <c r="X3" s="293"/>
      <c r="Y3" s="293"/>
      <c r="Z3" s="293"/>
      <c r="AA3" s="294"/>
      <c r="AB3" s="298" t="s">
        <v>126</v>
      </c>
      <c r="AC3" s="299"/>
      <c r="AD3" s="299"/>
      <c r="AE3" s="300"/>
    </row>
    <row r="4" spans="1:31" ht="21.75" customHeight="1" x14ac:dyDescent="0.2">
      <c r="A4" s="288"/>
      <c r="B4" s="295"/>
      <c r="C4" s="296"/>
      <c r="D4" s="296"/>
      <c r="E4" s="296"/>
      <c r="F4" s="296"/>
      <c r="G4" s="296"/>
      <c r="H4" s="296"/>
      <c r="I4" s="296"/>
      <c r="J4" s="296"/>
      <c r="K4" s="296"/>
      <c r="L4" s="296"/>
      <c r="M4" s="296"/>
      <c r="N4" s="296"/>
      <c r="O4" s="296"/>
      <c r="P4" s="296"/>
      <c r="Q4" s="296"/>
      <c r="R4" s="296"/>
      <c r="S4" s="296"/>
      <c r="T4" s="296"/>
      <c r="U4" s="296"/>
      <c r="V4" s="296"/>
      <c r="W4" s="296"/>
      <c r="X4" s="296"/>
      <c r="Y4" s="296"/>
      <c r="Z4" s="296"/>
      <c r="AA4" s="297"/>
      <c r="AB4" s="301" t="s">
        <v>127</v>
      </c>
      <c r="AC4" s="302"/>
      <c r="AD4" s="302"/>
      <c r="AE4" s="303"/>
    </row>
    <row r="5" spans="1:31" ht="9" customHeight="1" x14ac:dyDescent="0.2">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2">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x14ac:dyDescent="0.2">
      <c r="A7" s="304" t="s">
        <v>4</v>
      </c>
      <c r="B7" s="305"/>
      <c r="C7" s="338" t="s">
        <v>151</v>
      </c>
      <c r="D7" s="304" t="s">
        <v>6</v>
      </c>
      <c r="E7" s="310"/>
      <c r="F7" s="310"/>
      <c r="G7" s="310"/>
      <c r="H7" s="305"/>
      <c r="I7" s="332">
        <v>45660</v>
      </c>
      <c r="J7" s="333"/>
      <c r="K7" s="304" t="s">
        <v>8</v>
      </c>
      <c r="L7" s="305"/>
      <c r="M7" s="324" t="s">
        <v>129</v>
      </c>
      <c r="N7" s="325"/>
      <c r="O7" s="313"/>
      <c r="P7" s="314"/>
      <c r="Q7" s="20"/>
      <c r="R7" s="20"/>
      <c r="S7" s="20"/>
      <c r="T7" s="20"/>
      <c r="U7" s="20"/>
      <c r="V7" s="20"/>
      <c r="W7" s="20"/>
      <c r="X7" s="20"/>
      <c r="Y7" s="20"/>
      <c r="Z7" s="21"/>
      <c r="AA7" s="20"/>
      <c r="AB7" s="20"/>
      <c r="AD7" s="22"/>
      <c r="AE7" s="23"/>
    </row>
    <row r="8" spans="1:31" x14ac:dyDescent="0.2">
      <c r="A8" s="306"/>
      <c r="B8" s="307"/>
      <c r="C8" s="339"/>
      <c r="D8" s="306"/>
      <c r="E8" s="311"/>
      <c r="F8" s="311"/>
      <c r="G8" s="311"/>
      <c r="H8" s="307"/>
      <c r="I8" s="334"/>
      <c r="J8" s="335"/>
      <c r="K8" s="306"/>
      <c r="L8" s="307"/>
      <c r="M8" s="341" t="s">
        <v>131</v>
      </c>
      <c r="N8" s="342"/>
      <c r="O8" s="326"/>
      <c r="P8" s="327"/>
      <c r="Q8" s="20"/>
      <c r="R8" s="20"/>
      <c r="S8" s="20"/>
      <c r="T8" s="20"/>
      <c r="U8" s="20"/>
      <c r="V8" s="20"/>
      <c r="W8" s="20"/>
      <c r="X8" s="20"/>
      <c r="Y8" s="20"/>
      <c r="Z8" s="21"/>
      <c r="AA8" s="20"/>
      <c r="AB8" s="20"/>
      <c r="AD8" s="22"/>
      <c r="AE8" s="23"/>
    </row>
    <row r="9" spans="1:31" x14ac:dyDescent="0.2">
      <c r="A9" s="308"/>
      <c r="B9" s="309"/>
      <c r="C9" s="340"/>
      <c r="D9" s="308"/>
      <c r="E9" s="312"/>
      <c r="F9" s="312"/>
      <c r="G9" s="312"/>
      <c r="H9" s="309"/>
      <c r="I9" s="336"/>
      <c r="J9" s="337"/>
      <c r="K9" s="308"/>
      <c r="L9" s="309"/>
      <c r="M9" s="328" t="s">
        <v>132</v>
      </c>
      <c r="N9" s="329"/>
      <c r="O9" s="330" t="s">
        <v>183</v>
      </c>
      <c r="P9" s="331"/>
      <c r="Q9" s="20"/>
      <c r="R9" s="20"/>
      <c r="S9" s="20"/>
      <c r="T9" s="20"/>
      <c r="U9" s="20"/>
      <c r="V9" s="20"/>
      <c r="W9" s="20"/>
      <c r="X9" s="20"/>
      <c r="Y9" s="20"/>
      <c r="Z9" s="21"/>
      <c r="AA9" s="20"/>
      <c r="AB9" s="20"/>
      <c r="AD9" s="22"/>
      <c r="AE9" s="23"/>
    </row>
    <row r="10" spans="1:31" ht="15" customHeight="1" x14ac:dyDescent="0.2">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
      <c r="A11" s="304" t="s">
        <v>10</v>
      </c>
      <c r="B11" s="305"/>
      <c r="C11" s="262" t="s">
        <v>133</v>
      </c>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4"/>
    </row>
    <row r="12" spans="1:31" ht="15" customHeight="1" x14ac:dyDescent="0.2">
      <c r="A12" s="306"/>
      <c r="B12" s="307"/>
      <c r="C12" s="315"/>
      <c r="D12" s="316"/>
      <c r="E12" s="316"/>
      <c r="F12" s="316"/>
      <c r="G12" s="316"/>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317"/>
    </row>
    <row r="13" spans="1:31" ht="15" customHeight="1" x14ac:dyDescent="0.2">
      <c r="A13" s="308"/>
      <c r="B13" s="309"/>
      <c r="C13" s="318"/>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20"/>
    </row>
    <row r="14" spans="1:31" ht="9" customHeight="1" x14ac:dyDescent="0.2">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0.75" customHeight="1" x14ac:dyDescent="0.2">
      <c r="A15" s="281" t="s">
        <v>12</v>
      </c>
      <c r="B15" s="282"/>
      <c r="C15" s="321" t="s">
        <v>134</v>
      </c>
      <c r="D15" s="322"/>
      <c r="E15" s="322"/>
      <c r="F15" s="322"/>
      <c r="G15" s="322"/>
      <c r="H15" s="322"/>
      <c r="I15" s="322"/>
      <c r="J15" s="322"/>
      <c r="K15" s="323"/>
      <c r="L15" s="271" t="s">
        <v>14</v>
      </c>
      <c r="M15" s="272"/>
      <c r="N15" s="272"/>
      <c r="O15" s="272"/>
      <c r="P15" s="272"/>
      <c r="Q15" s="273"/>
      <c r="R15" s="277" t="s">
        <v>135</v>
      </c>
      <c r="S15" s="278"/>
      <c r="T15" s="278"/>
      <c r="U15" s="278"/>
      <c r="V15" s="278"/>
      <c r="W15" s="278"/>
      <c r="X15" s="279"/>
      <c r="Y15" s="271" t="s">
        <v>15</v>
      </c>
      <c r="Z15" s="273"/>
      <c r="AA15" s="274" t="s">
        <v>185</v>
      </c>
      <c r="AB15" s="275"/>
      <c r="AC15" s="275"/>
      <c r="AD15" s="275"/>
      <c r="AE15" s="276"/>
    </row>
    <row r="16" spans="1:31" ht="9" customHeight="1" x14ac:dyDescent="0.2">
      <c r="A16" s="24"/>
      <c r="B16" s="20"/>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c r="AD16" s="22"/>
      <c r="AE16" s="23"/>
    </row>
    <row r="17" spans="1:33" s="40" customFormat="1" ht="37.5" customHeight="1" x14ac:dyDescent="0.2">
      <c r="A17" s="281" t="s">
        <v>17</v>
      </c>
      <c r="B17" s="282"/>
      <c r="C17" s="274" t="s">
        <v>186</v>
      </c>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6"/>
    </row>
    <row r="18" spans="1:33" ht="16.5" customHeight="1" x14ac:dyDescent="0.2">
      <c r="A18" s="41"/>
      <c r="B18" s="42"/>
      <c r="C18" s="42"/>
      <c r="D18" s="42"/>
      <c r="E18" s="42"/>
      <c r="F18" s="42"/>
      <c r="G18" s="42"/>
      <c r="H18" s="42"/>
      <c r="I18" s="42"/>
      <c r="J18" s="42"/>
      <c r="K18" s="42"/>
      <c r="L18" s="42"/>
      <c r="M18" s="42"/>
      <c r="N18" s="42"/>
      <c r="O18" s="42"/>
      <c r="P18" s="42"/>
      <c r="Q18" s="42"/>
      <c r="R18" s="42"/>
      <c r="S18" s="42"/>
      <c r="T18" s="42"/>
      <c r="U18" s="42"/>
      <c r="V18" s="42"/>
      <c r="W18" s="42"/>
      <c r="X18" s="42"/>
      <c r="Y18" s="200"/>
      <c r="Z18" s="200"/>
      <c r="AA18" s="200"/>
      <c r="AB18" s="42"/>
      <c r="AD18" s="42"/>
      <c r="AE18" s="43"/>
    </row>
    <row r="19" spans="1:33" ht="32" customHeight="1" x14ac:dyDescent="0.2">
      <c r="A19" s="271" t="s">
        <v>138</v>
      </c>
      <c r="B19" s="272"/>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3"/>
      <c r="AF19" s="44"/>
    </row>
    <row r="20" spans="1:33" ht="32" customHeight="1" x14ac:dyDescent="0.2">
      <c r="A20" s="45" t="s">
        <v>19</v>
      </c>
      <c r="B20" s="245" t="s">
        <v>139</v>
      </c>
      <c r="C20" s="246"/>
      <c r="D20" s="246"/>
      <c r="E20" s="246"/>
      <c r="F20" s="246"/>
      <c r="G20" s="246"/>
      <c r="H20" s="246"/>
      <c r="I20" s="246"/>
      <c r="J20" s="246"/>
      <c r="K20" s="246"/>
      <c r="L20" s="246"/>
      <c r="M20" s="246"/>
      <c r="N20" s="246"/>
      <c r="O20" s="247"/>
      <c r="P20" s="271" t="s">
        <v>140</v>
      </c>
      <c r="Q20" s="272"/>
      <c r="R20" s="272"/>
      <c r="S20" s="272"/>
      <c r="T20" s="272"/>
      <c r="U20" s="272"/>
      <c r="V20" s="272"/>
      <c r="W20" s="272"/>
      <c r="X20" s="272"/>
      <c r="Y20" s="272"/>
      <c r="Z20" s="272"/>
      <c r="AA20" s="272"/>
      <c r="AB20" s="272"/>
      <c r="AC20" s="272"/>
      <c r="AD20" s="272"/>
      <c r="AE20" s="273"/>
      <c r="AF20" s="44"/>
    </row>
    <row r="21" spans="1:33" ht="32" customHeight="1" x14ac:dyDescent="0.2">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5" t="s">
        <v>141</v>
      </c>
      <c r="R21" s="50" t="s">
        <v>142</v>
      </c>
      <c r="S21" s="50" t="s">
        <v>143</v>
      </c>
      <c r="T21" s="50" t="s">
        <v>144</v>
      </c>
      <c r="U21" s="50" t="s">
        <v>145</v>
      </c>
      <c r="V21" s="50" t="s">
        <v>146</v>
      </c>
      <c r="W21" s="50" t="s">
        <v>128</v>
      </c>
      <c r="X21" s="50" t="s">
        <v>147</v>
      </c>
      <c r="Y21" s="50" t="s">
        <v>148</v>
      </c>
      <c r="Z21" s="50" t="s">
        <v>149</v>
      </c>
      <c r="AA21" s="50" t="s">
        <v>150</v>
      </c>
      <c r="AB21" s="50" t="s">
        <v>151</v>
      </c>
      <c r="AC21" s="50" t="s">
        <v>102</v>
      </c>
      <c r="AD21" s="51" t="s">
        <v>152</v>
      </c>
      <c r="AE21" s="51" t="s">
        <v>153</v>
      </c>
      <c r="AF21" s="52"/>
    </row>
    <row r="22" spans="1:33" ht="32" customHeight="1" x14ac:dyDescent="0.2">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58">
        <v>260933503</v>
      </c>
      <c r="Y22" s="58"/>
      <c r="Z22" s="58"/>
      <c r="AA22" s="58">
        <v>23728773</v>
      </c>
      <c r="AB22" s="58"/>
      <c r="AC22" s="219">
        <f>SUM(Q22:AB22)</f>
        <v>284662276</v>
      </c>
      <c r="AE22" s="59"/>
      <c r="AF22" s="52"/>
    </row>
    <row r="23" spans="1:33" ht="32" customHeight="1" x14ac:dyDescent="0.2">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f>53379405</f>
        <v>53379405</v>
      </c>
      <c r="X23" s="62">
        <f>226379405-W23</f>
        <v>173000000</v>
      </c>
      <c r="Y23" s="62">
        <f>226379405-W23-X23</f>
        <v>0</v>
      </c>
      <c r="Z23" s="62">
        <f>226379405-W23-X23-Y23</f>
        <v>0</v>
      </c>
      <c r="AA23" s="62">
        <f>277527043-W23-X23-Y23-Z23</f>
        <v>51147638</v>
      </c>
      <c r="AB23" s="62">
        <f>282943710-W23-X23-Y23-Z23-AA23</f>
        <v>5416667</v>
      </c>
      <c r="AC23" s="62">
        <f>SUM(Q23:AB23)</f>
        <v>282943710</v>
      </c>
      <c r="AD23" s="166">
        <f>AC23/SUM(W22:AB22)</f>
        <v>0.99396278978672958</v>
      </c>
      <c r="AE23" s="64">
        <f>AC23/AC22</f>
        <v>0.99396278978672958</v>
      </c>
      <c r="AF23" s="52"/>
    </row>
    <row r="24" spans="1:33" ht="32" customHeight="1" x14ac:dyDescent="0.2">
      <c r="A24" s="60" t="s">
        <v>23</v>
      </c>
      <c r="B24" s="61">
        <f>+B22-B23</f>
        <v>0</v>
      </c>
      <c r="C24" s="62">
        <f t="shared" ref="C24:M24" si="0">+C22-C23</f>
        <v>0</v>
      </c>
      <c r="D24" s="62">
        <f t="shared" si="0"/>
        <v>0</v>
      </c>
      <c r="E24" s="62">
        <f t="shared" si="0"/>
        <v>0</v>
      </c>
      <c r="F24" s="62">
        <f t="shared" si="0"/>
        <v>0</v>
      </c>
      <c r="G24" s="62">
        <f t="shared" si="0"/>
        <v>0</v>
      </c>
      <c r="H24" s="62">
        <f t="shared" si="0"/>
        <v>0</v>
      </c>
      <c r="I24" s="62"/>
      <c r="J24" s="62"/>
      <c r="K24" s="62"/>
      <c r="L24" s="62">
        <f t="shared" si="0"/>
        <v>0</v>
      </c>
      <c r="M24" s="62">
        <f t="shared" si="0"/>
        <v>0</v>
      </c>
      <c r="N24" s="62">
        <f>SUM(B24:M24)</f>
        <v>0</v>
      </c>
      <c r="O24" s="65"/>
      <c r="P24" s="60" t="s">
        <v>31</v>
      </c>
      <c r="Q24" s="61"/>
      <c r="R24" s="62"/>
      <c r="S24" s="62"/>
      <c r="T24" s="62"/>
      <c r="U24" s="62"/>
      <c r="V24" s="62"/>
      <c r="W24" s="62"/>
      <c r="X24" s="62"/>
      <c r="Y24" s="62">
        <v>31465788</v>
      </c>
      <c r="Z24" s="62">
        <v>59916667</v>
      </c>
      <c r="AA24" s="62">
        <v>55083333</v>
      </c>
      <c r="AB24" s="62">
        <v>138196488</v>
      </c>
      <c r="AC24" s="220">
        <f>SUM(Q24:AB24)</f>
        <v>284662276</v>
      </c>
      <c r="AD24" s="62"/>
      <c r="AE24" s="66"/>
      <c r="AF24" s="52"/>
    </row>
    <row r="25" spans="1:33" ht="32" customHeight="1" x14ac:dyDescent="0.2">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f>16363000</f>
        <v>16363000</v>
      </c>
      <c r="Z25" s="69">
        <f>59406333-W25-X25-Y25</f>
        <v>43043333</v>
      </c>
      <c r="AA25" s="69">
        <f>109610446-Y25-Z25</f>
        <v>50204113</v>
      </c>
      <c r="AB25" s="69">
        <f>218508772-W25-X25-Y25-Z25-AA25</f>
        <v>108898326</v>
      </c>
      <c r="AC25" s="69">
        <f>SUM(Q25:AB25)</f>
        <v>218508772</v>
      </c>
      <c r="AD25" s="69">
        <f>AC25/SUM(W24:AB24)</f>
        <v>0.76760705728355805</v>
      </c>
      <c r="AE25" s="71">
        <f>AC25/AC24</f>
        <v>0.76760705728355805</v>
      </c>
      <c r="AF25" s="52"/>
    </row>
    <row r="26" spans="1:33" s="72" customFormat="1" ht="16.5" customHeight="1" x14ac:dyDescent="0.15"/>
    <row r="27" spans="1:33" ht="34.25" customHeight="1" x14ac:dyDescent="0.2">
      <c r="A27" s="283" t="s">
        <v>154</v>
      </c>
      <c r="B27" s="284"/>
      <c r="C27" s="284"/>
      <c r="D27" s="284"/>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5"/>
    </row>
    <row r="28" spans="1:33" ht="15" customHeight="1" x14ac:dyDescent="0.2">
      <c r="A28" s="269" t="s">
        <v>34</v>
      </c>
      <c r="B28" s="261" t="s">
        <v>36</v>
      </c>
      <c r="C28" s="261"/>
      <c r="D28" s="261" t="s">
        <v>155</v>
      </c>
      <c r="E28" s="261"/>
      <c r="F28" s="261"/>
      <c r="G28" s="261"/>
      <c r="H28" s="261"/>
      <c r="I28" s="261"/>
      <c r="J28" s="261"/>
      <c r="K28" s="261"/>
      <c r="L28" s="261"/>
      <c r="M28" s="261"/>
      <c r="N28" s="261"/>
      <c r="O28" s="261"/>
      <c r="P28" s="261" t="s">
        <v>102</v>
      </c>
      <c r="Q28" s="261" t="s">
        <v>156</v>
      </c>
      <c r="R28" s="261"/>
      <c r="S28" s="261"/>
      <c r="T28" s="261"/>
      <c r="U28" s="261"/>
      <c r="V28" s="261"/>
      <c r="W28" s="261"/>
      <c r="X28" s="261"/>
      <c r="Y28" s="261" t="s">
        <v>157</v>
      </c>
      <c r="Z28" s="261"/>
      <c r="AA28" s="261"/>
      <c r="AB28" s="261"/>
      <c r="AC28" s="261"/>
      <c r="AD28" s="261"/>
      <c r="AE28" s="265"/>
    </row>
    <row r="29" spans="1:33" ht="27" customHeight="1" x14ac:dyDescent="0.2">
      <c r="A29" s="269"/>
      <c r="B29" s="261"/>
      <c r="C29" s="261"/>
      <c r="D29" s="73" t="s">
        <v>141</v>
      </c>
      <c r="E29" s="73" t="s">
        <v>142</v>
      </c>
      <c r="F29" s="73" t="s">
        <v>143</v>
      </c>
      <c r="G29" s="73" t="s">
        <v>144</v>
      </c>
      <c r="H29" s="73" t="s">
        <v>145</v>
      </c>
      <c r="I29" s="73" t="s">
        <v>146</v>
      </c>
      <c r="J29" s="73" t="s">
        <v>128</v>
      </c>
      <c r="K29" s="73" t="s">
        <v>147</v>
      </c>
      <c r="L29" s="73" t="s">
        <v>148</v>
      </c>
      <c r="M29" s="73" t="s">
        <v>149</v>
      </c>
      <c r="N29" s="73" t="s">
        <v>150</v>
      </c>
      <c r="O29" s="73" t="s">
        <v>151</v>
      </c>
      <c r="P29" s="261"/>
      <c r="Q29" s="261"/>
      <c r="R29" s="261"/>
      <c r="S29" s="261"/>
      <c r="T29" s="261"/>
      <c r="U29" s="261"/>
      <c r="V29" s="261"/>
      <c r="W29" s="261"/>
      <c r="X29" s="261"/>
      <c r="Y29" s="261"/>
      <c r="Z29" s="261"/>
      <c r="AA29" s="261"/>
      <c r="AB29" s="261"/>
      <c r="AC29" s="261"/>
      <c r="AD29" s="261"/>
      <c r="AE29" s="265"/>
    </row>
    <row r="30" spans="1:33" ht="42" customHeight="1" x14ac:dyDescent="0.2">
      <c r="A30" s="159"/>
      <c r="B30" s="248"/>
      <c r="C30" s="248"/>
      <c r="D30" s="16"/>
      <c r="E30" s="16"/>
      <c r="F30" s="16"/>
      <c r="G30" s="16"/>
      <c r="H30" s="16"/>
      <c r="I30" s="16"/>
      <c r="J30" s="16"/>
      <c r="K30" s="16"/>
      <c r="L30" s="16"/>
      <c r="M30" s="16"/>
      <c r="N30" s="16"/>
      <c r="O30" s="16"/>
      <c r="P30" s="74">
        <f>SUM(D30:O30)</f>
        <v>0</v>
      </c>
      <c r="Q30" s="243" t="s">
        <v>158</v>
      </c>
      <c r="R30" s="243"/>
      <c r="S30" s="243"/>
      <c r="T30" s="243"/>
      <c r="U30" s="243"/>
      <c r="V30" s="243"/>
      <c r="W30" s="243"/>
      <c r="X30" s="243"/>
      <c r="Y30" s="243" t="s">
        <v>43</v>
      </c>
      <c r="Z30" s="243"/>
      <c r="AA30" s="243"/>
      <c r="AB30" s="243"/>
      <c r="AC30" s="243"/>
      <c r="AD30" s="243"/>
      <c r="AE30" s="244"/>
      <c r="AF30" s="134"/>
      <c r="AG30" s="134"/>
    </row>
    <row r="31" spans="1:33" ht="12" customHeight="1" x14ac:dyDescent="0.2">
      <c r="A31" s="75"/>
      <c r="B31" s="76"/>
      <c r="C31" s="76"/>
      <c r="D31" s="27"/>
      <c r="E31" s="27"/>
      <c r="F31" s="27"/>
      <c r="G31" s="27"/>
      <c r="H31" s="27"/>
      <c r="I31" s="27"/>
      <c r="J31" s="27"/>
      <c r="K31" s="27"/>
      <c r="L31" s="27"/>
      <c r="M31" s="27"/>
      <c r="N31" s="27"/>
      <c r="O31" s="27"/>
      <c r="P31" s="77"/>
      <c r="Q31" s="135"/>
      <c r="R31" s="135"/>
      <c r="S31" s="135"/>
      <c r="T31" s="135"/>
      <c r="U31" s="135"/>
      <c r="V31" s="135"/>
      <c r="W31" s="135"/>
      <c r="X31" s="135"/>
      <c r="Y31" s="135"/>
      <c r="Z31" s="135"/>
      <c r="AA31" s="135"/>
      <c r="AB31" s="135"/>
      <c r="AC31" s="135"/>
      <c r="AD31" s="135"/>
      <c r="AE31" s="136"/>
      <c r="AF31" s="134"/>
      <c r="AG31" s="134"/>
    </row>
    <row r="32" spans="1:33" ht="45" customHeight="1" x14ac:dyDescent="0.2">
      <c r="A32" s="262" t="s">
        <v>159</v>
      </c>
      <c r="B32" s="263"/>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4"/>
      <c r="AF32" s="134"/>
      <c r="AG32" s="134"/>
    </row>
    <row r="33" spans="1:41" ht="23" customHeight="1" x14ac:dyDescent="0.2">
      <c r="A33" s="269" t="s">
        <v>44</v>
      </c>
      <c r="B33" s="261" t="s">
        <v>46</v>
      </c>
      <c r="C33" s="261" t="s">
        <v>36</v>
      </c>
      <c r="D33" s="261" t="s">
        <v>160</v>
      </c>
      <c r="E33" s="261"/>
      <c r="F33" s="261"/>
      <c r="G33" s="261"/>
      <c r="H33" s="261"/>
      <c r="I33" s="261"/>
      <c r="J33" s="261"/>
      <c r="K33" s="261"/>
      <c r="L33" s="261"/>
      <c r="M33" s="261"/>
      <c r="N33" s="261"/>
      <c r="O33" s="261"/>
      <c r="P33" s="261"/>
      <c r="Q33" s="261" t="s">
        <v>161</v>
      </c>
      <c r="R33" s="261"/>
      <c r="S33" s="261"/>
      <c r="T33" s="261"/>
      <c r="U33" s="261"/>
      <c r="V33" s="261"/>
      <c r="W33" s="261"/>
      <c r="X33" s="261"/>
      <c r="Y33" s="261"/>
      <c r="Z33" s="261"/>
      <c r="AA33" s="261"/>
      <c r="AB33" s="261"/>
      <c r="AC33" s="261"/>
      <c r="AD33" s="261"/>
      <c r="AE33" s="265"/>
      <c r="AF33" s="134"/>
      <c r="AG33" s="137"/>
      <c r="AH33" s="78"/>
      <c r="AI33" s="78"/>
      <c r="AJ33" s="78"/>
      <c r="AK33" s="78"/>
      <c r="AL33" s="78"/>
      <c r="AM33" s="78"/>
      <c r="AN33" s="78"/>
      <c r="AO33" s="78"/>
    </row>
    <row r="34" spans="1:41" ht="27" customHeight="1" x14ac:dyDescent="0.2">
      <c r="A34" s="269"/>
      <c r="B34" s="261"/>
      <c r="C34" s="270"/>
      <c r="D34" s="73" t="s">
        <v>141</v>
      </c>
      <c r="E34" s="73" t="s">
        <v>142</v>
      </c>
      <c r="F34" s="73" t="s">
        <v>143</v>
      </c>
      <c r="G34" s="73" t="s">
        <v>144</v>
      </c>
      <c r="H34" s="73" t="s">
        <v>145</v>
      </c>
      <c r="I34" s="73" t="s">
        <v>146</v>
      </c>
      <c r="J34" s="73" t="s">
        <v>128</v>
      </c>
      <c r="K34" s="73" t="s">
        <v>147</v>
      </c>
      <c r="L34" s="73" t="s">
        <v>148</v>
      </c>
      <c r="M34" s="73" t="s">
        <v>149</v>
      </c>
      <c r="N34" s="73" t="s">
        <v>150</v>
      </c>
      <c r="O34" s="73" t="s">
        <v>151</v>
      </c>
      <c r="P34" s="73" t="s">
        <v>102</v>
      </c>
      <c r="Q34" s="266" t="s">
        <v>52</v>
      </c>
      <c r="R34" s="267"/>
      <c r="S34" s="267"/>
      <c r="T34" s="268"/>
      <c r="U34" s="261" t="s">
        <v>54</v>
      </c>
      <c r="V34" s="261"/>
      <c r="W34" s="261"/>
      <c r="X34" s="261"/>
      <c r="Y34" s="261" t="s">
        <v>56</v>
      </c>
      <c r="Z34" s="261"/>
      <c r="AA34" s="261"/>
      <c r="AB34" s="261"/>
      <c r="AC34" s="261" t="s">
        <v>58</v>
      </c>
      <c r="AD34" s="261"/>
      <c r="AE34" s="265"/>
      <c r="AF34" s="134"/>
      <c r="AG34" s="137"/>
      <c r="AH34" s="78"/>
      <c r="AI34" s="78"/>
      <c r="AJ34" s="78"/>
      <c r="AK34" s="78"/>
      <c r="AL34" s="78"/>
      <c r="AM34" s="78"/>
      <c r="AN34" s="78"/>
      <c r="AO34" s="78"/>
    </row>
    <row r="35" spans="1:41" ht="162" customHeight="1" x14ac:dyDescent="0.2">
      <c r="A35" s="343" t="s">
        <v>186</v>
      </c>
      <c r="B35" s="345">
        <v>0.2</v>
      </c>
      <c r="C35" s="80" t="s">
        <v>48</v>
      </c>
      <c r="D35" s="79"/>
      <c r="E35" s="79"/>
      <c r="F35" s="79"/>
      <c r="G35" s="79"/>
      <c r="H35" s="79"/>
      <c r="I35" s="79"/>
      <c r="J35" s="141">
        <v>0.05</v>
      </c>
      <c r="K35" s="141">
        <v>0.1</v>
      </c>
      <c r="L35" s="141">
        <v>0.15</v>
      </c>
      <c r="M35" s="141">
        <v>0.2</v>
      </c>
      <c r="N35" s="141">
        <v>0.2</v>
      </c>
      <c r="O35" s="141">
        <v>0.3</v>
      </c>
      <c r="P35" s="161">
        <f>SUM(D35:O35)</f>
        <v>1</v>
      </c>
      <c r="Q35" s="355" t="s">
        <v>484</v>
      </c>
      <c r="R35" s="356"/>
      <c r="S35" s="356"/>
      <c r="T35" s="357"/>
      <c r="U35" s="363" t="s">
        <v>499</v>
      </c>
      <c r="V35" s="363"/>
      <c r="W35" s="363"/>
      <c r="X35" s="363"/>
      <c r="Y35" s="363" t="s">
        <v>442</v>
      </c>
      <c r="Z35" s="363"/>
      <c r="AA35" s="363"/>
      <c r="AB35" s="363"/>
      <c r="AC35" s="363" t="s">
        <v>431</v>
      </c>
      <c r="AD35" s="363"/>
      <c r="AE35" s="365"/>
      <c r="AF35" s="134"/>
      <c r="AG35" s="137"/>
      <c r="AH35" s="78"/>
      <c r="AI35" s="78"/>
      <c r="AJ35" s="78"/>
      <c r="AK35" s="78"/>
      <c r="AL35" s="78"/>
      <c r="AM35" s="78"/>
      <c r="AN35" s="78"/>
      <c r="AO35" s="78"/>
    </row>
    <row r="36" spans="1:41" ht="156" customHeight="1" x14ac:dyDescent="0.2">
      <c r="A36" s="344"/>
      <c r="B36" s="346"/>
      <c r="C36" s="81" t="s">
        <v>50</v>
      </c>
      <c r="D36" s="138"/>
      <c r="E36" s="138"/>
      <c r="F36" s="138"/>
      <c r="G36" s="82"/>
      <c r="H36" s="82"/>
      <c r="I36" s="82"/>
      <c r="J36" s="83">
        <v>0.05</v>
      </c>
      <c r="K36" s="83">
        <v>0.1</v>
      </c>
      <c r="L36" s="83">
        <v>0.15</v>
      </c>
      <c r="M36" s="83">
        <v>0.3</v>
      </c>
      <c r="N36" s="83">
        <v>0.25</v>
      </c>
      <c r="O36" s="83">
        <v>0.23</v>
      </c>
      <c r="P36" s="83">
        <f>SUM(D36:O36)</f>
        <v>1.08</v>
      </c>
      <c r="Q36" s="358"/>
      <c r="R36" s="359"/>
      <c r="S36" s="359"/>
      <c r="T36" s="360"/>
      <c r="U36" s="364"/>
      <c r="V36" s="364"/>
      <c r="W36" s="364"/>
      <c r="X36" s="364"/>
      <c r="Y36" s="364"/>
      <c r="Z36" s="364"/>
      <c r="AA36" s="364"/>
      <c r="AB36" s="364"/>
      <c r="AC36" s="364"/>
      <c r="AD36" s="364"/>
      <c r="AE36" s="366"/>
      <c r="AF36" s="134"/>
      <c r="AG36" s="137"/>
      <c r="AH36" s="78"/>
      <c r="AI36" s="78"/>
      <c r="AJ36" s="78"/>
      <c r="AK36" s="78"/>
      <c r="AL36" s="78"/>
      <c r="AM36" s="78"/>
      <c r="AN36" s="78"/>
      <c r="AO36" s="78"/>
    </row>
    <row r="37" spans="1:41" s="72" customFormat="1" ht="17.25" customHeight="1" x14ac:dyDescent="0.15"/>
    <row r="38" spans="1:41" ht="45" customHeight="1" x14ac:dyDescent="0.2">
      <c r="A38" s="262" t="s">
        <v>162</v>
      </c>
      <c r="B38" s="263"/>
      <c r="C38" s="263"/>
      <c r="D38" s="263"/>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4"/>
      <c r="AG38" s="78"/>
      <c r="AH38" s="78"/>
      <c r="AI38" s="78"/>
      <c r="AJ38" s="78"/>
      <c r="AK38" s="78"/>
      <c r="AL38" s="78"/>
      <c r="AM38" s="78"/>
      <c r="AN38" s="78"/>
      <c r="AO38" s="78"/>
    </row>
    <row r="39" spans="1:41" ht="26" customHeight="1" x14ac:dyDescent="0.2">
      <c r="A39" s="347" t="s">
        <v>60</v>
      </c>
      <c r="B39" s="348" t="s">
        <v>163</v>
      </c>
      <c r="C39" s="350" t="s">
        <v>164</v>
      </c>
      <c r="D39" s="352" t="s">
        <v>165</v>
      </c>
      <c r="E39" s="353"/>
      <c r="F39" s="353"/>
      <c r="G39" s="353"/>
      <c r="H39" s="353"/>
      <c r="I39" s="353"/>
      <c r="J39" s="353"/>
      <c r="K39" s="353"/>
      <c r="L39" s="353"/>
      <c r="M39" s="353"/>
      <c r="N39" s="353"/>
      <c r="O39" s="353"/>
      <c r="P39" s="354"/>
      <c r="Q39" s="348" t="s">
        <v>166</v>
      </c>
      <c r="R39" s="348"/>
      <c r="S39" s="348"/>
      <c r="T39" s="348"/>
      <c r="U39" s="348"/>
      <c r="V39" s="348"/>
      <c r="W39" s="348"/>
      <c r="X39" s="348"/>
      <c r="Y39" s="348"/>
      <c r="Z39" s="348"/>
      <c r="AA39" s="348"/>
      <c r="AB39" s="348"/>
      <c r="AC39" s="348"/>
      <c r="AD39" s="348"/>
      <c r="AE39" s="367"/>
      <c r="AG39" s="78"/>
      <c r="AH39" s="78"/>
      <c r="AI39" s="78"/>
      <c r="AJ39" s="78"/>
      <c r="AK39" s="78"/>
      <c r="AL39" s="78"/>
      <c r="AM39" s="78"/>
      <c r="AN39" s="78"/>
      <c r="AO39" s="78"/>
    </row>
    <row r="40" spans="1:41" ht="26" customHeight="1" x14ac:dyDescent="0.2">
      <c r="A40" s="269"/>
      <c r="B40" s="261"/>
      <c r="C40" s="351"/>
      <c r="D40" s="73" t="s">
        <v>167</v>
      </c>
      <c r="E40" s="73" t="s">
        <v>168</v>
      </c>
      <c r="F40" s="73" t="s">
        <v>169</v>
      </c>
      <c r="G40" s="73" t="s">
        <v>170</v>
      </c>
      <c r="H40" s="73" t="s">
        <v>171</v>
      </c>
      <c r="I40" s="73" t="s">
        <v>172</v>
      </c>
      <c r="J40" s="73" t="s">
        <v>173</v>
      </c>
      <c r="K40" s="73" t="s">
        <v>174</v>
      </c>
      <c r="L40" s="73" t="s">
        <v>175</v>
      </c>
      <c r="M40" s="73" t="s">
        <v>176</v>
      </c>
      <c r="N40" s="73" t="s">
        <v>177</v>
      </c>
      <c r="O40" s="73" t="s">
        <v>178</v>
      </c>
      <c r="P40" s="73" t="s">
        <v>179</v>
      </c>
      <c r="Q40" s="266" t="s">
        <v>180</v>
      </c>
      <c r="R40" s="267"/>
      <c r="S40" s="267"/>
      <c r="T40" s="267"/>
      <c r="U40" s="267"/>
      <c r="V40" s="267"/>
      <c r="W40" s="267"/>
      <c r="X40" s="268"/>
      <c r="Y40" s="266" t="s">
        <v>68</v>
      </c>
      <c r="Z40" s="267"/>
      <c r="AA40" s="267"/>
      <c r="AB40" s="267"/>
      <c r="AC40" s="267"/>
      <c r="AD40" s="267"/>
      <c r="AE40" s="368"/>
      <c r="AG40" s="84"/>
      <c r="AH40" s="84"/>
      <c r="AI40" s="84"/>
      <c r="AJ40" s="84"/>
      <c r="AK40" s="84"/>
      <c r="AL40" s="84"/>
      <c r="AM40" s="84"/>
      <c r="AN40" s="84"/>
      <c r="AO40" s="84"/>
    </row>
    <row r="41" spans="1:41" ht="78" customHeight="1" x14ac:dyDescent="0.2">
      <c r="A41" s="393" t="s">
        <v>386</v>
      </c>
      <c r="B41" s="349">
        <v>0.1</v>
      </c>
      <c r="C41" s="85" t="s">
        <v>48</v>
      </c>
      <c r="D41" s="86"/>
      <c r="E41" s="86"/>
      <c r="F41" s="86"/>
      <c r="G41" s="86"/>
      <c r="H41" s="86"/>
      <c r="I41" s="86"/>
      <c r="J41" s="141">
        <v>0.1</v>
      </c>
      <c r="K41" s="141">
        <v>0.15</v>
      </c>
      <c r="L41" s="141">
        <v>0.25</v>
      </c>
      <c r="M41" s="141">
        <v>0.25</v>
      </c>
      <c r="N41" s="141">
        <v>0.15</v>
      </c>
      <c r="O41" s="141">
        <v>0.1</v>
      </c>
      <c r="P41" s="160">
        <f t="shared" ref="P41:P44" si="1">SUM(D41:O41)</f>
        <v>1</v>
      </c>
      <c r="Q41" s="394" t="s">
        <v>499</v>
      </c>
      <c r="R41" s="395"/>
      <c r="S41" s="395"/>
      <c r="T41" s="395"/>
      <c r="U41" s="395"/>
      <c r="V41" s="395"/>
      <c r="W41" s="395"/>
      <c r="X41" s="396"/>
      <c r="Y41" s="258" t="s">
        <v>462</v>
      </c>
      <c r="Z41" s="253"/>
      <c r="AA41" s="253"/>
      <c r="AB41" s="253"/>
      <c r="AC41" s="253"/>
      <c r="AD41" s="253"/>
      <c r="AE41" s="259"/>
      <c r="AG41" s="88"/>
      <c r="AH41" s="88"/>
      <c r="AI41" s="88"/>
      <c r="AJ41" s="88"/>
      <c r="AK41" s="88"/>
      <c r="AL41" s="88"/>
      <c r="AM41" s="88"/>
      <c r="AN41" s="88"/>
      <c r="AO41" s="88"/>
    </row>
    <row r="42" spans="1:41" ht="145" customHeight="1" x14ac:dyDescent="0.2">
      <c r="A42" s="393"/>
      <c r="B42" s="349"/>
      <c r="C42" s="89" t="s">
        <v>50</v>
      </c>
      <c r="D42" s="90"/>
      <c r="E42" s="90" t="s">
        <v>187</v>
      </c>
      <c r="F42" s="90"/>
      <c r="G42" s="90"/>
      <c r="H42" s="90"/>
      <c r="I42" s="90"/>
      <c r="J42" s="90">
        <v>0.08</v>
      </c>
      <c r="K42" s="90">
        <v>0.09</v>
      </c>
      <c r="L42" s="90">
        <v>0.25</v>
      </c>
      <c r="M42" s="90">
        <v>0.33</v>
      </c>
      <c r="N42" s="90">
        <v>0.33</v>
      </c>
      <c r="O42" s="90">
        <v>0.09</v>
      </c>
      <c r="P42" s="87">
        <f t="shared" si="1"/>
        <v>1.1700000000000002</v>
      </c>
      <c r="Q42" s="397"/>
      <c r="R42" s="398"/>
      <c r="S42" s="398"/>
      <c r="T42" s="398"/>
      <c r="U42" s="398"/>
      <c r="V42" s="398"/>
      <c r="W42" s="398"/>
      <c r="X42" s="399"/>
      <c r="Y42" s="255"/>
      <c r="Z42" s="256"/>
      <c r="AA42" s="256"/>
      <c r="AB42" s="256"/>
      <c r="AC42" s="256"/>
      <c r="AD42" s="256"/>
      <c r="AE42" s="260"/>
    </row>
    <row r="43" spans="1:41" ht="75.75" customHeight="1" x14ac:dyDescent="0.2">
      <c r="A43" s="393" t="s">
        <v>383</v>
      </c>
      <c r="B43" s="349">
        <v>0.1</v>
      </c>
      <c r="C43" s="85" t="s">
        <v>48</v>
      </c>
      <c r="D43" s="86"/>
      <c r="E43" s="86"/>
      <c r="F43" s="86"/>
      <c r="G43" s="86"/>
      <c r="H43" s="86"/>
      <c r="I43" s="86"/>
      <c r="J43" s="141">
        <v>0</v>
      </c>
      <c r="K43" s="141">
        <v>0.2</v>
      </c>
      <c r="L43" s="141">
        <v>0.2</v>
      </c>
      <c r="M43" s="141">
        <v>0.2</v>
      </c>
      <c r="N43" s="141">
        <v>0.2</v>
      </c>
      <c r="O43" s="141">
        <v>0.2</v>
      </c>
      <c r="P43" s="160">
        <f>SUM(J43:O43)</f>
        <v>1</v>
      </c>
      <c r="Q43" s="374" t="s">
        <v>500</v>
      </c>
      <c r="R43" s="375"/>
      <c r="S43" s="375"/>
      <c r="T43" s="375"/>
      <c r="U43" s="375"/>
      <c r="V43" s="375"/>
      <c r="W43" s="375"/>
      <c r="X43" s="376"/>
      <c r="Y43" s="258" t="s">
        <v>463</v>
      </c>
      <c r="Z43" s="253"/>
      <c r="AA43" s="253"/>
      <c r="AB43" s="253"/>
      <c r="AC43" s="253"/>
      <c r="AD43" s="253"/>
      <c r="AE43" s="259"/>
    </row>
    <row r="44" spans="1:41" ht="95" customHeight="1" x14ac:dyDescent="0.2">
      <c r="A44" s="393"/>
      <c r="B44" s="349"/>
      <c r="C44" s="89" t="s">
        <v>50</v>
      </c>
      <c r="D44" s="90"/>
      <c r="E44" s="90"/>
      <c r="F44" s="90"/>
      <c r="G44" s="90"/>
      <c r="H44" s="90"/>
      <c r="I44" s="90"/>
      <c r="J44" s="90">
        <v>0</v>
      </c>
      <c r="K44" s="90">
        <v>0.2</v>
      </c>
      <c r="L44" s="90">
        <v>0.2</v>
      </c>
      <c r="M44" s="90">
        <v>0.2</v>
      </c>
      <c r="N44" s="90">
        <v>0.2</v>
      </c>
      <c r="O44" s="90">
        <v>0.2</v>
      </c>
      <c r="P44" s="87">
        <f t="shared" si="1"/>
        <v>1</v>
      </c>
      <c r="Q44" s="377"/>
      <c r="R44" s="378"/>
      <c r="S44" s="378"/>
      <c r="T44" s="378"/>
      <c r="U44" s="378"/>
      <c r="V44" s="378"/>
      <c r="W44" s="378"/>
      <c r="X44" s="379"/>
      <c r="Y44" s="255"/>
      <c r="Z44" s="256"/>
      <c r="AA44" s="256"/>
      <c r="AB44" s="256"/>
      <c r="AC44" s="256"/>
      <c r="AD44" s="256"/>
      <c r="AE44" s="260"/>
    </row>
    <row r="45" spans="1:41" ht="15" customHeight="1" x14ac:dyDescent="0.2">
      <c r="A45" s="15" t="s">
        <v>181</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8A29AB73-E220-400C-BE8D-D6B850231C70}">
      <formula1>$B$21:$M$21</formula1>
    </dataValidation>
    <dataValidation type="textLength" operator="lessThanOrEqual" allowBlank="1" showInputMessage="1" showErrorMessage="1" errorTitle="Máximo 2.000 caracteres" error="Máximo 2.000 caracteres" promptTitle="2.000 caracteres" sqref="Q30:Q31" xr:uid="{E1CE5E46-895A-4D6D-9A3C-18B1E674B149}">
      <formula1>2000</formula1>
    </dataValidation>
    <dataValidation type="textLength" operator="lessThanOrEqual" allowBlank="1" showInputMessage="1" showErrorMessage="1" errorTitle="Máximo 2.000 caracteres" error="Máximo 2.000 caracteres" sqref="AC35 Q35 Y35 Q41 Q43" xr:uid="{DB0920DC-C83A-4B43-A7A8-5FC91F423853}">
      <formula1>2000</formula1>
    </dataValidation>
  </dataValidations>
  <hyperlinks>
    <hyperlink ref="Y41" r:id="rId1" xr:uid="{A9FEA11C-F43E-344B-A232-B3AC565D43C0}"/>
    <hyperlink ref="Y43" r:id="rId2" xr:uid="{18892395-C18F-E841-BAE2-7CDB149DE697}"/>
  </hyperlinks>
  <pageMargins left="0.7" right="0.7" top="0.75" bottom="0.75" header="0.3" footer="0.3"/>
  <pageSetup scale="28" orientation="landscape" r:id="rId3"/>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E0B421EB-52C8-4D9A-B52C-3D9A34198604}">
          <x14:formula1>
            <xm:f>listas!$C$2:$C$20</xm:f>
          </x14:formula1>
          <xm:sqref>AA15:AE15</xm:sqref>
        </x14:dataValidation>
        <x14:dataValidation type="list" allowBlank="1" showInputMessage="1" showErrorMessage="1" xr:uid="{CBFAEBA1-6193-428E-A541-2E57372DEC28}">
          <x14:formula1>
            <xm:f>listas!$B$2:$B$8</xm:f>
          </x14:formula1>
          <xm:sqref>R15:X15</xm:sqref>
        </x14:dataValidation>
        <x14:dataValidation type="list" allowBlank="1" showInputMessage="1" showErrorMessage="1" xr:uid="{6BF3F79E-9E92-4F3D-957D-5E9C18E84B3F}">
          <x14:formula1>
            <xm:f>listas!$A$2:$A$6</xm:f>
          </x14:formula1>
          <xm:sqref>C15:K15</xm:sqref>
        </x14:dataValidation>
        <x14:dataValidation type="list" allowBlank="1" showInputMessage="1" showErrorMessage="1" xr:uid="{E8B6284F-63D8-4344-AB88-F896AE557370}">
          <x14:formula1>
            <xm:f>listas!$D$2:$D$15</xm:f>
          </x14:formula1>
          <xm:sqref>C11:AE13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XFA32"/>
  <sheetViews>
    <sheetView tabSelected="1" topLeftCell="AS27" zoomScale="142" zoomScaleNormal="52" workbookViewId="0">
      <selection activeCell="AR15" sqref="AR15"/>
    </sheetView>
  </sheetViews>
  <sheetFormatPr baseColWidth="10" defaultColWidth="10.6640625" defaultRowHeight="14" x14ac:dyDescent="0.15"/>
  <cols>
    <col min="1" max="1" width="15" style="15" customWidth="1"/>
    <col min="2" max="2" width="8.33203125" style="15" customWidth="1"/>
    <col min="3" max="3" width="55.33203125" style="15" customWidth="1"/>
    <col min="4" max="4" width="39.5" style="15" customWidth="1"/>
    <col min="5" max="5" width="29.33203125" style="15" customWidth="1"/>
    <col min="6" max="6" width="25.6640625" style="143" customWidth="1"/>
    <col min="7" max="7" width="20.5" style="15" customWidth="1"/>
    <col min="8" max="8" width="26.1640625" style="15" customWidth="1"/>
    <col min="9" max="9" width="15.33203125" style="15" customWidth="1"/>
    <col min="10" max="10" width="21.1640625" style="15" customWidth="1"/>
    <col min="11" max="11" width="21.1640625" style="143" customWidth="1"/>
    <col min="12" max="15" width="8.6640625" style="15" customWidth="1"/>
    <col min="16" max="16" width="22.33203125" style="15" customWidth="1"/>
    <col min="17" max="17" width="22.5" style="15" customWidth="1"/>
    <col min="18" max="28" width="7.5" style="15" customWidth="1"/>
    <col min="29" max="29" width="7.6640625" style="15" customWidth="1"/>
    <col min="30" max="30" width="9" style="15" customWidth="1"/>
    <col min="31" max="36" width="8.1640625" style="15" customWidth="1"/>
    <col min="37" max="37" width="13" style="15" customWidth="1"/>
    <col min="38" max="40" width="8.1640625" style="15" customWidth="1"/>
    <col min="41" max="41" width="9.6640625" style="15" customWidth="1"/>
    <col min="42" max="42" width="17.1640625" style="15" customWidth="1"/>
    <col min="43" max="43" width="15.6640625" style="124" customWidth="1"/>
    <col min="44" max="44" width="103.33203125" style="143" customWidth="1"/>
    <col min="45" max="45" width="50.6640625" style="203" customWidth="1"/>
    <col min="46" max="46" width="195.33203125" style="143" customWidth="1"/>
    <col min="47" max="48" width="50.6640625" style="143" customWidth="1"/>
    <col min="49" max="50" width="10.6640625" style="72"/>
    <col min="51" max="16379" width="10.6640625" style="15"/>
    <col min="16380" max="16380" width="9" style="15" customWidth="1"/>
    <col min="16381" max="16384" width="10.6640625" style="15"/>
  </cols>
  <sheetData>
    <row r="1" spans="1:48 16381:16381" ht="16.25" customHeight="1" thickBot="1" x14ac:dyDescent="0.2">
      <c r="A1" s="432" t="s">
        <v>121</v>
      </c>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c r="AL1" s="433"/>
      <c r="AM1" s="433"/>
      <c r="AN1" s="433"/>
      <c r="AO1" s="433"/>
      <c r="AP1" s="433"/>
      <c r="AQ1" s="433"/>
      <c r="AR1" s="433"/>
      <c r="AS1" s="433"/>
      <c r="AT1" s="434"/>
      <c r="AU1" s="428" t="s">
        <v>122</v>
      </c>
      <c r="AV1" s="429"/>
    </row>
    <row r="2" spans="1:48 16381:16381" ht="16.25" customHeight="1" thickBot="1" x14ac:dyDescent="0.2">
      <c r="A2" s="435" t="s">
        <v>123</v>
      </c>
      <c r="B2" s="436"/>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c r="AM2" s="436"/>
      <c r="AN2" s="436"/>
      <c r="AO2" s="436"/>
      <c r="AP2" s="436"/>
      <c r="AQ2" s="436"/>
      <c r="AR2" s="436"/>
      <c r="AS2" s="436"/>
      <c r="AT2" s="437"/>
      <c r="AU2" s="298" t="s">
        <v>124</v>
      </c>
      <c r="AV2" s="430"/>
    </row>
    <row r="3" spans="1:48 16381:16381" ht="15" customHeight="1" thickBot="1" x14ac:dyDescent="0.2">
      <c r="A3" s="438" t="s">
        <v>0</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c r="AG3" s="439"/>
      <c r="AH3" s="439"/>
      <c r="AI3" s="439"/>
      <c r="AJ3" s="439"/>
      <c r="AK3" s="439"/>
      <c r="AL3" s="439"/>
      <c r="AM3" s="439"/>
      <c r="AN3" s="439"/>
      <c r="AO3" s="439"/>
      <c r="AP3" s="439"/>
      <c r="AQ3" s="439"/>
      <c r="AR3" s="439"/>
      <c r="AS3" s="439"/>
      <c r="AT3" s="440"/>
      <c r="AU3" s="298" t="s">
        <v>126</v>
      </c>
      <c r="AV3" s="430"/>
    </row>
    <row r="4" spans="1:48 16381:16381" ht="16.25" customHeight="1" x14ac:dyDescent="0.15">
      <c r="A4" s="432"/>
      <c r="B4" s="433"/>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c r="AJ4" s="433"/>
      <c r="AK4" s="433"/>
      <c r="AL4" s="433"/>
      <c r="AM4" s="433"/>
      <c r="AN4" s="433"/>
      <c r="AO4" s="433"/>
      <c r="AP4" s="433"/>
      <c r="AQ4" s="433"/>
      <c r="AR4" s="433"/>
      <c r="AS4" s="433"/>
      <c r="AT4" s="434"/>
      <c r="AU4" s="431" t="s">
        <v>188</v>
      </c>
      <c r="AV4" s="431"/>
    </row>
    <row r="5" spans="1:48 16381:16381" ht="15" customHeight="1" x14ac:dyDescent="0.15">
      <c r="A5" s="401" t="s">
        <v>189</v>
      </c>
      <c r="B5" s="402"/>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13"/>
      <c r="AD5" s="414" t="s">
        <v>132</v>
      </c>
      <c r="AE5" s="415"/>
      <c r="AF5" s="415"/>
      <c r="AG5" s="415"/>
      <c r="AH5" s="415"/>
      <c r="AI5" s="415"/>
      <c r="AJ5" s="415"/>
      <c r="AK5" s="415"/>
      <c r="AL5" s="415"/>
      <c r="AM5" s="415"/>
      <c r="AN5" s="415"/>
      <c r="AO5" s="415"/>
      <c r="AP5" s="415"/>
      <c r="AQ5" s="416"/>
      <c r="AR5" s="406" t="s">
        <v>104</v>
      </c>
      <c r="AS5" s="406" t="s">
        <v>106</v>
      </c>
      <c r="AT5" s="406" t="s">
        <v>108</v>
      </c>
      <c r="AU5" s="406" t="s">
        <v>110</v>
      </c>
      <c r="AV5" s="406" t="s">
        <v>190</v>
      </c>
    </row>
    <row r="6" spans="1:48 16381:16381" ht="15" customHeight="1" x14ac:dyDescent="0.15">
      <c r="A6" s="423" t="s">
        <v>6</v>
      </c>
      <c r="B6" s="424">
        <v>45660</v>
      </c>
      <c r="C6" s="425"/>
      <c r="D6" s="109" t="s">
        <v>129</v>
      </c>
      <c r="E6" s="110"/>
      <c r="F6" s="144"/>
      <c r="G6" s="111"/>
      <c r="H6" s="112"/>
      <c r="I6" s="112"/>
      <c r="J6" s="112"/>
      <c r="K6" s="147"/>
      <c r="L6" s="112"/>
      <c r="M6" s="112"/>
      <c r="N6" s="112"/>
      <c r="O6" s="112"/>
      <c r="P6" s="112"/>
      <c r="Q6" s="112"/>
      <c r="R6" s="112"/>
      <c r="S6" s="112"/>
      <c r="T6" s="112"/>
      <c r="U6" s="112"/>
      <c r="V6" s="112"/>
      <c r="W6" s="112"/>
      <c r="X6" s="112"/>
      <c r="Y6" s="112"/>
      <c r="Z6" s="112"/>
      <c r="AA6" s="112"/>
      <c r="AB6" s="112"/>
      <c r="AC6" s="113"/>
      <c r="AD6" s="417"/>
      <c r="AE6" s="418"/>
      <c r="AF6" s="418"/>
      <c r="AG6" s="418"/>
      <c r="AH6" s="418"/>
      <c r="AI6" s="418"/>
      <c r="AJ6" s="418"/>
      <c r="AK6" s="418"/>
      <c r="AL6" s="418"/>
      <c r="AM6" s="418"/>
      <c r="AN6" s="418"/>
      <c r="AO6" s="418"/>
      <c r="AP6" s="418"/>
      <c r="AQ6" s="419"/>
      <c r="AR6" s="412"/>
      <c r="AS6" s="412"/>
      <c r="AT6" s="412"/>
      <c r="AU6" s="412"/>
      <c r="AV6" s="412"/>
    </row>
    <row r="7" spans="1:48 16381:16381" ht="15" customHeight="1" x14ac:dyDescent="0.15">
      <c r="A7" s="423"/>
      <c r="B7" s="425"/>
      <c r="C7" s="425"/>
      <c r="D7" s="109" t="s">
        <v>131</v>
      </c>
      <c r="E7" s="110" t="s">
        <v>183</v>
      </c>
      <c r="F7" s="145"/>
      <c r="G7" s="114"/>
      <c r="H7" s="115"/>
      <c r="I7" s="115"/>
      <c r="J7" s="115"/>
      <c r="K7" s="148"/>
      <c r="L7" s="115"/>
      <c r="M7" s="115"/>
      <c r="N7" s="115"/>
      <c r="O7" s="115"/>
      <c r="P7" s="115"/>
      <c r="Q7" s="115"/>
      <c r="R7" s="115"/>
      <c r="S7" s="115"/>
      <c r="T7" s="115"/>
      <c r="U7" s="115"/>
      <c r="V7" s="115"/>
      <c r="W7" s="115"/>
      <c r="X7" s="115"/>
      <c r="Y7" s="115"/>
      <c r="Z7" s="115"/>
      <c r="AA7" s="115"/>
      <c r="AB7" s="115"/>
      <c r="AC7" s="116"/>
      <c r="AD7" s="417"/>
      <c r="AE7" s="418"/>
      <c r="AF7" s="418"/>
      <c r="AG7" s="418"/>
      <c r="AH7" s="418"/>
      <c r="AI7" s="418"/>
      <c r="AJ7" s="418"/>
      <c r="AK7" s="418"/>
      <c r="AL7" s="418"/>
      <c r="AM7" s="418"/>
      <c r="AN7" s="418"/>
      <c r="AO7" s="418"/>
      <c r="AP7" s="418"/>
      <c r="AQ7" s="419"/>
      <c r="AR7" s="412"/>
      <c r="AS7" s="412"/>
      <c r="AT7" s="412"/>
      <c r="AU7" s="412"/>
      <c r="AV7" s="412"/>
    </row>
    <row r="8" spans="1:48 16381:16381" ht="15" customHeight="1" x14ac:dyDescent="0.15">
      <c r="A8" s="423"/>
      <c r="B8" s="425"/>
      <c r="C8" s="425"/>
      <c r="D8" s="109" t="s">
        <v>132</v>
      </c>
      <c r="E8" s="110" t="s">
        <v>183</v>
      </c>
      <c r="F8" s="146"/>
      <c r="G8" s="117"/>
      <c r="H8" s="118"/>
      <c r="I8" s="118"/>
      <c r="J8" s="118"/>
      <c r="K8" s="149"/>
      <c r="L8" s="118"/>
      <c r="M8" s="118"/>
      <c r="N8" s="118"/>
      <c r="O8" s="118"/>
      <c r="P8" s="118"/>
      <c r="Q8" s="118"/>
      <c r="R8" s="118"/>
      <c r="S8" s="118"/>
      <c r="T8" s="118"/>
      <c r="U8" s="118"/>
      <c r="V8" s="118"/>
      <c r="W8" s="118"/>
      <c r="X8" s="118"/>
      <c r="Y8" s="118"/>
      <c r="Z8" s="118"/>
      <c r="AA8" s="118"/>
      <c r="AB8" s="118"/>
      <c r="AC8" s="119"/>
      <c r="AD8" s="417"/>
      <c r="AE8" s="418"/>
      <c r="AF8" s="418"/>
      <c r="AG8" s="418"/>
      <c r="AH8" s="418"/>
      <c r="AI8" s="418"/>
      <c r="AJ8" s="418"/>
      <c r="AK8" s="418"/>
      <c r="AL8" s="418"/>
      <c r="AM8" s="418"/>
      <c r="AN8" s="418"/>
      <c r="AO8" s="418"/>
      <c r="AP8" s="418"/>
      <c r="AQ8" s="419"/>
      <c r="AR8" s="412"/>
      <c r="AS8" s="412"/>
      <c r="AT8" s="412"/>
      <c r="AU8" s="412"/>
      <c r="AV8" s="412"/>
    </row>
    <row r="9" spans="1:48 16381:16381" ht="15" customHeight="1" x14ac:dyDescent="0.15">
      <c r="A9" s="401" t="s">
        <v>191</v>
      </c>
      <c r="B9" s="402"/>
      <c r="C9" s="402"/>
      <c r="D9" s="403"/>
      <c r="E9" s="403"/>
      <c r="F9" s="403"/>
      <c r="G9" s="403"/>
      <c r="H9" s="403"/>
      <c r="I9" s="403"/>
      <c r="J9" s="403"/>
      <c r="K9" s="403"/>
      <c r="L9" s="403"/>
      <c r="M9" s="403"/>
      <c r="N9" s="403"/>
      <c r="O9" s="403"/>
      <c r="P9" s="403"/>
      <c r="Q9" s="403"/>
      <c r="R9" s="403"/>
      <c r="S9" s="403"/>
      <c r="T9" s="403"/>
      <c r="U9" s="403"/>
      <c r="V9" s="403"/>
      <c r="W9" s="403"/>
      <c r="X9" s="403"/>
      <c r="Y9" s="403"/>
      <c r="Z9" s="403"/>
      <c r="AA9" s="403"/>
      <c r="AB9" s="403"/>
      <c r="AC9" s="403"/>
      <c r="AD9" s="417"/>
      <c r="AE9" s="418"/>
      <c r="AF9" s="418"/>
      <c r="AG9" s="418"/>
      <c r="AH9" s="418"/>
      <c r="AI9" s="418"/>
      <c r="AJ9" s="418"/>
      <c r="AK9" s="418"/>
      <c r="AL9" s="418"/>
      <c r="AM9" s="418"/>
      <c r="AN9" s="418"/>
      <c r="AO9" s="418"/>
      <c r="AP9" s="418"/>
      <c r="AQ9" s="419"/>
      <c r="AR9" s="412"/>
      <c r="AS9" s="412"/>
      <c r="AT9" s="412"/>
      <c r="AU9" s="412"/>
      <c r="AV9" s="412"/>
    </row>
    <row r="10" spans="1:48 16381:16381" ht="15" customHeight="1" x14ac:dyDescent="0.15">
      <c r="A10" s="401" t="s">
        <v>192</v>
      </c>
      <c r="B10" s="402"/>
      <c r="C10" s="402"/>
      <c r="D10" s="403" t="s">
        <v>134</v>
      </c>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20"/>
      <c r="AE10" s="421"/>
      <c r="AF10" s="421"/>
      <c r="AG10" s="421"/>
      <c r="AH10" s="421"/>
      <c r="AI10" s="421"/>
      <c r="AJ10" s="421"/>
      <c r="AK10" s="421"/>
      <c r="AL10" s="421"/>
      <c r="AM10" s="421"/>
      <c r="AN10" s="421"/>
      <c r="AO10" s="421"/>
      <c r="AP10" s="421"/>
      <c r="AQ10" s="422"/>
      <c r="AR10" s="412"/>
      <c r="AS10" s="412"/>
      <c r="AT10" s="412"/>
      <c r="AU10" s="412"/>
      <c r="AV10" s="412"/>
    </row>
    <row r="11" spans="1:48 16381:16381" ht="40.25" customHeight="1" x14ac:dyDescent="0.15">
      <c r="A11" s="404" t="s">
        <v>74</v>
      </c>
      <c r="B11" s="405"/>
      <c r="C11" s="405"/>
      <c r="D11" s="406" t="s">
        <v>193</v>
      </c>
      <c r="E11" s="406" t="s">
        <v>78</v>
      </c>
      <c r="F11" s="406" t="s">
        <v>80</v>
      </c>
      <c r="G11" s="406" t="s">
        <v>82</v>
      </c>
      <c r="H11" s="406" t="s">
        <v>194</v>
      </c>
      <c r="I11" s="406" t="s">
        <v>86</v>
      </c>
      <c r="J11" s="406" t="s">
        <v>88</v>
      </c>
      <c r="K11" s="406" t="s">
        <v>90</v>
      </c>
      <c r="L11" s="404" t="s">
        <v>92</v>
      </c>
      <c r="M11" s="405"/>
      <c r="N11" s="405"/>
      <c r="O11" s="405"/>
      <c r="P11" s="406" t="s">
        <v>94</v>
      </c>
      <c r="Q11" s="406" t="s">
        <v>96</v>
      </c>
      <c r="R11" s="401" t="s">
        <v>98</v>
      </c>
      <c r="S11" s="402"/>
      <c r="T11" s="402"/>
      <c r="U11" s="402"/>
      <c r="V11" s="402"/>
      <c r="W11" s="402"/>
      <c r="X11" s="402"/>
      <c r="Y11" s="402"/>
      <c r="Z11" s="402"/>
      <c r="AA11" s="402"/>
      <c r="AB11" s="402"/>
      <c r="AC11" s="413"/>
      <c r="AD11" s="401" t="s">
        <v>100</v>
      </c>
      <c r="AE11" s="402"/>
      <c r="AF11" s="402"/>
      <c r="AG11" s="402"/>
      <c r="AH11" s="402"/>
      <c r="AI11" s="402"/>
      <c r="AJ11" s="402"/>
      <c r="AK11" s="402"/>
      <c r="AL11" s="402"/>
      <c r="AM11" s="402"/>
      <c r="AN11" s="402"/>
      <c r="AO11" s="413"/>
      <c r="AP11" s="404" t="s">
        <v>102</v>
      </c>
      <c r="AQ11" s="411"/>
      <c r="AR11" s="412"/>
      <c r="AS11" s="412"/>
      <c r="AT11" s="412"/>
      <c r="AU11" s="412"/>
      <c r="AV11" s="412"/>
    </row>
    <row r="12" spans="1:48 16381:16381" ht="126" customHeight="1" x14ac:dyDescent="0.15">
      <c r="A12" s="108" t="s">
        <v>195</v>
      </c>
      <c r="B12" s="108" t="s">
        <v>196</v>
      </c>
      <c r="C12" s="108" t="s">
        <v>197</v>
      </c>
      <c r="D12" s="407"/>
      <c r="E12" s="407"/>
      <c r="F12" s="407"/>
      <c r="G12" s="407"/>
      <c r="H12" s="407"/>
      <c r="I12" s="407"/>
      <c r="J12" s="407"/>
      <c r="K12" s="407"/>
      <c r="L12" s="108">
        <v>2024</v>
      </c>
      <c r="M12" s="108">
        <v>2025</v>
      </c>
      <c r="N12" s="108">
        <v>2026</v>
      </c>
      <c r="O12" s="108">
        <v>2027</v>
      </c>
      <c r="P12" s="407"/>
      <c r="Q12" s="407"/>
      <c r="R12" s="120" t="s">
        <v>141</v>
      </c>
      <c r="S12" s="120" t="s">
        <v>142</v>
      </c>
      <c r="T12" s="120" t="s">
        <v>143</v>
      </c>
      <c r="U12" s="120" t="s">
        <v>144</v>
      </c>
      <c r="V12" s="120" t="s">
        <v>145</v>
      </c>
      <c r="W12" s="120" t="s">
        <v>146</v>
      </c>
      <c r="X12" s="120" t="s">
        <v>128</v>
      </c>
      <c r="Y12" s="120" t="s">
        <v>147</v>
      </c>
      <c r="Z12" s="120" t="s">
        <v>148</v>
      </c>
      <c r="AA12" s="120" t="s">
        <v>149</v>
      </c>
      <c r="AB12" s="120" t="s">
        <v>150</v>
      </c>
      <c r="AC12" s="120" t="s">
        <v>151</v>
      </c>
      <c r="AD12" s="120" t="s">
        <v>141</v>
      </c>
      <c r="AE12" s="120" t="s">
        <v>142</v>
      </c>
      <c r="AF12" s="120" t="s">
        <v>143</v>
      </c>
      <c r="AG12" s="120" t="s">
        <v>144</v>
      </c>
      <c r="AH12" s="120" t="s">
        <v>145</v>
      </c>
      <c r="AI12" s="120" t="s">
        <v>146</v>
      </c>
      <c r="AJ12" s="120" t="s">
        <v>128</v>
      </c>
      <c r="AK12" s="120" t="s">
        <v>147</v>
      </c>
      <c r="AL12" s="120" t="s">
        <v>148</v>
      </c>
      <c r="AM12" s="120" t="s">
        <v>149</v>
      </c>
      <c r="AN12" s="120" t="s">
        <v>150</v>
      </c>
      <c r="AO12" s="120" t="s">
        <v>151</v>
      </c>
      <c r="AP12" s="108" t="s">
        <v>198</v>
      </c>
      <c r="AQ12" s="121" t="s">
        <v>199</v>
      </c>
      <c r="AR12" s="407"/>
      <c r="AS12" s="407"/>
      <c r="AT12" s="407"/>
      <c r="AU12" s="407"/>
      <c r="AV12" s="407"/>
    </row>
    <row r="13" spans="1:48 16381:16381" ht="221" customHeight="1" x14ac:dyDescent="0.15">
      <c r="A13" s="110">
        <v>107</v>
      </c>
      <c r="B13" s="110"/>
      <c r="C13" s="106" t="s">
        <v>416</v>
      </c>
      <c r="D13" s="106" t="s">
        <v>387</v>
      </c>
      <c r="E13" s="122" t="s">
        <v>200</v>
      </c>
      <c r="F13" s="122" t="s">
        <v>360</v>
      </c>
      <c r="G13" s="122" t="s">
        <v>201</v>
      </c>
      <c r="H13" s="122">
        <v>5000</v>
      </c>
      <c r="I13" s="122" t="s">
        <v>366</v>
      </c>
      <c r="J13" s="122" t="s">
        <v>375</v>
      </c>
      <c r="K13" s="122" t="s">
        <v>202</v>
      </c>
      <c r="L13" s="163">
        <v>2500</v>
      </c>
      <c r="M13" s="163">
        <v>1000</v>
      </c>
      <c r="N13" s="163">
        <v>1000</v>
      </c>
      <c r="O13" s="163">
        <v>500</v>
      </c>
      <c r="P13" s="164" t="s">
        <v>347</v>
      </c>
      <c r="Q13" s="164" t="s">
        <v>203</v>
      </c>
      <c r="R13" s="123"/>
      <c r="S13" s="123"/>
      <c r="T13" s="123"/>
      <c r="U13" s="123"/>
      <c r="V13" s="123"/>
      <c r="W13" s="123"/>
      <c r="X13" s="162">
        <v>400</v>
      </c>
      <c r="Y13" s="165">
        <v>400</v>
      </c>
      <c r="Z13" s="165">
        <v>500</v>
      </c>
      <c r="AA13" s="165">
        <v>500</v>
      </c>
      <c r="AB13" s="165">
        <v>400</v>
      </c>
      <c r="AC13" s="165">
        <v>300</v>
      </c>
      <c r="AD13" s="168"/>
      <c r="AE13" s="123"/>
      <c r="AF13" s="123"/>
      <c r="AG13" s="123"/>
      <c r="AH13" s="123"/>
      <c r="AI13" s="123"/>
      <c r="AJ13" s="62">
        <v>457</v>
      </c>
      <c r="AK13" s="62">
        <v>1309</v>
      </c>
      <c r="AL13" s="62">
        <v>449</v>
      </c>
      <c r="AM13" s="62">
        <v>157</v>
      </c>
      <c r="AN13" s="62">
        <v>95</v>
      </c>
      <c r="AO13" s="62">
        <v>43</v>
      </c>
      <c r="AP13" s="62">
        <f>SUM(AJ13:AO13)</f>
        <v>2510</v>
      </c>
      <c r="AQ13" s="166">
        <f>IF(G13="suma",AP13/L13,IF(G13="creciente",AP13/(MAX(R13:AC13)),IF(G13="DECRECIENTE",AP13/(O13-(MIN(R13:AC13))),IF(G13="CONSTANTE",AP13/AVERAGE(R13:AC13)," "))))</f>
        <v>1.004</v>
      </c>
      <c r="AR13" s="196" t="s">
        <v>501</v>
      </c>
      <c r="AS13" s="228" t="s">
        <v>466</v>
      </c>
      <c r="AT13" s="232" t="s">
        <v>501</v>
      </c>
      <c r="AU13" s="196" t="s">
        <v>432</v>
      </c>
      <c r="AV13" s="167"/>
      <c r="XFA13" s="15" t="s">
        <v>204</v>
      </c>
    </row>
    <row r="14" spans="1:48 16381:16381" ht="303" customHeight="1" x14ac:dyDescent="0.15">
      <c r="A14" s="110">
        <v>107</v>
      </c>
      <c r="B14" s="110"/>
      <c r="C14" s="106" t="s">
        <v>417</v>
      </c>
      <c r="D14" s="106" t="s">
        <v>409</v>
      </c>
      <c r="E14" s="97" t="s">
        <v>356</v>
      </c>
      <c r="F14" s="97" t="s">
        <v>361</v>
      </c>
      <c r="G14" s="122" t="s">
        <v>201</v>
      </c>
      <c r="H14" s="110">
        <v>60</v>
      </c>
      <c r="I14" s="122" t="s">
        <v>367</v>
      </c>
      <c r="J14" s="97" t="s">
        <v>348</v>
      </c>
      <c r="K14" s="97" t="s">
        <v>202</v>
      </c>
      <c r="L14" s="158">
        <v>25</v>
      </c>
      <c r="M14" s="158">
        <v>20</v>
      </c>
      <c r="N14" s="158">
        <v>15</v>
      </c>
      <c r="O14" s="158"/>
      <c r="P14" s="164" t="s">
        <v>347</v>
      </c>
      <c r="Q14" s="110" t="s">
        <v>349</v>
      </c>
      <c r="R14" s="123"/>
      <c r="S14" s="123"/>
      <c r="T14" s="123"/>
      <c r="U14" s="123"/>
      <c r="V14" s="123"/>
      <c r="W14" s="123"/>
      <c r="X14" s="162">
        <v>2</v>
      </c>
      <c r="Y14" s="162">
        <v>2</v>
      </c>
      <c r="Z14" s="162">
        <v>5</v>
      </c>
      <c r="AA14" s="162">
        <v>7</v>
      </c>
      <c r="AB14" s="162">
        <v>9</v>
      </c>
      <c r="AC14" s="162"/>
      <c r="AD14" s="123"/>
      <c r="AE14" s="123"/>
      <c r="AF14" s="123"/>
      <c r="AG14" s="123"/>
      <c r="AH14" s="123"/>
      <c r="AI14" s="123"/>
      <c r="AJ14" s="123">
        <v>2</v>
      </c>
      <c r="AK14" s="123">
        <v>2</v>
      </c>
      <c r="AL14" s="123">
        <v>7</v>
      </c>
      <c r="AM14" s="123">
        <v>7</v>
      </c>
      <c r="AN14" s="123">
        <v>5</v>
      </c>
      <c r="AO14" s="123">
        <v>5</v>
      </c>
      <c r="AP14" s="62">
        <f t="shared" ref="AP14:AP26" si="0">SUM(AJ14:AO14)</f>
        <v>28</v>
      </c>
      <c r="AQ14" s="166">
        <f t="shared" ref="AQ14:AQ25" si="1">IF(G14="suma",AP14/L14,IF(G14="creciente",AP14/(MAX(R14:AC14)),IF(G14="DECRECIENTE",AP14/(O14-(MIN(R14:AC14))),IF(G14="CONSTANTE",AP14/AVERAGE(R14:AC14)," "))))</f>
        <v>1.1200000000000001</v>
      </c>
      <c r="AR14" s="231" t="s">
        <v>515</v>
      </c>
      <c r="AS14" s="201" t="s">
        <v>467</v>
      </c>
      <c r="AT14" s="231" t="s">
        <v>515</v>
      </c>
      <c r="AU14" s="196" t="s">
        <v>432</v>
      </c>
      <c r="AV14" s="97"/>
      <c r="XFA14" s="15" t="s">
        <v>205</v>
      </c>
    </row>
    <row r="15" spans="1:48 16381:16381" ht="202.25" customHeight="1" x14ac:dyDescent="0.15">
      <c r="A15" s="110">
        <v>107</v>
      </c>
      <c r="B15" s="110"/>
      <c r="C15" s="106" t="s">
        <v>412</v>
      </c>
      <c r="D15" s="106" t="s">
        <v>419</v>
      </c>
      <c r="E15" s="97" t="s">
        <v>420</v>
      </c>
      <c r="F15" s="97" t="s">
        <v>421</v>
      </c>
      <c r="G15" s="122" t="s">
        <v>201</v>
      </c>
      <c r="H15" s="110">
        <v>60</v>
      </c>
      <c r="I15" s="122" t="s">
        <v>422</v>
      </c>
      <c r="J15" s="97" t="s">
        <v>348</v>
      </c>
      <c r="K15" s="97" t="s">
        <v>202</v>
      </c>
      <c r="L15" s="158">
        <v>30</v>
      </c>
      <c r="M15" s="158">
        <v>20</v>
      </c>
      <c r="N15" s="158">
        <v>10</v>
      </c>
      <c r="O15" s="158"/>
      <c r="P15" s="164" t="s">
        <v>347</v>
      </c>
      <c r="Q15" s="110" t="s">
        <v>349</v>
      </c>
      <c r="R15" s="123"/>
      <c r="S15" s="123"/>
      <c r="T15" s="123"/>
      <c r="U15" s="123"/>
      <c r="V15" s="123"/>
      <c r="W15" s="123"/>
      <c r="X15" s="162">
        <v>7</v>
      </c>
      <c r="Y15" s="162">
        <v>2</v>
      </c>
      <c r="Z15" s="162">
        <v>6</v>
      </c>
      <c r="AA15" s="162">
        <v>5</v>
      </c>
      <c r="AB15" s="162">
        <v>5</v>
      </c>
      <c r="AC15" s="162">
        <v>5</v>
      </c>
      <c r="AD15" s="123"/>
      <c r="AE15" s="123"/>
      <c r="AF15" s="123"/>
      <c r="AG15" s="123"/>
      <c r="AH15" s="123"/>
      <c r="AI15" s="123"/>
      <c r="AJ15" s="123">
        <v>7</v>
      </c>
      <c r="AK15" s="123">
        <v>2</v>
      </c>
      <c r="AL15" s="123">
        <v>6</v>
      </c>
      <c r="AM15" s="123">
        <v>9</v>
      </c>
      <c r="AN15" s="123">
        <v>5</v>
      </c>
      <c r="AO15" s="123">
        <v>5</v>
      </c>
      <c r="AP15" s="62">
        <f t="shared" si="0"/>
        <v>34</v>
      </c>
      <c r="AQ15" s="166">
        <f t="shared" si="1"/>
        <v>1.1333333333333333</v>
      </c>
      <c r="AR15" s="226" t="s">
        <v>512</v>
      </c>
      <c r="AS15" s="217" t="s">
        <v>468</v>
      </c>
      <c r="AT15" s="231" t="s">
        <v>503</v>
      </c>
      <c r="AU15" s="196" t="s">
        <v>432</v>
      </c>
      <c r="AV15" s="97"/>
    </row>
    <row r="16" spans="1:48 16381:16381" ht="140" customHeight="1" x14ac:dyDescent="0.15">
      <c r="A16" s="110">
        <v>107</v>
      </c>
      <c r="B16" s="110"/>
      <c r="C16" s="169" t="s">
        <v>412</v>
      </c>
      <c r="D16" s="106" t="s">
        <v>388</v>
      </c>
      <c r="E16" s="97" t="s">
        <v>357</v>
      </c>
      <c r="F16" s="97" t="s">
        <v>362</v>
      </c>
      <c r="G16" s="122" t="s">
        <v>201</v>
      </c>
      <c r="H16" s="110">
        <v>60</v>
      </c>
      <c r="I16" s="122" t="s">
        <v>368</v>
      </c>
      <c r="J16" s="97" t="s">
        <v>348</v>
      </c>
      <c r="K16" s="97" t="s">
        <v>202</v>
      </c>
      <c r="L16" s="158">
        <v>10</v>
      </c>
      <c r="M16" s="158">
        <v>20</v>
      </c>
      <c r="N16" s="158">
        <v>20</v>
      </c>
      <c r="O16" s="158">
        <v>10</v>
      </c>
      <c r="P16" s="164" t="s">
        <v>347</v>
      </c>
      <c r="Q16" s="110" t="s">
        <v>349</v>
      </c>
      <c r="R16" s="123"/>
      <c r="S16" s="123"/>
      <c r="T16" s="123"/>
      <c r="U16" s="123"/>
      <c r="V16" s="123"/>
      <c r="W16" s="123"/>
      <c r="X16" s="162">
        <v>0</v>
      </c>
      <c r="Y16" s="162">
        <v>0</v>
      </c>
      <c r="Z16" s="162">
        <v>3</v>
      </c>
      <c r="AA16" s="162">
        <v>4</v>
      </c>
      <c r="AB16" s="162">
        <v>3</v>
      </c>
      <c r="AC16" s="162">
        <v>0</v>
      </c>
      <c r="AD16" s="123"/>
      <c r="AE16" s="123"/>
      <c r="AF16" s="123"/>
      <c r="AG16" s="123"/>
      <c r="AH16" s="123"/>
      <c r="AI16" s="123"/>
      <c r="AJ16" s="123">
        <v>0</v>
      </c>
      <c r="AK16" s="123">
        <v>2</v>
      </c>
      <c r="AL16" s="123">
        <v>2</v>
      </c>
      <c r="AM16" s="123">
        <v>2</v>
      </c>
      <c r="AN16" s="123">
        <v>4</v>
      </c>
      <c r="AO16" s="123"/>
      <c r="AP16" s="62">
        <f t="shared" si="0"/>
        <v>10</v>
      </c>
      <c r="AQ16" s="166">
        <f t="shared" si="1"/>
        <v>1</v>
      </c>
      <c r="AR16" s="226" t="s">
        <v>502</v>
      </c>
      <c r="AS16" s="217" t="s">
        <v>468</v>
      </c>
      <c r="AT16" s="231" t="s">
        <v>504</v>
      </c>
      <c r="AU16" s="211" t="s">
        <v>432</v>
      </c>
      <c r="AV16" s="172"/>
      <c r="XFA16" s="15" t="s">
        <v>206</v>
      </c>
    </row>
    <row r="17" spans="1:50 16381:16381" s="42" customFormat="1" ht="179.5" customHeight="1" x14ac:dyDescent="0.15">
      <c r="A17" s="170">
        <v>107</v>
      </c>
      <c r="B17" s="170"/>
      <c r="C17" s="171" t="s">
        <v>413</v>
      </c>
      <c r="D17" s="171" t="s">
        <v>397</v>
      </c>
      <c r="E17" s="172" t="s">
        <v>395</v>
      </c>
      <c r="F17" s="172" t="s">
        <v>396</v>
      </c>
      <c r="G17" s="173" t="s">
        <v>253</v>
      </c>
      <c r="H17" s="174">
        <v>1</v>
      </c>
      <c r="I17" s="173" t="s">
        <v>370</v>
      </c>
      <c r="J17" s="172" t="s">
        <v>393</v>
      </c>
      <c r="K17" s="172" t="s">
        <v>202</v>
      </c>
      <c r="L17" s="175">
        <v>1</v>
      </c>
      <c r="M17" s="175">
        <v>1</v>
      </c>
      <c r="N17" s="175">
        <v>1</v>
      </c>
      <c r="O17" s="175">
        <v>1</v>
      </c>
      <c r="P17" s="177" t="s">
        <v>347</v>
      </c>
      <c r="Q17" s="170" t="s">
        <v>394</v>
      </c>
      <c r="R17" s="178"/>
      <c r="S17" s="178"/>
      <c r="T17" s="178"/>
      <c r="U17" s="178"/>
      <c r="V17" s="178"/>
      <c r="W17" s="178"/>
      <c r="X17" s="179"/>
      <c r="Y17" s="179">
        <v>0.35</v>
      </c>
      <c r="Z17" s="179">
        <v>0.6</v>
      </c>
      <c r="AA17" s="179">
        <v>0.05</v>
      </c>
      <c r="AB17" s="179"/>
      <c r="AC17" s="179"/>
      <c r="AD17" s="178"/>
      <c r="AE17" s="178"/>
      <c r="AF17" s="178"/>
      <c r="AG17" s="178"/>
      <c r="AH17" s="178"/>
      <c r="AI17" s="178"/>
      <c r="AJ17" s="175">
        <v>0</v>
      </c>
      <c r="AK17" s="199">
        <v>0.54</v>
      </c>
      <c r="AL17" s="199">
        <v>0.44</v>
      </c>
      <c r="AM17" s="199">
        <v>0.02</v>
      </c>
      <c r="AN17" s="178"/>
      <c r="AO17" s="178"/>
      <c r="AP17" s="227">
        <v>1</v>
      </c>
      <c r="AQ17" s="166">
        <v>1</v>
      </c>
      <c r="AR17" s="198" t="s">
        <v>469</v>
      </c>
      <c r="AS17" s="217" t="s">
        <v>470</v>
      </c>
      <c r="AT17" s="231" t="s">
        <v>505</v>
      </c>
      <c r="AU17" s="211" t="s">
        <v>432</v>
      </c>
      <c r="AV17" s="172"/>
      <c r="AW17" s="180"/>
      <c r="AX17" s="180"/>
      <c r="XFA17" s="42" t="s">
        <v>207</v>
      </c>
    </row>
    <row r="18" spans="1:50 16381:16381" ht="162" customHeight="1" x14ac:dyDescent="0.15">
      <c r="A18" s="110">
        <v>107</v>
      </c>
      <c r="B18" s="110"/>
      <c r="C18" s="106" t="s">
        <v>398</v>
      </c>
      <c r="D18" s="106" t="s">
        <v>423</v>
      </c>
      <c r="E18" s="97" t="s">
        <v>358</v>
      </c>
      <c r="F18" s="97" t="s">
        <v>363</v>
      </c>
      <c r="G18" s="122" t="s">
        <v>201</v>
      </c>
      <c r="H18" s="110">
        <v>25</v>
      </c>
      <c r="I18" s="122" t="s">
        <v>369</v>
      </c>
      <c r="J18" s="97" t="s">
        <v>350</v>
      </c>
      <c r="K18" s="97" t="s">
        <v>202</v>
      </c>
      <c r="L18" s="163">
        <v>5</v>
      </c>
      <c r="M18" s="163">
        <v>8</v>
      </c>
      <c r="N18" s="163">
        <v>8</v>
      </c>
      <c r="O18" s="163">
        <v>4</v>
      </c>
      <c r="P18" s="164" t="s">
        <v>347</v>
      </c>
      <c r="Q18" s="110" t="s">
        <v>349</v>
      </c>
      <c r="R18" s="123"/>
      <c r="S18" s="123"/>
      <c r="T18" s="123"/>
      <c r="U18" s="123"/>
      <c r="V18" s="123"/>
      <c r="W18" s="123"/>
      <c r="X18" s="141"/>
      <c r="Y18" s="162"/>
      <c r="Z18" s="165">
        <v>2</v>
      </c>
      <c r="AA18" s="165">
        <v>2</v>
      </c>
      <c r="AB18" s="165">
        <v>1</v>
      </c>
      <c r="AC18" s="162"/>
      <c r="AD18" s="123"/>
      <c r="AE18" s="123"/>
      <c r="AF18" s="123"/>
      <c r="AG18" s="123"/>
      <c r="AH18" s="123"/>
      <c r="AI18" s="123"/>
      <c r="AJ18" s="123">
        <v>0</v>
      </c>
      <c r="AK18" s="123">
        <v>0</v>
      </c>
      <c r="AL18" s="123">
        <v>3</v>
      </c>
      <c r="AM18" s="123">
        <v>1</v>
      </c>
      <c r="AN18" s="123">
        <v>1</v>
      </c>
      <c r="AO18" s="123"/>
      <c r="AP18" s="62">
        <f t="shared" si="0"/>
        <v>5</v>
      </c>
      <c r="AQ18" s="166">
        <f t="shared" si="1"/>
        <v>1</v>
      </c>
      <c r="AR18" s="197" t="s">
        <v>439</v>
      </c>
      <c r="AS18" s="201" t="s">
        <v>471</v>
      </c>
      <c r="AT18" s="231" t="s">
        <v>506</v>
      </c>
      <c r="AU18" s="196" t="s">
        <v>432</v>
      </c>
      <c r="AV18" s="97"/>
    </row>
    <row r="19" spans="1:50 16381:16381" s="42" customFormat="1" ht="215" customHeight="1" x14ac:dyDescent="0.15">
      <c r="A19" s="170">
        <v>107</v>
      </c>
      <c r="B19" s="170"/>
      <c r="C19" s="171" t="s">
        <v>414</v>
      </c>
      <c r="D19" s="171" t="s">
        <v>429</v>
      </c>
      <c r="E19" s="172" t="s">
        <v>425</v>
      </c>
      <c r="F19" s="172" t="s">
        <v>426</v>
      </c>
      <c r="G19" s="173" t="s">
        <v>253</v>
      </c>
      <c r="H19" s="174">
        <v>1</v>
      </c>
      <c r="I19" s="173" t="s">
        <v>370</v>
      </c>
      <c r="J19" s="172" t="s">
        <v>427</v>
      </c>
      <c r="K19" s="172" t="s">
        <v>202</v>
      </c>
      <c r="L19" s="175">
        <v>1</v>
      </c>
      <c r="M19" s="176"/>
      <c r="N19" s="176"/>
      <c r="O19" s="176"/>
      <c r="P19" s="177" t="s">
        <v>347</v>
      </c>
      <c r="Q19" s="173" t="s">
        <v>428</v>
      </c>
      <c r="R19" s="178"/>
      <c r="S19" s="178"/>
      <c r="T19" s="178"/>
      <c r="U19" s="178"/>
      <c r="V19" s="178"/>
      <c r="W19" s="178"/>
      <c r="X19" s="142"/>
      <c r="Y19" s="179">
        <v>0.2</v>
      </c>
      <c r="Z19" s="179">
        <v>0.2</v>
      </c>
      <c r="AA19" s="179">
        <v>0.2</v>
      </c>
      <c r="AB19" s="179">
        <v>0.2</v>
      </c>
      <c r="AC19" s="179">
        <v>0.2</v>
      </c>
      <c r="AD19" s="178"/>
      <c r="AE19" s="178"/>
      <c r="AF19" s="178"/>
      <c r="AG19" s="178"/>
      <c r="AH19" s="178"/>
      <c r="AI19" s="178"/>
      <c r="AJ19" s="199">
        <v>0</v>
      </c>
      <c r="AK19" s="199">
        <v>0.2</v>
      </c>
      <c r="AL19" s="199">
        <v>0.2</v>
      </c>
      <c r="AM19" s="199">
        <v>0.2</v>
      </c>
      <c r="AN19" s="199">
        <v>0.2</v>
      </c>
      <c r="AO19" s="199">
        <v>0.2</v>
      </c>
      <c r="AP19" s="227">
        <v>1</v>
      </c>
      <c r="AQ19" s="166">
        <v>1</v>
      </c>
      <c r="AR19" s="198" t="s">
        <v>475</v>
      </c>
      <c r="AS19" s="217" t="s">
        <v>472</v>
      </c>
      <c r="AT19" s="231" t="s">
        <v>476</v>
      </c>
      <c r="AU19" s="196" t="s">
        <v>432</v>
      </c>
      <c r="AV19" s="172"/>
      <c r="AW19" s="180"/>
      <c r="AX19" s="180"/>
    </row>
    <row r="20" spans="1:50 16381:16381" s="42" customFormat="1" ht="277.25" customHeight="1" x14ac:dyDescent="0.15">
      <c r="A20" s="170">
        <v>107</v>
      </c>
      <c r="B20" s="170"/>
      <c r="C20" s="171" t="s">
        <v>414</v>
      </c>
      <c r="D20" s="171" t="s">
        <v>424</v>
      </c>
      <c r="E20" s="172" t="s">
        <v>425</v>
      </c>
      <c r="F20" s="172" t="s">
        <v>426</v>
      </c>
      <c r="G20" s="173" t="s">
        <v>253</v>
      </c>
      <c r="H20" s="174">
        <v>1</v>
      </c>
      <c r="I20" s="173" t="s">
        <v>370</v>
      </c>
      <c r="J20" s="172" t="s">
        <v>427</v>
      </c>
      <c r="K20" s="172" t="s">
        <v>202</v>
      </c>
      <c r="L20" s="175">
        <v>1</v>
      </c>
      <c r="M20" s="154"/>
      <c r="N20" s="154"/>
      <c r="O20" s="154"/>
      <c r="P20" s="177" t="s">
        <v>347</v>
      </c>
      <c r="Q20" s="173" t="s">
        <v>428</v>
      </c>
      <c r="R20" s="178"/>
      <c r="S20" s="178"/>
      <c r="T20" s="178"/>
      <c r="U20" s="178"/>
      <c r="V20" s="178"/>
      <c r="W20" s="178"/>
      <c r="X20" s="142"/>
      <c r="Y20" s="179">
        <v>0.2</v>
      </c>
      <c r="Z20" s="179">
        <v>0.2</v>
      </c>
      <c r="AA20" s="179">
        <v>0.2</v>
      </c>
      <c r="AB20" s="179">
        <v>0.2</v>
      </c>
      <c r="AC20" s="179">
        <v>0.2</v>
      </c>
      <c r="AD20" s="178"/>
      <c r="AE20" s="178"/>
      <c r="AF20" s="178"/>
      <c r="AG20" s="178"/>
      <c r="AH20" s="178"/>
      <c r="AI20" s="178"/>
      <c r="AJ20" s="199">
        <v>0</v>
      </c>
      <c r="AK20" s="199">
        <v>0.2</v>
      </c>
      <c r="AL20" s="199">
        <v>0.2</v>
      </c>
      <c r="AM20" s="199">
        <v>0.2</v>
      </c>
      <c r="AN20" s="199">
        <v>0.2</v>
      </c>
      <c r="AO20" s="199">
        <v>0.2</v>
      </c>
      <c r="AP20" s="227">
        <f t="shared" si="0"/>
        <v>1</v>
      </c>
      <c r="AQ20" s="166">
        <v>1</v>
      </c>
      <c r="AR20" s="198" t="s">
        <v>474</v>
      </c>
      <c r="AS20" s="217" t="s">
        <v>472</v>
      </c>
      <c r="AT20" s="231" t="s">
        <v>473</v>
      </c>
      <c r="AU20" s="196" t="s">
        <v>432</v>
      </c>
      <c r="AV20" s="172"/>
      <c r="AW20" s="180"/>
      <c r="AX20" s="180"/>
    </row>
    <row r="21" spans="1:50 16381:16381" s="42" customFormat="1" ht="339" customHeight="1" x14ac:dyDescent="0.15">
      <c r="A21" s="170">
        <v>107</v>
      </c>
      <c r="B21" s="181"/>
      <c r="C21" s="182" t="s">
        <v>374</v>
      </c>
      <c r="D21" s="171" t="s">
        <v>355</v>
      </c>
      <c r="E21" s="172" t="s">
        <v>351</v>
      </c>
      <c r="F21" s="172" t="s">
        <v>208</v>
      </c>
      <c r="G21" s="173" t="s">
        <v>253</v>
      </c>
      <c r="H21" s="174">
        <v>1</v>
      </c>
      <c r="I21" s="173" t="s">
        <v>370</v>
      </c>
      <c r="J21" s="172" t="s">
        <v>352</v>
      </c>
      <c r="K21" s="172" t="s">
        <v>202</v>
      </c>
      <c r="L21" s="175">
        <v>1</v>
      </c>
      <c r="M21" s="175">
        <v>1</v>
      </c>
      <c r="N21" s="175">
        <v>1</v>
      </c>
      <c r="O21" s="175">
        <v>1</v>
      </c>
      <c r="P21" s="177" t="s">
        <v>347</v>
      </c>
      <c r="Q21" s="170" t="s">
        <v>349</v>
      </c>
      <c r="R21" s="178"/>
      <c r="S21" s="178"/>
      <c r="T21" s="178"/>
      <c r="U21" s="178"/>
      <c r="V21" s="178"/>
      <c r="W21" s="178"/>
      <c r="X21" s="179">
        <v>0.16</v>
      </c>
      <c r="Y21" s="179">
        <v>0.16</v>
      </c>
      <c r="Z21" s="179">
        <v>0.17</v>
      </c>
      <c r="AA21" s="179">
        <v>0.17</v>
      </c>
      <c r="AB21" s="179">
        <v>0.17</v>
      </c>
      <c r="AC21" s="179">
        <v>0.17</v>
      </c>
      <c r="AD21" s="178"/>
      <c r="AE21" s="178"/>
      <c r="AF21" s="178"/>
      <c r="AG21" s="178"/>
      <c r="AH21" s="178"/>
      <c r="AI21" s="178"/>
      <c r="AJ21" s="199">
        <v>0.16</v>
      </c>
      <c r="AK21" s="199">
        <v>0.16</v>
      </c>
      <c r="AL21" s="199">
        <v>0.17</v>
      </c>
      <c r="AM21" s="199">
        <v>0.17</v>
      </c>
      <c r="AN21" s="199">
        <v>0.17</v>
      </c>
      <c r="AO21" s="199">
        <v>0.17</v>
      </c>
      <c r="AP21" s="227">
        <f t="shared" si="0"/>
        <v>1</v>
      </c>
      <c r="AQ21" s="166">
        <v>1</v>
      </c>
      <c r="AR21" s="234" t="s">
        <v>513</v>
      </c>
      <c r="AS21" s="202" t="s">
        <v>477</v>
      </c>
      <c r="AT21" s="233" t="s">
        <v>508</v>
      </c>
      <c r="AU21" s="196" t="s">
        <v>432</v>
      </c>
      <c r="AV21" s="172"/>
      <c r="AW21" s="180"/>
      <c r="AX21" s="180"/>
    </row>
    <row r="22" spans="1:50 16381:16381" s="42" customFormat="1" ht="284.75" customHeight="1" x14ac:dyDescent="0.15">
      <c r="A22" s="170">
        <v>107</v>
      </c>
      <c r="B22" s="181"/>
      <c r="C22" s="182" t="s">
        <v>384</v>
      </c>
      <c r="D22" s="171" t="s">
        <v>389</v>
      </c>
      <c r="E22" s="172" t="s">
        <v>359</v>
      </c>
      <c r="F22" s="172" t="s">
        <v>364</v>
      </c>
      <c r="G22" s="173" t="s">
        <v>201</v>
      </c>
      <c r="H22" s="170">
        <v>120</v>
      </c>
      <c r="I22" s="173" t="s">
        <v>371</v>
      </c>
      <c r="J22" s="172" t="s">
        <v>373</v>
      </c>
      <c r="K22" s="172" t="s">
        <v>202</v>
      </c>
      <c r="L22" s="154">
        <v>20</v>
      </c>
      <c r="M22" s="154">
        <v>40</v>
      </c>
      <c r="N22" s="154">
        <v>40</v>
      </c>
      <c r="O22" s="154">
        <v>20</v>
      </c>
      <c r="P22" s="177" t="s">
        <v>347</v>
      </c>
      <c r="Q22" s="170" t="s">
        <v>349</v>
      </c>
      <c r="R22" s="178"/>
      <c r="S22" s="178"/>
      <c r="T22" s="178"/>
      <c r="U22" s="178"/>
      <c r="V22" s="178"/>
      <c r="W22" s="178"/>
      <c r="X22" s="183">
        <v>7</v>
      </c>
      <c r="Y22" s="183">
        <v>1</v>
      </c>
      <c r="Z22" s="183">
        <v>3</v>
      </c>
      <c r="AA22" s="183">
        <v>4</v>
      </c>
      <c r="AB22" s="183">
        <v>4</v>
      </c>
      <c r="AC22" s="183">
        <v>1</v>
      </c>
      <c r="AD22" s="178"/>
      <c r="AE22" s="178"/>
      <c r="AF22" s="178"/>
      <c r="AG22" s="178"/>
      <c r="AH22" s="178"/>
      <c r="AI22" s="178"/>
      <c r="AJ22" s="178">
        <v>7</v>
      </c>
      <c r="AK22" s="178">
        <v>1</v>
      </c>
      <c r="AL22" s="178">
        <v>7</v>
      </c>
      <c r="AM22" s="178">
        <v>5</v>
      </c>
      <c r="AN22" s="178">
        <v>1</v>
      </c>
      <c r="AO22" s="178">
        <v>3</v>
      </c>
      <c r="AP22" s="62">
        <f t="shared" si="0"/>
        <v>24</v>
      </c>
      <c r="AQ22" s="166">
        <f t="shared" si="1"/>
        <v>1.2</v>
      </c>
      <c r="AR22" s="198" t="s">
        <v>478</v>
      </c>
      <c r="AS22" s="202" t="s">
        <v>479</v>
      </c>
      <c r="AT22" s="231" t="s">
        <v>509</v>
      </c>
      <c r="AU22" s="196" t="s">
        <v>432</v>
      </c>
      <c r="AV22" s="172"/>
      <c r="AW22" s="180"/>
      <c r="AX22" s="180"/>
    </row>
    <row r="23" spans="1:50 16381:16381" s="42" customFormat="1" ht="279.5" customHeight="1" x14ac:dyDescent="0.15">
      <c r="A23" s="170">
        <v>103</v>
      </c>
      <c r="B23" s="181"/>
      <c r="C23" s="184" t="s">
        <v>418</v>
      </c>
      <c r="D23" s="171" t="s">
        <v>390</v>
      </c>
      <c r="E23" s="172" t="s">
        <v>425</v>
      </c>
      <c r="F23" s="172" t="s">
        <v>426</v>
      </c>
      <c r="G23" s="173" t="s">
        <v>253</v>
      </c>
      <c r="H23" s="174">
        <v>1</v>
      </c>
      <c r="I23" s="173" t="s">
        <v>370</v>
      </c>
      <c r="J23" s="172" t="s">
        <v>427</v>
      </c>
      <c r="K23" s="172" t="s">
        <v>202</v>
      </c>
      <c r="L23" s="175">
        <v>1</v>
      </c>
      <c r="M23" s="154"/>
      <c r="N23" s="154"/>
      <c r="O23" s="154"/>
      <c r="P23" s="177" t="s">
        <v>347</v>
      </c>
      <c r="Q23" s="173" t="s">
        <v>428</v>
      </c>
      <c r="R23" s="178"/>
      <c r="S23" s="178"/>
      <c r="T23" s="178"/>
      <c r="U23" s="178"/>
      <c r="V23" s="178"/>
      <c r="W23" s="178"/>
      <c r="X23" s="142"/>
      <c r="Y23" s="179">
        <v>0.2</v>
      </c>
      <c r="Z23" s="179">
        <v>0.2</v>
      </c>
      <c r="AA23" s="179">
        <v>0.2</v>
      </c>
      <c r="AB23" s="179">
        <v>0.2</v>
      </c>
      <c r="AC23" s="179">
        <v>0.2</v>
      </c>
      <c r="AD23" s="178"/>
      <c r="AE23" s="178"/>
      <c r="AF23" s="178"/>
      <c r="AG23" s="178"/>
      <c r="AH23" s="178"/>
      <c r="AI23" s="178"/>
      <c r="AJ23" s="178">
        <v>0</v>
      </c>
      <c r="AK23" s="199">
        <v>0.2</v>
      </c>
      <c r="AL23" s="199">
        <v>0.2</v>
      </c>
      <c r="AM23" s="199">
        <v>0.2</v>
      </c>
      <c r="AN23" s="199">
        <v>0.2</v>
      </c>
      <c r="AO23" s="199">
        <v>0.2</v>
      </c>
      <c r="AP23" s="227">
        <f t="shared" si="0"/>
        <v>1</v>
      </c>
      <c r="AQ23" s="166">
        <v>1</v>
      </c>
      <c r="AR23" s="198" t="s">
        <v>480</v>
      </c>
      <c r="AS23" s="202" t="s">
        <v>482</v>
      </c>
      <c r="AT23" s="231" t="s">
        <v>510</v>
      </c>
      <c r="AU23" s="196" t="s">
        <v>432</v>
      </c>
      <c r="AV23" s="172"/>
      <c r="AW23" s="180"/>
      <c r="AX23" s="180"/>
    </row>
    <row r="24" spans="1:50 16381:16381" s="42" customFormat="1" ht="409.5" customHeight="1" x14ac:dyDescent="0.15">
      <c r="A24" s="170">
        <v>103</v>
      </c>
      <c r="B24" s="181"/>
      <c r="C24" s="184" t="s">
        <v>385</v>
      </c>
      <c r="D24" s="171" t="s">
        <v>391</v>
      </c>
      <c r="E24" s="172" t="s">
        <v>378</v>
      </c>
      <c r="F24" s="172" t="s">
        <v>379</v>
      </c>
      <c r="G24" s="173" t="s">
        <v>201</v>
      </c>
      <c r="H24" s="170">
        <v>12</v>
      </c>
      <c r="I24" s="173" t="s">
        <v>380</v>
      </c>
      <c r="J24" s="172" t="s">
        <v>382</v>
      </c>
      <c r="K24" s="172" t="s">
        <v>202</v>
      </c>
      <c r="L24" s="154">
        <v>12</v>
      </c>
      <c r="M24" s="154"/>
      <c r="N24" s="154"/>
      <c r="O24" s="154"/>
      <c r="P24" s="177" t="s">
        <v>347</v>
      </c>
      <c r="Q24" s="170" t="s">
        <v>353</v>
      </c>
      <c r="R24" s="178"/>
      <c r="S24" s="178"/>
      <c r="T24" s="178"/>
      <c r="U24" s="178"/>
      <c r="V24" s="178"/>
      <c r="W24" s="178"/>
      <c r="X24" s="183">
        <v>4</v>
      </c>
      <c r="Y24" s="183">
        <v>1</v>
      </c>
      <c r="Z24" s="183">
        <v>2</v>
      </c>
      <c r="AA24" s="183">
        <v>2</v>
      </c>
      <c r="AB24" s="183">
        <v>2</v>
      </c>
      <c r="AC24" s="183">
        <v>1</v>
      </c>
      <c r="AD24" s="178"/>
      <c r="AE24" s="178"/>
      <c r="AF24" s="178"/>
      <c r="AG24" s="178"/>
      <c r="AH24" s="178"/>
      <c r="AI24" s="178"/>
      <c r="AJ24" s="178">
        <v>4</v>
      </c>
      <c r="AK24" s="178">
        <v>5</v>
      </c>
      <c r="AL24" s="178">
        <v>3</v>
      </c>
      <c r="AM24" s="178">
        <v>1</v>
      </c>
      <c r="AN24" s="178">
        <v>1</v>
      </c>
      <c r="AO24" s="178">
        <v>1</v>
      </c>
      <c r="AP24" s="62">
        <f t="shared" si="0"/>
        <v>15</v>
      </c>
      <c r="AQ24" s="166">
        <f t="shared" si="1"/>
        <v>1.25</v>
      </c>
      <c r="AR24" s="198" t="s">
        <v>481</v>
      </c>
      <c r="AS24" s="202" t="s">
        <v>483</v>
      </c>
      <c r="AT24" s="231" t="s">
        <v>496</v>
      </c>
      <c r="AU24" s="198" t="s">
        <v>432</v>
      </c>
      <c r="AV24" s="172"/>
      <c r="AW24" s="180"/>
      <c r="AX24" s="180"/>
    </row>
    <row r="25" spans="1:50 16381:16381" s="42" customFormat="1" ht="180.5" customHeight="1" x14ac:dyDescent="0.15">
      <c r="A25" s="170">
        <v>103</v>
      </c>
      <c r="B25" s="181"/>
      <c r="C25" s="184" t="s">
        <v>386</v>
      </c>
      <c r="D25" s="171" t="s">
        <v>392</v>
      </c>
      <c r="E25" s="172" t="s">
        <v>210</v>
      </c>
      <c r="F25" s="172" t="s">
        <v>365</v>
      </c>
      <c r="G25" s="173" t="s">
        <v>201</v>
      </c>
      <c r="H25" s="170">
        <v>54</v>
      </c>
      <c r="I25" s="173" t="s">
        <v>372</v>
      </c>
      <c r="J25" s="172" t="s">
        <v>381</v>
      </c>
      <c r="K25" s="172" t="s">
        <v>202</v>
      </c>
      <c r="L25" s="154">
        <v>12</v>
      </c>
      <c r="M25" s="154">
        <v>17</v>
      </c>
      <c r="N25" s="154">
        <v>17</v>
      </c>
      <c r="O25" s="154">
        <v>8</v>
      </c>
      <c r="P25" s="177" t="s">
        <v>347</v>
      </c>
      <c r="Q25" s="170" t="s">
        <v>353</v>
      </c>
      <c r="R25" s="178"/>
      <c r="S25" s="178"/>
      <c r="T25" s="178"/>
      <c r="U25" s="178"/>
      <c r="V25" s="178"/>
      <c r="W25" s="178"/>
      <c r="X25" s="183">
        <v>1</v>
      </c>
      <c r="Y25" s="183">
        <v>2</v>
      </c>
      <c r="Z25" s="183">
        <v>3</v>
      </c>
      <c r="AA25" s="183">
        <v>3</v>
      </c>
      <c r="AB25" s="183">
        <v>2</v>
      </c>
      <c r="AC25" s="183">
        <v>1</v>
      </c>
      <c r="AD25" s="178"/>
      <c r="AE25" s="185"/>
      <c r="AF25" s="178"/>
      <c r="AG25" s="178"/>
      <c r="AH25" s="178"/>
      <c r="AI25" s="178"/>
      <c r="AJ25" s="178">
        <v>1</v>
      </c>
      <c r="AK25" s="178">
        <v>1</v>
      </c>
      <c r="AL25" s="178">
        <v>3</v>
      </c>
      <c r="AM25" s="178">
        <v>4</v>
      </c>
      <c r="AN25" s="178">
        <v>4</v>
      </c>
      <c r="AO25" s="178">
        <v>1</v>
      </c>
      <c r="AP25" s="62">
        <f t="shared" si="0"/>
        <v>14</v>
      </c>
      <c r="AQ25" s="166">
        <f t="shared" si="1"/>
        <v>1.1666666666666667</v>
      </c>
      <c r="AR25" s="198" t="s">
        <v>461</v>
      </c>
      <c r="AS25" s="202" t="s">
        <v>485</v>
      </c>
      <c r="AT25" s="231" t="s">
        <v>499</v>
      </c>
      <c r="AU25" s="198" t="s">
        <v>432</v>
      </c>
      <c r="AV25" s="172"/>
      <c r="AW25" s="180"/>
      <c r="AX25" s="180"/>
    </row>
    <row r="26" spans="1:50 16381:16381" s="42" customFormat="1" ht="155.75" customHeight="1" x14ac:dyDescent="0.15">
      <c r="A26" s="170">
        <v>103</v>
      </c>
      <c r="B26" s="170"/>
      <c r="C26" s="171" t="s">
        <v>383</v>
      </c>
      <c r="D26" s="171" t="s">
        <v>354</v>
      </c>
      <c r="E26" s="172" t="s">
        <v>425</v>
      </c>
      <c r="F26" s="172" t="s">
        <v>426</v>
      </c>
      <c r="G26" s="173" t="s">
        <v>253</v>
      </c>
      <c r="H26" s="174">
        <v>1</v>
      </c>
      <c r="I26" s="173" t="s">
        <v>370</v>
      </c>
      <c r="J26" s="172" t="s">
        <v>430</v>
      </c>
      <c r="K26" s="172" t="s">
        <v>202</v>
      </c>
      <c r="L26" s="175">
        <v>1</v>
      </c>
      <c r="M26" s="154"/>
      <c r="N26" s="154"/>
      <c r="O26" s="154"/>
      <c r="P26" s="177" t="s">
        <v>347</v>
      </c>
      <c r="Q26" s="173" t="s">
        <v>428</v>
      </c>
      <c r="R26" s="178"/>
      <c r="S26" s="178"/>
      <c r="T26" s="178"/>
      <c r="U26" s="178"/>
      <c r="V26" s="178"/>
      <c r="W26" s="178"/>
      <c r="X26" s="142"/>
      <c r="Y26" s="142">
        <v>0.2</v>
      </c>
      <c r="Z26" s="142">
        <v>0.2</v>
      </c>
      <c r="AA26" s="142">
        <v>0.2</v>
      </c>
      <c r="AB26" s="142">
        <v>0.2</v>
      </c>
      <c r="AC26" s="142">
        <v>0.2</v>
      </c>
      <c r="AD26" s="178"/>
      <c r="AE26" s="178"/>
      <c r="AF26" s="178"/>
      <c r="AG26" s="178"/>
      <c r="AH26" s="178"/>
      <c r="AI26" s="178"/>
      <c r="AJ26" s="199">
        <v>0</v>
      </c>
      <c r="AK26" s="199">
        <v>0.2</v>
      </c>
      <c r="AL26" s="199">
        <v>0.2</v>
      </c>
      <c r="AM26" s="199">
        <v>0.2</v>
      </c>
      <c r="AN26" s="199">
        <v>0.2</v>
      </c>
      <c r="AO26" s="199">
        <v>0.2</v>
      </c>
      <c r="AP26" s="227">
        <f t="shared" si="0"/>
        <v>1</v>
      </c>
      <c r="AQ26" s="166">
        <v>1</v>
      </c>
      <c r="AR26" s="198" t="s">
        <v>487</v>
      </c>
      <c r="AS26" s="202" t="s">
        <v>486</v>
      </c>
      <c r="AT26" s="231" t="s">
        <v>511</v>
      </c>
      <c r="AU26" s="198" t="s">
        <v>432</v>
      </c>
      <c r="AV26" s="172"/>
      <c r="AW26" s="180"/>
      <c r="AX26" s="180"/>
    </row>
    <row r="27" spans="1:50 16381:16381" s="42" customFormat="1" ht="340.25" customHeight="1" x14ac:dyDescent="0.15">
      <c r="A27" s="170">
        <v>103</v>
      </c>
      <c r="B27" s="170"/>
      <c r="C27" s="107"/>
      <c r="D27" s="186" t="s">
        <v>399</v>
      </c>
      <c r="E27" s="187" t="s">
        <v>407</v>
      </c>
      <c r="F27" s="188" t="s">
        <v>401</v>
      </c>
      <c r="G27" s="173" t="s">
        <v>253</v>
      </c>
      <c r="H27" s="174">
        <v>1</v>
      </c>
      <c r="I27" s="173" t="s">
        <v>370</v>
      </c>
      <c r="J27" s="172" t="s">
        <v>381</v>
      </c>
      <c r="K27" s="172" t="s">
        <v>202</v>
      </c>
      <c r="L27" s="189">
        <v>0.1</v>
      </c>
      <c r="M27" s="189">
        <v>0.3</v>
      </c>
      <c r="N27" s="189">
        <v>0.35</v>
      </c>
      <c r="O27" s="189">
        <v>0.25</v>
      </c>
      <c r="P27" s="177" t="s">
        <v>347</v>
      </c>
      <c r="Q27" s="170" t="s">
        <v>353</v>
      </c>
      <c r="R27" s="178"/>
      <c r="S27" s="178"/>
      <c r="T27" s="178"/>
      <c r="U27" s="178"/>
      <c r="V27" s="178"/>
      <c r="W27" s="178"/>
      <c r="X27" s="142">
        <v>0.01</v>
      </c>
      <c r="Y27" s="190">
        <v>1.4999999999999999E-2</v>
      </c>
      <c r="Z27" s="190">
        <v>2.5000000000000001E-2</v>
      </c>
      <c r="AA27" s="190">
        <v>2.5000000000000001E-2</v>
      </c>
      <c r="AB27" s="190">
        <v>1.4999999999999999E-2</v>
      </c>
      <c r="AC27" s="142">
        <v>0.01</v>
      </c>
      <c r="AD27" s="178"/>
      <c r="AE27" s="178"/>
      <c r="AF27" s="178"/>
      <c r="AG27" s="178"/>
      <c r="AH27" s="178"/>
      <c r="AI27" s="178"/>
      <c r="AJ27" s="199">
        <v>0.01</v>
      </c>
      <c r="AK27" s="190">
        <v>1.4999999999999999E-2</v>
      </c>
      <c r="AL27" s="213">
        <v>2.5000000000000001E-2</v>
      </c>
      <c r="AM27" s="190">
        <v>2.5000000000000001E-2</v>
      </c>
      <c r="AN27" s="190">
        <v>1.4999999999999999E-2</v>
      </c>
      <c r="AO27" s="199">
        <v>0.01</v>
      </c>
      <c r="AP27" s="227">
        <v>0.1</v>
      </c>
      <c r="AQ27" s="166">
        <v>1</v>
      </c>
      <c r="AR27" s="198" t="s">
        <v>488</v>
      </c>
      <c r="AS27" s="202" t="s">
        <v>489</v>
      </c>
      <c r="AT27" s="231" t="s">
        <v>499</v>
      </c>
      <c r="AU27" s="198" t="s">
        <v>432</v>
      </c>
      <c r="AV27" s="172"/>
      <c r="AW27" s="180"/>
      <c r="AX27" s="180"/>
    </row>
    <row r="28" spans="1:50 16381:16381" s="42" customFormat="1" ht="409" customHeight="1" x14ac:dyDescent="0.15">
      <c r="A28" s="170">
        <v>107</v>
      </c>
      <c r="B28" s="170"/>
      <c r="C28" s="107"/>
      <c r="D28" s="191" t="s">
        <v>400</v>
      </c>
      <c r="E28" s="187" t="s">
        <v>408</v>
      </c>
      <c r="F28" s="188" t="s">
        <v>402</v>
      </c>
      <c r="G28" s="173" t="s">
        <v>209</v>
      </c>
      <c r="H28" s="192">
        <v>4</v>
      </c>
      <c r="I28" s="173" t="s">
        <v>404</v>
      </c>
      <c r="J28" s="172" t="s">
        <v>405</v>
      </c>
      <c r="K28" s="172" t="s">
        <v>202</v>
      </c>
      <c r="L28" s="154">
        <v>4</v>
      </c>
      <c r="M28" s="154">
        <v>4</v>
      </c>
      <c r="N28" s="154">
        <v>4</v>
      </c>
      <c r="O28" s="154">
        <v>4</v>
      </c>
      <c r="P28" s="177" t="s">
        <v>347</v>
      </c>
      <c r="Q28" s="170" t="s">
        <v>406</v>
      </c>
      <c r="R28" s="178"/>
      <c r="S28" s="178"/>
      <c r="T28" s="178"/>
      <c r="U28" s="178"/>
      <c r="V28" s="178"/>
      <c r="W28" s="178"/>
      <c r="X28" s="183">
        <v>4</v>
      </c>
      <c r="Y28" s="183">
        <v>4</v>
      </c>
      <c r="Z28" s="183">
        <v>4</v>
      </c>
      <c r="AA28" s="183">
        <v>4</v>
      </c>
      <c r="AB28" s="183">
        <v>4</v>
      </c>
      <c r="AC28" s="183">
        <v>4</v>
      </c>
      <c r="AD28" s="178"/>
      <c r="AE28" s="178"/>
      <c r="AF28" s="178"/>
      <c r="AG28" s="178"/>
      <c r="AH28" s="178"/>
      <c r="AI28" s="178"/>
      <c r="AJ28" s="178">
        <v>4</v>
      </c>
      <c r="AK28" s="178">
        <v>4</v>
      </c>
      <c r="AL28" s="178">
        <v>4</v>
      </c>
      <c r="AM28" s="178">
        <v>4</v>
      </c>
      <c r="AN28" s="178">
        <v>4</v>
      </c>
      <c r="AO28" s="178">
        <v>4</v>
      </c>
      <c r="AP28" s="62">
        <v>4</v>
      </c>
      <c r="AQ28" s="166">
        <v>1</v>
      </c>
      <c r="AR28" s="198" t="s">
        <v>490</v>
      </c>
      <c r="AS28" s="202" t="s">
        <v>491</v>
      </c>
      <c r="AT28" s="231" t="s">
        <v>514</v>
      </c>
      <c r="AU28" s="198" t="s">
        <v>432</v>
      </c>
      <c r="AV28" s="172"/>
      <c r="AW28" s="180"/>
      <c r="AX28" s="180"/>
    </row>
    <row r="29" spans="1:50 16381:16381" x14ac:dyDescent="0.15">
      <c r="A29" s="408" t="s">
        <v>181</v>
      </c>
      <c r="B29" s="409"/>
      <c r="C29" s="409"/>
      <c r="D29" s="409"/>
      <c r="E29" s="409"/>
      <c r="F29" s="409"/>
      <c r="G29" s="409"/>
      <c r="H29" s="409"/>
      <c r="I29" s="409"/>
      <c r="J29" s="409"/>
      <c r="K29" s="409"/>
      <c r="L29" s="409"/>
      <c r="M29" s="409"/>
      <c r="N29" s="409"/>
      <c r="O29" s="409"/>
      <c r="P29" s="409"/>
      <c r="Q29" s="409"/>
      <c r="R29" s="409"/>
      <c r="S29" s="409"/>
      <c r="T29" s="409"/>
      <c r="U29" s="409"/>
      <c r="V29" s="409"/>
      <c r="W29" s="409"/>
      <c r="X29" s="409"/>
      <c r="Y29" s="409"/>
      <c r="Z29" s="409"/>
      <c r="AA29" s="409"/>
      <c r="AB29" s="409"/>
      <c r="AC29" s="409"/>
      <c r="AD29" s="409"/>
      <c r="AE29" s="409"/>
      <c r="AF29" s="409"/>
      <c r="AG29" s="409"/>
      <c r="AH29" s="409"/>
      <c r="AI29" s="409"/>
      <c r="AJ29" s="409"/>
      <c r="AK29" s="409"/>
      <c r="AL29" s="409"/>
      <c r="AM29" s="409"/>
      <c r="AN29" s="409"/>
      <c r="AO29" s="409"/>
      <c r="AP29" s="409"/>
      <c r="AQ29" s="409"/>
      <c r="AR29" s="409"/>
      <c r="AS29" s="409"/>
      <c r="AT29" s="409"/>
      <c r="AU29" s="409"/>
      <c r="AV29" s="410"/>
    </row>
    <row r="30" spans="1:50 16381:16381" ht="49.25" customHeight="1" x14ac:dyDescent="0.15">
      <c r="A30" s="426" t="s">
        <v>211</v>
      </c>
      <c r="B30" s="400" t="s">
        <v>212</v>
      </c>
      <c r="C30" s="400"/>
      <c r="D30" s="400"/>
      <c r="E30" s="427" t="s">
        <v>403</v>
      </c>
      <c r="F30" s="427"/>
      <c r="G30" s="427"/>
      <c r="H30" s="427"/>
      <c r="I30" s="427"/>
      <c r="J30" s="427"/>
      <c r="K30" s="427"/>
      <c r="L30" s="427"/>
      <c r="M30" s="400" t="s">
        <v>212</v>
      </c>
      <c r="N30" s="400"/>
      <c r="O30" s="400"/>
      <c r="P30" s="400"/>
      <c r="Q30" s="400"/>
      <c r="R30" s="400" t="s">
        <v>212</v>
      </c>
      <c r="S30" s="400"/>
      <c r="T30" s="400"/>
      <c r="U30" s="400"/>
      <c r="V30" s="400"/>
      <c r="W30" s="400"/>
      <c r="X30" s="400"/>
      <c r="Y30" s="400"/>
      <c r="Z30" s="400" t="s">
        <v>212</v>
      </c>
      <c r="AA30" s="400"/>
      <c r="AB30" s="400"/>
      <c r="AC30" s="400"/>
      <c r="AD30" s="400"/>
      <c r="AE30" s="400"/>
      <c r="AF30" s="400"/>
      <c r="AG30" s="400"/>
      <c r="AH30" s="400"/>
      <c r="AI30" s="400"/>
      <c r="AJ30" s="400"/>
      <c r="AK30" s="400"/>
      <c r="AL30" s="427" t="s">
        <v>213</v>
      </c>
      <c r="AM30" s="427"/>
      <c r="AN30" s="427"/>
      <c r="AO30" s="427"/>
      <c r="AP30" s="400" t="s">
        <v>214</v>
      </c>
      <c r="AQ30" s="400"/>
      <c r="AR30" s="400"/>
      <c r="AS30" s="400"/>
      <c r="AT30" s="400"/>
      <c r="AU30" s="400"/>
      <c r="AV30" s="400"/>
    </row>
    <row r="31" spans="1:50 16381:16381" x14ac:dyDescent="0.15">
      <c r="A31" s="426"/>
      <c r="B31" s="400" t="s">
        <v>377</v>
      </c>
      <c r="C31" s="400"/>
      <c r="D31" s="400"/>
      <c r="E31" s="427"/>
      <c r="F31" s="427"/>
      <c r="G31" s="427"/>
      <c r="H31" s="427"/>
      <c r="I31" s="427"/>
      <c r="J31" s="427"/>
      <c r="K31" s="427"/>
      <c r="L31" s="427"/>
      <c r="M31" s="400" t="s">
        <v>465</v>
      </c>
      <c r="N31" s="400"/>
      <c r="O31" s="400"/>
      <c r="P31" s="400"/>
      <c r="Q31" s="400"/>
      <c r="R31" s="400" t="s">
        <v>376</v>
      </c>
      <c r="S31" s="400"/>
      <c r="T31" s="400"/>
      <c r="U31" s="400"/>
      <c r="V31" s="400"/>
      <c r="W31" s="400"/>
      <c r="X31" s="400"/>
      <c r="Y31" s="400"/>
      <c r="Z31" s="400" t="s">
        <v>215</v>
      </c>
      <c r="AA31" s="400"/>
      <c r="AB31" s="400"/>
      <c r="AC31" s="400"/>
      <c r="AD31" s="400"/>
      <c r="AE31" s="400"/>
      <c r="AF31" s="400"/>
      <c r="AG31" s="400"/>
      <c r="AH31" s="400"/>
      <c r="AI31" s="400"/>
      <c r="AJ31" s="400"/>
      <c r="AK31" s="400"/>
      <c r="AL31" s="427"/>
      <c r="AM31" s="427"/>
      <c r="AN31" s="427"/>
      <c r="AO31" s="427"/>
      <c r="AP31" s="400" t="s">
        <v>215</v>
      </c>
      <c r="AQ31" s="400"/>
      <c r="AR31" s="400"/>
      <c r="AS31" s="400"/>
      <c r="AT31" s="400"/>
      <c r="AU31" s="400"/>
      <c r="AV31" s="400"/>
    </row>
    <row r="32" spans="1:50 16381:16381" ht="16.25" customHeight="1" x14ac:dyDescent="0.15">
      <c r="A32" s="426"/>
      <c r="B32" s="400" t="s">
        <v>433</v>
      </c>
      <c r="C32" s="400"/>
      <c r="D32" s="400"/>
      <c r="E32" s="427"/>
      <c r="F32" s="427"/>
      <c r="G32" s="427"/>
      <c r="H32" s="427"/>
      <c r="I32" s="427"/>
      <c r="J32" s="427"/>
      <c r="K32" s="427"/>
      <c r="L32" s="427"/>
      <c r="M32" s="400" t="s">
        <v>464</v>
      </c>
      <c r="N32" s="400"/>
      <c r="O32" s="400"/>
      <c r="P32" s="400"/>
      <c r="Q32" s="400"/>
      <c r="R32" s="400" t="s">
        <v>438</v>
      </c>
      <c r="S32" s="400"/>
      <c r="T32" s="400"/>
      <c r="U32" s="400"/>
      <c r="V32" s="400"/>
      <c r="W32" s="400"/>
      <c r="X32" s="400"/>
      <c r="Y32" s="400"/>
      <c r="Z32" s="400" t="s">
        <v>216</v>
      </c>
      <c r="AA32" s="400"/>
      <c r="AB32" s="400"/>
      <c r="AC32" s="400"/>
      <c r="AD32" s="400"/>
      <c r="AE32" s="400"/>
      <c r="AF32" s="400"/>
      <c r="AG32" s="400"/>
      <c r="AH32" s="400"/>
      <c r="AI32" s="400"/>
      <c r="AJ32" s="400"/>
      <c r="AK32" s="400"/>
      <c r="AL32" s="427"/>
      <c r="AM32" s="427"/>
      <c r="AN32" s="427"/>
      <c r="AO32" s="427"/>
      <c r="AP32" s="400" t="s">
        <v>217</v>
      </c>
      <c r="AQ32" s="400"/>
      <c r="AR32" s="400"/>
      <c r="AS32" s="400"/>
      <c r="AT32" s="400"/>
      <c r="AU32" s="400"/>
      <c r="AV32" s="400"/>
    </row>
  </sheetData>
  <mergeCells count="54">
    <mergeCell ref="AU1:AV1"/>
    <mergeCell ref="AU2:AV2"/>
    <mergeCell ref="AU3:AV3"/>
    <mergeCell ref="AU4:AV4"/>
    <mergeCell ref="A1:AT1"/>
    <mergeCell ref="A2:AT2"/>
    <mergeCell ref="A3:AT4"/>
    <mergeCell ref="AP31:AV31"/>
    <mergeCell ref="AP30:AV30"/>
    <mergeCell ref="B31:D31"/>
    <mergeCell ref="A30:A32"/>
    <mergeCell ref="E30:L32"/>
    <mergeCell ref="Z30:AK30"/>
    <mergeCell ref="Z31:AK31"/>
    <mergeCell ref="Z32:AK32"/>
    <mergeCell ref="AP32:AV32"/>
    <mergeCell ref="AL30:AO32"/>
    <mergeCell ref="M30:Q30"/>
    <mergeCell ref="M31:Q31"/>
    <mergeCell ref="M32:Q32"/>
    <mergeCell ref="R30:Y30"/>
    <mergeCell ref="B30:D30"/>
    <mergeCell ref="B32:D32"/>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R31:Y31"/>
    <mergeCell ref="R32:Y32"/>
    <mergeCell ref="A10:C10"/>
    <mergeCell ref="D9:AC9"/>
    <mergeCell ref="D10:AC10"/>
    <mergeCell ref="A11:C11"/>
    <mergeCell ref="H11:H12"/>
    <mergeCell ref="A29:AV29"/>
    <mergeCell ref="AP11:AQ11"/>
    <mergeCell ref="AS5:AS12"/>
    <mergeCell ref="AU5:AU12"/>
    <mergeCell ref="AV5:AV12"/>
    <mergeCell ref="AD11:AO11"/>
    <mergeCell ref="D11:D12"/>
    <mergeCell ref="E11:E12"/>
    <mergeCell ref="AT5:AT12"/>
  </mergeCells>
  <conditionalFormatting sqref="D27:D28">
    <cfRule type="duplicateValues" dxfId="1" priority="2"/>
  </conditionalFormatting>
  <conditionalFormatting sqref="E27:E28">
    <cfRule type="expression" dxfId="0" priority="1">
      <formula>IF(#REF!,1,0)</formula>
    </cfRule>
  </conditionalFormatting>
  <hyperlinks>
    <hyperlink ref="AS13" r:id="rId1" xr:uid="{2BF481AB-1CF0-874E-8117-9F9330BE5CAF}"/>
    <hyperlink ref="AS14" r:id="rId2" xr:uid="{1A1AE461-C242-814B-8632-944F921F685D}"/>
    <hyperlink ref="AS15" r:id="rId3" xr:uid="{C8A94AD9-37C3-FA46-891C-759F236ABD46}"/>
    <hyperlink ref="AS16" r:id="rId4" xr:uid="{B2740E5C-9D45-684D-997B-314D14745512}"/>
    <hyperlink ref="AS17" r:id="rId5" xr:uid="{F5DBF58F-9A5D-6F4E-8B03-AB3490582660}"/>
    <hyperlink ref="AS18" r:id="rId6" xr:uid="{47984355-99C8-7148-AA4F-73AFE3CF9CB1}"/>
    <hyperlink ref="AS19" r:id="rId7" xr:uid="{A6F69B3A-E0E2-7647-A572-5E845A5E81FB}"/>
    <hyperlink ref="AS20" r:id="rId8" xr:uid="{A4C77A8E-61BC-0242-9BD5-5FC7DD79172C}"/>
    <hyperlink ref="AS21" r:id="rId9" xr:uid="{077BB0D3-9222-FB4A-A9A6-2F66C652C34D}"/>
    <hyperlink ref="AS22" r:id="rId10" xr:uid="{349A0F5C-B530-5447-92C8-D0E080AD4DC8}"/>
    <hyperlink ref="AS23" r:id="rId11" xr:uid="{7D6B54A3-D6CD-D546-A86F-68E338CC1E9A}"/>
    <hyperlink ref="AS24" r:id="rId12" xr:uid="{2E27EB1B-F071-724B-BFCA-09B62EE89D3B}"/>
    <hyperlink ref="AS25" r:id="rId13" xr:uid="{5A01F893-9BE5-7B44-938D-FFBE18969F4B}"/>
    <hyperlink ref="AS26" r:id="rId14" xr:uid="{F81A12F9-1872-CD43-8608-FA47B3869D9D}"/>
    <hyperlink ref="AS27" r:id="rId15" xr:uid="{C4C394A5-F187-8A47-A52A-2F5160EF3F1B}"/>
    <hyperlink ref="AS28" r:id="rId16" xr:uid="{9B772FB4-7F78-1842-9250-C2D921103B0F}"/>
  </hyperlinks>
  <pageMargins left="0.7" right="0.7" top="0.75" bottom="0.75" header="0.3" footer="0.3"/>
  <pageSetup scale="10" orientation="landscape" r:id="rId17"/>
  <legacyDrawing r:id="rId18"/>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G13:G28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pageSetUpPr fitToPage="1"/>
  </sheetPr>
  <dimension ref="A1:E35"/>
  <sheetViews>
    <sheetView zoomScaleNormal="100" workbookViewId="0">
      <selection activeCell="C10" sqref="C10:E10"/>
    </sheetView>
  </sheetViews>
  <sheetFormatPr baseColWidth="10" defaultColWidth="11.5" defaultRowHeight="14" x14ac:dyDescent="0.15"/>
  <cols>
    <col min="1" max="1" width="21" style="72" customWidth="1"/>
    <col min="2" max="4" width="20.5" style="72" customWidth="1"/>
    <col min="5" max="5" width="24.33203125" style="72" customWidth="1"/>
    <col min="6" max="16384" width="11.5" style="72"/>
  </cols>
  <sheetData>
    <row r="1" spans="1:5" s="15" customFormat="1" ht="16.5" customHeight="1" x14ac:dyDescent="0.2">
      <c r="A1" s="444"/>
      <c r="B1" s="447" t="s">
        <v>121</v>
      </c>
      <c r="C1" s="447"/>
      <c r="D1" s="447"/>
      <c r="E1" s="125" t="s">
        <v>122</v>
      </c>
    </row>
    <row r="2" spans="1:5" s="15" customFormat="1" ht="20.25" customHeight="1" x14ac:dyDescent="0.2">
      <c r="A2" s="445"/>
      <c r="B2" s="448" t="s">
        <v>123</v>
      </c>
      <c r="C2" s="448"/>
      <c r="D2" s="448"/>
      <c r="E2" s="126" t="s">
        <v>124</v>
      </c>
    </row>
    <row r="3" spans="1:5" s="15" customFormat="1" ht="30" customHeight="1" x14ac:dyDescent="0.2">
      <c r="A3" s="445"/>
      <c r="B3" s="449" t="s">
        <v>125</v>
      </c>
      <c r="C3" s="449"/>
      <c r="D3" s="449"/>
      <c r="E3" s="126" t="s">
        <v>126</v>
      </c>
    </row>
    <row r="4" spans="1:5" s="15" customFormat="1" ht="16.5" customHeight="1" thickBot="1" x14ac:dyDescent="0.25">
      <c r="A4" s="446"/>
      <c r="B4" s="296"/>
      <c r="C4" s="296"/>
      <c r="D4" s="296"/>
      <c r="E4" s="127" t="s">
        <v>241</v>
      </c>
    </row>
    <row r="5" spans="1:5" s="15" customFormat="1" ht="9" customHeight="1" thickBot="1" x14ac:dyDescent="0.2">
      <c r="A5" s="72"/>
      <c r="B5" s="72"/>
      <c r="C5" s="72"/>
      <c r="D5" s="72"/>
      <c r="E5" s="72"/>
    </row>
    <row r="6" spans="1:5" ht="14.25" customHeight="1" x14ac:dyDescent="0.15">
      <c r="A6" s="461" t="s">
        <v>242</v>
      </c>
      <c r="B6" s="353"/>
      <c r="C6" s="353"/>
      <c r="D6" s="353"/>
      <c r="E6" s="462"/>
    </row>
    <row r="7" spans="1:5" ht="36.75" customHeight="1" thickBot="1" x14ac:dyDescent="0.2">
      <c r="A7" s="128" t="s">
        <v>243</v>
      </c>
      <c r="B7" s="129" t="s">
        <v>244</v>
      </c>
      <c r="C7" s="450" t="s">
        <v>245</v>
      </c>
      <c r="D7" s="450"/>
      <c r="E7" s="451"/>
    </row>
    <row r="8" spans="1:5" ht="71" customHeight="1" thickBot="1" x14ac:dyDescent="0.2">
      <c r="A8" s="214">
        <v>45590</v>
      </c>
      <c r="B8" s="215" t="s">
        <v>436</v>
      </c>
      <c r="C8" s="452" t="s">
        <v>437</v>
      </c>
      <c r="D8" s="453"/>
      <c r="E8" s="454"/>
    </row>
    <row r="9" spans="1:5" ht="78" customHeight="1" x14ac:dyDescent="0.15">
      <c r="A9" s="225">
        <v>45592</v>
      </c>
      <c r="B9" s="215" t="s">
        <v>436</v>
      </c>
      <c r="C9" s="452" t="s">
        <v>440</v>
      </c>
      <c r="D9" s="453"/>
      <c r="E9" s="454"/>
    </row>
    <row r="10" spans="1:5" ht="30" x14ac:dyDescent="0.15">
      <c r="A10" s="225">
        <v>45652</v>
      </c>
      <c r="B10" s="215" t="s">
        <v>436</v>
      </c>
      <c r="C10" s="455" t="s">
        <v>492</v>
      </c>
      <c r="D10" s="456"/>
      <c r="E10" s="457"/>
    </row>
    <row r="11" spans="1:5" x14ac:dyDescent="0.15">
      <c r="A11" s="130"/>
      <c r="B11" s="131"/>
      <c r="C11" s="441"/>
      <c r="D11" s="442"/>
      <c r="E11" s="443"/>
    </row>
    <row r="12" spans="1:5" x14ac:dyDescent="0.15">
      <c r="A12" s="130"/>
      <c r="B12" s="131"/>
      <c r="C12" s="441"/>
      <c r="D12" s="442"/>
      <c r="E12" s="443"/>
    </row>
    <row r="13" spans="1:5" x14ac:dyDescent="0.15">
      <c r="A13" s="130"/>
      <c r="B13" s="131"/>
      <c r="C13" s="441"/>
      <c r="D13" s="442"/>
      <c r="E13" s="443"/>
    </row>
    <row r="14" spans="1:5" x14ac:dyDescent="0.15">
      <c r="A14" s="130"/>
      <c r="B14" s="131"/>
      <c r="C14" s="441"/>
      <c r="D14" s="442"/>
      <c r="E14" s="443"/>
    </row>
    <row r="15" spans="1:5" x14ac:dyDescent="0.15">
      <c r="A15" s="130"/>
      <c r="B15" s="131"/>
      <c r="C15" s="441"/>
      <c r="D15" s="442"/>
      <c r="E15" s="443"/>
    </row>
    <row r="16" spans="1:5" x14ac:dyDescent="0.15">
      <c r="A16" s="130"/>
      <c r="B16" s="131"/>
      <c r="C16" s="441"/>
      <c r="D16" s="442"/>
      <c r="E16" s="443"/>
    </row>
    <row r="17" spans="1:5" x14ac:dyDescent="0.15">
      <c r="A17" s="130"/>
      <c r="B17" s="131"/>
      <c r="C17" s="441"/>
      <c r="D17" s="442"/>
      <c r="E17" s="443"/>
    </row>
    <row r="18" spans="1:5" x14ac:dyDescent="0.15">
      <c r="A18" s="130"/>
      <c r="B18" s="131"/>
      <c r="C18" s="441"/>
      <c r="D18" s="442"/>
      <c r="E18" s="443"/>
    </row>
    <row r="19" spans="1:5" x14ac:dyDescent="0.15">
      <c r="A19" s="130"/>
      <c r="B19" s="131"/>
      <c r="C19" s="441"/>
      <c r="D19" s="442"/>
      <c r="E19" s="443"/>
    </row>
    <row r="20" spans="1:5" x14ac:dyDescent="0.15">
      <c r="A20" s="130"/>
      <c r="B20" s="131"/>
      <c r="C20" s="441"/>
      <c r="D20" s="442"/>
      <c r="E20" s="443"/>
    </row>
    <row r="21" spans="1:5" x14ac:dyDescent="0.15">
      <c r="A21" s="130"/>
      <c r="B21" s="131"/>
      <c r="C21" s="441"/>
      <c r="D21" s="442"/>
      <c r="E21" s="443"/>
    </row>
    <row r="22" spans="1:5" x14ac:dyDescent="0.15">
      <c r="A22" s="130"/>
      <c r="B22" s="131"/>
      <c r="C22" s="441"/>
      <c r="D22" s="442"/>
      <c r="E22" s="443"/>
    </row>
    <row r="23" spans="1:5" x14ac:dyDescent="0.15">
      <c r="A23" s="130"/>
      <c r="B23" s="131"/>
      <c r="C23" s="441"/>
      <c r="D23" s="442"/>
      <c r="E23" s="443"/>
    </row>
    <row r="24" spans="1:5" x14ac:dyDescent="0.15">
      <c r="A24" s="130"/>
      <c r="B24" s="131"/>
      <c r="C24" s="441"/>
      <c r="D24" s="442"/>
      <c r="E24" s="443"/>
    </row>
    <row r="25" spans="1:5" x14ac:dyDescent="0.15">
      <c r="A25" s="130"/>
      <c r="B25" s="131"/>
      <c r="C25" s="441"/>
      <c r="D25" s="442"/>
      <c r="E25" s="443"/>
    </row>
    <row r="26" spans="1:5" x14ac:dyDescent="0.15">
      <c r="A26" s="130"/>
      <c r="B26" s="131"/>
      <c r="C26" s="441"/>
      <c r="D26" s="442"/>
      <c r="E26" s="443"/>
    </row>
    <row r="27" spans="1:5" x14ac:dyDescent="0.15">
      <c r="A27" s="130"/>
      <c r="B27" s="131"/>
      <c r="C27" s="441"/>
      <c r="D27" s="442"/>
      <c r="E27" s="443"/>
    </row>
    <row r="28" spans="1:5" x14ac:dyDescent="0.15">
      <c r="A28" s="130"/>
      <c r="B28" s="131"/>
      <c r="C28" s="441"/>
      <c r="D28" s="442"/>
      <c r="E28" s="443"/>
    </row>
    <row r="29" spans="1:5" x14ac:dyDescent="0.15">
      <c r="A29" s="130"/>
      <c r="B29" s="131"/>
      <c r="C29" s="441"/>
      <c r="D29" s="442"/>
      <c r="E29" s="443"/>
    </row>
    <row r="30" spans="1:5" x14ac:dyDescent="0.15">
      <c r="A30" s="130"/>
      <c r="B30" s="131"/>
      <c r="C30" s="441"/>
      <c r="D30" s="442"/>
      <c r="E30" s="443"/>
    </row>
    <row r="31" spans="1:5" x14ac:dyDescent="0.15">
      <c r="A31" s="130"/>
      <c r="B31" s="131"/>
      <c r="C31" s="441"/>
      <c r="D31" s="442"/>
      <c r="E31" s="443"/>
    </row>
    <row r="32" spans="1:5" x14ac:dyDescent="0.15">
      <c r="A32" s="130"/>
      <c r="B32" s="131"/>
      <c r="C32" s="441"/>
      <c r="D32" s="442"/>
      <c r="E32" s="443"/>
    </row>
    <row r="33" spans="1:5" x14ac:dyDescent="0.15">
      <c r="A33" s="130"/>
      <c r="B33" s="131"/>
      <c r="C33" s="441"/>
      <c r="D33" s="442"/>
      <c r="E33" s="443"/>
    </row>
    <row r="34" spans="1:5" x14ac:dyDescent="0.15">
      <c r="A34" s="130"/>
      <c r="B34" s="131"/>
      <c r="C34" s="441"/>
      <c r="D34" s="442"/>
      <c r="E34" s="443"/>
    </row>
    <row r="35" spans="1:5" ht="15" thickBot="1" x14ac:dyDescent="0.2">
      <c r="A35" s="132"/>
      <c r="B35" s="133"/>
      <c r="C35" s="458"/>
      <c r="D35" s="459"/>
      <c r="E35" s="460"/>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21:E21"/>
    <mergeCell ref="C22:E22"/>
    <mergeCell ref="C14:E14"/>
    <mergeCell ref="A1:A4"/>
    <mergeCell ref="B1:D1"/>
    <mergeCell ref="B2:D2"/>
    <mergeCell ref="B3:D4"/>
    <mergeCell ref="C7:E7"/>
    <mergeCell ref="C9:E9"/>
    <mergeCell ref="C10:E10"/>
    <mergeCell ref="C11:E11"/>
    <mergeCell ref="C12:E12"/>
    <mergeCell ref="C13:E13"/>
    <mergeCell ref="C8:E8"/>
  </mergeCells>
  <pageMargins left="0.7" right="0.7" top="0.75" bottom="0.75" header="0.3" footer="0.3"/>
  <pageSetup paperSize="9" scale="77"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ColWidth="11.5" defaultRowHeight="15" x14ac:dyDescent="0.2"/>
  <sheetData>
    <row r="1" spans="1:2" x14ac:dyDescent="0.2">
      <c r="A1" t="s">
        <v>218</v>
      </c>
      <c r="B1" t="s">
        <v>219</v>
      </c>
    </row>
    <row r="2" spans="1:2" x14ac:dyDescent="0.2">
      <c r="A2" t="s">
        <v>220</v>
      </c>
      <c r="B2" t="s">
        <v>221</v>
      </c>
    </row>
    <row r="3" spans="1:2" x14ac:dyDescent="0.2">
      <c r="A3" t="s">
        <v>222</v>
      </c>
      <c r="B3" t="s">
        <v>223</v>
      </c>
    </row>
    <row r="4" spans="1:2" x14ac:dyDescent="0.2">
      <c r="A4" t="s">
        <v>224</v>
      </c>
    </row>
    <row r="5" spans="1:2" x14ac:dyDescent="0.2">
      <c r="A5" t="s">
        <v>225</v>
      </c>
    </row>
    <row r="6" spans="1:2" x14ac:dyDescent="0.2">
      <c r="A6" t="s">
        <v>226</v>
      </c>
    </row>
    <row r="7" spans="1:2" x14ac:dyDescent="0.2">
      <c r="A7" t="s">
        <v>227</v>
      </c>
    </row>
    <row r="8" spans="1:2" x14ac:dyDescent="0.2">
      <c r="A8" t="s">
        <v>228</v>
      </c>
    </row>
    <row r="9" spans="1:2" x14ac:dyDescent="0.2">
      <c r="A9" t="s">
        <v>229</v>
      </c>
    </row>
    <row r="10" spans="1:2" x14ac:dyDescent="0.2">
      <c r="A10" t="s">
        <v>230</v>
      </c>
    </row>
    <row r="11" spans="1:2" x14ac:dyDescent="0.2">
      <c r="A11" t="s">
        <v>231</v>
      </c>
    </row>
    <row r="12" spans="1:2" x14ac:dyDescent="0.2">
      <c r="A12" t="s">
        <v>232</v>
      </c>
    </row>
    <row r="13" spans="1:2" x14ac:dyDescent="0.2">
      <c r="A13" t="s">
        <v>233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ColWidth="11.5" defaultRowHeight="15" x14ac:dyDescent="0.2"/>
  <cols>
    <col min="1" max="1" width="15.6640625" customWidth="1"/>
    <col min="2" max="2" width="70.5" customWidth="1"/>
    <col min="3" max="3" width="45.6640625" customWidth="1"/>
    <col min="4" max="4" width="77.6640625" customWidth="1"/>
    <col min="5" max="5" width="15.5" customWidth="1"/>
    <col min="6" max="6" width="53.5" customWidth="1"/>
    <col min="7" max="7" width="32.6640625" style="7" customWidth="1"/>
    <col min="8" max="8" width="19" style="2" customWidth="1"/>
    <col min="9" max="9" width="29.5" style="2" customWidth="1"/>
    <col min="10" max="10" width="36.33203125" style="2" customWidth="1"/>
  </cols>
  <sheetData>
    <row r="1" spans="1:10" ht="28" x14ac:dyDescent="0.2">
      <c r="A1" s="9" t="s">
        <v>246</v>
      </c>
      <c r="B1" s="9" t="s">
        <v>14</v>
      </c>
      <c r="C1" s="9" t="s">
        <v>247</v>
      </c>
      <c r="D1" s="9" t="s">
        <v>248</v>
      </c>
      <c r="E1" s="9" t="s">
        <v>249</v>
      </c>
      <c r="F1" s="10" t="s">
        <v>250</v>
      </c>
      <c r="G1" s="10" t="s">
        <v>86</v>
      </c>
      <c r="H1" s="10" t="s">
        <v>251</v>
      </c>
      <c r="I1" s="10" t="s">
        <v>251</v>
      </c>
      <c r="J1" s="10" t="s">
        <v>234</v>
      </c>
    </row>
    <row r="2" spans="1:10" x14ac:dyDescent="0.2">
      <c r="A2" s="11"/>
      <c r="B2" s="11"/>
      <c r="C2" s="11"/>
      <c r="D2" s="11"/>
      <c r="E2" s="11"/>
      <c r="F2" s="12"/>
      <c r="G2" s="3" t="s">
        <v>252</v>
      </c>
      <c r="H2" s="8" t="s">
        <v>253</v>
      </c>
      <c r="I2" s="8" t="s">
        <v>254</v>
      </c>
      <c r="J2" s="8" t="s">
        <v>255</v>
      </c>
    </row>
    <row r="3" spans="1:10" x14ac:dyDescent="0.2">
      <c r="A3" s="8" t="s">
        <v>256</v>
      </c>
      <c r="B3" s="14" t="s">
        <v>257</v>
      </c>
      <c r="C3" s="13" t="s">
        <v>258</v>
      </c>
      <c r="D3" s="8" t="s">
        <v>259</v>
      </c>
      <c r="E3" s="8" t="s">
        <v>260</v>
      </c>
      <c r="F3" s="8" t="s">
        <v>261</v>
      </c>
      <c r="G3" s="8" t="s">
        <v>262</v>
      </c>
      <c r="H3" s="8" t="s">
        <v>263</v>
      </c>
      <c r="I3" s="8" t="s">
        <v>264</v>
      </c>
      <c r="J3" s="8" t="s">
        <v>239</v>
      </c>
    </row>
    <row r="4" spans="1:10" x14ac:dyDescent="0.2">
      <c r="A4" s="8" t="s">
        <v>134</v>
      </c>
      <c r="B4" s="14" t="s">
        <v>135</v>
      </c>
      <c r="C4" s="13" t="s">
        <v>265</v>
      </c>
      <c r="D4" s="8" t="s">
        <v>133</v>
      </c>
      <c r="E4" s="8" t="s">
        <v>266</v>
      </c>
      <c r="F4" s="8" t="s">
        <v>267</v>
      </c>
      <c r="G4" s="8" t="s">
        <v>268</v>
      </c>
      <c r="H4" s="8" t="s">
        <v>209</v>
      </c>
      <c r="I4" s="8" t="s">
        <v>269</v>
      </c>
      <c r="J4" s="8" t="s">
        <v>235</v>
      </c>
    </row>
    <row r="5" spans="1:10" x14ac:dyDescent="0.2">
      <c r="A5" s="8" t="s">
        <v>270</v>
      </c>
      <c r="B5" s="14" t="s">
        <v>271</v>
      </c>
      <c r="C5" s="13" t="s">
        <v>272</v>
      </c>
      <c r="D5" s="8" t="s">
        <v>273</v>
      </c>
      <c r="E5" s="8" t="s">
        <v>274</v>
      </c>
      <c r="F5" s="8" t="s">
        <v>275</v>
      </c>
      <c r="G5" s="8" t="s">
        <v>276</v>
      </c>
      <c r="H5" s="8" t="s">
        <v>201</v>
      </c>
      <c r="I5" s="8" t="s">
        <v>277</v>
      </c>
      <c r="J5" s="8" t="s">
        <v>236</v>
      </c>
    </row>
    <row r="6" spans="1:10" x14ac:dyDescent="0.2">
      <c r="A6" s="8" t="s">
        <v>278</v>
      </c>
      <c r="B6" s="14" t="s">
        <v>279</v>
      </c>
      <c r="C6" s="13" t="s">
        <v>280</v>
      </c>
      <c r="D6" s="8" t="s">
        <v>281</v>
      </c>
      <c r="E6" s="8" t="s">
        <v>282</v>
      </c>
      <c r="F6" s="8" t="s">
        <v>283</v>
      </c>
      <c r="G6" s="8" t="s">
        <v>284</v>
      </c>
      <c r="H6" s="8"/>
      <c r="I6" s="8" t="s">
        <v>285</v>
      </c>
      <c r="J6" s="8" t="s">
        <v>237</v>
      </c>
    </row>
    <row r="7" spans="1:10" x14ac:dyDescent="0.2">
      <c r="A7" s="8"/>
      <c r="B7" s="14" t="s">
        <v>286</v>
      </c>
      <c r="C7" s="13" t="s">
        <v>287</v>
      </c>
      <c r="D7" s="8" t="s">
        <v>288</v>
      </c>
      <c r="E7" s="8" t="s">
        <v>289</v>
      </c>
      <c r="F7" s="8" t="s">
        <v>290</v>
      </c>
      <c r="G7" s="8" t="s">
        <v>291</v>
      </c>
      <c r="H7" s="8"/>
      <c r="I7" s="8" t="s">
        <v>240</v>
      </c>
      <c r="J7" s="8" t="s">
        <v>238</v>
      </c>
    </row>
    <row r="8" spans="1:10" x14ac:dyDescent="0.2">
      <c r="A8" s="8"/>
      <c r="B8" s="14" t="s">
        <v>292</v>
      </c>
      <c r="C8" s="13" t="s">
        <v>293</v>
      </c>
      <c r="D8" s="8" t="s">
        <v>294</v>
      </c>
      <c r="E8" s="8" t="s">
        <v>295</v>
      </c>
      <c r="F8" s="8" t="s">
        <v>296</v>
      </c>
      <c r="G8" s="8" t="s">
        <v>297</v>
      </c>
      <c r="H8" s="8"/>
      <c r="I8" s="8"/>
      <c r="J8" s="8"/>
    </row>
    <row r="9" spans="1:10" x14ac:dyDescent="0.2">
      <c r="C9" s="13" t="s">
        <v>185</v>
      </c>
      <c r="D9" s="8" t="s">
        <v>298</v>
      </c>
      <c r="E9" s="8"/>
      <c r="F9" s="8"/>
      <c r="G9" s="8" t="s">
        <v>299</v>
      </c>
    </row>
    <row r="10" spans="1:10" x14ac:dyDescent="0.2">
      <c r="C10" s="13" t="s">
        <v>300</v>
      </c>
      <c r="D10" s="8" t="s">
        <v>301</v>
      </c>
      <c r="E10" s="8"/>
      <c r="F10" s="8"/>
      <c r="G10" s="8" t="s">
        <v>302</v>
      </c>
    </row>
    <row r="11" spans="1:10" x14ac:dyDescent="0.2">
      <c r="C11" s="13" t="s">
        <v>303</v>
      </c>
      <c r="D11" s="8" t="s">
        <v>304</v>
      </c>
      <c r="E11" s="8"/>
      <c r="F11" s="8"/>
      <c r="G11" s="8" t="s">
        <v>305</v>
      </c>
    </row>
    <row r="12" spans="1:10" x14ac:dyDescent="0.2">
      <c r="C12" s="13" t="s">
        <v>306</v>
      </c>
      <c r="D12" s="8" t="s">
        <v>307</v>
      </c>
      <c r="E12" s="8"/>
      <c r="F12" s="8"/>
      <c r="G12" s="8" t="s">
        <v>308</v>
      </c>
    </row>
    <row r="13" spans="1:10" x14ac:dyDescent="0.2">
      <c r="C13" s="13" t="s">
        <v>136</v>
      </c>
      <c r="D13" s="8" t="s">
        <v>309</v>
      </c>
      <c r="E13" s="8"/>
      <c r="F13" s="8"/>
      <c r="G13" s="8" t="s">
        <v>310</v>
      </c>
    </row>
    <row r="14" spans="1:10" x14ac:dyDescent="0.2">
      <c r="B14" s="1"/>
      <c r="C14" s="13" t="s">
        <v>311</v>
      </c>
      <c r="D14" s="8" t="s">
        <v>312</v>
      </c>
      <c r="E14" s="8"/>
      <c r="F14" s="8"/>
      <c r="G14" s="8" t="s">
        <v>313</v>
      </c>
    </row>
    <row r="15" spans="1:10" x14ac:dyDescent="0.2">
      <c r="B15" s="1"/>
      <c r="C15" s="13" t="s">
        <v>314</v>
      </c>
      <c r="D15" s="8" t="s">
        <v>315</v>
      </c>
      <c r="E15" s="8"/>
      <c r="F15" s="8"/>
      <c r="G15" s="8" t="s">
        <v>316</v>
      </c>
    </row>
    <row r="16" spans="1:10" x14ac:dyDescent="0.2">
      <c r="C16" s="13" t="s">
        <v>317</v>
      </c>
      <c r="D16" s="8"/>
      <c r="E16" s="1"/>
      <c r="G16" s="5"/>
    </row>
    <row r="17" spans="2:7" x14ac:dyDescent="0.2">
      <c r="C17" s="13" t="s">
        <v>318</v>
      </c>
      <c r="D17" s="8"/>
      <c r="E17" s="1"/>
      <c r="G17" s="5"/>
    </row>
    <row r="18" spans="2:7" x14ac:dyDescent="0.2">
      <c r="C18" s="13" t="s">
        <v>319</v>
      </c>
      <c r="D18" s="8"/>
      <c r="E18" s="1"/>
      <c r="G18" s="5"/>
    </row>
    <row r="19" spans="2:7" x14ac:dyDescent="0.2">
      <c r="C19" s="13" t="s">
        <v>320</v>
      </c>
      <c r="D19" s="8"/>
      <c r="E19" s="1"/>
      <c r="G19" s="5"/>
    </row>
    <row r="20" spans="2:7" x14ac:dyDescent="0.2">
      <c r="B20" s="1"/>
      <c r="C20" s="13" t="s">
        <v>321</v>
      </c>
      <c r="D20" s="8"/>
      <c r="E20" s="1"/>
      <c r="G20" s="5"/>
    </row>
    <row r="21" spans="2:7" x14ac:dyDescent="0.2">
      <c r="E21" s="1"/>
      <c r="G21" s="5"/>
    </row>
    <row r="22" spans="2:7" x14ac:dyDescent="0.2">
      <c r="E22" s="1"/>
      <c r="G22" s="5"/>
    </row>
    <row r="23" spans="2:7" x14ac:dyDescent="0.2">
      <c r="G23" s="5"/>
    </row>
    <row r="24" spans="2:7" x14ac:dyDescent="0.2">
      <c r="G24" s="6" t="s">
        <v>322</v>
      </c>
    </row>
    <row r="25" spans="2:7" x14ac:dyDescent="0.2">
      <c r="G25" s="4" t="s">
        <v>323</v>
      </c>
    </row>
    <row r="26" spans="2:7" x14ac:dyDescent="0.2">
      <c r="G26" s="4" t="s">
        <v>324</v>
      </c>
    </row>
    <row r="27" spans="2:7" x14ac:dyDescent="0.2">
      <c r="G27" s="4" t="s">
        <v>325</v>
      </c>
    </row>
    <row r="28" spans="2:7" x14ac:dyDescent="0.2">
      <c r="G28" s="4" t="s">
        <v>326</v>
      </c>
    </row>
    <row r="29" spans="2:7" x14ac:dyDescent="0.2">
      <c r="G29" s="4" t="s">
        <v>327</v>
      </c>
    </row>
    <row r="30" spans="2:7" x14ac:dyDescent="0.2">
      <c r="G30" s="4" t="s">
        <v>328</v>
      </c>
    </row>
    <row r="31" spans="2:7" x14ac:dyDescent="0.2">
      <c r="G31" s="4" t="s">
        <v>329</v>
      </c>
    </row>
    <row r="32" spans="2:7" x14ac:dyDescent="0.2">
      <c r="G32" s="4" t="s">
        <v>330</v>
      </c>
    </row>
    <row r="33" spans="7:7" x14ac:dyDescent="0.2">
      <c r="G33" s="4" t="s">
        <v>331</v>
      </c>
    </row>
    <row r="34" spans="7:7" x14ac:dyDescent="0.2">
      <c r="G34" s="4" t="s">
        <v>332</v>
      </c>
    </row>
    <row r="35" spans="7:7" x14ac:dyDescent="0.2">
      <c r="G35" s="4" t="s">
        <v>333</v>
      </c>
    </row>
    <row r="36" spans="7:7" x14ac:dyDescent="0.2">
      <c r="G36" s="4" t="s">
        <v>334</v>
      </c>
    </row>
    <row r="37" spans="7:7" x14ac:dyDescent="0.2">
      <c r="G37" s="4" t="s">
        <v>335</v>
      </c>
    </row>
    <row r="38" spans="7:7" x14ac:dyDescent="0.2">
      <c r="G38" s="4" t="s">
        <v>336</v>
      </c>
    </row>
    <row r="39" spans="7:7" x14ac:dyDescent="0.2">
      <c r="G39" s="4" t="s">
        <v>337</v>
      </c>
    </row>
    <row r="40" spans="7:7" x14ac:dyDescent="0.2">
      <c r="G40" s="4" t="s">
        <v>338</v>
      </c>
    </row>
    <row r="41" spans="7:7" x14ac:dyDescent="0.2">
      <c r="G41" s="4" t="s">
        <v>339</v>
      </c>
    </row>
    <row r="42" spans="7:7" x14ac:dyDescent="0.2">
      <c r="G42" s="4" t="s">
        <v>340</v>
      </c>
    </row>
    <row r="43" spans="7:7" x14ac:dyDescent="0.2">
      <c r="G43" s="4" t="s">
        <v>341</v>
      </c>
    </row>
    <row r="44" spans="7:7" x14ac:dyDescent="0.2">
      <c r="G44" s="4" t="s">
        <v>342</v>
      </c>
    </row>
    <row r="45" spans="7:7" x14ac:dyDescent="0.2">
      <c r="G45" s="4" t="s">
        <v>343</v>
      </c>
    </row>
    <row r="46" spans="7:7" x14ac:dyDescent="0.2">
      <c r="G46" s="4" t="s">
        <v>344</v>
      </c>
    </row>
    <row r="47" spans="7:7" x14ac:dyDescent="0.2">
      <c r="G47" s="4" t="s">
        <v>345</v>
      </c>
    </row>
    <row r="48" spans="7:7" x14ac:dyDescent="0.2">
      <c r="G48" s="4" t="s">
        <v>346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BB4769FC-A7AE-44AB-A55F-2FD01C099820}"/>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Instructivo</vt:lpstr>
      <vt:lpstr>META 1</vt:lpstr>
      <vt:lpstr>META 2</vt:lpstr>
      <vt:lpstr>META 3</vt:lpstr>
      <vt:lpstr>META 4</vt:lpstr>
      <vt:lpstr>Indicadores PA</vt:lpstr>
      <vt:lpstr>Control de Cambios</vt:lpstr>
      <vt:lpstr>Hoja1</vt:lpstr>
      <vt:lpstr>listas</vt:lpstr>
      <vt:lpstr>'META 1'!Área_de_impresión</vt:lpstr>
      <vt:lpstr>'META 2'!Área_de_impresión</vt:lpstr>
      <vt:lpstr>'META 3'!Área_de_impresión</vt:lpstr>
      <vt:lpstr>'META 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Karin Liliana Forero Cubillos</cp:lastModifiedBy>
  <cp:revision/>
  <cp:lastPrinted>2024-11-08T19:21:16Z</cp:lastPrinted>
  <dcterms:created xsi:type="dcterms:W3CDTF">2011-04-26T22:16:52Z</dcterms:created>
  <dcterms:modified xsi:type="dcterms:W3CDTF">2025-01-23T20:37:35Z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ies>
</file>