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6" documentId="8_{6299133B-DDEF-4490-A3E6-886A67731CEF}" xr6:coauthVersionLast="47" xr6:coauthVersionMax="47" xr10:uidLastSave="{361D13E8-0D96-4378-9BEC-446C3B5B67B5}"/>
  <bookViews>
    <workbookView xWindow="-120" yWindow="-120" windowWidth="29040" windowHeight="15720" tabRatio="867" firstSheet="3" activeTab="10" xr2:uid="{00000000-000D-0000-FFFF-FFFF00000000}"/>
  </bookViews>
  <sheets>
    <sheet name="Meta 1 ATENCIONES LPD" sheetId="43" r:id="rId1"/>
    <sheet name="Meta 2 SEGUIMIENTO LPD" sheetId="44" r:id="rId2"/>
    <sheet name="Meta 3 OPERAR CR" sheetId="45" r:id="rId3"/>
    <sheet name="Meta 4 ATENCION CR" sheetId="46" r:id="rId4"/>
    <sheet name="Meta 5 FORTALECER SOFIA " sheetId="47" r:id="rId5"/>
    <sheet name="Meta 6 ESTRATEGIA PREVENCION" sheetId="48" r:id="rId6"/>
    <sheet name="Meta 7 CLS" sheetId="49" r:id="rId7"/>
    <sheet name="Meta 8 PROTOCOLO TP" sheetId="50" r:id="rId8"/>
    <sheet name="Meta 9 ATENCIONES DUPLAS" sheetId="51" r:id="rId9"/>
    <sheet name="Hoja1" sheetId="42" state="hidden" r:id="rId10"/>
    <sheet name="Indicadores PA" sheetId="36" r:id="rId11"/>
    <sheet name="Territorialización PA" sheetId="37" r:id="rId12"/>
    <sheet name="Control de Cambios" sheetId="41" r:id="rId13"/>
    <sheet name="LISTAS" sheetId="38" state="hidden" r:id="rId14"/>
  </sheets>
  <definedNames>
    <definedName name="_xlnm._FilterDatabase" localSheetId="10" hidden="1">'Indicadores PA'!$12:$63</definedName>
    <definedName name="_xlnm.Print_Area" localSheetId="10">'Indicadores PA'!$A$1:$AY$63</definedName>
    <definedName name="_xlnm.Print_Area" localSheetId="0">'Meta 1 ATENCIONES LPD'!$A$1:$AE$46</definedName>
    <definedName name="_xlnm.Print_Area" localSheetId="1">'Meta 2 SEGUIMIENTO LPD'!$A$1:$AE$42</definedName>
    <definedName name="_xlnm.Print_Area" localSheetId="2">'Meta 3 OPERAR CR'!$A$1:$AE$44</definedName>
    <definedName name="_xlnm.Print_Area" localSheetId="3">'Meta 4 ATENCION CR'!$A$1:$AE$44</definedName>
    <definedName name="_xlnm.Print_Area" localSheetId="4">'Meta 5 FORTALECER SOFIA '!$A$1:$AE$46</definedName>
    <definedName name="_xlnm.Print_Area" localSheetId="5">'Meta 6 ESTRATEGIA PREVENCION'!$A$1:$AE$48</definedName>
    <definedName name="_xlnm.Print_Area" localSheetId="6">'Meta 7 CLS'!$A$1:$AE$46</definedName>
    <definedName name="_xlnm.Print_Area" localSheetId="7">'Meta 8 PROTOCOLO TP'!$A$1:$AE$44</definedName>
    <definedName name="_xlnm.Print_Area" localSheetId="8">'Meta 9 ATENCIONES DUPLAS'!$A$1:$AE$46</definedName>
    <definedName name="_xlnm.Print_Area" localSheetId="11">'Territorialización PA'!$A$1:$BK$58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2" i="49" l="1"/>
  <c r="AF22" i="43"/>
  <c r="AG22" i="43"/>
  <c r="AF23" i="43"/>
  <c r="AG23" i="43"/>
  <c r="AF24" i="43"/>
  <c r="AG24" i="43"/>
  <c r="AF25" i="43"/>
  <c r="AG25" i="43"/>
  <c r="AK32" i="37" l="1"/>
  <c r="AM32" i="37"/>
  <c r="F24" i="48"/>
  <c r="N25" i="45"/>
  <c r="N24" i="45"/>
  <c r="N25" i="44"/>
  <c r="N24" i="44"/>
  <c r="AD23" i="48" l="1"/>
  <c r="C24" i="47"/>
  <c r="B24" i="47"/>
  <c r="AD23" i="46"/>
  <c r="AD23" i="43"/>
  <c r="AY13" i="37" l="1"/>
  <c r="AY14" i="37"/>
  <c r="AY15" i="37"/>
  <c r="AY16" i="37"/>
  <c r="AY17" i="37"/>
  <c r="AY18" i="37"/>
  <c r="AY19" i="37"/>
  <c r="AY20" i="37"/>
  <c r="AY21" i="37"/>
  <c r="AY22" i="37"/>
  <c r="AY23" i="37"/>
  <c r="AY24" i="37"/>
  <c r="AY25" i="37"/>
  <c r="AY26" i="37"/>
  <c r="AY27" i="37"/>
  <c r="AY28" i="37"/>
  <c r="AY29" i="37"/>
  <c r="AY30" i="37"/>
  <c r="AY31" i="37"/>
  <c r="AY12" i="37"/>
  <c r="AK52" i="36"/>
  <c r="H36" i="51" l="1"/>
  <c r="AC23" i="49" l="1"/>
  <c r="AD23" i="50"/>
  <c r="AD23" i="49"/>
  <c r="AE23" i="47"/>
  <c r="AD23" i="47"/>
  <c r="AD23" i="45"/>
  <c r="AD23" i="44"/>
  <c r="AC23" i="43"/>
  <c r="AC24" i="44"/>
  <c r="AC23" i="44"/>
  <c r="AC22" i="44"/>
  <c r="AC25" i="43"/>
  <c r="AC22" i="43"/>
  <c r="F24" i="50"/>
  <c r="F24" i="49"/>
  <c r="F24" i="47"/>
  <c r="F24" i="46"/>
  <c r="F24" i="44"/>
  <c r="F24" i="43"/>
  <c r="E24" i="45" l="1"/>
  <c r="E24" i="50" l="1"/>
  <c r="E24" i="49"/>
  <c r="E24" i="48"/>
  <c r="E24" i="47"/>
  <c r="E24" i="44"/>
  <c r="E24" i="43"/>
  <c r="S12" i="37"/>
  <c r="S13" i="37"/>
  <c r="S14" i="37"/>
  <c r="S15" i="37"/>
  <c r="S16" i="37"/>
  <c r="S17" i="37"/>
  <c r="S18" i="37"/>
  <c r="S19" i="37"/>
  <c r="S20" i="37"/>
  <c r="S21" i="37"/>
  <c r="S22" i="37"/>
  <c r="S23" i="37"/>
  <c r="S24" i="37"/>
  <c r="S25" i="37"/>
  <c r="S26" i="37"/>
  <c r="S27" i="37"/>
  <c r="S28" i="37"/>
  <c r="S29" i="37"/>
  <c r="S30" i="37"/>
  <c r="S31" i="37"/>
  <c r="N23" i="45"/>
  <c r="AC25" i="49"/>
  <c r="N22" i="45" l="1"/>
  <c r="N24" i="50"/>
  <c r="N24" i="49"/>
  <c r="N24" i="48"/>
  <c r="N24" i="47"/>
  <c r="D24" i="43" l="1"/>
  <c r="E24" i="46" l="1"/>
  <c r="N24" i="46" s="1"/>
  <c r="W24" i="51" l="1"/>
  <c r="AA24" i="50"/>
  <c r="Z24" i="50"/>
  <c r="Y24" i="50"/>
  <c r="X24" i="49"/>
  <c r="AB24" i="48"/>
  <c r="AA24" i="48"/>
  <c r="Z24" i="48"/>
  <c r="Y24" i="48"/>
  <c r="X24" i="48"/>
  <c r="W24" i="48"/>
  <c r="V24" i="48"/>
  <c r="AB24" i="47"/>
  <c r="AA24" i="47"/>
  <c r="Z24" i="47"/>
  <c r="Y24" i="47"/>
  <c r="AB24" i="46"/>
  <c r="AA24" i="46"/>
  <c r="Z24" i="46"/>
  <c r="Y24" i="46"/>
  <c r="AB24" i="45"/>
  <c r="AA24" i="45"/>
  <c r="Z24" i="45"/>
  <c r="Y24" i="45"/>
  <c r="X24" i="45"/>
  <c r="W24" i="45"/>
  <c r="AB24" i="44"/>
  <c r="AA24" i="44"/>
  <c r="Z24" i="44"/>
  <c r="Y24" i="44"/>
  <c r="T22" i="44"/>
  <c r="AB24" i="43"/>
  <c r="AA24" i="43"/>
  <c r="Z24" i="43"/>
  <c r="Y24" i="43"/>
  <c r="X24" i="43"/>
  <c r="W24" i="43"/>
  <c r="AC24" i="43" s="1"/>
  <c r="AS57" i="36" l="1"/>
  <c r="AI48" i="36"/>
  <c r="AI52" i="36"/>
  <c r="AI53" i="36"/>
  <c r="AI17" i="36"/>
  <c r="F36" i="51" l="1"/>
  <c r="P36" i="49"/>
  <c r="AS13" i="36" l="1"/>
  <c r="AS29" i="36"/>
  <c r="AT29" i="36" s="1"/>
  <c r="AS28" i="36"/>
  <c r="AT28" i="36" s="1"/>
  <c r="AS27" i="36"/>
  <c r="AT27" i="36" s="1"/>
  <c r="AS26" i="36"/>
  <c r="AT26" i="36" s="1"/>
  <c r="AS25" i="36"/>
  <c r="AT25" i="36" s="1"/>
  <c r="AS24" i="36"/>
  <c r="AT24" i="36" s="1"/>
  <c r="AS23" i="36"/>
  <c r="AT23" i="36" s="1"/>
  <c r="AS22" i="36"/>
  <c r="AT22" i="36" s="1"/>
  <c r="P36" i="43"/>
  <c r="H35" i="43"/>
  <c r="G35" i="43"/>
  <c r="P35" i="43" s="1"/>
  <c r="B35" i="43"/>
  <c r="P46" i="43"/>
  <c r="P45" i="43"/>
  <c r="P44" i="43"/>
  <c r="P43" i="43"/>
  <c r="P42" i="43"/>
  <c r="P41" i="43"/>
  <c r="D24" i="50" l="1"/>
  <c r="D24" i="49"/>
  <c r="D24" i="48"/>
  <c r="D24" i="47"/>
  <c r="D24" i="46"/>
  <c r="D24" i="45"/>
  <c r="D24" i="44"/>
  <c r="AT15" i="36"/>
  <c r="B24" i="51"/>
  <c r="B24" i="50"/>
  <c r="C24" i="50" s="1"/>
  <c r="B24" i="49"/>
  <c r="B24" i="48"/>
  <c r="C24" i="48" s="1"/>
  <c r="B24" i="46"/>
  <c r="C24" i="46" s="1"/>
  <c r="B24" i="45"/>
  <c r="C24" i="45" s="1"/>
  <c r="C24" i="44"/>
  <c r="B24" i="44"/>
  <c r="C24" i="43"/>
  <c r="B24" i="43"/>
  <c r="C24" i="51" l="1"/>
  <c r="D24" i="51" s="1"/>
  <c r="E24" i="51" s="1"/>
  <c r="F24" i="51" s="1"/>
  <c r="N24" i="51"/>
  <c r="C24" i="49"/>
  <c r="N24" i="43" l="1"/>
  <c r="AI32" i="37" l="1"/>
  <c r="R22" i="48" l="1"/>
  <c r="R22" i="45"/>
  <c r="AS14" i="36" l="1"/>
  <c r="AT14" i="36" s="1"/>
  <c r="AS16" i="36"/>
  <c r="AT16" i="36" s="1"/>
  <c r="AS17" i="36"/>
  <c r="AT17" i="36" s="1"/>
  <c r="AS18" i="36"/>
  <c r="AT18" i="36" s="1"/>
  <c r="AS19" i="36"/>
  <c r="AT19" i="36" s="1"/>
  <c r="AS20" i="36"/>
  <c r="AT20" i="36" s="1"/>
  <c r="AS21" i="36"/>
  <c r="AT21" i="36" s="1"/>
  <c r="AS30" i="36"/>
  <c r="AT30" i="36" s="1"/>
  <c r="AS31" i="36"/>
  <c r="AT31" i="36" s="1"/>
  <c r="AS32" i="36"/>
  <c r="AT32" i="36" s="1"/>
  <c r="AS33" i="36"/>
  <c r="AT33" i="36" s="1"/>
  <c r="AS34" i="36"/>
  <c r="AT34" i="36" s="1"/>
  <c r="AS35" i="36"/>
  <c r="AT35" i="36" s="1"/>
  <c r="AS36" i="36"/>
  <c r="AT36" i="36" s="1"/>
  <c r="AS37" i="36"/>
  <c r="AT37" i="36" s="1"/>
  <c r="AS38" i="36"/>
  <c r="AT38" i="36" s="1"/>
  <c r="AS39" i="36"/>
  <c r="AT39" i="36" s="1"/>
  <c r="AS40" i="36"/>
  <c r="AT40" i="36" s="1"/>
  <c r="AS41" i="36"/>
  <c r="AT41" i="36" s="1"/>
  <c r="AS42" i="36"/>
  <c r="AT42" i="36" s="1"/>
  <c r="AS43" i="36"/>
  <c r="AT43" i="36" s="1"/>
  <c r="AS44" i="36"/>
  <c r="AT44" i="36" s="1"/>
  <c r="AS45" i="36"/>
  <c r="AT45" i="36" s="1"/>
  <c r="AS46" i="36"/>
  <c r="AT46" i="36" s="1"/>
  <c r="AS47" i="36"/>
  <c r="AT47" i="36" s="1"/>
  <c r="AS48" i="36"/>
  <c r="AT48" i="36" s="1"/>
  <c r="AS49" i="36"/>
  <c r="AT49" i="36" s="1"/>
  <c r="AS50" i="36"/>
  <c r="AT50" i="36" s="1"/>
  <c r="AS51" i="36"/>
  <c r="AT51" i="36" s="1"/>
  <c r="AS52" i="36"/>
  <c r="AT52" i="36" s="1"/>
  <c r="AS53" i="36"/>
  <c r="AT53" i="36" s="1"/>
  <c r="AS54" i="36"/>
  <c r="AT54" i="36" s="1"/>
  <c r="AS55" i="36"/>
  <c r="AT55" i="36" s="1"/>
  <c r="AS56" i="36"/>
  <c r="AT56" i="36" s="1"/>
  <c r="AT57" i="36"/>
  <c r="AS58" i="36"/>
  <c r="AT58" i="36" s="1"/>
  <c r="AS59" i="36"/>
  <c r="AT59" i="36" s="1"/>
  <c r="P46" i="51"/>
  <c r="P45" i="51"/>
  <c r="P44" i="51"/>
  <c r="P43" i="51"/>
  <c r="P42" i="51"/>
  <c r="P41" i="51"/>
  <c r="P36" i="51"/>
  <c r="P35" i="51"/>
  <c r="B35" i="51"/>
  <c r="P30" i="51"/>
  <c r="AC25" i="51"/>
  <c r="N25" i="51"/>
  <c r="O25" i="51" s="1"/>
  <c r="AC24" i="51"/>
  <c r="AC23" i="51"/>
  <c r="AD23" i="51" s="1"/>
  <c r="N23" i="51"/>
  <c r="O23" i="51" s="1"/>
  <c r="AC22" i="51"/>
  <c r="N22" i="51"/>
  <c r="P44" i="50"/>
  <c r="P43" i="50"/>
  <c r="P42" i="50"/>
  <c r="P41" i="50"/>
  <c r="B35" i="50"/>
  <c r="P30" i="50"/>
  <c r="AC25" i="50"/>
  <c r="N25" i="50"/>
  <c r="O25" i="50" s="1"/>
  <c r="AC24" i="50"/>
  <c r="AC23" i="50"/>
  <c r="N23" i="50"/>
  <c r="O23" i="50" s="1"/>
  <c r="AC22" i="50"/>
  <c r="N22" i="50"/>
  <c r="P46" i="49"/>
  <c r="P45" i="49"/>
  <c r="P44" i="49"/>
  <c r="P43" i="49"/>
  <c r="P42" i="49"/>
  <c r="P41" i="49"/>
  <c r="B35" i="49"/>
  <c r="P30" i="49"/>
  <c r="N25" i="49"/>
  <c r="O25" i="49" s="1"/>
  <c r="AC24" i="49"/>
  <c r="N23" i="49"/>
  <c r="O23" i="49" s="1"/>
  <c r="AC22" i="49"/>
  <c r="N22" i="49"/>
  <c r="P48" i="48"/>
  <c r="P46" i="48"/>
  <c r="P45" i="48"/>
  <c r="P44" i="48"/>
  <c r="P43" i="48"/>
  <c r="P42" i="48"/>
  <c r="P41" i="48"/>
  <c r="B35" i="48"/>
  <c r="P30" i="48"/>
  <c r="AC25" i="48"/>
  <c r="N25" i="48"/>
  <c r="O25" i="48" s="1"/>
  <c r="AC24" i="48"/>
  <c r="AC23" i="48"/>
  <c r="N23" i="48"/>
  <c r="O23" i="48" s="1"/>
  <c r="AC22" i="48"/>
  <c r="N22" i="48"/>
  <c r="P46" i="47"/>
  <c r="P45" i="47"/>
  <c r="P44" i="47"/>
  <c r="P43" i="47"/>
  <c r="P42" i="47"/>
  <c r="P41" i="47"/>
  <c r="B35" i="47"/>
  <c r="P30" i="47"/>
  <c r="AC25" i="47"/>
  <c r="N25" i="47"/>
  <c r="AC24" i="47"/>
  <c r="AC23" i="47"/>
  <c r="N23" i="47"/>
  <c r="O23" i="47" s="1"/>
  <c r="AC22" i="47"/>
  <c r="N22" i="47"/>
  <c r="P44" i="46"/>
  <c r="P43" i="46"/>
  <c r="P42" i="46"/>
  <c r="P41" i="46"/>
  <c r="B35" i="46"/>
  <c r="P30" i="46"/>
  <c r="AC25" i="46"/>
  <c r="N25" i="46"/>
  <c r="O25" i="46" s="1"/>
  <c r="AC24" i="46"/>
  <c r="AC23" i="46"/>
  <c r="N23" i="46"/>
  <c r="O23" i="46" s="1"/>
  <c r="AC22" i="46"/>
  <c r="N22" i="46"/>
  <c r="P44" i="45"/>
  <c r="P43" i="45"/>
  <c r="P42" i="45"/>
  <c r="P41" i="45"/>
  <c r="B35" i="45"/>
  <c r="P30" i="45"/>
  <c r="AC25" i="45"/>
  <c r="O25" i="45"/>
  <c r="AC24" i="45"/>
  <c r="AC23" i="45"/>
  <c r="O23" i="45"/>
  <c r="AC22" i="45"/>
  <c r="P42" i="44"/>
  <c r="P41" i="44"/>
  <c r="B35" i="44"/>
  <c r="P30" i="44"/>
  <c r="AC25" i="44"/>
  <c r="N23" i="44"/>
  <c r="N22" i="44"/>
  <c r="P30" i="43"/>
  <c r="N25" i="43"/>
  <c r="O25" i="43" s="1"/>
  <c r="N23" i="43"/>
  <c r="O23" i="43" s="1"/>
  <c r="N22" i="43"/>
  <c r="AT13" i="36"/>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R58" i="37" s="1"/>
  <c r="AY37" i="37"/>
  <c r="AY58" i="37"/>
  <c r="AX37" i="37"/>
  <c r="AX58" i="37" s="1"/>
  <c r="S37" i="37"/>
  <c r="R37" i="37"/>
  <c r="AW32" i="37"/>
  <c r="AV32" i="37"/>
  <c r="AU32" i="37"/>
  <c r="AT32" i="37"/>
  <c r="AS32" i="37"/>
  <c r="AR32" i="37"/>
  <c r="AQ32" i="37"/>
  <c r="AP32" i="37"/>
  <c r="AN32" i="37"/>
  <c r="AL32" i="37"/>
  <c r="AJ32" i="37"/>
  <c r="AH32" i="37"/>
  <c r="Q32" i="37"/>
  <c r="M32" i="37"/>
  <c r="I32" i="37"/>
  <c r="E32" i="37"/>
  <c r="AY11" i="37"/>
  <c r="AY32" i="37" s="1"/>
  <c r="S11" i="37"/>
  <c r="S32" i="37" s="1"/>
  <c r="J32" i="37"/>
  <c r="K32" i="37"/>
  <c r="L32" i="37"/>
  <c r="T32" i="37"/>
  <c r="U32" i="37"/>
  <c r="V32" i="37"/>
  <c r="W32" i="37"/>
  <c r="X32" i="37"/>
  <c r="AZ32" i="37"/>
  <c r="BA32" i="37"/>
  <c r="BB32" i="37"/>
  <c r="BC32" i="37"/>
  <c r="BD32" i="37"/>
  <c r="BE32" i="37"/>
  <c r="R32" i="37"/>
  <c r="C32" i="37"/>
  <c r="D32" i="37"/>
  <c r="F32" i="37"/>
  <c r="G32" i="37"/>
  <c r="H32" i="37"/>
  <c r="N32" i="37"/>
  <c r="O32" i="37"/>
  <c r="P32" i="37"/>
  <c r="Y32" i="37"/>
  <c r="Z32" i="37"/>
  <c r="AA32" i="37"/>
  <c r="AB32" i="37"/>
  <c r="AC32" i="37"/>
  <c r="AD32" i="37"/>
  <c r="AE32" i="37"/>
  <c r="B32" i="37"/>
  <c r="BK32" i="37"/>
  <c r="BJ32" i="37"/>
  <c r="BI32" i="37"/>
  <c r="BH32" i="37"/>
  <c r="BG32" i="37"/>
  <c r="BF32" i="37"/>
  <c r="O25" i="47" l="1"/>
  <c r="S58" i="37"/>
  <c r="O23" i="44"/>
  <c r="O25" i="44"/>
  <c r="AE23" i="51"/>
  <c r="AE23" i="46"/>
  <c r="AE25" i="49"/>
  <c r="AE23" i="45"/>
  <c r="AX32" i="37"/>
  <c r="AE25" i="50"/>
  <c r="AE23" i="50"/>
  <c r="AE25" i="48"/>
  <c r="AE23" i="48"/>
  <c r="AE25" i="51"/>
  <c r="AE25" i="47"/>
  <c r="AE25" i="46"/>
  <c r="AE25" i="45"/>
  <c r="AE25" i="44"/>
  <c r="AE23" i="44"/>
  <c r="AE25" i="43"/>
  <c r="AE23" i="43"/>
  <c r="AE23" i="49"/>
  <c r="AD25" i="46"/>
  <c r="AD25" i="47"/>
  <c r="AD25" i="51"/>
  <c r="AD25" i="48"/>
  <c r="AD25" i="45"/>
  <c r="AD25" i="49"/>
  <c r="AD25" i="43"/>
  <c r="AD25" i="44"/>
  <c r="AD25"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5979AC3A-E915-459C-B051-8FC9DC52733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A599424-9B26-40EE-9429-5FFDF9F56C0F}">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CAAADCC7-12E1-44A1-940C-556E82D1EA5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68D47C6-289C-442C-A4AA-9593515355B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850E987F-24DC-4D4F-8EA3-B35301E11F3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F81F766-3B6E-4D58-856F-2AA2ECC05B0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C4B360F5-CF4C-4C45-A6DB-4F3D9680F18A}">
      <text>
        <r>
          <rPr>
            <b/>
            <sz val="9"/>
            <color indexed="81"/>
            <rFont val="Tahoma"/>
            <family val="2"/>
          </rPr>
          <t>Daniel Avendaño:</t>
        </r>
        <r>
          <rPr>
            <sz val="9"/>
            <color indexed="81"/>
            <rFont val="Tahoma"/>
            <family val="2"/>
          </rPr>
          <t xml:space="preserve">
Reserva definitiva despues de liberaciones.</t>
        </r>
      </text>
    </comment>
    <comment ref="A25" authorId="0" shapeId="0" xr:uid="{D1C79010-037E-4233-A888-B9C76D8C764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67605FA-C058-48AC-8B98-BEF7F8463D7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DDF125C-C4C8-44F5-8D60-FEBE62A5F379}">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1E28393-4818-4317-BDCB-66DDEA64450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63DA8C7-984B-4827-8890-7F540E4475C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C32C2C93-81EC-4834-9FD7-73DBA764C56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D40E92E5-B839-447D-B222-34AFDD2F9313}">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F34957B7-A474-4D64-B915-3E59AFC72701}">
      <text>
        <r>
          <rPr>
            <b/>
            <sz val="9"/>
            <color indexed="81"/>
            <rFont val="Tahoma"/>
            <family val="2"/>
          </rPr>
          <t>Daniel Avendaño:</t>
        </r>
        <r>
          <rPr>
            <sz val="9"/>
            <color indexed="81"/>
            <rFont val="Tahoma"/>
            <family val="2"/>
          </rPr>
          <t xml:space="preserve">
Reserva definitiva despues de liberaciones.</t>
        </r>
      </text>
    </comment>
    <comment ref="A25" authorId="0" shapeId="0" xr:uid="{86B3E8DD-D24B-447D-A7EE-9F2278D4C39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7BCAA59-D240-4959-B499-6EB8940AF35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B5B45B26-3611-4900-B436-4392DF625AE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A84EFA6-4489-4BFC-B18A-AB422EE187E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E8344CB-4958-45CD-B450-473F656E666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22A2CF5C-3E49-4331-AFA6-921FC8F61F4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CB5BE8B8-FBEE-4133-BDAD-248FBAFAA6F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198A30DD-777D-43D1-AFC1-9E25D1C3885C}">
      <text>
        <r>
          <rPr>
            <b/>
            <sz val="9"/>
            <color indexed="81"/>
            <rFont val="Tahoma"/>
            <family val="2"/>
          </rPr>
          <t>Daniel Avendaño:</t>
        </r>
        <r>
          <rPr>
            <sz val="9"/>
            <color indexed="81"/>
            <rFont val="Tahoma"/>
            <family val="2"/>
          </rPr>
          <t xml:space="preserve">
Reserva definitiva despues de liberaciones.</t>
        </r>
      </text>
    </comment>
    <comment ref="A25" authorId="0" shapeId="0" xr:uid="{0B48EB47-6DEA-4137-B32E-AC9C0C8973A5}">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EE39FCC4-16C4-40F4-8C51-F5A4917FF41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770CE9E-85EA-49A3-8CFF-E6549C1018E4}">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C4E0C8E-7A7A-4820-8468-488E318E7A63}">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08DF872-179A-4EA1-9D5A-3EB18603ADD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3C88F9-2158-46AE-B24D-0F9B894E2E95}">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7A37EDC2-8D3A-4B82-9EA6-EC404D15AC9C}">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50E8BD38-107D-4EF0-B9AA-394560A311DF}">
      <text>
        <r>
          <rPr>
            <b/>
            <sz val="9"/>
            <color indexed="81"/>
            <rFont val="Tahoma"/>
            <family val="2"/>
          </rPr>
          <t>Daniel Avendaño:</t>
        </r>
        <r>
          <rPr>
            <sz val="9"/>
            <color indexed="81"/>
            <rFont val="Tahoma"/>
            <family val="2"/>
          </rPr>
          <t xml:space="preserve">
Reserva definitiva despues de liberaciones.</t>
        </r>
      </text>
    </comment>
    <comment ref="A25" authorId="0" shapeId="0" xr:uid="{1C502095-AAD5-4F76-BCC2-1B5B61049E96}">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8DEBC445-2FE7-4619-8EBF-3651296A002E}">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9DD37DAC-2962-4BF1-B97B-AB290E955432}">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3FB50D1-3527-4C95-8F52-97551FC208D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305C89E1-53C7-4AC4-A2A2-533DA756747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38CD1B33-99F0-4206-8900-7357FAFE0664}">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BC2ECF4-B269-40C0-960D-5D6294326B3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E06586A4-244A-4086-8AB5-EBF0871B5A6D}">
      <text>
        <r>
          <rPr>
            <b/>
            <sz val="9"/>
            <color indexed="81"/>
            <rFont val="Tahoma"/>
            <family val="2"/>
          </rPr>
          <t>Daniel Avendaño:</t>
        </r>
        <r>
          <rPr>
            <sz val="9"/>
            <color indexed="81"/>
            <rFont val="Tahoma"/>
            <family val="2"/>
          </rPr>
          <t xml:space="preserve">
Reserva definitiva despues de liberaciones.</t>
        </r>
      </text>
    </comment>
    <comment ref="A25" authorId="0" shapeId="0" xr:uid="{04DF9110-BD84-4306-B86F-016978850B8C}">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44B1B9AD-A2A5-40E7-8579-E898388AB89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F9B33862-CA45-43B5-BF24-51FC9CF7F91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391431F6-14CA-4E4B-AC76-DDC812D4A458}">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2800A59-6349-4F38-B657-842E2908123C}">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F891CE6-18B0-4736-8600-4C9C61EBD36F}">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B3FC5AFB-9C73-4EC3-B9AA-F4BB71DE21F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A60F753F-548C-4E2D-9A96-E9DA31F7C7CB}">
      <text>
        <r>
          <rPr>
            <b/>
            <sz val="9"/>
            <color indexed="81"/>
            <rFont val="Tahoma"/>
            <family val="2"/>
          </rPr>
          <t>Daniel Avendaño:</t>
        </r>
        <r>
          <rPr>
            <sz val="9"/>
            <color indexed="81"/>
            <rFont val="Tahoma"/>
            <family val="2"/>
          </rPr>
          <t xml:space="preserve">
Reserva definitiva despues de liberaciones.</t>
        </r>
      </text>
    </comment>
    <comment ref="A25" authorId="0" shapeId="0" xr:uid="{BBA9A458-02B9-4639-ADA6-F815B660A36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72CE94A-F88F-4D57-A29D-05423B21AAAF}">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19D192C6-FC66-4C08-986A-02C8632C52BB}">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E1DD494-58E9-4583-9802-8C554C063834}">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D7B0CBB6-061B-4617-8A78-F39247B51731}">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765FA005-8159-445E-B616-2A55439BEADD}">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71EA015B-C3C0-44B7-804C-ABC13C44A9A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2424BA47-BD2A-40B7-8186-630D258A36C9}">
      <text>
        <r>
          <rPr>
            <b/>
            <sz val="9"/>
            <color indexed="81"/>
            <rFont val="Tahoma"/>
            <family val="2"/>
          </rPr>
          <t>Daniel Avendaño:</t>
        </r>
        <r>
          <rPr>
            <sz val="9"/>
            <color indexed="81"/>
            <rFont val="Tahoma"/>
            <family val="2"/>
          </rPr>
          <t xml:space="preserve">
Reserva definitiva despues de liberaciones.</t>
        </r>
      </text>
    </comment>
    <comment ref="A25" authorId="0" shapeId="0" xr:uid="{4EEAA26D-D27F-4DEA-9096-6F7E901152A9}">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DED3731-A9EB-45D2-860C-08FBDC688566}">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3A65C00A-E571-4367-9680-5945B31D25C7}">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72C0F5E2-9C3D-489B-A806-7444F399EE2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F4F9750-255F-4DDA-9EE7-A6F30ABAB10F}">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4848F7B-D1C3-474B-8490-27A64F0B149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9E1F6C54-4D49-452D-A7B9-EEFC5BB4F674}">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C819EFBA-EB43-4DCF-A154-6038F8517FD8}">
      <text>
        <r>
          <rPr>
            <b/>
            <sz val="9"/>
            <color indexed="81"/>
            <rFont val="Tahoma"/>
            <family val="2"/>
          </rPr>
          <t>Daniel Avendaño:</t>
        </r>
        <r>
          <rPr>
            <sz val="9"/>
            <color indexed="81"/>
            <rFont val="Tahoma"/>
            <family val="2"/>
          </rPr>
          <t xml:space="preserve">
Reserva definitiva despues de liberaciones.</t>
        </r>
      </text>
    </comment>
    <comment ref="A25" authorId="0" shapeId="0" xr:uid="{299A351D-FCCE-45E2-8329-4A2DC9D16784}">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170E202-F4BD-4CF0-A028-A1A095B99B4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654C6FFC-C9F7-43B0-B56E-3CC22F48BEF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935E19EA-ABFA-4124-BDF3-A692B671236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B856E089-EFCF-4852-8735-85BDA8C7ADC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4107B396-2E25-436A-97AE-3625186A7F9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EEA6C535-4E35-402C-9F9C-7574CEA18EDA}">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418DDDC4-6B2F-4D6F-B97F-8499EC66A98E}">
      <text>
        <r>
          <rPr>
            <b/>
            <sz val="9"/>
            <color indexed="81"/>
            <rFont val="Tahoma"/>
            <family val="2"/>
          </rPr>
          <t>Daniel Avendaño:</t>
        </r>
        <r>
          <rPr>
            <sz val="9"/>
            <color indexed="81"/>
            <rFont val="Tahoma"/>
            <family val="2"/>
          </rPr>
          <t xml:space="preserve">
Reserva definitiva despues de liberaciones.</t>
        </r>
      </text>
    </comment>
    <comment ref="A25" authorId="0" shapeId="0" xr:uid="{41269E26-50D5-4643-8581-CED44A2E1CD1}">
      <text>
        <r>
          <rPr>
            <b/>
            <sz val="9"/>
            <color indexed="81"/>
            <rFont val="Tahoma"/>
            <family val="2"/>
          </rPr>
          <t>Daniel Avendaño:</t>
        </r>
        <r>
          <rPr>
            <sz val="9"/>
            <color indexed="81"/>
            <rFont val="Tahoma"/>
            <family val="2"/>
          </rPr>
          <t xml:space="preserve">
Ejecución de los giros de la reserva para mes</t>
        </r>
      </text>
    </comment>
  </commentList>
</comments>
</file>

<file path=xl/sharedStrings.xml><?xml version="1.0" encoding="utf-8"?>
<sst xmlns="http://schemas.openxmlformats.org/spreadsheetml/2006/main" count="2700" uniqueCount="762">
  <si>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</si>
  <si>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</si>
  <si>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</si>
  <si>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</si>
  <si>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</si>
  <si>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</si>
  <si>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</si>
  <si>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</si>
  <si>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MAY</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</si>
  <si>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</si>
  <si>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</si>
  <si>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</si>
  <si>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</si>
  <si>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</si>
  <si>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</si>
  <si>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</si>
  <si>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</si>
  <si>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</si>
  <si>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3. Inspirar confianza y legitimidad para vivir sin miedo y ser epicentro de cultura ciudadana, paz y reconciliación.</t>
  </si>
  <si>
    <t>LOGRO</t>
  </si>
  <si>
    <t>22. 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</si>
  <si>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</si>
  <si>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</si>
  <si>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</si>
  <si>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</si>
  <si>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EJECUCIÓN PRESUPUESTAL DEL PROYECTO</t>
  </si>
  <si>
    <t>RESERVA CONSTITUIDA</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</si>
  <si>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</si>
  <si>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</si>
  <si>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</si>
  <si>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</si>
  <si>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</si>
  <si>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</si>
  <si>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</si>
  <si>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</si>
  <si>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</si>
  <si>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</si>
  <si>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</si>
  <si>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</si>
  <si>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</si>
  <si>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</si>
  <si>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</si>
  <si>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</si>
  <si>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</si>
  <si>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</si>
  <si>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</si>
  <si>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</si>
  <si>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</si>
  <si>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</si>
  <si>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</si>
  <si>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</si>
  <si>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</si>
  <si>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</si>
  <si>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</si>
  <si>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</si>
  <si>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</si>
  <si>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*Se llevó a cabo el giro de una parte del recurrente mensual correspondiente a los servicios prestados durante el mes de febrero del C.I 943-2023 suscrito con ETB para la operación de la Línea Purpura Distrital.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</si>
  <si>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</si>
  <si>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</si>
  <si>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</si>
  <si>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</si>
  <si>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</si>
  <si>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</si>
  <si>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</si>
  <si>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</si>
  <si>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</si>
  <si>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</si>
  <si>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</si>
  <si>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</si>
  <si>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</si>
  <si>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</si>
  <si>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</si>
  <si>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</si>
  <si>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</si>
  <si>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</si>
  <si>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</si>
  <si>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</si>
  <si>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</si>
  <si>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</si>
  <si>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</si>
  <si>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</si>
  <si>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</si>
  <si>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</si>
  <si>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</si>
  <si>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</si>
  <si>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</si>
  <si>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</si>
  <si>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</si>
  <si>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</si>
  <si>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</si>
  <si>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</si>
  <si>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Brindar orientación psicosocial y con elementos socio jurídicos, así como información en la ruta de atención a mujeres víctimas de violencias a través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</si>
  <si>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</si>
  <si>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</si>
  <si>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Realizar seguimiento al 100% de los casos reportados en la Línea Purpura Distrital</t>
  </si>
  <si>
    <t>*Se realizó el giro correspondientes a la adición del mes de enero-2024 de los Contratos de Prestación de Servicios Profesionales.</t>
  </si>
  <si>
    <t>No se presentaton retrasos</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</si>
  <si>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</si>
  <si>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</si>
  <si>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</si>
  <si>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Durante el mes de mayo de 2024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Integral estuvieron disponibles para las ciudadanas que contaban con una medida de protección emitida por las autoridades competentes, brindando atención interdisciplinar por profesionales en las área de psicología, jurídica, trabajo social, pedagogía, enfermería y nutrición.
Desde la Modalidad Intermedia se brindó atención a las mujeres víctimas de violencia (y su sistema familiar dependiente) remitidas por los equipos de atención de la SDMujer, que no contaban con una medida de protección. Se ofreció acompañamiento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</si>
  <si>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 los meses de enero a mayo de 2024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</si>
  <si>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No se presentaron retrasos.</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</si>
  <si>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</si>
  <si>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</si>
  <si>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</si>
  <si>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</si>
  <si>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Se realizaron los giros correspondientes a la adición del mes de enero-2024 de los Contratos de Prestación de Servicios Profesionales</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</si>
  <si>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</si>
  <si>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</si>
  <si>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</si>
  <si>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</si>
  <si>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</si>
  <si>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</si>
  <si>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</si>
  <si>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Brindar asistencia técnica para el desarrollo de acciones de fortalecimiento de los componentes del Sistema SOFIA</t>
  </si>
  <si>
    <t>Implementar una estrategia de Prevención de Riesgo de feminicidio</t>
  </si>
  <si>
    <t xml:space="preserve">Se llevaron a cabo los giros del CPS  960 correspondiente al servicio de transporte del 20 de diciembre 2023 a 19 de febrero 2024. </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</si>
  <si>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t>
  </si>
  <si>
    <t>12. Hacer seguimiento jurídico y psicosocial periódico a mujeres en riesgo de feminicidio en Bogotá, según los casos remitidos por entidades competentes del orden nacional, distrital o local, y equipos de atención de la Secretaría Distrital de la Mujer.</t>
  </si>
  <si>
    <t>13. Articular acciones interinstitucionales para aportar a la garantía del derecho de las mujeres en riesgo de feminicidio a una vida libre de violencias, a través del Sistema Articulado de Alertas Tempranas - SAAT.</t>
  </si>
  <si>
    <t>14. Brindar atención socio-jurídica en casos que sean reportados a través de la Estrategia Intersectorial para la Prevención y Atención de Víctimas de Violencia de Género con Énfasis en Violencia Sexual y Feminicidio.</t>
  </si>
  <si>
    <t>15.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</si>
  <si>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</si>
  <si>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t>
  </si>
  <si>
    <t>16. Articular y coordinar con las Alcaldías Locales la agenda, fechas y desarrollo de las sesiones de los Consejos Locales de Seguridad para las Mujeres.</t>
  </si>
  <si>
    <t>17. Dinamizar el diseño, implementación y seguimiento de las acciones incluidas en los Planes Locales de Seguridad para las Mujeres.</t>
  </si>
  <si>
    <t xml:space="preserve">18.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</si>
  <si>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</si>
  <si>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</si>
  <si>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19. Brindar atención en dupla a mujeres víctimas de violencias en el espacio y el transporte público.</t>
  </si>
  <si>
    <t xml:space="preserve">20. Acompañar técnicamente los procesos de articulación intra e interinstitucional para el impulso de acciones de prevención, atención y sanción de las violencias contra las mujeres en el espacio y el transporte público. </t>
  </si>
  <si>
    <t>Realizar 12.957 atenciones a mujeres víctimas de violencias, a través de las duplas de atención psicosocial</t>
  </si>
  <si>
    <t xml:space="preserve">En el marco de la gestión para la atención, durante el mes de abril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De manera permanente las profesionales trabajan en  en el fortalecimiento de los mensajes y la comunicación a través de otros medios como mensajes de texto, WhatsApp y correo eléctronico.
</t>
  </si>
  <si>
    <t xml:space="preserve">El proceso de atención psicosocial facilitado por las Duplas permitió:                                      
- Promover espacios de conversación empática y reflexiva con las mujeres víctimas de violencias. 
- Acercar la institucionalidad a las mujeres a través de la orientación de procesos, y aclaración de competencias de las entidades que hacen parte de la ruta de atención a mujeres víctimas de violencias. 
</t>
  </si>
  <si>
    <t>21. Realizar el primer contacto efectivo con las mujeres nuevas remitidas por los diferentes equipos para atención psicosocial.</t>
  </si>
  <si>
    <t>22. Aportar a la garantía del derecho de las mujeres a una vida libre de violencias a través de las sesiones de seguimiento.</t>
  </si>
  <si>
    <t xml:space="preserve">23. Dinamizar la activación de rutas y sesiones de atención psicosocial a mujeres víctimas de violencias. </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</si>
  <si>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</si>
  <si>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</si>
  <si>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</si>
  <si>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</si>
  <si>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</si>
  <si>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</si>
  <si>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</si>
  <si>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</si>
  <si>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</si>
  <si>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</si>
  <si>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</si>
  <si>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</si>
  <si>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</si>
  <si>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</si>
  <si>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</si>
  <si>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</si>
  <si>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</si>
  <si>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</si>
  <si>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</si>
  <si>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</si>
  <si>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</si>
  <si>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</si>
  <si>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</si>
  <si>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</si>
  <si>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</si>
  <si>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6. Servicios de prevención, atención y acogida para el fortalecimiento del derecho de las mujeres a una vida libre de violencias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</si>
  <si>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</si>
  <si>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</si>
  <si>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</si>
  <si>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</si>
  <si>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</si>
  <si>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</si>
  <si>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</si>
  <si>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</si>
  <si>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</si>
  <si>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</si>
  <si>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</si>
  <si>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</si>
  <si>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</si>
  <si>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</si>
  <si>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</si>
  <si>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</si>
  <si>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</si>
  <si>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</si>
  <si>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</si>
  <si>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</si>
  <si>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</si>
  <si>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</si>
  <si>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</si>
  <si>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Alcanzar al menos el 80% de efectividad (respuesta inmediata, llamadas devueltas y contactos por chat) en la atención de la línea purpura  “Mujeres escuchan mujeres” integrando un equipo de la misma a la línea de emergencias 123</t>
  </si>
  <si>
    <t>324. Efectividad en la atención de la Línea Púrpura</t>
  </si>
  <si>
    <t>(Llamadas contestadas + llamadas buzón)/ Llamadas efectivas</t>
  </si>
  <si>
    <t>CONSTANTE</t>
  </si>
  <si>
    <t>Porcentaje</t>
  </si>
  <si>
    <t>(Llamadas contestadas + llamadas buzón)/
Llamadas efectivas según la información reportada en la matriz de efectividad de la LPD</t>
  </si>
  <si>
    <t>Dirección de Eliminación de Violencias contra las Mujeres y Acceso a la Justicia</t>
  </si>
  <si>
    <t>Mensual</t>
  </si>
  <si>
    <t>Matriz de efectividad LPD</t>
  </si>
  <si>
    <t>No aplica</t>
  </si>
  <si>
    <t>suma</t>
  </si>
  <si>
    <t>Ampliar a 6 el modelo de operación de Casa refugio priorizando la ruralidad (Acuerdo 631/2015) y modalidad intermedia.</t>
  </si>
  <si>
    <t>325. Número de Casas Refugio en operación</t>
  </si>
  <si>
    <t>Sumatoria del número de casas refugio en operación</t>
  </si>
  <si>
    <t>CRECIENTE</t>
  </si>
  <si>
    <t>Sumatoria del número de casas refugio en operación, tomando como operación aquellas que cuentan con contrato suscrito y en ejecución</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</si>
  <si>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</si>
  <si>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</si>
  <si>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</si>
  <si>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Sumatoria del número de acciones estratégicas realizadas en el marco de los componentes del Sistema SOFIA</t>
  </si>
  <si>
    <t xml:space="preserve">Se suma como implementada cada una de las siguientes acciones en el marco de los componentes del Sistema SOFIA:
1. Acciones de formación y sensibilización para el fortalecimiento de capacidades de servidoras(es). 
2. Número de mujeres en posible riesgo de feminicidio en seguimiento jurídico y psicosocial en el marco del SAAT y acciones interinstitucionales realizadas en el marco del SAAT
3. Acciones de articulación, coordinación y dinamización de los Consejos Locales de Seguridad para las Mujeres.
4. Acciones de articulación intra e interinstitucional para el impulso de acciones de prevención, atención y sanción de las violencias contra las mujeres en el espacio y el transporte público y atención brindada por las duplas a mujeres víctimas de violencias en el espacio y el transporte público.
5. Atención a mujeres víctimas de violencia a través de las Duplas de atención psicosocial. </t>
  </si>
  <si>
    <t>Reportes mensuales de plan de acción del proyecto de inversión 7734</t>
  </si>
  <si>
    <t>1. Vida libre de Violencias y justicia con enfoque de género para las mujeres</t>
  </si>
  <si>
    <t>6.Número de mujeres víctimas de violencias y su sistema familiar, acogidas y atendidas a través del modelo de Casas Refugio incluyendo modalidad intermedia de acogida y ruralidad</t>
  </si>
  <si>
    <t>Sumatoria del número de  mujeres víctimas de violencias y su sistema familiar, acogidas y atendidas a través del modelo de Casas Refugio en todas sus modalidades</t>
  </si>
  <si>
    <t>SUMA</t>
  </si>
  <si>
    <t>Sumatoria del número total de personas acogidas en las tres modalidades de Casa Refugio (mujeres víctimas de violencia y personas a cargo), según el reporte generado por Simisional y las matricecs internas del equipo</t>
  </si>
  <si>
    <t>N.A.</t>
  </si>
  <si>
    <t>Simisional</t>
  </si>
  <si>
    <t>7.Número de atenciones a mujeres víctimas de violencias, a través de las Duplas de atención psicosocial</t>
  </si>
  <si>
    <t>Sumatoria del número de atenciones a mujeres víctimas de violencias, a través de las Duplas de atención psicosocial</t>
  </si>
  <si>
    <t>Sumatoria del número de atenciones efectivas a mujeres víctimas de violencias (mujeres primera atencion y seguimientos efectivos), según el reporte generado por Simisional para las Duplas de atención psicosocial</t>
  </si>
  <si>
    <t xml:space="preserve">5.Número de mujeres participantes en las actividades implementadas en el marco de los Planes Locales de Seguridad para las Mujeres </t>
  </si>
  <si>
    <t xml:space="preserve">Sumatoria del número de mujeres participantes en las actividades implementadas en el marco de los Planes Locales de Seguridad para las Mujeres </t>
  </si>
  <si>
    <t>Sumatoria del número de mujeres participantes en cada una de las localidades en las actividades implementadas en el marco de los Planes Locales de Seguridad para las Mujeres, según el reporte interno del equipo Sofia Local</t>
  </si>
  <si>
    <t>Reportes equipo Sofía Local</t>
  </si>
  <si>
    <t>2.Atenciones efectivas a través de la Línea Púrpura Distrital</t>
  </si>
  <si>
    <t>Sumatoria del número de atenciones efectivas a través de la Línea Púrpura Distrital</t>
  </si>
  <si>
    <t>Número total de atenciones de acuerdo con el consolidado por tipo de llamada, según el reporte generado por Simisional para la Línea Púrpura Distrital</t>
  </si>
  <si>
    <t>4.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</si>
  <si>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</si>
  <si>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Sumatoria número total de casos de mujeres en riesgo de feminicidio con seguimientos socio jurídico y psicosocial realizados; según el reporte generado por el equipo SAAT</t>
  </si>
  <si>
    <t>Reportes equipo Sistema articulado de alertas tempranas -SAAT- para la prevención del riesgo de feminicidio en Bogotá</t>
  </si>
  <si>
    <t xml:space="preserve">En el periodo no se registró el seguimiento de 17 casos de mujeres valoradas en riesgo por el INMLCF. </t>
  </si>
  <si>
    <t>Como alternativa de solución se reportará en el próximo periodo, los casos pendientes de registro.</t>
  </si>
  <si>
    <t>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</si>
  <si>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</si>
  <si>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Sumatoria del número de orientaciones sociojurídicas (asesorías y orientaciones) brindadas por el equipo de la Estrategia intersectorial para la prevención y atención a víctimas de violencia de género con énfasis en violencia sexual y feminicidio, según el reporte generado por Simisional</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</si>
  <si>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</si>
  <si>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</si>
  <si>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</si>
  <si>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A DEMANDA</t>
  </si>
  <si>
    <t>Sumatoria del número de atenciones por tipo de intervención (Orientación en rutas de atención, Atención psicosocial y Orientación Sociojurídica) brindadas a las mujeres a través de la Línea Púrpura Distrital "Mujeres que escuchan mujeres", según el reporte generado por Simisional</t>
  </si>
  <si>
    <t>2. Número de incidentes contestados, analizados o gestionados</t>
  </si>
  <si>
    <t>Sumatoria del número de incidentes analizados o gestionados</t>
  </si>
  <si>
    <t>Sumatoria del número de incidentes que fueron contestados, analizados o gestionados por la AgenciaMuj de los códigos de tipificación priorizados,  según el reporte generado por Simisional</t>
  </si>
  <si>
    <t>2. Número de incidentes direccionados para atención postemergencia</t>
  </si>
  <si>
    <t>Sumatoria del número de incidentes direccionados para atención postemergencia</t>
  </si>
  <si>
    <t>Sumatoria del número de incidentes direccionados para atención atención post-evento y en emergencia a otros equipos de la Entidad por la AgenciaMuj, según el reporte generado por Simisional</t>
  </si>
  <si>
    <t xml:space="preserve">3. Número de casos recepcionados y gestionados </t>
  </si>
  <si>
    <t xml:space="preserve">Sumatoria del número  de casos recepcionados y gestionados </t>
  </si>
  <si>
    <t xml:space="preserve">Sumatoria del número de casos recepcionados y gestionados con código de tipificación priorizado para la atención en urgencia/emergencia a través de la móvil mujer </t>
  </si>
  <si>
    <t>3. Número total de orientaciones psico-jurídicas efectivas</t>
  </si>
  <si>
    <t>Sumatoria del número total de orientaciones psico-jurídicas efectivas</t>
  </si>
  <si>
    <t>Sumatoria del número total de orientaciones psico-jurídicas efectivas brindadas por la móvil mujer (incluye el estado "Derivado a otras estrategias"), según el reporte generado por Simisional y la matriz interna del equipo</t>
  </si>
  <si>
    <t>3. Número de casos gestionados con intento fallido de contacto</t>
  </si>
  <si>
    <t>Sumatoria del número de casos gestionados con intento fallido de contacto</t>
  </si>
  <si>
    <t>Sumatoria del número de casos gestionados con intento fallido de contacto por parte de la móvil mujer (Incluye estado desplazamiento fallido, rechaza atención o contacto inicial fallido, contacto inicial fallido alertante), según el reporte generado por Simisional y la matriz interna del equipo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</si>
  <si>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</si>
  <si>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</si>
  <si>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</si>
  <si>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Sumatoria del número de seguimientos efectivos a mujeres realizados por la LPD, tomando solamente Bogotá y alertantes, según el reporte generado por Simisional</t>
  </si>
  <si>
    <t>4. Número de seguimientos a llamadas desde la LPD realizados</t>
  </si>
  <si>
    <t>Sumatoria del número de seguimientos a llamadas desde la LPD realizados</t>
  </si>
  <si>
    <t>Sumatoria del número de seguimientos a llamadas realizados desde la LPD, según el reporte generado por Simisional</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</si>
  <si>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</si>
  <si>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</si>
  <si>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</si>
  <si>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Sumatoria del número de reuniones de supervisión administrativa, financiera y contable realizados con los operadores de Casa Refugio por parte del equipo de la Entidad</t>
  </si>
  <si>
    <t>Reportes equipo Casa Refugio</t>
  </si>
  <si>
    <t>6. Número de reuniones de supervisión técnica con los operadores de Casa Refugio</t>
  </si>
  <si>
    <t>Sumatoria del número de reuniones de supervisión técnica con los operadores de Casa Refugio</t>
  </si>
  <si>
    <t>Sumatoria del número de reuniones de supervisión técnica ( jurídica, primeros auxilios, nutrición, pedagogía, trabajo social, psicología, actividades de revisión del proceso de atención, etc) realizadas con los operadores de Casa Refugio por parte del equipo de la Entidad</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</si>
  <si>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</si>
  <si>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</si>
  <si>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</si>
  <si>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Sumatoria del número total de solicitudes de cupo recibidas para acogida en Casa Refugio, según el reporte generado por Simisional</t>
  </si>
  <si>
    <t>7. Número de solicitudes de cupo tramitadas que cumplieron criterios de ingreso a Casa Refugio</t>
  </si>
  <si>
    <t>Sumatoria del número de solicitudes de cupo tramitadas que cumplieron criterios de ingreso a Casa Refugio</t>
  </si>
  <si>
    <t>Sumatoria del número de solicitudes de cupo tramitadas que cumplieron criterios de ingreso a Casa Refugio (Estado Asignado y Egresada), según el reporte generado por Simisional</t>
  </si>
  <si>
    <t>8. Número de personas acogidas en la modalidad tradicional de Casa  Refugio que cumplen criterios de ingreso</t>
  </si>
  <si>
    <t>Sumatoria del número de personas  acogidas en la modalidad tradicional de Casa  Refugio que cumplen criterios de ingreso</t>
  </si>
  <si>
    <t>Sumatoria del número total de personas acogidas en la modalidad tradicional de Casa Refugio (mujeres víctimas de violencia y personas a cargo), según el reporte generadon por Simisional y las matricecs internas del equipo</t>
  </si>
  <si>
    <t>8. Número de personas acogidas en la modalidad intermedia de Casa  Refugio que cumplen criterios de ingreso</t>
  </si>
  <si>
    <t>Sumatoria del número de personas  acogidas en la modalidad intermedia de Casa  Refugio que cumplen criterios de ingreso</t>
  </si>
  <si>
    <t>Sumatoria del número de personas  acogidas en la modalidad intermedia de Casa Refugio  (mujeres víctimas de violencia y personas a cargo), según el reporte generadon por Simisional y las matricecs internas del equipo</t>
  </si>
  <si>
    <t>8. Número de personas acogidas en la modalidad rural de Casa  Refugio que cumplen criterios de ingreso</t>
  </si>
  <si>
    <t>Sumatoria del número de personas  acogidas en la modalidad rural de Casa  Refugio que cumplen criterios de ingreso</t>
  </si>
  <si>
    <t>Sumatoria del número de personas  acogidas en la modalidad rural de Casa Refugio  (mujeres víctimas de violencia y personas a cargo), según el reporte generadon por Simisional y las matricecs internas del equipo</t>
  </si>
  <si>
    <t>8. Número total de personas acogidas en las tres modalidades de Casa Refugio</t>
  </si>
  <si>
    <t>Sumatoria del número total de personas acogidas en las tres modalidades de Casa Refugio</t>
  </si>
  <si>
    <t>Sumatoria del número total de personas acogidas en las tres modalidades de Casa Refugio (mujeres víctimas de violencia y personas a cargo), según el reporte generadon por Simisional y las matricecs internas del equipo</t>
  </si>
  <si>
    <t>5. Fortalecer los 4 componentes del Sistema SOFIA</t>
  </si>
  <si>
    <t xml:space="preserve">9. Número de servidores (as) sensibilizados </t>
  </si>
  <si>
    <t>Sumatoria del número de servidores (as) sensibilizados</t>
  </si>
  <si>
    <t>Sumatoria del número de servidores (as) con diferentes modalidades de vinculación, sensibilizados en el reconocimiento y garantía del derecho de las mujeres a una vida libre de violencias, según el reporte interno del equipo Sofia Distrital</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</si>
  <si>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</si>
  <si>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</si>
  <si>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</si>
  <si>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Sumatoria del número de sesiones de espacios de articulación y coordinación de acciones estratégicas para la prevención, atención y sanción de las violencias contra las mujeres, acompañados o con desarrollo de secretaría técnica por parte del equipo de la Dirección de Eliminación de Violencias, según el reporte interno del equipo Sofia Distrital</t>
  </si>
  <si>
    <t>11. Número de asistencias técnicas realizadas</t>
  </si>
  <si>
    <t>Sumatoria del número de asistencias técnicas realizadas</t>
  </si>
  <si>
    <t>Sumatoria del número de asistencias técnicas para el desarrollo de acciones de fortalecimiento de los componentes del Sistema SOFIA realizadas, según el reporte interno del equipo Sofia Distrital</t>
  </si>
  <si>
    <t>6. Implementar una estrategia de Prevención de Riesgo de feminicidio</t>
  </si>
  <si>
    <t xml:space="preserve">12. Número de mujeres en riesgo de feminicidio con seguimiento jurídico y/o psicosocial 	</t>
  </si>
  <si>
    <t xml:space="preserve">Sumatoria del número de mujeres en riesgo de feminicidio con seguimiento jurídico y/o psicosocial </t>
  </si>
  <si>
    <t xml:space="preserve">Como alternativa de solución se reiterará a las coordinaciones de los equipos la importancia de registrar en instrumentos SAAT las atenciones y seguimientos de todos los casos asignados. </t>
  </si>
  <si>
    <t>13.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</si>
  <si>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</si>
  <si>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Sumatoria del número de sesiones y/o espacios de articulación interinstitucional a nivel distrital y local realizados en el marco del Sistema Articulado de Alertas Tempranas, según  el reporte interno del equipo SAAT</t>
  </si>
  <si>
    <t>14.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</si>
  <si>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</si>
  <si>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Sumatoria del número de orientaciones sociojurídicas (asesorías y orientaciones) y seguimientos realizados por el equipo de la Estrategia intersectorial para la prevención y atención a víctimas de violencia de género con énfasis en violencia sexual y feminicidio, según el reporte generado por Simisional</t>
  </si>
  <si>
    <t>15. Número de sesiones/espacios de trabajo realizados con el sector salud.</t>
  </si>
  <si>
    <t>Sumatoria del número de sesiones/espacios de trabajo realizados con el sector salud.</t>
  </si>
  <si>
    <t>Sumatoria del número de sesiones/espacios de trabajo realizados por el equipo de la Estrategia intersectorial para la prevención y atención a víctimas de violencia de género con énfasis en violencia sexual y feminicidio, orientadas al fortalecimiento de las capacidades en el sector salud para la  ualificación de la atención brindada a las ciudadanas víctimas de VBG, según reporte interno del equipo de la Estrategia</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</si>
  <si>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</si>
  <si>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</si>
  <si>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16. Número de Consejos Locales de Seguridad para las Mujeres realizados </t>
  </si>
  <si>
    <t xml:space="preserve">Sumatoria del número de Consejos Locales de Seguridad para las Mujeres realizados </t>
  </si>
  <si>
    <t>Sumatoria del número de Consejos Locales de Seguridad para las Mujeres realizados, según el reporte interno del equipo Sofia Local</t>
  </si>
  <si>
    <t>17.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</si>
  <si>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</si>
  <si>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Sumatoria del número de Mesas Técnicas realizadas con entidades locales y organizaciones de mujeres para  el diseño, implementación y seguimiento de las acciones de los Planes Locales de Seguridad para las Mujeres, según el reporte interno del equipo Sofia Local</t>
  </si>
  <si>
    <t>18. Número de actividades de prevención de violencias realizadas en las localidades de Bogotá</t>
  </si>
  <si>
    <t>Sumatoria del número de actividades de prevención de violencias realizadas en las localidades de Bogotá</t>
  </si>
  <si>
    <t>Sumatoria del número de actividades de prevención de violencias contra las mujeres tanto en el espacio público como en el espacio privado, y para la prevención del delito de feminicidio realizadas en las  localidades de Bogotá, según el reporte interno del equipo Sofia Local</t>
  </si>
  <si>
    <t>8. Implementar un protocolo de prevención, atención y segui-miento a casos de violencia en el transporte público</t>
  </si>
  <si>
    <t>19.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</si>
  <si>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</si>
  <si>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Sumatoria del número total de atenciones (mujeres primera atencion y seguimientos efectivos) brindadas a mujeres víctimas de violencias en el espacio y transporte público por las duplas psico-jurídicas, según el reporte generado por Simisional</t>
  </si>
  <si>
    <t xml:space="preserve">20.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</si>
  <si>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</si>
  <si>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Sumatoria del número reuniones/sesiones de preparación y acompañamiento técnico para el impulso de acciones de prevención, atención y sanción de las violencias contra las mujeres en el espacio y el transporte público, según el reporte interno del equipo Sofia Distrital</t>
  </si>
  <si>
    <t>9. Realizar 11.983 atenciones a mujeres víctimas de violencias, a través de las duplas de atención psicosocial</t>
  </si>
  <si>
    <t>21. Número de remisiones recibidas por el equipo de Duplas de atención psicosocial</t>
  </si>
  <si>
    <t>Sumatoria del número de remisiones recibidas por el equipo de Duplas de atención psicosocial</t>
  </si>
  <si>
    <t>Sumatoria del número de remisiones de casos recibidas por el equipo de Duplas de atención psicosocial, según el reporte interno del equipo de Duplas de Atención Psicosocial</t>
  </si>
  <si>
    <t>Reportes equipo Duplas</t>
  </si>
  <si>
    <t>21. Número de casos nuevos atendidos de manera efectiva,  a través de las duplas de atención psicosocial</t>
  </si>
  <si>
    <t>Sumatoria del número de casos nuevos atendidos de manera efectiva,  a través de las duplas de atención psicosocial</t>
  </si>
  <si>
    <t xml:space="preserve">Sumatoria del número de casos nuevos atendidos de manera efectiva por parte de las duplas de atención psicosocial (mujeres primera atencion), según el reporte generado por Simisional para las Duplas de atención psicosocial, </t>
  </si>
  <si>
    <t xml:space="preserve">22. Número de seguimientos realizados a través de las duplas de atención psicosocial </t>
  </si>
  <si>
    <t>Sumatoria del número de seguimientos realizados a través de las duplas de atención psicosocial</t>
  </si>
  <si>
    <t>Sumatoria del número de seguimientos realizados por parte de las duplas de atención psicosocial (seguimientos efectivos), según el reporte generado por Simisional para las Duplas de atención psicosocial</t>
  </si>
  <si>
    <t>23. Número total de atenciones realizadas (primeras atenciones y seguimientos)  a través de las duplas de atención psicosocial</t>
  </si>
  <si>
    <t>Sumatoria del número total de atenciones realizadas (primeras atenciones y seguimientos)  a través de las duplas de atención psicosocial</t>
  </si>
  <si>
    <t>creciente</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</si>
  <si>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</si>
  <si>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</si>
  <si>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</si>
  <si>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</si>
  <si>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(Número de asistencias técnicas realizadas frente a acciones afirmativas  para mujeres en riesgo de feminicidio y las víctimas indirectas del delito/Número de asistencias técnicas programadas)*100, según reporte del equipo Sofia Local</t>
  </si>
  <si>
    <t>Trimestral</t>
  </si>
  <si>
    <t>GA-FO-25 Evidencia de reunión internas y externas</t>
  </si>
  <si>
    <t>N.A</t>
  </si>
  <si>
    <t>decreciente</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</si>
  <si>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</si>
  <si>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</si>
  <si>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</si>
  <si>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(Número de asistencias técnico legales realizadas por el equipo de la Estrategia intersectorial para la prevención y atención a víctimas de violencia de género con énfasis en violencia sexual y feminicidio, orientadas al fortalecimiento de las capacidades en el sector salud para la cualificación de la atención brindada a las ciudadanas víctimas de VBG/Número de asistencias técnico legales programadas)*100,  según reporte interno del equipo de la Estrategia</t>
  </si>
  <si>
    <t>constante</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</si>
  <si>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</si>
  <si>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</si>
  <si>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 xml:space="preserve">Sumatoria de acciones de sensibilización y divulgación realizadas </t>
  </si>
  <si>
    <t xml:space="preserve">Sumatoria de acciones de sensibilización y divulgación sobre las modalidades de Casa Refugio realizadas </t>
  </si>
  <si>
    <t>GA-FO-25 Evidencia de reunión internas y externas
Piezas comunicativas de sensibilización y divulgación</t>
  </si>
  <si>
    <t>Brindar asistencia técnica para la formulación e implementación de estrategias locales para la territorialización del Sistema SOFIA</t>
  </si>
  <si>
    <t>Informes locales sobre la implementación de estrategias de territorialización del Sistema SOFIA</t>
  </si>
  <si>
    <t>Sumatoria de informes locales sobre la implementación de estrategias de territorialización del Sistema SOFIA</t>
  </si>
  <si>
    <t>Sumatoria de informes locales sobre la implementación de estrategias de territorialización del Sistema SOFIA elaborados por el equipo Sofia Local</t>
  </si>
  <si>
    <t>Documentos de informes locales sobre la implementación de estrategias de territorialización del Sistema SOFIA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</si>
  <si>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</si>
  <si>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</si>
  <si>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</si>
  <si>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(Número total de casos de mujeres en riesgo de feminicidio asignados para seguimiento socio jurídico y psicosocial a equipos de la SDMujer/Número total de casos de mujeres valoradas en riesgo de feminicidio por parte del INMLCF+Número total de casos de mujeres identificadas en riesgo de feminicidio por los equipos de atención de la SDMujer)*100, según los registros internos del equipo SAAT</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</si>
  <si>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</si>
  <si>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</si>
  <si>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</si>
  <si>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(Número de casos de mujeres en riesgo de feminicidio con seguimientos socio jurídico y psicosocial realizados/Número de casos de mujeres en riesgo de feminicidio asignados a los equipos para seguimientos socio jurídico y psicosocial )*100, según los registros internos del equipo SAAT</t>
  </si>
  <si>
    <t>*Incluir tantas filas sean necesarias</t>
  </si>
  <si>
    <t>ELABORÓ</t>
  </si>
  <si>
    <t>Firma:</t>
  </si>
  <si>
    <t>APROBÓ (Según aplique Gerenta de proyecto, Lider técnica y responsable de proceso)</t>
  </si>
  <si>
    <t xml:space="preserve">Firma: </t>
  </si>
  <si>
    <t>REVISÓ OFICINA ASESORA DE PLANEACIÓN</t>
  </si>
  <si>
    <t xml:space="preserve">VoBo. </t>
  </si>
  <si>
    <t>Nombre: Cristian Adrián Villarreal Rincón</t>
  </si>
  <si>
    <t>Nombre: Alexandra Quintero Benavides</t>
  </si>
  <si>
    <t>Nombre: Juliana Cortés Guerra</t>
  </si>
  <si>
    <t>Nombre:</t>
  </si>
  <si>
    <t>Nombre: Carlos Alfonso Gaitán Sánchez</t>
  </si>
  <si>
    <t>Cargo: Contratista Dirección de Eliminación de Violencias contra las mujeres y Acceso a la Justicia</t>
  </si>
  <si>
    <t>Cargo: Lideresa Proyecto</t>
  </si>
  <si>
    <t>Cargo: Gerenta Proyecto</t>
  </si>
  <si>
    <t xml:space="preserve">Cargo: </t>
  </si>
  <si>
    <t>Cargo: Jefe Oficina Asesora de Planeación</t>
  </si>
  <si>
    <t>Código: DE-FO-05</t>
  </si>
  <si>
    <t xml:space="preserve">FORMULACIÓN Y SEGUIMIENTO PLAN DE ACCIÓN </t>
  </si>
  <si>
    <t>ANEXO - TERRITORIALIZACIÓN</t>
  </si>
  <si>
    <t>Página 3 de 4</t>
  </si>
  <si>
    <t xml:space="preserve">PRGRAMACIÓN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</si>
  <si>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</si>
  <si>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</si>
  <si>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</si>
  <si>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</si>
  <si>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</si>
  <si>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</si>
  <si>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</si>
  <si>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</si>
  <si>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</si>
  <si>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</si>
  <si>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</si>
  <si>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</si>
  <si>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</si>
  <si>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</si>
  <si>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</si>
  <si>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</si>
  <si>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</si>
  <si>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</si>
  <si>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</si>
  <si>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</si>
  <si>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</si>
  <si>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</si>
  <si>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</si>
  <si>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</si>
  <si>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</si>
  <si>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</si>
  <si>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</si>
  <si>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</si>
  <si>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</si>
  <si>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</si>
  <si>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</si>
  <si>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</si>
  <si>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</si>
  <si>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</si>
  <si>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</si>
  <si>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</si>
  <si>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</si>
  <si>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</si>
  <si>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</si>
  <si>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</si>
  <si>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</si>
  <si>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</si>
  <si>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</si>
  <si>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</si>
  <si>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</si>
  <si>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</si>
  <si>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</si>
  <si>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</si>
  <si>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1. Programación presupuesto por metas
2. Programación mensual Meta 9
3. Programación mensual indicadores PDD
4. Programación magnitud cuatrienio y vigencia 2024 indicadores PMR
5. Eliminación de actividad No. 10 y ajuste de la ponderación vertical de actividades Meta 5 - Fortalecer los 4 componentes del Sistema SOFIA
6. Eliminación indicador de actividad No. 10
7. Modificación de la descripción de medición de indicadores
8. Programación de magnitud y recursos de territorialización</t>
  </si>
  <si>
    <t>1. Modificar el presupuesto programado para las metas 3 y 6 del proyecto en atención a los resultados arrojados en las labores de estructuración de costos de los procesos PAABS Nos. 501, 538 y 539, con el fin de contar con el presupuesto necesario que garantice la continuidad en la operación de las 3 modalidades de las Casas Refugio.
2. Modificar la programación mensual de la meta 9. Realizar 12.957 atenciones a mujeres víctimas de violencias, a través de las duplas de atención psicosocial, teniendo en cuenta la programación y avance de la contratación de las profesionales que confroman las duplas de atención psicosocial.
3. Modificar la programación mensual de las tres metas Plan de Desarrollo a cargo del proyecto de inversión teniendo en cuenta la vigencia de ejecución del mismo.
4. Modificar la meta cuatrienio y la meta vigencia de los indicadores PMR teniendo en cuenta la reformulación de los indicadores PMR durante 2023 y que entraron en vigencia en 2024, en la programación de los indicadores de plan de acción se deberá relacionar únicamente la vigencia 2024 en la magnitud del indicador y la programación cuatrienio, toda vez que la meta al cierre 2023 define la línea base del indicador según lineamientos de la Secretaría Distrital de Hacienda.
5. Eliminar la actividad "10.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y modificar la ponderación vertical de las actividades de la meta 5. Fortalecer los 4 componentes del Sistema SOFIA teniendo en cuenta que para la presente vigencia no se contará con la profesional enlace con el grupo de comunicaciones de la Entidad.
6. Eliminar el indicador "11. Número de acciones de divulgación y visibilización realizadas" asociado a la actividad 10, en atención a la eliminación de dicha actividad
7. Modificar la descripción de la medición de los indicadores del plan de acción, haciendo mayor claridad al respecto de la forma concreta en cómo se mide cada uno.
8. Ajustar la programación de magnitud y presupuesto de la territorialización del plan de acción, de acuerdo con lo proyectado para la meta 7. Dinamizar 20 consejos Locales de seguridad para las mujeres y sus respectivos planes locales de seguridad</t>
  </si>
  <si>
    <t>Actualización indicadores PMR</t>
  </si>
  <si>
    <t>Se modifica la numeración y descripción de los indicadores PMR del plan de acción, teniendo en cuenta la reformulación realizada durante la vigencia 2023 y que entró en vigencia a partir de la v igencia 2024.</t>
  </si>
  <si>
    <t>Actualización presupuesto metas proyecto</t>
  </si>
  <si>
    <t>Se modifica el presupuesto programado de las todas las metas proyecto de inversión, dada la necesidad de garantizar la prestación del servicio de las estrategias Línea Purpura Distrital y Casa Refugio a través de la celebración de nuevos contratos de operación que deben adelantarse antes del periodo de armonización, para garantizar la atención oportuna a las ciudadanas que demandan estos servicios en el Distrito.
Ahora bien, para aquellas metas que tuvieron disminución en la programación de recursos, estas ya cuentan con todo el equipo contratado para lograr alcanzar las metas establecidas.</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</si>
  <si>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</si>
  <si>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</si>
  <si>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</si>
  <si>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</si>
  <si>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</si>
  <si>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</si>
  <si>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</si>
  <si>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</si>
  <si>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</si>
  <si>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</si>
  <si>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</si>
  <si>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</si>
  <si>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</si>
  <si>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</si>
  <si>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</si>
  <si>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</si>
  <si>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</si>
  <si>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</si>
  <si>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</si>
  <si>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</si>
  <si>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</si>
  <si>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</si>
  <si>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</si>
  <si>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</si>
  <si>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</si>
  <si>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</si>
  <si>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</si>
  <si>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</si>
  <si>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</si>
  <si>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</si>
  <si>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</si>
  <si>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</si>
  <si>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</si>
  <si>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</si>
  <si>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</si>
  <si>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</si>
  <si>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</si>
  <si>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</si>
  <si>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</si>
  <si>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</si>
  <si>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</si>
  <si>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</si>
  <si>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</si>
  <si>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</si>
  <si>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</si>
  <si>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</si>
  <si>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</si>
  <si>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</si>
  <si>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</si>
  <si>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</si>
  <si>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</si>
  <si>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</si>
  <si>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</si>
  <si>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</si>
  <si>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</si>
  <si>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</si>
  <si>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</si>
  <si>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</si>
  <si>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</si>
  <si>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</si>
  <si>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</si>
  <si>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</si>
  <si>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</si>
  <si>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</si>
  <si>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</si>
  <si>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</si>
  <si>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</si>
  <si>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</si>
  <si>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</si>
  <si>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</si>
  <si>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</si>
  <si>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</si>
  <si>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</si>
  <si>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</si>
  <si>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</si>
  <si>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</si>
  <si>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</si>
  <si>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</si>
  <si>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</si>
  <si>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</si>
  <si>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</si>
  <si>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</si>
  <si>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</si>
  <si>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</si>
  <si>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</si>
  <si>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</si>
  <si>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</si>
  <si>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</si>
  <si>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</si>
  <si>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</si>
  <si>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</si>
  <si>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</si>
  <si>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</si>
  <si>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</si>
  <si>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</si>
  <si>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</si>
  <si>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</si>
  <si>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</si>
  <si>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</si>
  <si>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</si>
  <si>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</si>
  <si>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</si>
  <si>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</si>
  <si>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</si>
  <si>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</si>
  <si>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</si>
  <si>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</si>
  <si>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</si>
  <si>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</si>
  <si>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</si>
  <si>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</si>
  <si>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</si>
  <si>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</si>
  <si>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</si>
  <si>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</si>
  <si>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</si>
  <si>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</si>
  <si>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</si>
  <si>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</si>
  <si>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</si>
  <si>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</si>
  <si>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</si>
  <si>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</si>
  <si>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</si>
  <si>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</si>
  <si>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</si>
  <si>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</si>
  <si>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</si>
  <si>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</si>
  <si>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</si>
  <si>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</si>
  <si>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</si>
  <si>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</si>
  <si>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</si>
  <si>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</si>
  <si>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</si>
  <si>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</si>
  <si>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</si>
  <si>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</si>
  <si>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</si>
  <si>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</si>
  <si>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</si>
  <si>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</si>
  <si>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</si>
  <si>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</si>
  <si>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</si>
  <si>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</si>
  <si>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</si>
  <si>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</si>
  <si>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</si>
  <si>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</si>
  <si>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</si>
  <si>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</si>
  <si>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En el  mes de mayo se llevaron a cabo 11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ley 1761 de 2015 y ley 2126 de 2021.</t>
  </si>
  <si>
    <t>Con corte al mes de mayo, en el marco de la estrategia de prevención del feminicidio (desde la Estrategia Intersectorial para la Prevención y Atención de Víctimas de Violencia de Género con Énfasis en Violencia Sexual y Feminicidio (Estrategia en hospitales), se llevaron a cabo  30 sesiones o espacios con el sector salud,  en temas como: socialización de la Estrategia Intersectorial, tipos de violencias contra las mujeres; Ley 1257 de 2008; protocolo de Atención a Mujeres Víctimas de violencia Sexual; el Derecho Fundamental a la Interrupción Voluntaria del Embarazo; y ley 1761 de 2015 y ley 2126 de 2021.
Se da alcance al reporte indicando que en el mes de marzo se llevaron a cabo 8 sesiones o espacios con el sector salud.</t>
  </si>
  <si>
    <r>
      <rPr>
        <b/>
        <sz val="11"/>
        <rFont val="Times New Roman"/>
        <family val="1"/>
      </rPr>
      <t xml:space="preserve">Logros: </t>
    </r>
    <r>
      <rPr>
        <sz val="11"/>
        <rFont val="Times New Roman"/>
        <family val="1"/>
      </rPr>
      <t xml:space="preserve">En el  mes de mayo se llevaron a cabo 11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ley 1761 de 2015 y ley 2126 de 2021.
Con corte al mes de mayo, en el marco de la estrategia de prevención del feminicidio (desde la Estrategia Intersectorial para la Prevención y Atención de Víctimas de Violencia de Género con Énfasis en Violencia Sexual y Feminicidio (Estrategia en hospitales), se llevaron a cabo 30 sesiones o espacios con el sector salud,  en temas como: socialización de la Estrategia Intersectorial, tipos de violencias contra las mujeres; Ley 1257 de 2008; protocolo de Atención a Mujeres Víctimas de violencia Sexual; el Derecho Fundamental a la Interrupción Voluntaria del Embarazo; y ley 1761 de 2015 y ley 2126 de 2021.
</t>
    </r>
    <r>
      <rPr>
        <b/>
        <sz val="11"/>
        <rFont val="Times New Roman"/>
        <family val="1"/>
      </rPr>
      <t>Beneficios:</t>
    </r>
    <r>
      <rPr>
        <sz val="11"/>
        <rFont val="Times New Roman"/>
        <family val="1"/>
      </rPr>
      <t xml:space="preserve"> La asistencia técnica legal brindada al personal de salud contribuyó en la cualificación de la atención brindada a las ciudadanas víctimas de VBG que acuden a los servicios de urgencias de las IPS Priorizadas. 
No se presentaron retrasos</t>
    </r>
  </si>
  <si>
    <t>https://secretariadistritald-my.sharepoint.com/:f:/g/personal/cvillareal_sdmujer_gov_co/ElqH77YlIV9HgLJoF_5Gk5ABV80Ew_PP_c9qB8sYBMugxA?e=2s8wRB</t>
  </si>
  <si>
    <t>Se llevaron a cabo los giros correspondientes a los servicios prestados durante el mes de abril de los CPS 621, 623, 748 y 751 de 2021 para la operación de las Casas Refugio Modelo Integral, CPS 961 de 2023 Casa Refugio Modelo Rural y 972-2023 Casa Refugio Modelo Intermedio. Adicionalmente se realizó el giro del segundo desembolso del convenio 1040-2023 suscrito entre UNODC y SDMUJER.</t>
  </si>
  <si>
    <t>Se realizaron los giros correspondientes a  los servicios del mes de marzo del CPS 951 de comunicaciones convergentes y se realizó el giro del segundo desembolso del convenio 1040-2023 suscrito entre UNODC y SDMUJER.</t>
  </si>
  <si>
    <t>Se llevó a cabo la liberación de recursos del CPS 580-203</t>
  </si>
  <si>
    <t>Logros: Durante el mes de mayo se llevaron a cabo 88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mayo de 2024 se llevaron a cabo 305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</si>
  <si>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mayo se realizaron 45 reuniones de supervisión técnica en las 6 Casas Refugio que operaron durante el mes, las cuales estuvieron relacionadas con la supervisión y fortalecimiento técnico de las áreas de atención, siendo 6 de primeros auxilios, 7 del área jurídica, 4 trabajo social, 7 nutrición, 6 pedagogía y 6 de psicología; al igual que se desarrollaron 9 actividades sobre la revisión del proceso de atención que se brinda a las mujeres acogidas y lineamientos.
En el periodo de enero a mayo de 2024 se desarrollaron 195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</si>
  <si>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https://secretariadistritald-my.sharepoint.com/:f:/g/personal/cvillareal_sdmujer_gov_co/EgsyMTlDaEtHubL0Qk9Mz0AB4nxO3aEtOskBFLe1Bdzkcg?e=4beD4s</t>
  </si>
  <si>
    <t>Con corte al mes de mayo se dio cumplimiento a la operación de la Estrategia Casas Refugio a través del funcionamiento de 6 casas, 4 en la Modalidad de Atención Tradicional, 1 de la Modalidad Intermedia y 1 de la Modalidad Rural.</t>
  </si>
  <si>
    <t>En los meses de enero a mayo de 2024 se dio cumplimiento a la operación de la Estrategia Casas Refugio a través del funcionamiento de 6 casas, 4 en la Modalidad de Atención Tradicional, 1 de la Modalidad Intermedia y 1 de la Modalidad Rural.</t>
  </si>
  <si>
    <t xml:space="preserve">Durante el mes de mayo ingresaron un total de 81 personas nuevas en las Casas Refugio, de las cuales 42 fueron mujeres adultas víctimas de violencia y 38 niños, niñas, adolescentes de sus sistemas familiares dependientes. </t>
  </si>
  <si>
    <t xml:space="preserve">En los meses de enero a mayo de 2024 ingresaron un total de 441 personas nuevas en las Casas Refugio, de las cuales 210 fueron mujeres adultas víctimas de violencia y 231 niños, niñas, adolescentes y personas de sus sistemas familiares dependientes. </t>
  </si>
  <si>
    <t>Durante el mes de mayo se llevaron a cabo 88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</si>
  <si>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Durante el mes de mayo se realizaron 45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t>
  </si>
  <si>
    <t>Durante el mes de mayo se recibieron 54 solicitudes de cupo en el correo institucional de Casas Refugio, reportadas por los equipos de atención de la Secretaría Distrital de la Mujer y por las demás entidades que remiten mujeres victimas de violencia.</t>
  </si>
  <si>
    <t xml:space="preserve">Durante el mes de mayo se aceptaron y se realizaron los trámites de ingreso para 42 solicitudes de cupo de mujeres víctimas de violencia que fueron recibidas en el correo institucional de Casas Refugio, al evidenciar que cumplían con los criterios de ingreso. </t>
  </si>
  <si>
    <t>En el mes de mayo se acogieron un total de 62 personas nuevas en la Modalidad Tradicional de las Casas Refugio, de las cuales 31 fueron mujeres adultas víctimas de violencia y 31 niños, niñas y adolescentes.</t>
  </si>
  <si>
    <t>En el mes de mayo se acogieron un total de 18 personas nuevas en la Modalidad Intermedia de las Casas Refugio, de las cuales 10 fueron mujeres adultas víctimas de violencia y 8 niños, niñas y adolescentes.</t>
  </si>
  <si>
    <t>En el mes de mayo se acogieron un total de 1 persona nueva en la Modalidad Rural de las Casas Refugio, que correponde a 1 mujere adulta víctima de violencia.</t>
  </si>
  <si>
    <t xml:space="preserve">Durante el mes de mayo ingresaron un total de 81 personas nuevas en las Casas Refugio, de las cuales 42 fueron mujeres adultas víctimas de violencia y 39 niños, niñas, adolescentes. </t>
  </si>
  <si>
    <t>En los meses de enero a mayo de 2024 se llevaron a cabo 305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</si>
  <si>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En los meses de enero a mayo de 2024 se realizaron 195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</si>
  <si>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En los meses de enero a mayo de 2024 se recibieron 257 solicitudes de cupo en el correo institucional de Casas Refugio, reportadas por los equipos de atención de la Secretaría Distrital de la Mujer y por las demás entidades que remiten mujeres victimas de violencia.</t>
  </si>
  <si>
    <t>En los meses de enero a mayo de 2024 se aceptaron y se realizaron los trámites de ingreso para 206 solicitudes de cupo de mujeres víctimas de violencia que fueron recibidas en el correo institucional de Casas Refugio, al evidenciar que cumplían con los criterios de ingreso.</t>
  </si>
  <si>
    <t>En los meses de enero a mayo de 2024 se acogieron un total de 293 personas nuevas en la Modalidad Tradicional de las Casas Refugio, de las cuales 135 fueron mujeres adultas víctimas de violencia y 158 niños, niñas, adolescentes y personas de su sistema familiar dependiente.</t>
  </si>
  <si>
    <t>En los meses de enero a mayo de 2024 se acogieron un total de 113 personas nuevas en la Modalidad Intermedia de las Casas Refugio, de las cuales 59 fueron mujeres adultas víctimas de violencia y 54 niños, niñas y adolescentes. La operación de la Casa Refugio de Modalidad Intermedia corresponde a la ampliación de la oferta entre el año 2021 y el 2024.</t>
  </si>
  <si>
    <t>En los meses de enero a mayo de 2024 se acogieron un total de 35 personas nuevas en la Modalidad Rural de las Casas Refugio, de las cuales 16 fueron mujeres adultas víctimas de violencia y 19 niños, niñas y adolescentes. La operación de la Casa Rerugio de Modalidad Rural corresponde a la ampliación de la oferta entre el año 2021 y el 2024.</t>
  </si>
  <si>
    <t xml:space="preserve">En los meses de enero a mayo de 2024 ingresaron un total de 441 personas nuevas en las Casas Refugio, de las cuales de las cuales 210 fueron mujeres adultas víctimas de violencia y 231 niños, niñas, adolescentes y personas de sus sistemas familiares dependientes. </t>
  </si>
  <si>
    <t>https://secretariadistritald-my.sharepoint.com/:f:/g/personal/cvillareal_sdmujer_gov_co/EtMv9-lEiIFOjmP48NSCbpsB9QEj2YrCvtPGHtLFCyLJ9w?e=KkO8u6</t>
  </si>
  <si>
    <t xml:space="preserve">Durante el mes de mayo se recibieron 54 solicitudes de cupo (mujeres víctimas de violencia y personas a cargo) en el correo institucional de Casas Refugio, de las cuales se aceptaron y se realizaron los trámites de ingreso para 42 solicitudes al evidenciar que cumplían con los criterios, 8 resultaron en desistimiento de cupo y 4 no cumplieron con los criterios para el ingreso a Casa Refugio. 
Las 42 solicitudes de cupo que cumplieron con los criterios de ingreso, conllevaron la acogida de 81 personas nuevas, entre las cuales se encontraban 42 mujeres adultas víctimas de violencia y 39 niños, niñas y adolescentes. Durante el mes de mayo estuvieron acogidas un total de 228 personas (mujeres víctimas de violencia y personas a cargo) en las Casas Refugio. </t>
  </si>
  <si>
    <t xml:space="preserve">En los meses de enero a mayo de 2024 se recibieron 257 solicitudes de cupo (mujeres víctimas de violencia y personas a cargo) en el correo institucional de Casas Refugio, de las cuales se aceptaron y se realizaron los trámites de ingreso para 206 solicitudes al evidenciar que cumplían con los criterios, 36 resultaron en desistimiento de cupo y 15 no cumplieron criterios para el ingreso a Casa Refugio.
Las 206 solicitudes de cupo que cumplieron con los criterios de ingreso, conllevaron la acogida de 441 personas nuevas, entre las cuales se 210 mujeres adultas víctimas de violencia 231 niños, niñas, adolescentes y personas de sus grupos familiares. </t>
  </si>
  <si>
    <t>Logros: En el mes de mayo se recibieron 54 solicitudes de cupo (mujeres víctimas de violencia y personas a cargo) en el correo institucional de Casas Refugio, de las cuales se aceptaron y se realizaron los trámites de ingreso para 42 solicitudes al evidenciar que cumplían con los criterios, 8 resultaron en desistimiento de cupo y 4 no cumplieron con los criterios para el ingreso a Casa Refugio.
En el periodo de enero a mayo de 2024 se recibieron 257 solicitudes de cupo (mujeres víctimas de violencia y personas a cargo) en el correo institucional de Casas Refugio, de las cuales se aceptaron y se realizaron los trámites de ingreso para 206 solicitudes al evidenciar que cumplían con los criterios, a través de 6 Casas Refugio; 36 resultaron en desistimiento de cupo para el ingreso a Casa Refugio y 15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</si>
  <si>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Logros: En el mes de mayo se brindó acogida a 81 personas nuevas (mujeres víctimas de violencia y personas a cargo) que cumplieron los criterios de ingreso a las Casas Refugio, de las cuales 42 fueron mujeres adultas y adultas mayores, 3 adolescente, 25 niñas y niños y 11 bebés. Bajo ese marco, en mayo estuvieron acogidas un total de 228 personas en la Estrategia de Casas Refugio en sus tres Modalidades: Tradicional, Intermedia y Rural. 
En el periodo de enero a mayo de 2024 se brindó acogida a 441 personas nuevas (mujeres víctimas de violencia y personas a cargo) que cumplieron los criterios de ingreso a las Casas Refugio, de las cuales 210 son mujeres y mujeres adultas mayores, 15 adolescentes, 155 niñas y niños y 61 bebés. 
Beneficios: La acogida a mujeres víctimas de violencia y los miembros de sus sistemas familiares aportó a salvaguardar su vida e integridad personal y garantizó un proceso de atención integral que fomenta sus capacidades y oportunidades.
No se presentaron retrasos.</t>
  </si>
  <si>
    <t>https://secretariadistritald-my.sharepoint.com/:f:/g/personal/cvillareal_sdmujer_gov_co/EoBqgIXAHz5Ao2LJKoFpVkYBImsgnvHK8Pi0J5ekwTCivA?e=Gc3Nwq</t>
  </si>
  <si>
    <t>https://secretariadistritald-my.sharepoint.com/:x:/g/personal/cvillareal_sdmujer_gov_co/Ecc2ER_spPBMvJSltV4aItEBk372gsxxt_7hsKy9snZ36w?e=f7LbpC</t>
  </si>
  <si>
    <t>https://secretariadistritald-my.sharepoint.com/:f:/g/personal/cvillareal_sdmujer_gov_co/Ejh9DG16AotNvCtooBvW_tIBOHivsa1TsL9IIZdRHcO5cg?e=RfdgSJ</t>
  </si>
  <si>
    <t>https://secretariadistritald-my.sharepoint.com/:x:/g/personal/cvillareal_sdmujer_gov_co/ESHlbLbQhtZEl10I-_3U4KMBH7K0IFpLiJ5d9uF1Hg9lzg?e=h1F058</t>
  </si>
  <si>
    <r>
      <t xml:space="preserve">Logros: En mayo se realizaron </t>
    </r>
    <r>
      <rPr>
        <b/>
        <sz val="11"/>
        <rFont val="Times New Roman"/>
        <family val="1"/>
      </rPr>
      <t>17</t>
    </r>
    <r>
      <rPr>
        <sz val="11"/>
        <rFont val="Times New Roman"/>
        <family val="1"/>
      </rPr>
      <t xml:space="preserve"> espacios técnicos con las Alcaldías de: Usaquén, Chapinero, Santa Fe, San Cristóbal, Usme, Tunjuelito, Bosa, Kennedy, Fontibón, Suba, Barrios U., Teusaquillo, Los Mártires, Puente A., La Candelaria, Ciudad B., y Sumapaz.  donde se definieron las fechas de las primeras sesiones del año de los Consejos Locales de Seguridad para las Mujeres, las cuales se programaron para mayo con base en la agenda propuesta por parte de la SDMujer.
Con corte al mes de mayo se realizaron </t>
    </r>
    <r>
      <rPr>
        <b/>
        <sz val="11"/>
        <rFont val="Times New Roman"/>
        <family val="1"/>
      </rPr>
      <t xml:space="preserve">54 </t>
    </r>
    <r>
      <rPr>
        <sz val="11"/>
        <rFont val="Times New Roman"/>
        <family val="1"/>
      </rPr>
      <t>espacios técnicos con las Alcaldías Locales.
Beneficios: Se avanzó en la articulación con las Alcaldías Locales para dar inicio a las sesiones de los Consejos Locales de Seguridad para las Mujeres de acuerdo con la propuesta técnica de la SDMujer. 
No se presentaron retrasos.</t>
    </r>
  </si>
  <si>
    <r>
      <t xml:space="preserve">Logros: En mayo se realizaron </t>
    </r>
    <r>
      <rPr>
        <b/>
        <sz val="11"/>
        <rFont val="Times New Roman"/>
        <family val="1"/>
      </rPr>
      <t>16</t>
    </r>
    <r>
      <rPr>
        <sz val="11"/>
        <rFont val="Times New Roman"/>
        <family val="1"/>
      </rPr>
      <t xml:space="preserve"> encuentros con las entidades locales para la retroalimentación de los compromisos y estrategias de prevención de violencias contra las mujeres de los Planes Locales de Seguridad para las Mujeres de: Usaquén, Chapinero, Santa Fe, San Cristóbal, Usme, Tunjuelito, Bosa, Kennedy, Engativá, Suba, Teusaquillo, Los Mártires, Antonio N., Puente A., La Candelaria, y Sumapaz.  
Con corte al mes de mayo se realizaron </t>
    </r>
    <r>
      <rPr>
        <b/>
        <sz val="11"/>
        <rFont val="Times New Roman"/>
        <family val="1"/>
      </rPr>
      <t>53</t>
    </r>
    <r>
      <rPr>
        <sz val="11"/>
        <rFont val="Times New Roman"/>
        <family val="1"/>
      </rPr>
      <t xml:space="preserve">  encuentros con las entidades locales para la retroalimentación de los compromisos y estrategias de prevención de violencias contra las mujeres de los Planes Locales de Seguridad para las Mujeres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r>
  </si>
  <si>
    <r>
      <t xml:space="preserve">Logros: En mayo se avanzó en el desarrollo de </t>
    </r>
    <r>
      <rPr>
        <b/>
        <sz val="11"/>
        <rFont val="Times New Roman"/>
        <family val="1"/>
      </rPr>
      <t xml:space="preserve">43 </t>
    </r>
    <r>
      <rPr>
        <sz val="11"/>
        <rFont val="Times New Roman"/>
        <family val="1"/>
      </rPr>
      <t xml:space="preserve">acciones de prevención de violencias contra las mujeres tanto en el espacio público como en el espacio privado, y para la prevención del delito de feminicidio en las localidades. 
Con corte al mes de mayo se desarrollaron </t>
    </r>
    <r>
      <rPr>
        <b/>
        <sz val="11"/>
        <rFont val="Times New Roman"/>
        <family val="1"/>
      </rPr>
      <t xml:space="preserve">139 </t>
    </r>
    <r>
      <rPr>
        <sz val="11"/>
        <rFont val="Times New Roman"/>
        <family val="1"/>
      </rPr>
      <t>acciones de prevención de violencias contra las mujeres tanto en el espacio público como en el espacio privado, y para la prevención del delito de feminicidio en las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r>
  </si>
  <si>
    <r>
      <t xml:space="preserve">En mayo se llevaron a cabo </t>
    </r>
    <r>
      <rPr>
        <b/>
        <sz val="11"/>
        <rFont val="Times New Roman"/>
        <family val="1"/>
      </rPr>
      <t>17</t>
    </r>
    <r>
      <rPr>
        <sz val="11"/>
        <rFont val="Times New Roman"/>
        <family val="1"/>
      </rPr>
      <t xml:space="preserve"> espacios técnicos con las Alcaldías Locales donde se avanzó en la definición de fechas y agendas para las primeras sesiones del año de los Consejos Locales de Seguridad para las Mujeres, así se dió continuidad a las sesiones de los Consejos en</t>
    </r>
    <r>
      <rPr>
        <b/>
        <sz val="11"/>
        <rFont val="Times New Roman"/>
        <family val="1"/>
      </rPr>
      <t xml:space="preserve"> 3</t>
    </r>
    <r>
      <rPr>
        <sz val="11"/>
        <rFont val="Times New Roman"/>
        <family val="1"/>
      </rPr>
      <t xml:space="preserve"> localidades: Fontibón, Engativá y Sumapaz. Se realizaron </t>
    </r>
    <r>
      <rPr>
        <b/>
        <sz val="11"/>
        <rFont val="Times New Roman"/>
        <family val="1"/>
      </rPr>
      <t>16</t>
    </r>
    <r>
      <rPr>
        <sz val="11"/>
        <rFont val="Times New Roman"/>
        <family val="1"/>
      </rPr>
      <t xml:space="preserve"> encuentros con las entidades locales para la retroalimentación de las estrategias de prevención de violencias contra las mujeres de los Planes Locales de Seguridad para las Mujeres, y se realizaron </t>
    </r>
    <r>
      <rPr>
        <b/>
        <sz val="11"/>
        <rFont val="Times New Roman"/>
        <family val="1"/>
      </rPr>
      <t>43</t>
    </r>
    <r>
      <rPr>
        <sz val="11"/>
        <rFont val="Times New Roman"/>
        <family val="1"/>
      </rPr>
      <t xml:space="preserve"> acciones de prevención de violencias contra las mujeres tanto en el espacio público como en el espacio privado, y para la prevención del delito de feminicidio en las localidades.</t>
    </r>
  </si>
  <si>
    <r>
      <t xml:space="preserve">Con corte al mes de mayo se cumplió con los </t>
    </r>
    <r>
      <rPr>
        <b/>
        <sz val="11"/>
        <rFont val="Times New Roman"/>
        <family val="1"/>
      </rPr>
      <t>20</t>
    </r>
    <r>
      <rPr>
        <sz val="11"/>
        <rFont val="Times New Roman"/>
        <family val="1"/>
      </rPr>
      <t xml:space="preserve"> CLSM de las primeras seiones del año. Se llevaron a cabo </t>
    </r>
    <r>
      <rPr>
        <b/>
        <sz val="11"/>
        <rFont val="Times New Roman"/>
        <family val="1"/>
      </rPr>
      <t xml:space="preserve">54 </t>
    </r>
    <r>
      <rPr>
        <sz val="11"/>
        <rFont val="Times New Roman"/>
        <family val="1"/>
      </rPr>
      <t xml:space="preserve">espacios técnicos con las Alcaldías Locales donde se avanzó en la definición de fechas y agendas para las sesiones de los CLSM. Se realizaron </t>
    </r>
    <r>
      <rPr>
        <b/>
        <sz val="11"/>
        <rFont val="Times New Roman"/>
        <family val="1"/>
      </rPr>
      <t>53</t>
    </r>
    <r>
      <rPr>
        <sz val="11"/>
        <rFont val="Times New Roman"/>
        <family val="1"/>
      </rPr>
      <t xml:space="preserve"> encuentros con las entidades locales para la retroalimentación de las estrategias de prevención de violencias contra las mujeres de los Planes Locales de Seguridad para las Mujeres, se realizaron </t>
    </r>
    <r>
      <rPr>
        <b/>
        <sz val="11"/>
        <rFont val="Times New Roman"/>
        <family val="1"/>
      </rPr>
      <t>139</t>
    </r>
    <r>
      <rPr>
        <sz val="11"/>
        <rFont val="Times New Roman"/>
        <family val="1"/>
      </rPr>
      <t xml:space="preserve"> acciones de prevención de violencias contra las mujeres tanto en el espacio público como en el espacio privado, y para la prevención del delito de feminicidio en las localidades. </t>
    </r>
  </si>
  <si>
    <t>Durante el mes de mayo se adelantaron las siguientes acciones de prevención en el marco de la implementación del Sistema Sofia en las localidades:
1.Sensibilización sobre el derecho de las mujeres a una vida libre de violencias con mujeres migrantes, mujeres lactantes y cuidadoras, mujeres víctimas del conflicto armado, empleadas del sector privado, beneficiarias de los programas de SDIS y del programa Mi ahorro Mi hogar de SDHábitat y mujeres rurales y campesinas. 
2.Participación en el COLMYG y CLM donde se socializaron y concertaron acciones para la implementación del Sistema Sofia en las localidades.
3.Jornadas de difusión de la Ruta de atención a mujeres víctimas de violencias y el riesgo de feminicidio, y la oferta local.
4.Jornadas Territoriales de Prevención de Violencias en UPZ priorizadas por cifras de delitos de alto impacto contra las mujeres. 
5.Talleres y recorridos en espacio público con ciudadanas para la prevención acoso callejero, cartografía social y prevención de las VBG.
6.Jornadas de sensibilización con las IES: Cataluña, universidad ECCI
7. Jornadas de sensibilización con las IED: El Rodeo, Ciudadela de Bosa, Nocturno Nicolás Esguerra, La Floresta, Manuela Beltrán, Escuela Tecnológica Instituto Técnico Central La Salle y Colegio Quiba Rural. 
9.Encuentros ciudadanos – Prevención del feminicidio. 
10. Encuentros Comunitarios convocados por la MEBOG
11. Tomas de espacio público para la sensibilización y prevención de VBG
12. Jornadas de resignificación del espacio público para las mujeres. 
Jornadas territoriales de prevención de violencias en el marco del día de las madres
13. Jornadas de conmemoración del derecho a la salud plena de las mujeres.
14. Jornadas de prevención de violencias en los sectores de las obras del metro de Bogotá.</t>
  </si>
  <si>
    <t>Para el mes de mayo, la efectividad de la Línea Púrpura Distrital fue de 93%, teniendo para el mes un total de 2245 llamadas contestadas y llamadas que ingresan a buzón y un total de 2618 llamadas efectivas (llamadas contestadas + llamadas abandonadas + llamadas que ingresan a buzón).</t>
  </si>
  <si>
    <t xml:space="preserve">Durante el mes de mayo  se realizaron 3.791 atenciones efectivas a través de la Línea Púrpura Distrital "Mujeres que Escuchan Mujeres", de las cuales 2.522  fueron primeras atenciones y  1269  seguimientos telefónicos. </t>
  </si>
  <si>
    <t xml:space="preserve">Con corte al mes de  mayo  se realizaron 17.792  atenciones efectivas a través de la Línea Púrpura Distrital "Mujeres que Escuchan Mujeres", de las cuales  11.445 fueron primeras atenciones y 6.347 seguimientos telefónicos. </t>
  </si>
  <si>
    <t xml:space="preserve">Durante el mes de mayo se realizaron 1.714 intervenciones de las cuales 699 fueron orientaciones sobre la ruta de atención, 735 atenciones psicosociales y 280 orientaciones sociojuridicas a mujeres de acuerdo con las necesidades y demandas de las mujeres, así como los hechos victimizantes. </t>
  </si>
  <si>
    <t>Con corte al mes de mayo se realizaron 8.548 intervenciones de las cuales 3.562 fueron orientaciones sobre la ruta de atención, 3.939 atenciones psicosociales y 1.047 orientaciones sociojuridicas a mujeres de acuerdo con las necesidades y demandas de las mujeres, así como los hechos victimizantes.</t>
  </si>
  <si>
    <t>Durante el mes de mayo  se realizaron un total de 1.269 seguimientos (efctivos + fallidos) a mujeres desde la Línea Púrpura Distrital.</t>
  </si>
  <si>
    <t>Con corte al mes de mayo se realizaron un total de 4795 seguimientos (efectivos + fallidos) a mujeres desde la Línea Púrpura Distrital.</t>
  </si>
  <si>
    <t>Debido al proceso de migración y estabilización de datos del Simisional 2.0 y con base en la información remitida por la Dirección de Gestión del Conocimiento, el reporte para esta meta es el siguiente.
Durante el mes de mayo se realizaron 1.714 intervenciones de las cuales 699 fueron orientaciones sobre la ruta de atención, 735 atenciones psicosociales y 280 orientaciones sociojuridicas a mujeres de acuerdo con las necesidades y demandas de las mujeres, así como los hechos victimizantes. 
Con corte al mes de mayo se realizaron 8.548 intervenciones de las cuales 3.562 fueron orientaciones sobre la ruta de atención, 3.939 atenciones psicosociales y 1.047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</si>
  <si>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 xml:space="preserve">Durante el mes de mayo fueron contestados, analizados o gestionados 886 incidentes recepcionados por la AgenciaMuj de los códigos de tipificación priorizados. </t>
  </si>
  <si>
    <t xml:space="preserve">Con corte al mes de mayo fueron contestados, analizados o gestionados 4.398 incidentes recepcionados  por la AgenciaMuj de los códigos de tipificación priorizados. </t>
  </si>
  <si>
    <t>Durante el mes de mayo se recepcionaron y gestionaron 119 incidentes con código de tipificación 204-Tentativa de Feminicidio priorizado para la atención en urgencia/emergencia a través de la móvil mujer de la AgenciaMuj bajo un esquema de duplas psico jurídicas.</t>
  </si>
  <si>
    <t>Con corte al mes de mayo de 2024 se recepcionaron y gestionaron 999 incidentes con código de tipificación 204-Tentativa de Feminicidio priorizado para la atención en urgencia/emergencia a través de la móvil mujer de la AgenciaMuj bajo un esquema de duplas psico jurídicas.</t>
  </si>
  <si>
    <t>Durante el mes de  mayo  se realizaron 70 orientaciones psico-jurídicas efectivas (incluye el estado Derivado a otras estrategias) por parte de la móvil mujer de la AgenciaMuj</t>
  </si>
  <si>
    <t>Con corte al mes de mayo de 2024 se realizaron 497 orientaciones psico-jurídicas efectivaspor parte de la móvil mujer de la AgenciaMuj</t>
  </si>
  <si>
    <t>En mayo, en el marco de la estrategia de prevención del riesgo de feminicidio, el Sistema Articulado de Alertas Tempranas-SAAT hizo seguimiento socio jurídico y psicosocial a 60 casos de mujeres en riesgo de feminicidio, según remisiones externas del Instituto Nacional de Medicina Legal y Ciencias Forenses en periodos anteriores, y remisiones internas de equipos de atención de la Secretaría Distrital de la Mujer. Así mismo, se articularon 10 escenarios de coordinación interinstitucional para la prevención del feminicidio en la ciudad.</t>
  </si>
  <si>
    <t>En el periodo no se recibieron casos nuevos valorados por el INMLCF; y no se realizó sesión del Grupo de Género y prevención del feminicidio del Consejo Distrital de Seguridad, a cargo de la Secretaría Distrital de Seguridad, Convivencia y Justicia. Como alternativa de solución se a través de la Subsecretaría de Fortalecimiento de Capacidades y de Oportunidades y/o de la Dirección de Eliminación de Violencias contra las mujeres y Acceso a la Justicia, se solicitará al INMLCF el envío de los casos represados de abril y mayo 2024; e igualmente, se impulsarán escenarios de diálogo con la Secretaría Distrital de Seguridad, Convivencia y Justicia para reactivar el Grupo de Género y prevención del feminicidio del Consejo Distrital de Seguridad.</t>
  </si>
  <si>
    <r>
      <rPr>
        <b/>
        <u/>
        <sz val="11"/>
        <rFont val="Times New Roman"/>
        <family val="1"/>
      </rPr>
      <t>PERIODO ENERO-MAYO 2024</t>
    </r>
    <r>
      <rPr>
        <sz val="11"/>
        <rFont val="Times New Roman"/>
        <family val="1"/>
      </rPr>
      <t xml:space="preserve">
En el marco de la estrategia de prevención del riesgo de feminicidio, el Sistema Articulado de Alertas Tempranas-SAAT entre enero y mayo de 2024 hizo seguimiento socio jurídico y psicosocial a 416 casos de mujeres en riesgo de feminicidio, según remisiones externas del Instituto Nacional de Medicina Legal y Ciencias Forenses, y remisiones internas de equipos de atención de la Secretaría Distrital de la Mujer. 
</t>
    </r>
    <r>
      <rPr>
        <b/>
        <u/>
        <sz val="11"/>
        <rFont val="Times New Roman"/>
        <family val="1"/>
      </rPr>
      <t xml:space="preserve">
MAYO 2024:</t>
    </r>
    <r>
      <rPr>
        <sz val="11"/>
        <rFont val="Times New Roman"/>
        <family val="1"/>
      </rPr>
      <t xml:space="preserve">
</t>
    </r>
    <r>
      <rPr>
        <b/>
        <sz val="11"/>
        <rFont val="Times New Roman"/>
        <family val="1"/>
      </rPr>
      <t xml:space="preserve">Logros: </t>
    </r>
    <r>
      <rPr>
        <sz val="11"/>
        <rFont val="Times New Roman"/>
        <family val="1"/>
      </rPr>
      <t xml:space="preserve">
(i) La estrategia de prevención del riesgo de feminicidio (SAAT) hizo acompañamiento y seguimiento sociojurídico y psicosocial, a través de sus profesionales de atención a 44 casos de mujeres valoradas en riesgo de feminicidio por el Instituto Nacional de Medicina Legal y Ciencias Forenses que en periodos anteriores no registraban seguimientos; y a 16 mujeres en posible riesgo de feminicidio, según la remisión de equipos de la entidad:
</t>
    </r>
    <r>
      <rPr>
        <b/>
        <sz val="11"/>
        <color theme="7"/>
        <rFont val="Times New Roman"/>
        <family val="1"/>
      </rPr>
      <t xml:space="preserve">44 CASOS NIVEL RIESGO FEMINICIDIO ATENDIDOS EN MAYO SAAT- FUENTE: INMLCF PERIODO ENERO A MARZO 2024:
</t>
    </r>
    <r>
      <rPr>
        <sz val="11"/>
        <rFont val="Times New Roman"/>
        <family val="1"/>
      </rPr>
      <t xml:space="preserve">- EXTREMO: 23
- GRAVE: 12
- MODERADO: 6
 -VARIABLE: 3
</t>
    </r>
    <r>
      <rPr>
        <b/>
        <sz val="11"/>
        <color theme="7"/>
        <rFont val="Times New Roman"/>
        <family val="1"/>
      </rPr>
      <t>16 CASOS INTERNOS ATENDIDOS EN MAYO SAAT- FUENTE: EQUIPOS SECRETARÍA DISTRITAL DE LA MUJER:</t>
    </r>
    <r>
      <rPr>
        <sz val="11"/>
        <rFont val="Times New Roman"/>
        <family val="1"/>
      </rPr>
      <t xml:space="preserve">
- Agencia MUJ-Estrategia Territorial: 1
- Orfeo entidad/Comisaría de Familia: 3
- Directiva de la entidad: 2
- Estrategia de Hospitales: 1
- Estrategia Justicia de Género - CIOM: 1
- Estrategia Justicia de Género - SEDE ADMINISTRATIVA / LITIGIO: 1
- Estrategia Justicia de Género - URI: 3
- Integración LPD-123: 3
- Psicosocial - CIOM: 1
</t>
    </r>
    <r>
      <rPr>
        <b/>
        <sz val="11"/>
        <rFont val="Times New Roman"/>
        <family val="1"/>
      </rPr>
      <t>Beneficios:</t>
    </r>
    <r>
      <rPr>
        <sz val="11"/>
        <rFont val="Times New Roman"/>
        <family val="1"/>
      </rPr>
      <t xml:space="preserve">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t>
    </r>
    <r>
      <rPr>
        <b/>
        <sz val="11"/>
        <rFont val="Times New Roman"/>
        <family val="1"/>
      </rPr>
      <t>Retrasos:</t>
    </r>
    <r>
      <rPr>
        <sz val="11"/>
        <rFont val="Times New Roman"/>
        <family val="1"/>
      </rPr>
      <t xml:space="preserve"> en este periodo no se recibieron casos nuevos valorados por el INMLCF.
</t>
    </r>
    <r>
      <rPr>
        <b/>
        <sz val="11"/>
        <rFont val="Times New Roman"/>
        <family val="1"/>
      </rPr>
      <t xml:space="preserve">Alternativas: </t>
    </r>
    <r>
      <rPr>
        <sz val="11"/>
        <rFont val="Times New Roman"/>
        <family val="1"/>
      </rPr>
      <t>a través de la Subsecretaría de Fortalecimiento de Capacidades y de Oportunidades y/o de la Dirección de Eliminación de Violencias contra las mujeres y Acceso a la Justicia, se solicitará al INMLCF el envío de los casos represados de abril y mayo 2024.</t>
    </r>
  </si>
  <si>
    <t>En mayo, en el marco de la estrategia de prevención del riesgo de feminicidio, el Sistema Articulado de Alertas Tempranas-SAAT hizo seguimiento socio jurídico y psicosocial a 60 casos de mujeres en riesgo de feminicidio, según remisiones externas del Instituto Nacional de Medicina Legal y Ciencias Forenses en periodos anteriores, y remisiones internas de equipos de atención de la Secretaría Distrital de la Mujer.</t>
  </si>
  <si>
    <t xml:space="preserve">En el marco de la estrategia de prevención del riesgo de feminicidio, el Sistema Articulado de Alertas Tempranas-SAAT entre enero y mayo de 2024 hizo seguimiento socio jurídico y psicosocial a 416 casos de mujeres en riesgo de feminicidio, según remisiones externas del Instituto Nacional de Medicina Legal y Ciencias Forenses, y remisiones internas de equipos de atención de la Secretaría Distrital de la Mujer. </t>
  </si>
  <si>
    <t>En mayo en el marco de la estrategia de prevención del riesgo de feminicidio, desde el Sistema Articulado de Alertas Tempranas-SAAT se articularon 10 escenarios de coordinación interinstitucional para la prevención del feminicidio en el marco de los Consejos Distritales de Seguridad a nivel local.</t>
  </si>
  <si>
    <t xml:space="preserve">En el periodo no se realizó sesión del Grupo de Género y prevención del feminicidio del Consejo Distrital de Seguridad, a cargo de la Secretaría Distrital de Seguridad, Convivencia y Justicia. </t>
  </si>
  <si>
    <t>Debido al proceso de migración y estabilización de datos del Simisional 2.0 y con base en la información remitida por la Dirección de Gestión del Conocimiento, el reporte para esta meta es el siguiente.
Durante el mes de mayo fueron contestados, analizados o gestionados 886 incidentes recepcionados  por la AgenciaMuj de los códigos de tipificación priorizados. De estos, 267 incidentes fueron no procedentes (incluye el estado Sin información), 619 fueron direccionados a equipos de la Secretaría de la Mujer para atención post-evento y en emergencia. Se desarrollaron 4 espacios de construcción y articulación conjunta con el C4, en el cual se adelantó seguimiento al plan de trabajo semanal, reuniones semanales de seguimiento a la operación y a la transferencia de voz por parte de la AgenciaMUJ (código 611- Maltrato con circunstancia modificadora Violencia en contexto de pareja y expareja). Adicionalmente, se enviaron vía correo electrónico alertas para promover y articular en la atención de diferentes incidentes y notificaciones de errores de asociación, y necesidades de herramientas de PremierOne. 
Con corte al mes de mayo de los 4.398 incidentes contestados, gestionados y analizados por la AgenciaMuj, 3.100 fueron direccionados a equipos de la Secretaría Distrital de la Mujer para atención post-evento  y en urgencia-emergencia a través de la móvil mujer, recurso de despacho de la AgenciaMuj. 
Beneficios: Se ha posibilitado dar una respuesta oportuna e integral bajo los principios de no revictimización, debida diligencia, oficiosidad, coordinación y acción sin daño.   
No se presentaron retrasos</t>
  </si>
  <si>
    <t>Debido al proceso de migración y estabilización de datos del Simisional 2.0 y con base en la información remitida por la Dirección de Gestión del Conocimiento, el reporte para esta meta es el siguiente.
Durante el mes de mayo se recepcionaron y gestionaron 119 incidentes con código de tipificación 204-Tentativa de Feminicidio priorizado para la atención en urgencia/emergencia a través de la móvil mujer de la AgenciaMuj bajo un esquema de duplas psico jurídicas. Asimismo se realizaron 70 orientaciones psico-jurídicas efectivas  y se gestionaron 49 incidentes como intento fallido de contacto. Adicionalmente, se retomó el balance de la móvil mujer en los espacios de reunión entre la AgenciaMuj y C4, desarrollandose 4 espacios. 
Con corte al mes de mayo se recepcionaron y gestionaron 999 incidentes con código de tipificación 204-Tentativa de Feminicidio priorizado para la atención en urgencia/emergencia a través de la móvil mujer de la AgenciaMuj bajo un esquema de duplas psico jurídicas.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</si>
  <si>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Debido al proceso de migración y estabilización de datos del Simisional 2.0 y con base en la información remitida por la Dirección de Gestión del Conocimiento, el reporte para esta meta es el siguiente.
Durante el mes de mayo  se realizaron 3.791 atenciones efectivas a través de la Línea Púrpura Distrital "Mujeres que Escuchan Mujeres", de las cuales 2.522  fueron primeras atenciones y  1269  seguimientos telefónicos. 
De los 886 incidentes contestados, gestionados y analizados por la AgenciaMuj en el mes de mayo de acuerdo a sus características y criterios, 619 fueron direccionados a equipos de la Secretaría Distrital de la Mujer para atención post-evento  y en urgencia-emergencia a través de la móvil mujer, recurso de despacho de la Agencia MUJ .
Durante el mes de mayo  se recepcionaron y gestionaron 119 incidentes con código de tipificación 204-Tentativa de Feminicidio priorizado para la atención en urgencia/emergencia a través de la móvil mujer de la AgenciaMuj bajo un esquema de duplas psico jurídicas. Asimismo se realizaron 79  orientaciones psico-jurídicas efectivas  y se gestionaron 49 incidentes como intento fallido de contacto.</t>
  </si>
  <si>
    <t>Durante el mes mayo de los 886 incidentes contestados, gestionados y analizados  (2 registros fueron asignado por error al equipo) por la AgenciaMuj, 619 fueron direccionados a equipos de la Secretaría Distrital de la Mujer para atención post-evento y en urgencia-emergencia a través de la móvil mujer, recurso de despacho de la AgenciaMuj.</t>
  </si>
  <si>
    <r>
      <rPr>
        <sz val="11"/>
        <rFont val="Times New Roman"/>
        <family val="1"/>
      </rPr>
      <t>Con corte al mes de mayo de los 4.398 incidentes contestados, gestionados y analizados, 3.100 fueron direccionados a equipos de la Secretaría Distrital de la Mujer para atención post-evento</t>
    </r>
    <r>
      <rPr>
        <sz val="11"/>
        <color rgb="FFFF0000"/>
        <rFont val="Times New Roman"/>
        <family val="1"/>
      </rPr>
      <t xml:space="preserve"> </t>
    </r>
    <r>
      <rPr>
        <sz val="11"/>
        <rFont val="Times New Roman"/>
        <family val="1"/>
      </rPr>
      <t xml:space="preserve">y en urgencia-emergencia a través de la móvil mujer, recurso de despacho de la AgenciaMuj. </t>
    </r>
  </si>
  <si>
    <t>Debido al proceso de migración y estabilización de datos del Simisional 2.0 y con base en la información remitida por la Dirección de Gestión del Conocimiento, el reporte para esta meta es el siguiente.
Durante el mes de mayo se realizaron un total de 944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325 fueron seguimientos fallidos (seguimientos en Bogotá y Alertantes)</t>
  </si>
  <si>
    <t>Debido al proceso de migración y estabilización de datos del Simisional 2.0 y con base en la información remitida por la Dirección de Gestión del Conocimiento, el reporte para esta meta es el siguiente.
Con corte al mes de mayo se realizaron un total de 4.939 seguimientos efectivos a mujeres desde la Línea Púrpura Distrital,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1.386 fueron seguimientos fallidos (Bogotá y Alertantes)</t>
  </si>
  <si>
    <t>Debido al proceso de migración y estabilización de datos del Simisional 2.0 y con base en la información remitida por la Dirección de Gestión del Conocimiento, el reporte para esta meta es el siguiente.
Durante el mes de mayo se realizaron un total de 944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325 fueron seguimientos fallidos (seguimientos en Bogotá y Alertantes)
Con corte al mes de mayo se realizaron un total de 4.939 seguimientos efectivos a mujeres desde la Línea Púrpura Distrital,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1.386 fueron seguimientos fallidos (Bogotá y Alertantes)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</si>
  <si>
    <t>https://secretariadistritald-my.sharepoint.com/:x:/g/personal/cvillareal_sdmujer_gov_co/Eca44VGQdtxHhY7jxPxr2NIBdTUxfRo3rX_c456hRREbDA?e=PTth8M</t>
  </si>
  <si>
    <t>https://secretariadistritald-my.sharepoint.com/:f:/g/personal/cvillareal_sdmujer_gov_co/ElqH77YlIV9HgLJoF_5Gk5ABV80Ew_PP_c9qB8sYBMugxA?e=dRtsSg</t>
  </si>
  <si>
    <t>https://secretariadistritald-my.sharepoint.com/:f:/g/personal/cvillareal_sdmujer_gov_co/EnE_lUhoShdGu_1dYYL3SGcBbMbiCS0hn1BIIOjfXIeQQw?e=6qTSYP</t>
  </si>
  <si>
    <t>https://secretariadistritald-my.sharepoint.com/:f:/g/personal/cvillareal_sdmujer_gov_co/EuHNrzpqcq1GlhrqwQbUsBgBDvQJ70eiwu6Pey-oPHVZWA?e=tIERZL</t>
  </si>
  <si>
    <t>https://secretariadistritald-my.sharepoint.com/:x:/g/personal/cvillareal_sdmujer_gov_co/EciyFFyAzklCl0vjmE1g_PIBn_GHDc04-svzqCXDNQndTw?e=l3Al3a</t>
  </si>
  <si>
    <t>https://secretariadistritald-my.sharepoint.com/:f:/g/personal/cvillareal_sdmujer_gov_co/EjwvvgDBE7JKgY-pO_SXS_YBH3MwZcaS23Bur52fctprxQ?e=eWldZW</t>
  </si>
  <si>
    <t>Debido al proceso de migración y estabilización de datos del Simisional 2.0 y con base en la información remitida por la Dirección de Gestión del Conocimiento, el reporte para esta meta es el siguiente.
Logros: Se brindaron 320 atenciones psico-jurídicas en dupla a mujeres víctimas de violencias en el espacio y el transporte público, de las cuales 77 fueron nuevas atenciones y 243 fueron seguimientos efectivos. Dichas atenciones incluyeron primeros acercamientos, orientaciones y seguimientos a los casos de mujeres que requirieron acompañamiento integral.
Con corte al mes de mayo las  Duplas Psico-Jurídicas han realizado un total de 825 atenciones psico-jurídicas en dupla a mujeres víctimas de violencias en el espacio y el transporte público, de las cuales 236 fueron primeras atenciones y 589 seguimientos efectivos.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No se presentaron retrasos</t>
  </si>
  <si>
    <t>https://secretariadistritald-my.sharepoint.com/:x:/g/personal/cvillareal_sdmujer_gov_co/EQEmNP8Hw_9Oh1zp1Nj3mE4Bhdw1wPOsPrmcWyMe-UYawQ?e=ymoFZU</t>
  </si>
  <si>
    <t>Debido al proceso de migración y estabilización de datos del Simisional 2.0 y con base en la información remitida por la Dirección de Gestión del Conocimiento, el reporte para esta meta es el siguiente.
Durante el mes de mayo, las Duplas de Atención Psicosocial realizaron un total de 355 atenciones, de las cuales 63 corresponden a primeras atenciones y 292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
Nota: Se adiciona al dato reportado para el mes de mayo, el dato de seguimientos del mes de abril en el que se realizaron 179 seguimientos efectivos. Lo anterior, teniendo en cuenta que para el reporte correspondiente al mes de abril el Simisional no permitió obtener un dato preciso de los seguimientos efectivos.</t>
  </si>
  <si>
    <t>Debido al proceso de migración y estabilización de datos del Simisional 2.0 y con base en la información remitida por la Dirección de Gestión del Conocimiento, el reporte para esta meta es el siguiente.
Con corte al mes de mayo de 2024, las profesionales de las Duplas de Atención Psicosocial han realizado un total de 1.148  atenciones psicosociales.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</si>
  <si>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https://secretariadistritald-my.sharepoint.com/:x:/g/personal/cvillareal_sdmujer_gov_co/EaS4MLFjDVxAkUDQam7HEn0BR1Nlv23q7DtqOfinqzITUg?e=xeGis9</t>
  </si>
  <si>
    <t>Durante el mes de mayo, las Duplas de Atención Psicosocial realizaron un total de 355 atenciones, de las cuales 63 corresponden a primeras atenciones y 292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
Nota: Se adiciona al dato reportado para el mes de mayo, el dato de seguimientos del mes de abril en el que se realizaron 179 seguimientos efectivos. Lo anterior, teniendo en cuenta que para el reporte correspondiente al mes de abril el Simisional no permitió obtener un dato preciso de los seguimientos efectivos.</t>
  </si>
  <si>
    <t>Con corte al mes de mayo de 2024, las profesionales de las Duplas de Atención Psicosocial han realizado un total de 1.148  atenciones psicosociales.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</si>
  <si>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https://secretariadistritald-my.sharepoint.com/:x:/g/personal/cvillareal_sdmujer_gov_co/EVh7mSHa951JqDKHQtCKHDMBxqwDBJxOGoH4eZ5VV3kowA?e=e6ti6x</t>
  </si>
  <si>
    <t>En el mes de mayo, en el marco de la estrategia de prevención del feminicidio (desde la Estrategia Intersectorial para la Prevención y Atención de Víctimas de Violencia de Género con Énfasis en Violencia Sexual y Feminicidio - Estrategia en Hospitales) se operó en 7 IPS en el marco de las 4 subredes públicas y 1 IPS Privada, a través de las cuales se realizaron 987 atenciones.</t>
  </si>
  <si>
    <t>Durante el mes de mayo se gestionaron 49 incidentes como intento fallido de contacto (por desplazamiento fallido, rechaza atención o contacto inicial fallido, contacto inicial fallido alertante), en el marco de la atención de la móvil mujer de la AgenciaMuj</t>
  </si>
  <si>
    <t>Con corte al mes de mayo se gestionaron 502 incidentes como intento fallido de contacto en el marco de la atención de la móvil mujer de la AgenciaMuj</t>
  </si>
  <si>
    <t>Durante el mes de mayo se realizaron un total de 944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325 fueron seguimientos fallidos (seguimientos en Bogotá y Alertantes)</t>
  </si>
  <si>
    <t>Con corte al mes de mayo se realizaron un total de 4.939 seguimientos efectivos a mujeres desde la Línea Púrpura Distrital,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1.386 fueron seguimientos fallidos (Bogotá y Alertantes)</t>
  </si>
  <si>
    <t>https://secretariadistritald-my.sharepoint.com/:x:/g/personal/cvillareal_sdmujer_gov_co/EQPtePXyiP1GvtnrSjh7vFgBYu6OMyzux-xO_jRk1m1C_A?e=qgFVcz</t>
  </si>
  <si>
    <t>Entre enero y mayo 2024, se articularon 27 escenarios de coordinación interinstitucional para la prevención del feminicidio en el marco de los Consejos Distritales de Seguridad a nivel local y distrital.</t>
  </si>
  <si>
    <t>En mayo se realizaron 16 encuentros con las entidades locales para la retroalimentación de los compromisos y estrategias de prevención de violencias contra las mujeres de los Planes Locales de Seguridad para las Mujeres de: Usaquén, Chapinero, San Cristóbal, Usme, Tunjuelito, Bosa, Santa Fe, Kennedy, Engativá, Suba, Teusaquillo, Los Mártires, Antonio N., Puente A., La Candelaria y RUU</t>
  </si>
  <si>
    <t xml:space="preserve">En mayo se avanzó en el desarrollo de 43 acciones de prevención de violencias contra las mujeres tanto en el espacio público como en el espacio privado, y para la prevención del delito de feminicidio en las localidades. </t>
  </si>
  <si>
    <t xml:space="preserve">Entre enero y mayo se han realizado 139 acciones de prevención de violencias contra las mujeres tanto en el espacio público como en el espacio privado, y para la prevención del delito de feminicidio en las localidades. </t>
  </si>
  <si>
    <t xml:space="preserve"> Se brindaron 320 atenciones psico-jurídicas en dupla a mujeres víctimas de violencias en el espacio y el transporte público, de las cuales 77 fueron nuevas atenciones y 243 fueron seguimientos efectivos. Dichas atenciones incluyeron primeros acercamientos, orientaciones y seguimientos a los casos de mujeres que requirieron acompañamiento integral.</t>
  </si>
  <si>
    <t>Se brindaron 825 atenciones psico-jurídicas en dupla a mujeres víctimas de violencias en el espacio y el transporte público, de las cuales 236 fueron nuevas atenciones y 589 fueron seguimientos efectivos. Dichas atenciones incluyeron primeros acercamientos, orientaciones y seguimientos a los casos de mujeres que requirieron acompañamiento integral</t>
  </si>
  <si>
    <t xml:space="preserve">De acuerdo con el reporte de atenciones del Simisional 2.0, durante el mes de mayo las Duplas de Atención Psicosocial iniciaron el tramite oportuno para la atención de 63 casos nuevos remitidos al total de remisiones recibidas durante el mes, garantizando la gestión para la atención a las mujeres con las que se logró contacto efectivo y quienes expresaron interés y voluntad en inciar el proceso de acompañamiento.  </t>
  </si>
  <si>
    <t>Con corte al mes de mayo las Duplas de Atención Psicosocial han gestionado lo necesario para iniciar el proceso de acompañamiento a los 212 casos nuevos remitidos.</t>
  </si>
  <si>
    <t xml:space="preserve">Con corte al mes de mayo a través de las Duplas de atención psicosocial, se atendieron 189 casos nuevos. </t>
  </si>
  <si>
    <t xml:space="preserve">De acuerdo con el reporte de atenciones del Simisional 2.0, durante el mes de mayo las Duplas de Atención Psicosocial iniciaron proceso de acompañamiento en 63  casos nuevos. Se dio tramite oportuno al total de remisiones recibidas durante el mes, garantizando la gestión para la atención a las mujeres con las que se logró contacto efectivo y quienes expresaron interés y voluntad en inciar el proceso de acompañamiento.  </t>
  </si>
  <si>
    <t>https://secretariadistritald-my.sharepoint.com/:f:/g/personal/cvillareal_sdmujer_gov_co/EkyIm-_IsRRNh1fUJ49ukmwB2YnbVRWNm7JFVlTmdI1-8w?e=a6sMS4</t>
  </si>
  <si>
    <t>Logros: En mayo en el marco de la asistencia técnica para el fortalecimiento de los componentes edl Sistema SOFIA se programó reunión para la primer semana del mes de junio para revisar los avances del trabajo articulado entre las Duplas Psicojurídicas y TransMilenio.
Con corte al mes de mayo se realizaron 3 asistencias técnicas para el desarrollo de acciones de fortalecimiento de los componentes del Sistema SOFIA
Beneficios: La dinamización de la articulación interinstitucional busca fortalecer la identificación y prevención de violencias contra las mujeres en el espacio y el transporte público
No se presentaron retrasos</t>
  </si>
  <si>
    <t xml:space="preserve">Debido al proceso de migración y estabilización de datos del Simisional 2.0 y con base en la información remitida por la Dirección de Gestión del Conocimiento, el reporte para esta meta es el siguiente.
En mayo, para la implementación del protocolo de prevención, atención y seguimiento a casos de violencia en el transporte público, se realizaron las siguientes acciones:
- Se brindaron 320 atenciones psico-jurídicas en dupla a mujeres víctimas de violencias en el espacio y el transporte público, de las cuales 77 fueron nuevas atenciones y 243 fueron seguimientos efectivos. Dichas atenciones incluyeron primeros acercamientos, orientaciones y seguimientos a los casos de mujeres que requirieron acompañamiento integral.
</t>
  </si>
  <si>
    <t>https://secretariadistritald-my.sharepoint.com/:x:/g/personal/cvillareal_sdmujer_gov_co/EcE4NKDQHWtPnvG-IWkHE7ABjZWPshPjLFZtMvlSQkWuHQ?e=ywBxxy</t>
  </si>
  <si>
    <t>https://secretariadistritald-my.sharepoint.com/:f:/g/personal/cvillareal_sdmujer_gov_co/EnFM2MdenJZBuKbGiV-wEy8BBtxtHK334tfPeR0Od_OrnA?e=4qVo0A</t>
  </si>
  <si>
    <t>https://secretariadistritald-my.sharepoint.com/:x:/g/personal/cvillareal_sdmujer_gov_co/EdEDA4yn-WhBsdevX8x48xUBYFQWQVpiYHDcClfdsWboEQ?e=yCaNEh</t>
  </si>
  <si>
    <t>https://secretariadistritald-my.sharepoint.com/:f:/g/personal/cvillareal_sdmujer_gov_co/Eqxsive3uVVBigBxM2AtwJ0BGGSTyP-FfuHuim7SCFOyeQ?e=fSGuHI</t>
  </si>
  <si>
    <t>https://secretariadistritald-my.sharepoint.com/:f:/g/personal/cvillareal_sdmujer_gov_co/EsCKKS_YgmtMhhX3aj7SljcB-nHtjPYBHWsZDp5g0PKlFQ?e=JXcoNn</t>
  </si>
  <si>
    <t>https://secretariadistritald-my.sharepoint.com/:f:/g/personal/cvillareal_sdmujer_gov_co/Etr6AwSh2wFCkaEJA145oY0BCuZauDKG5gsgLOm9Yr48uw?e=HeGeAe</t>
  </si>
  <si>
    <t>En el mes de mayo se realizaron las primeras sesiones de los Consejos Locales de Seguridad para las Mujeres en 3 localidades: Engativa, Sumapaz y Fontibón.
Nota: Se incluye dato numerico ajustado en el mes de mayo (14), ya que si bien en el mes de abril se realizaron las primeras sesiones de los Consejos Locales de Seguridad para las Mujeres en 14 localidades: Usaquén, Santa Fe, San Cristóbal, Usme, Tunjuelito, Bosa, Kennedy, Suba, Barrios Unidos, Teusaquillo, Puente Aranda, La Candelaria, Rafael Uribe U., y Ciudad B., en el reporte cuantitativo se digitaron 3 sesiones y no 14, por lo que para el mes de mayo las 11 sesiones no contabilizadas se incluyeron en el reporte numerico.</t>
  </si>
  <si>
    <t>Con corte al mes de mayo se realizaron las primeras 20 sesiones de los Consejos Locales de Seguridad para las Mujeres.</t>
  </si>
  <si>
    <t>https://secretariadistritald-my.sharepoint.com/:f:/g/personal/cvillareal_sdmujer_gov_co/EnFM2MdenJZBuKbGiV-wEy8BBtxtHK334tfPeR0Od_OrnA?e=4Rvl7D</t>
  </si>
  <si>
    <t>https://secretariadistritald-my.sharepoint.com/:x:/g/personal/cvillareal_sdmujer_gov_co/Eeuu_jXpeeVNljUYyWrUe3oB9Jsf-3YhPV-UqLIekLZWaQ?e=hiXJHe</t>
  </si>
  <si>
    <t>De acuerdo con el reporte de atenciones del Simisional 2.0, durante el mes de mayo, las profesionales  de las Duplas de Atención Psicosocial realizaron un total de 292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Nota: Se adiciona al dato reportado para el mes de mayo, el dato de seguimientos del mes de abril en el que se realizaron 179 seguimientos efectivos, ya que que para el reporte correspondiente al mes de abril el Simisional no permitió obtener un dato preciso de los seguimientos efectivos.</t>
  </si>
  <si>
    <t>Con corte al mes de mayo las profesionales de las Duplas de Atención Psicosocial realizaron un total de 1.025 seguimientos efectivos</t>
  </si>
  <si>
    <t>De acuerdo con el reporte de atenciones del Simisional 2.0., durante el mes de mayo, las Duplas de Atención Psicosocial realizaron un total de 63 atenciones  y 292 seguimientos,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</si>
  <si>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Logros: En el mes de mayo se participó en 1 espacio de articulación y coordinación de acciones estratégicas para la prevención, atención y sanción de las violencias contra las mujeres en el Distrito Capital
Con corte al mes de mayo se participó en 11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este espacio se avanzó en la primera sesión directiva de la Mesa de Trabajo del Sistema Distrital SOFIA, con el fin de concertar con las entidades de orden distrital el Plan de Acción vigencia 2024 en beneficio de mujeres víctimas de violencias, en riesgo de feminicidio y victimas indirectas del delito de feminicidio (30 mayo).
No se presentaron retrasos</t>
  </si>
  <si>
    <t>Logros: En mayo en el marco de la asistencia técnica para el fortalecimiento de los componentes del Sistema SOFIA se llevaron a cabo espacios de articulación entre entidades y jornadas de sensibilización sobre los delitos de Ataques con Agentes Químicos y Trata de Personas.
Se realizaron 4 asistencias técnicas, siendo estas:
7 de mayo. Fortalecimiento técnico sobre Ataques con Agentes Químicos y Trata de Personas dirigido a funcionarias y funcionarios de la Alcaldía Local de Candelaria y Secretaría de seguridad, Convivencia y Justicia.
16 de mayo. Socialización de la estrategia contra los delitos de Trata de Personas en la Casa LGBTI Edwar Hernández.
21 de mayo: Fortalecimiento técnico sobre Ataques con Agentes Químicos y Trata de Personas dirigido Policías de la Estación de Candelaria.
21 de mayo: Fortalecimiento técnico sobre Ataques con Agentes Químicos y Trata de Personas dirigido a funcionarios y funcionarias de la Personería local de Candelaria.
Con corte al mes de mayo se realizaron 14 asistencias técnicas para el desarrollo de acciones de fortalecimiento de los componentes del Sistema SOFIA
Beneficios: La dinamización de la articulación interinstitucional busca fortalecer la identificación y prevención de violencias contra las mujeres en el espacio y el transporte público
No se presentaron retrasos</t>
  </si>
  <si>
    <t>https://secretariadistritald-my.sharepoint.com/:f:/g/personal/cvillareal_sdmujer_gov_co/EkHACEd4mjtDv00SiHoPvB4ByVnCIhpPk0j16QRMz81UFA?e=pjHlC0</t>
  </si>
  <si>
    <t>https://secretariadistritald-my.sharepoint.com/:f:/g/personal/cvillareal_sdmujer_gov_co/Et4qwGt88y1MmAZHnJusE1sBg4HWXmZexyt2l6tcNnrCJQ?e=Jgh2An</t>
  </si>
  <si>
    <t>https://secretariadistritald-my.sharepoint.com/:f:/g/personal/cvillareal_sdmujer_gov_co/Eh0MV7D_OTlGlkP77Iw7ADgBRiCg7U4igsOOM6l9FAQkOg?e=ObwQ2D</t>
  </si>
  <si>
    <t xml:space="preserve">Durante el mes de mayo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y asistencia técnica para el desarrollo de acciones de fortalecimiento de los componentes del Sistema SOFIA. 
2. Implementación de una estrategia para la prevención del riesgo de feminicidio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
</t>
  </si>
  <si>
    <t>https://secretariadistritald-my.sharepoint.com/:f:/g/personal/cvillareal_sdmujer_gov_co/EpGzxTlwYVFCvWJYgpUckMcB9_vWYpMtIkpHGKiEC87Jag?e=2oxfFL</t>
  </si>
  <si>
    <t xml:space="preserve">En el mes de mayo e participó en un (1) espacio de articulación y coordinación de acciones estratégicas para la prevención, atención y sanción de las violencias contra las mujeres en el Distrito Capital.
</t>
  </si>
  <si>
    <t xml:space="preserve">Con corte al mes de mayo se participó en 11 espacios de articulación y coordinación de acciones estratégicas para la prevención, atención y sanción de las violencias contra las mujeres en el Distrito Capital. </t>
  </si>
  <si>
    <t>Con corte al mes de mayo se realizaron 14 asistencias técnicas para el desarrollo de acciones de fortalecimiento de los componentes del Sistema SOFIA</t>
  </si>
  <si>
    <t xml:space="preserve">En mayo en el marco de la asistencia técnica para el fortalecimiento de los componentes del Sistema SOFIA se llevaron a cabo espacios de articulación entre entidades y jornadas de sensibilización sobre los delitos de Ataques con Agentes Químicos y Trata de Personas.
Se realizaron 4 asistencias técnicas, siendo estas:
7 de mayo. Fortalecimiento técnico sobre Ataques con Agentes Químicos y Trata de Personas dirigido a funcionarias y funcionarios de la Alcaldía Local de Candelaria y Secretaría de seguridad, Convivencia y Justicia.
16 de mayo. Socialización de la estrategia contra los delitos de Trata de Personas en la Casa LGBTI Edwar Hernández.
21 de mayo: Fortalecimiento técnico sobre Ataques con Agentes Químicos y Trata de Personas dirigido Policías de la Estación de Candelaria.
21 de mayo: Fortalecimiento técnico sobre Ataques con Agentes Químicos y Trata de Personas dirigido a funcionarios y funcionarias de la Personería local de Candelaria.
</t>
  </si>
  <si>
    <t>Con corte al mes de mayo se realizaron tres acciones de acompañamiento técnico para el impulso de acciones de prevención, atención y sanción de las violencias contra las mujeres en el espacio y el transporte público.</t>
  </si>
  <si>
    <t xml:space="preserve">En mayo en el marco de la asistencia técnica para el fortalecimiento de los componentes edl Sistema SOFIA se programó reunión para la primer semana del mes de junio para revisar los avances del trabajo articulado entre las Duplas Psicojurídicas y TransMilenio.
</t>
  </si>
  <si>
    <t>N/A</t>
  </si>
  <si>
    <t>Debido al proceso de migración y estabilización de datos del Simisional 2.0 y con base en la información remitida por la Dirección de Gestión del Conocimiento, el reporte para esta meta es el siguiente.
Con corte al mes de mayo, para la implementación del protocolo de prevención, atención y seguimiento a casos de violencia en el transporte público, se realizaron las siguientes acciones:
- Se brindaron 825 atenciones psico-jurídicas en dupla a mujeres víctimas de violencias en el espacio y el transporte público, de las cuales 236 fueron nuevas atenciones y 589 fueron seguimientos efectivos. Dichas atenciones incluyeron primeros acercamientos, orientaciones y seguimientos a los casos de mujeres que requirieron acompañamiento integral
- Se realizaron dos acciones de acompañamiento técnico para el impulso de acciones de prevención, atención y sanción de las violencias contra las mujeres en el espacio y el transporte público.</t>
  </si>
  <si>
    <t>Debido al proceso de migración y estabilización de datos del Simisional 2.0 y con base en la información remitida por la Dirección de Gestión del Conocimiento, el reporte para esta meta es el siguiente.
Logros: De acuerdo con el registro en la matriz de casos nuevos, durante el mes de mayo las Duplas de Atención Psicosocial iniciaron proceso de acompañamiento en 63 casos. Se dio tramite oportuno al total de remisiones recibidas durante el mes, garantizando la gestión para la atención a las mujeres con las que se logró contacto efectivo y quienes expresaron interés y voluntad en inciar el proceso de acompañamiento. 
Con corte al mes de mayo las Duplas de Atención Psicosocial iniciaron proceso de acompañamiento a 189 casos nuevos.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 
Retrasos y alternativas de solución: En el marco de la gestión para la atención, durante el mes de mayo se presentaron situaciones de imposibilidad de contacto por primera vez con las ciudadanas remitidas, que se deben a la falta de voluntad por parte de las ciudadanas para iniciar el proceso de atención. De manera permanente las profesionales trabajan en  en el fortalecimiento de los mensajes y la comunicación a través de otros medios como mensajes de texto, WhatsApp y correo eléctronico.</t>
  </si>
  <si>
    <t>Debido al proceso de migración y estabilización de datos del Simisional 2.0 y con base en la información remitida por la Dirección de Gestión del Conocimiento, el reporte para esta meta es el siguiente.
Logros: De acuerdo con el reporte del Simisional 2.0, durante el mes de mayo, las profesionales  de las Duplas de Atención Psicosocial realizaron un total de 292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Con corte al mes de mayo las profesionales de las Duplas de Atención Psicosocial realizaron un total de 1.025 seguimientos efectivos.
Nota: Se adiciona al dato reportado para el mes de mayo, el dato de seguimientos del mes de abril en el que se realizaron 179 seguimientos efectivos, ya que que para el reporte correspondiente al mes de abril el Simisional no permitió obtener un dato preciso de los seguimientos efectivos.
Beneficios: A través de los seguimientos se conoció la situación de las mujeres y con base en ello se determinó el plan de acción y las acciones prioritarias necesarias en cada caso.
Retrasos y alternativas de solución: En el marco de la gestión para la atención, durante el mes de mayo se presentaron registros de seguimientos fallidos, que se deben al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t>
  </si>
  <si>
    <t>Logros: Durante el mes de mayo, a través de las atenciones y seguimientos realizados las profesionales de las Duplas brindaron información a las mujeres atendidas durante las competencias de las entidades responsables en la ruta de atención integral a mujeres víctimas de violencias.                                                                                                                                                                                                                                                                                                       
Beneficios: A través de las atenciones las mujres reconocieron la oferta institucional de la Secretaría Distrital de la Mujer.  
No se presentaron retrasos.</t>
  </si>
  <si>
    <t>Con corte al mes de mayo de 2024, las profesionales de las Duplas de Atención Psicosocial han realizado un total de 1.148 atenciones psicosociales.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</si>
  <si>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 xml:space="preserve">Con corte al mes de mayo se operó en 7 IPS en el marco de las 4 subredes públicas y 1 IPS Privada, a través de las cuales se realizaron 1469 atenciones. </t>
  </si>
  <si>
    <t xml:space="preserve">Con corte al mes de mayo se han realizado  53 encuentros con las entidades locales para la retroalimentación de los compromisos y estrategias de prevención de violencias contra las mujeres de los Planes Locales de Seguridad para las Mujeres en las 20 localidades de Bogotá. </t>
  </si>
  <si>
    <t>TOTAL RESERVAS</t>
  </si>
  <si>
    <t>TOTAL VIGENCIA</t>
  </si>
  <si>
    <r>
      <rPr>
        <sz val="11"/>
        <color theme="5" tint="-0.249977111117893"/>
        <rFont val="Times New Roman"/>
        <family val="1"/>
      </rPr>
      <t>D</t>
    </r>
    <r>
      <rPr>
        <sz val="11"/>
        <rFont val="Times New Roman"/>
        <family val="1"/>
      </rPr>
      <t>ebido al proceso de migración y estabilización de datos del Simisional 2.0 y con base en la información remitida por la Dirección de Gestión del Conocimiento, el reporte para esta meta es el siguiente.
Con corte al mes de  mayo  se realizaron 17.792  atenciones efectivas a través de la Línea Púrpura Distrital "Mujeres que Escuchan Mujeres", de las cuales  11.445 fueron primeras atenciones y 6.347 seguimientos telefónicos. 
De los 4.398 incidentes contestados, gestionados y analizados por la AgenciaMuj, 3.100 fueron direccionados a equipos de la Secretaría Distrital de la Mujer para atención post-evento  y en urgencia-emergencia a través de la móvil mujer, recurso de despacho de la AgenciaMuj. 
Se recepcionaron y gestionaron 999 incidentes con código de tipificación 204-Tentativa de Feminicidio priorizado para la atención en urgencia/emergencia a través de la móvil mujer de la AgenciaMuj bajo un esquema de duplas psico jurídicas.</t>
    </r>
  </si>
  <si>
    <r>
      <rPr>
        <b/>
        <u/>
        <sz val="11"/>
        <rFont val="Times New Roman"/>
        <family val="1"/>
      </rPr>
      <t>PERIODO ENERO-MAYO 2024</t>
    </r>
    <r>
      <rPr>
        <b/>
        <sz val="11"/>
        <rFont val="Times New Roman"/>
        <family val="1"/>
      </rPr>
      <t xml:space="preserve">
</t>
    </r>
    <r>
      <rPr>
        <sz val="11"/>
        <rFont val="Times New Roman"/>
        <family val="1"/>
      </rPr>
      <t>Entre enero y mayo 2024, se articularon 27 escenarios de coordinación interinstitucional para la prevención del feminicidio en el marco de los Consejos Distritales de Seguridad a nivel local y distrital.</t>
    </r>
    <r>
      <rPr>
        <b/>
        <sz val="11"/>
        <rFont val="Times New Roman"/>
        <family val="1"/>
      </rPr>
      <t xml:space="preserve">
</t>
    </r>
    <r>
      <rPr>
        <b/>
        <u/>
        <sz val="11"/>
        <rFont val="Times New Roman"/>
        <family val="1"/>
      </rPr>
      <t>MAYO 2024:</t>
    </r>
    <r>
      <rPr>
        <b/>
        <sz val="11"/>
        <rFont val="Times New Roman"/>
        <family val="1"/>
      </rPr>
      <t xml:space="preserve">
Logros: </t>
    </r>
    <r>
      <rPr>
        <sz val="11"/>
        <rFont val="Times New Roman"/>
        <family val="1"/>
      </rPr>
      <t xml:space="preserve">
(i) Se articularon 10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72 casos de mujeres en riesgo de feminicidio y víctimas de violencias, en las localidades de: 
1. Usaquén
12. Barrios Unidos
13. Teusaquillo
18. Rafael Uribe Uribe
19. Ciudad Bolívar
2. Chapinero
4. San Cristóbal
5. Usme
7. Bosa
8. Kennedy
</t>
    </r>
    <r>
      <rPr>
        <b/>
        <sz val="11"/>
        <rFont val="Times New Roman"/>
        <family val="1"/>
      </rPr>
      <t>Beneficios:</t>
    </r>
    <r>
      <rPr>
        <sz val="11"/>
        <rFont val="Times New Roman"/>
        <family val="1"/>
      </rPr>
      <t xml:space="preserve">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t>
    </r>
    <r>
      <rPr>
        <b/>
        <sz val="11"/>
        <rFont val="Times New Roman"/>
        <family val="1"/>
      </rPr>
      <t xml:space="preserve">Retrasos: </t>
    </r>
    <r>
      <rPr>
        <sz val="11"/>
        <rFont val="Times New Roman"/>
        <family val="1"/>
      </rPr>
      <t xml:space="preserve">en este periodo no se realizó sesión directiva del Grupo de género y prevención del feminicidio del Consejo Distrital de Seguridad a cargo de la Secretaría Distrital de Seguridad, Convivencia y Justicia, quien lleva la secretaría técnica del espacio.
</t>
    </r>
    <r>
      <rPr>
        <b/>
        <sz val="11"/>
        <rFont val="Times New Roman"/>
        <family val="1"/>
      </rPr>
      <t xml:space="preserve">Alternativas: </t>
    </r>
    <r>
      <rPr>
        <sz val="11"/>
        <rFont val="Times New Roman"/>
        <family val="1"/>
      </rPr>
      <t>fortalecer la articulación interinstitucional a nivel distrital para solicitar desde la Subsecretaría de Fortalecimiento de Capacidades y de Oportunidades la realización periódica del espacio.</t>
    </r>
  </si>
  <si>
    <t>Con corte al mes de mayol se alcanzó una efectividad acumulada del 92% en la atención de la Línea Púrpura Distrital, teniendo para el período un total de  11.238 llamadas contestadas y llamadas que ingresan a buzón y un total de 12.192 llamadas efectivas (llamadas contestadas + llamadas abandonadas + llamadas que ingresan a buzón).</t>
  </si>
  <si>
    <r>
      <rPr>
        <b/>
        <sz val="11"/>
        <rFont val="Times New Roman"/>
        <family val="1"/>
      </rPr>
      <t>Logros:</t>
    </r>
    <r>
      <rPr>
        <sz val="11"/>
        <rFont val="Times New Roman"/>
        <family val="1"/>
      </rPr>
      <t xml:space="preserve">  En el mes de mayo, en el marco de la estrategia de prevención del feminicidio (desde la Estrategia Intersectorial para la Prevención y Atención de Víctimas de Violencia de Género con Énfasis en Violencia Sexual y Feminicidio - Estrategia en Hospitales) se operó en 7 IPS en el marco de las 4 subredes públicas y 1 IPS Privada, a través de las cuales se realizaron 987 atenciones.
Con corte al mes de mayo se operó en 7 IPS en el marco de las 4 subredes públicas y 1 IPS Privada, a través de las cuales se realizaron 1469 atenciones. 
</t>
    </r>
    <r>
      <rPr>
        <b/>
        <sz val="11"/>
        <rFont val="Times New Roman"/>
        <family val="1"/>
      </rPr>
      <t>Beneficios:</t>
    </r>
    <r>
      <rPr>
        <sz val="11"/>
        <rFont val="Times New Roman"/>
        <family val="1"/>
      </rPr>
      <t xml:space="preserve"> Las mujeres que llegaron a los servicios de salud de las IPS en las que se operó en el marco de las 4 subredes públicas y en articulación con la red privada,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r>
  </si>
  <si>
    <t xml:space="preserve">Entre enero y mayo de 2024 en el marco de la estrategia de prevención del riesgo de feminicidio, el Sistema Articulado de Alertas Tempranas-SAAT hizo seguimiento socio jurídico y psicosocial a 416 casos de mujeres en riesgo de feminicidio, según remisiones externas del Instituto Nacional de Medicina Legal y Ciencias Forenses, y remisiones internas de equipos de atención de la Secretaría Distrital de la Mujer. Y articuló 27 escenarios de coordinación interinstitucional para la prevención del feminicidio en la ciudad.
Así mismo, en el marco de la estrategia de prevención del feminicidio se operó en 7 IPS en el marco de las 4 subredes públicas, a través de los cuales se realizaron 1469 atenciones. </t>
  </si>
  <si>
    <t xml:space="preserve">Con corte al mes de mayo, en el marco de la estrategia de prevención del feminicidio se operó en 7 IPS en el marco de las 4 subredes públicas y 1 IPS Privada, a través de los cuales se realizaron 2093 atenciones y seguimientos
</t>
  </si>
  <si>
    <t>Entre los meses de enero y mayo para el fortalecimiento de los componentes del Sistema SOFIA, se desarrollaron las siguientes acciones: 
- El fortalecimiento de las capacidades de 2369 servidoras y servidores sobre el derecho de las mujeres a una vida libre de violencias.
- Participación en 11 espacios de articulación y coordinación de acciones estratégicas para la prevención, atención y sanción de las violencias contra las mujeres en el Distrito Capital.
- El desarrollo de 14 acciones de asistencia técnica para fortalecimiento de los componentes del Sistema SOFIA</t>
  </si>
  <si>
    <t>En mayo para el fortalecimiento de los componentes del Sistema SOFIA, se desarrollaron las siguientes acciones: 
- El fortalecimiento de las capacidades de 1237 servidoras y servidores sobre el derecho de las mujeres a una vida libre de violencias
- Participación en 1 espacio de articulación y coordinación de acciones estratégicas para la prevención, atención y sanción de las violencias contra las mujeres en el Distrito Capital.
- Realización de 4 jornadas de asistencia técnica para el fortalecimiento de los componentes del Sistema SOFIA</t>
  </si>
  <si>
    <r>
      <t>Logros: En mayo a través del curso virtual "El derecho de las mujeres a una vida libre de violencias: Herramientas prácticas", se capacitaron  129 servidores(as) y 46 ciudadanas(os)  a través de los 4 módulos y las 9 unidades temáticas dispuestas. Así mismo, a partir de 40 jornadas de sensibilización sobre el derecho de las mujeres a una vida libre de violencia realizadas por los equipos de la Dirección de Eliminación de Violencias se logró la participación de 1108 servidores/as.</t>
    </r>
    <r>
      <rPr>
        <sz val="11"/>
        <color rgb="FFFF0000"/>
        <rFont val="Times New Roman"/>
        <family val="1"/>
      </rPr>
      <t xml:space="preserve">
</t>
    </r>
    <r>
      <rPr>
        <sz val="11"/>
        <rFont val="Times New Roman"/>
        <family val="1"/>
      </rPr>
      <t xml:space="preserve">
Con corte al mes de mayo se fortalecieron las capacidades de 2240 servidores(as).
Beneficios: Se brindaron herramientas a la ciudadanía y a servdores/as para el reconocimiento del derecho de las mujeres a una vida libre de violencias y los elementos y procedimientos para su garantía.
No se presentaron retrasos</t>
    </r>
  </si>
  <si>
    <t>Con corte al mes de mayo se fortalecieron las capacidades de 2369 servidores(as).</t>
  </si>
  <si>
    <t xml:space="preserve"> En mayo a través del curso virtual "El derecho de las mujeres a una vida libre de violencias: Herramientas prácticas", se capacitaron  129 servidores(as) y 46 ciudadanas(os)  a través de los 4 módulos y las 9 unidades temáticas dispuestas. Así mismo, a partir de 40 jornadas de sensibilización sobre el derecho de las mujeres a una vida libre de violencia realizadas por los equipos de la Dirección de Eliminación de Violencias se logró la participación de 1108 servidores/as, para un total de 1108 servidores (as).</t>
  </si>
  <si>
    <t>Con corte al mes de mayo de 2024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y asistencia técnica para el desarrollo de acciones de fortalecimiento de los componentes del Sistema SOFIA. De esta forma, para este período se realizaron acciones dirigidas al fortalecimiento de capacidades de 2.369 servidoras y servidores del Distrito, con distintas modalidades de vinculación, a través de jornadas realizadas por los equipos de la Dirección de Eliminación de Violencias y a través del Curso virtual. Se realizaron 11 espacios de articulación y coordinación y 14 asistencias técnicas para el fortalecimiento de los 4 componentes del Sistema SOFIA.
2.Entre enero y mayo de 2024 en el marco de la estrategia de prevención del riesgo de feminicidio, el Sistema Articulado de Alertas Tempranas-SAAT hizo seguimiento socio jurídico y psicosocial a 416 casos de mujeres en riesgo de feminicidio, según remisiones externas del Instituto Nacional de Medicina Legal y Ciencias Forenses, y remisiones internas de equipos de atención de la Secretaría Distrital de la Mujer. Y articuló 28 escenarios de coordinación interinstitucional para la prevención del feminicidio en la ciudad.
 Así mismo,  en el marco se operó en 7 IPS en el marco de las 4 subredes públicas y 1 IPS Privada, a través de las cuales se realizaron 2093 atenciones. en el marco de la estrategia de prevención del feminicidio y se llevaron a cabo  llevaron a cabo 30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ley 1761 de 2015 y ley 2126 de 2021.
3. Con corte al mes de  mayo se realizaron 53 encuentros con las entidades locales para la retroalimentación de los compromisos y estrategias de prevención de violencias contra las mujeres de los Planes Locales de Seguridad para las Mujeres 
4. Para la implementación del Protocolo de prevención, atención y sanción de las violencias contra las mujeres en el espacio y transporte público se realizaron procesos de coordinación para la articulación de estrategias interinstitucionales de prevención y atención de las violencias contra las mujeres en el espacio y el transporte público. Se brindaron 825 atenciones psico-jurídicas en dupla a mujeres víctimas de violencias en el espacio y el transporte público y se realizaron 3 acciones de asistencia técnica para el impulso de acciones de prevención, atención y sanción de las violencias contra las mujeres en el espacio y el transporte público.
5. El equipo de Duplas de Atención Psicosocial realizó entre enero y mayo de 2024 un total de 1.148 atenciones que facilitaron el reconocimiento de los derechos de las mujeres en tanto se proporcionan herramientas para la toma de decisiones y orientación en los procesos de activación de rutas. Los seguimientos realizados permitieron la continuidad en los procesos de acompañamiento, garantizando la atención integral. El proceso de acompañamiento para la activación de rutas permitió la atención integral de las mujeres víctimas de violencias, el acceso a servicios de salud y el reconocimiento de competencias de instancias como Comisaría Familia, Fiscalía e Instituto Colombiano de Bienestar Familiar. Para las mujeres atendidas estas articulaciones permitieron acceder a medidas de protección, inicio de procesos de denuncia, entre otros.</t>
  </si>
  <si>
    <t>Con corte a mayo se han adelantado las siguientes acciones de prevención en el marco de la implementación del Sistema Sofia en las localidades, en las que participaron 10885 ciudadanas:
Sensibilización sobre el derecho de las mujeres a una vida libre de violencias con ciudadanas de la Mesa de deportes urbanos y nuevas tendencias deprotivas.
Sensibilización sobre el derecho de las mujeres a una vida libre de violencias con ciudadanas madres comunitarias.
Participación en el COLMYG donde se socializaron las actividades iniciales para el la implementación del Sistema Sofia 
Jornada de difusión de la Ruta de atención a mujeres víctimas de violencias y el riesgo de feminicidio, y la oferta local. 
Sensibilización sobre el derecho de las mujeres a una vida libre de violencias con adolescentes, mujeres rurales y campesinas, mujeres trabajadoras de la plaza de mercado, vendedoras informales, mujeres Gestantes y Lactantes.
Participación en el COLMYG donde se socializaron y concertaron acciones para la implementación del Sistema Sofia en las localidades.
Jornadas de difusión de la Ruta de atención a mujeres víctimas de violencias y el riesgo de feminicidio, y la oferta local.
Jornadas locales de conmemoración del 8M
Jornadas Territoriales de Prevención de Violencias en UPZ priorizadas por cifras de delitos de alto impacto contra las mujeres. 
Talleres y recorridos con ciudadanas para la prevención acoso callejero, cartografía social y prevención de las VBG.
Jornadas de sensibilización con las IES Uniminuto, UNICAFAM, Fundación Universitaria Los Libertadores y Fundación Universitaria San Mateo
Jornadas de difusión de la plataforma Chatico del Plan de Desarrollo Distrital.
Sensibilización sobre el derecho de las mujeres a una vida libre de violencias con adolescentes, mujeres rurales y campesinas, madres comunitarias, mujeres cuidadoras y mujeres que realizan ASP.
Mesas de trabajo de los Planes Locales de Seguridad para las Mujeres. 
Pre-Encuentro ciudadanas Mesa de Mujeres y Encuentros Ciudadanos – Formulación PDL
Encuentros Comunitarios convocados por la MEBOG.
Sensibilización sobre el derecho de las mujeres a una vida libre de violencias con mujeres migrantes, mujeres lactantes y cuidadoras, mujeres víctimas del conflicto armado, empleadas del sector privado, beneficiarias de los programas de SDIS y del programa Mi ahorro Mi hogar de SDHábitat y mujeres rurales y campesinas. 
Jornadas de sensibilización con las IES: Cataluña, universidad ECCI
Jornadas de sensibilización con las IED: El Rodeo, Ciudadela de Bosa, Nocturno Nicolás Esguerra, La Floresta, Manuela Beltrán, Escuela Tecnológica Instituto Técnico Central La Salle y Colegio Quiba Rural. 
Encuentros ciudadanos – Prevención del feminicidio. 
Jornadas de resignificación del espacio público para las mujeres. 
Jornadas territoriales de prevención de violencias en el marco del día de las madres
Jornadas de conmemoración del derecho a la salud plena de las mujeres.
Jornadas de prevención de violencias en los sectores de las obras del metro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</si>
</sst>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409]* #,##0.00_);_([$$-409]* \(#,##0.00\);_([$$-409]* &quot;-&quot;??_);_(@_)"/>
    <numFmt numFmtId="178" formatCode="_([$$-409]* #,##0_);_([$$-409]* \(#,##0\);_([$$-409]* &quot;-&quot;??_);_(@_)"/>
    <numFmt numFmtId="179" formatCode="_-[$$-240A]\ * #,##0_-;\-[$$-240A]\ * #,##0_-;_-[$$-240A]\ * &quot;-&quot;??_-;_-@_-"/>
    <numFmt numFmtId="180" formatCode="&quot;$&quot;\ #,##0"/>
    <numFmt numFmtId="181" formatCode="0_ ;\-0\ "/>
  </numFmts>
  <fonts count="4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sz val="10"/>
      <color theme="1"/>
      <name val="Arial"/>
      <family val="2"/>
    </font>
    <font>
      <u/>
      <sz val="11"/>
      <color theme="10"/>
      <name val="Calibri"/>
      <family val="2"/>
      <scheme val="minor"/>
    </font>
    <font>
      <sz val="9"/>
      <color theme="1"/>
      <name val="Times New Roman"/>
      <family val="1"/>
    </font>
    <font>
      <u/>
      <sz val="11"/>
      <name val="Calibri"/>
      <family val="2"/>
      <scheme val="minor"/>
    </font>
    <font>
      <sz val="11"/>
      <color theme="5" tint="-0.249977111117893"/>
      <name val="Times New Roman"/>
      <family val="1"/>
    </font>
    <font>
      <b/>
      <u/>
      <sz val="11"/>
      <name val="Times New Roman"/>
      <family val="1"/>
    </font>
    <font>
      <b/>
      <sz val="11"/>
      <color theme="7"/>
      <name val="Times New Roman"/>
      <family val="1"/>
    </font>
  </fonts>
  <fills count="1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00B050"/>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medium">
        <color indexed="64"/>
      </right>
      <top style="medium">
        <color indexed="64"/>
      </top>
      <bottom style="thin">
        <color indexed="64"/>
      </bottom>
      <diagonal/>
    </border>
  </borders>
  <cellStyleXfs count="41">
    <xf numFmtId="0" fontId="0" fillId="0" borderId="0"/>
    <xf numFmtId="0" fontId="19" fillId="3" borderId="62" applyNumberFormat="0" applyAlignment="0" applyProtection="0"/>
    <xf numFmtId="49" fontId="21" fillId="0" borderId="0" applyFill="0" applyBorder="0" applyProtection="0">
      <alignment horizontal="left" vertical="center"/>
    </xf>
    <xf numFmtId="0" fontId="22" fillId="4" borderId="63" applyNumberFormat="0" applyFont="0" applyFill="0" applyAlignment="0"/>
    <xf numFmtId="0" fontId="22" fillId="4" borderId="64"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6" fillId="0" borderId="0" applyFont="0" applyFill="0" applyBorder="0" applyAlignment="0">
      <alignment horizontal="left"/>
    </xf>
    <xf numFmtId="0" fontId="27" fillId="7" borderId="0" applyNumberFormat="0" applyBorder="0" applyProtection="0">
      <alignment horizontal="center" vertical="center"/>
    </xf>
    <xf numFmtId="169" fontId="19" fillId="0" borderId="0" applyFont="0" applyFill="0" applyBorder="0" applyAlignment="0" applyProtection="0"/>
    <xf numFmtId="168" fontId="19" fillId="0" borderId="0" applyFont="0" applyFill="0" applyBorder="0" applyAlignment="0" applyProtection="0"/>
    <xf numFmtId="41" fontId="19" fillId="0" borderId="0" applyFont="0" applyFill="0" applyBorder="0" applyAlignment="0" applyProtection="0"/>
    <xf numFmtId="169" fontId="5"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7" fontId="19" fillId="0" borderId="0" applyFont="0" applyFill="0" applyBorder="0" applyAlignment="0" applyProtection="0"/>
    <xf numFmtId="171" fontId="3" fillId="0" borderId="0" applyFont="0" applyFill="0" applyBorder="0" applyAlignment="0" applyProtection="0"/>
    <xf numFmtId="170" fontId="19" fillId="0" borderId="0" applyFont="0" applyFill="0" applyBorder="0" applyAlignment="0" applyProtection="0"/>
    <xf numFmtId="167" fontId="2" fillId="0" borderId="0" applyFont="0" applyFill="0" applyBorder="0" applyAlignment="0" applyProtection="0"/>
    <xf numFmtId="164" fontId="22" fillId="0" borderId="0" applyFont="0" applyFill="0" applyBorder="0" applyAlignment="0" applyProtection="0"/>
    <xf numFmtId="0" fontId="28" fillId="8" borderId="0" applyNumberFormat="0" applyBorder="0" applyAlignment="0" applyProtection="0"/>
    <xf numFmtId="0" fontId="3" fillId="0" borderId="0"/>
    <xf numFmtId="0" fontId="3" fillId="0" borderId="0"/>
    <xf numFmtId="0" fontId="22" fillId="0" borderId="0"/>
    <xf numFmtId="0" fontId="6" fillId="0" borderId="0"/>
    <xf numFmtId="0" fontId="5" fillId="0" borderId="0"/>
    <xf numFmtId="0" fontId="3" fillId="0" borderId="0"/>
    <xf numFmtId="9" fontId="19"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0" fontId="25" fillId="0" borderId="0" applyFill="0" applyBorder="0">
      <alignment wrapText="1"/>
    </xf>
    <xf numFmtId="0" fontId="20" fillId="0" borderId="0"/>
    <xf numFmtId="0" fontId="29" fillId="5" borderId="0" applyNumberFormat="0" applyBorder="0" applyProtection="0">
      <alignment horizontal="left" indent="1"/>
    </xf>
    <xf numFmtId="0" fontId="40" fillId="0" borderId="0" applyNumberFormat="0" applyFill="0" applyBorder="0" applyAlignment="0" applyProtection="0"/>
    <xf numFmtId="41" fontId="19" fillId="0" borderId="0" applyFont="0" applyFill="0" applyBorder="0" applyAlignment="0" applyProtection="0"/>
    <xf numFmtId="9" fontId="1" fillId="0" borderId="0" applyFont="0" applyFill="0" applyBorder="0" applyAlignment="0" applyProtection="0"/>
    <xf numFmtId="0" fontId="3" fillId="0" borderId="0"/>
    <xf numFmtId="9" fontId="1" fillId="0" borderId="0" applyFont="0" applyFill="0" applyBorder="0" applyAlignment="0" applyProtection="0"/>
    <xf numFmtId="0" fontId="40" fillId="0" borderId="0" applyNumberFormat="0" applyFill="0" applyBorder="0" applyAlignment="0" applyProtection="0"/>
    <xf numFmtId="0" fontId="3" fillId="0" borderId="0"/>
  </cellStyleXfs>
  <cellXfs count="540">
    <xf numFmtId="0" fontId="0" fillId="0" borderId="0" xfId="0"/>
    <xf numFmtId="0" fontId="0" fillId="0" borderId="0" xfId="0" applyAlignment="1">
      <alignment vertical="center"/>
    </xf>
    <xf numFmtId="0" fontId="10" fillId="9" borderId="65" xfId="22" applyFont="1" applyFill="1" applyBorder="1" applyAlignment="1">
      <alignment vertical="center" wrapText="1"/>
    </xf>
    <xf numFmtId="0" fontId="10" fillId="9" borderId="0" xfId="22" applyFont="1" applyFill="1" applyAlignment="1">
      <alignment vertical="center" wrapText="1"/>
    </xf>
    <xf numFmtId="0" fontId="12" fillId="9" borderId="0" xfId="22" applyFont="1" applyFill="1" applyAlignment="1">
      <alignment vertical="center" wrapText="1"/>
    </xf>
    <xf numFmtId="0" fontId="10" fillId="9" borderId="1" xfId="22" applyFont="1" applyFill="1" applyBorder="1" applyAlignment="1">
      <alignment vertical="center" wrapText="1"/>
    </xf>
    <xf numFmtId="0" fontId="9" fillId="9" borderId="0" xfId="22" applyFont="1" applyFill="1" applyAlignment="1">
      <alignment vertical="center" wrapText="1"/>
    </xf>
    <xf numFmtId="0" fontId="9" fillId="9" borderId="2" xfId="22" applyFont="1" applyFill="1" applyBorder="1" applyAlignment="1">
      <alignment vertical="center" wrapText="1"/>
    </xf>
    <xf numFmtId="0" fontId="10" fillId="0" borderId="0" xfId="22" applyFont="1" applyAlignment="1">
      <alignment horizontal="center" vertical="center" wrapText="1"/>
    </xf>
    <xf numFmtId="0" fontId="10" fillId="0" borderId="2" xfId="22" applyFont="1" applyBorder="1" applyAlignment="1">
      <alignment horizontal="center" vertical="center" wrapText="1"/>
    </xf>
    <xf numFmtId="0" fontId="10" fillId="9" borderId="1" xfId="22" applyFont="1" applyFill="1" applyBorder="1" applyAlignment="1">
      <alignment horizontal="center" vertical="center" wrapText="1"/>
    </xf>
    <xf numFmtId="0" fontId="10" fillId="9" borderId="66" xfId="22" applyFont="1" applyFill="1" applyBorder="1" applyAlignment="1">
      <alignment horizontal="center" vertical="center" wrapText="1"/>
    </xf>
    <xf numFmtId="0" fontId="13" fillId="9" borderId="0" xfId="22" applyFont="1" applyFill="1" applyAlignment="1">
      <alignment horizontal="center" vertical="center" wrapText="1"/>
    </xf>
    <xf numFmtId="0" fontId="10" fillId="9" borderId="0" xfId="22" applyFont="1" applyFill="1" applyAlignment="1">
      <alignment horizontal="center" vertical="center" wrapText="1"/>
    </xf>
    <xf numFmtId="0" fontId="13" fillId="0" borderId="0" xfId="22" applyFont="1" applyAlignment="1">
      <alignment horizontal="center" vertical="center" wrapText="1"/>
    </xf>
    <xf numFmtId="0" fontId="14" fillId="2" borderId="0" xfId="22" applyFont="1" applyFill="1" applyAlignment="1">
      <alignment vertical="center" wrapText="1"/>
    </xf>
    <xf numFmtId="0" fontId="31" fillId="9" borderId="1" xfId="0" applyFont="1" applyFill="1" applyBorder="1" applyAlignment="1">
      <alignment vertical="center"/>
    </xf>
    <xf numFmtId="0" fontId="31" fillId="9" borderId="0" xfId="0" applyFont="1" applyFill="1" applyAlignment="1">
      <alignment vertical="center"/>
    </xf>
    <xf numFmtId="0" fontId="31" fillId="9" borderId="2" xfId="0" applyFont="1" applyFill="1" applyBorder="1" applyAlignment="1">
      <alignment vertical="center"/>
    </xf>
    <xf numFmtId="174" fontId="0" fillId="0" borderId="0" xfId="0" applyNumberFormat="1" applyAlignment="1">
      <alignment vertical="center"/>
    </xf>
    <xf numFmtId="0" fontId="10" fillId="0" borderId="3" xfId="22" applyFont="1" applyBorder="1" applyAlignment="1">
      <alignment horizontal="center" vertical="center" wrapText="1"/>
    </xf>
    <xf numFmtId="0" fontId="10" fillId="0" borderId="4" xfId="22" applyFont="1" applyBorder="1" applyAlignment="1">
      <alignment horizontal="left" vertical="center" wrapText="1"/>
    </xf>
    <xf numFmtId="0" fontId="10" fillId="10" borderId="5" xfId="22" applyFont="1" applyFill="1" applyBorder="1" applyAlignment="1">
      <alignment horizontal="left" vertical="center" wrapText="1"/>
    </xf>
    <xf numFmtId="165" fontId="30" fillId="0" borderId="0" xfId="15" applyFont="1" applyAlignment="1">
      <alignment vertical="center"/>
    </xf>
    <xf numFmtId="0" fontId="30" fillId="0" borderId="0" xfId="0" applyFont="1" applyAlignment="1">
      <alignment vertical="center"/>
    </xf>
    <xf numFmtId="0" fontId="10" fillId="10" borderId="6" xfId="22" applyFont="1" applyFill="1" applyBorder="1" applyAlignment="1">
      <alignment horizontal="left" vertical="center" wrapText="1"/>
    </xf>
    <xf numFmtId="9" fontId="9" fillId="10" borderId="6" xfId="28" applyFont="1" applyFill="1" applyBorder="1" applyAlignment="1" applyProtection="1">
      <alignment horizontal="center" vertical="center" wrapText="1"/>
      <protection locked="0"/>
    </xf>
    <xf numFmtId="0" fontId="10" fillId="0" borderId="6" xfId="22" applyFont="1" applyBorder="1" applyAlignment="1">
      <alignment horizontal="left" vertical="center" wrapText="1"/>
    </xf>
    <xf numFmtId="9" fontId="9" fillId="10" borderId="5" xfId="28" applyFont="1" applyFill="1" applyBorder="1" applyAlignment="1" applyProtection="1">
      <alignment horizontal="center" vertical="center" wrapText="1"/>
      <protection locked="0"/>
    </xf>
    <xf numFmtId="0" fontId="31" fillId="0" borderId="0" xfId="0" applyFont="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33" fillId="10" borderId="6" xfId="0" applyFont="1" applyFill="1" applyBorder="1" applyAlignment="1">
      <alignment horizontal="center" vertical="center" wrapText="1"/>
    </xf>
    <xf numFmtId="0" fontId="31" fillId="0" borderId="6" xfId="0" applyFont="1" applyBorder="1" applyAlignment="1">
      <alignment horizontal="center" vertical="center"/>
    </xf>
    <xf numFmtId="0" fontId="31" fillId="0" borderId="6" xfId="0" applyFont="1" applyBorder="1" applyAlignment="1">
      <alignment horizontal="center" vertical="center" wrapText="1"/>
    </xf>
    <xf numFmtId="0" fontId="31" fillId="0" borderId="6" xfId="0" applyFont="1" applyBorder="1" applyAlignment="1">
      <alignment vertical="center"/>
    </xf>
    <xf numFmtId="0" fontId="10" fillId="10" borderId="3" xfId="0" applyFont="1" applyFill="1" applyBorder="1" applyAlignment="1">
      <alignment horizontal="center" vertical="center" wrapText="1"/>
    </xf>
    <xf numFmtId="0" fontId="34" fillId="10" borderId="6" xfId="0" applyFont="1" applyFill="1" applyBorder="1" applyAlignment="1">
      <alignment horizontal="center" vertical="center"/>
    </xf>
    <xf numFmtId="0" fontId="31" fillId="0" borderId="0" xfId="0" applyFont="1" applyAlignment="1">
      <alignment horizontal="center" vertical="center"/>
    </xf>
    <xf numFmtId="0" fontId="35" fillId="0" borderId="6" xfId="0" applyFont="1" applyBorder="1" applyAlignment="1">
      <alignment vertical="center"/>
    </xf>
    <xf numFmtId="0" fontId="34" fillId="10" borderId="6" xfId="0" applyFont="1" applyFill="1" applyBorder="1" applyAlignment="1">
      <alignment horizontal="left" vertical="center"/>
    </xf>
    <xf numFmtId="0" fontId="31" fillId="0" borderId="6" xfId="0" applyFont="1" applyBorder="1" applyAlignment="1">
      <alignment horizontal="left" vertical="center"/>
    </xf>
    <xf numFmtId="0" fontId="31" fillId="0" borderId="12" xfId="0" applyFont="1" applyBorder="1" applyAlignment="1">
      <alignment horizontal="left" vertical="center"/>
    </xf>
    <xf numFmtId="41" fontId="31" fillId="0" borderId="6" xfId="12" applyFont="1" applyFill="1" applyBorder="1" applyAlignment="1">
      <alignment vertical="center"/>
    </xf>
    <xf numFmtId="0" fontId="35" fillId="0" borderId="0" xfId="0" applyFont="1" applyAlignment="1">
      <alignment vertical="center"/>
    </xf>
    <xf numFmtId="0" fontId="33" fillId="0" borderId="0" xfId="0" applyFont="1" applyAlignment="1">
      <alignment horizontal="left" vertical="center"/>
    </xf>
    <xf numFmtId="0" fontId="33" fillId="10" borderId="6" xfId="0" applyFont="1" applyFill="1" applyBorder="1" applyAlignment="1">
      <alignment vertical="center"/>
    </xf>
    <xf numFmtId="41" fontId="31" fillId="0" borderId="12" xfId="12" applyFont="1" applyFill="1" applyBorder="1" applyAlignment="1">
      <alignment vertical="center"/>
    </xf>
    <xf numFmtId="49" fontId="31" fillId="0" borderId="12" xfId="12" applyNumberFormat="1" applyFont="1" applyFill="1" applyBorder="1" applyAlignment="1">
      <alignment vertical="center"/>
    </xf>
    <xf numFmtId="49" fontId="31" fillId="0" borderId="6" xfId="12" applyNumberFormat="1" applyFont="1" applyFill="1" applyBorder="1" applyAlignment="1">
      <alignment vertical="center"/>
    </xf>
    <xf numFmtId="0" fontId="31" fillId="0" borderId="0" xfId="0" applyFont="1" applyAlignment="1">
      <alignment horizontal="left" vertical="center"/>
    </xf>
    <xf numFmtId="0" fontId="15" fillId="9" borderId="0" xfId="0" applyFont="1" applyFill="1" applyAlignment="1">
      <alignment vertical="center"/>
    </xf>
    <xf numFmtId="0" fontId="15" fillId="9" borderId="0" xfId="0" applyFont="1" applyFill="1" applyAlignment="1">
      <alignment horizontal="center" vertical="center"/>
    </xf>
    <xf numFmtId="49" fontId="10" fillId="10" borderId="3" xfId="0" applyNumberFormat="1" applyFont="1" applyFill="1" applyBorder="1" applyAlignment="1">
      <alignment horizontal="center" vertical="center" wrapText="1"/>
    </xf>
    <xf numFmtId="0" fontId="15" fillId="0" borderId="6" xfId="0" applyFont="1" applyBorder="1" applyAlignment="1">
      <alignment vertical="center"/>
    </xf>
    <xf numFmtId="0" fontId="11" fillId="11" borderId="6" xfId="0" applyFont="1" applyFill="1" applyBorder="1" applyAlignment="1">
      <alignment horizontal="center" vertical="center"/>
    </xf>
    <xf numFmtId="0" fontId="11" fillId="0" borderId="6" xfId="0" applyFont="1" applyBorder="1" applyAlignment="1">
      <alignment vertical="center"/>
    </xf>
    <xf numFmtId="0" fontId="11" fillId="0" borderId="6" xfId="0" applyFont="1" applyBorder="1" applyAlignment="1">
      <alignment vertical="center" wrapText="1"/>
    </xf>
    <xf numFmtId="0" fontId="11" fillId="11" borderId="6" xfId="0" applyFont="1" applyFill="1" applyBorder="1" applyAlignment="1">
      <alignment horizontal="left" vertical="center"/>
    </xf>
    <xf numFmtId="0" fontId="10" fillId="10" borderId="6" xfId="0" applyFont="1" applyFill="1" applyBorder="1" applyAlignment="1">
      <alignment horizontal="left" vertical="center" wrapText="1"/>
    </xf>
    <xf numFmtId="0" fontId="10" fillId="10" borderId="6" xfId="0" applyFont="1" applyFill="1" applyBorder="1" applyAlignment="1">
      <alignment vertical="center" wrapText="1"/>
    </xf>
    <xf numFmtId="175" fontId="11" fillId="11" borderId="6" xfId="15" applyNumberFormat="1" applyFont="1" applyFill="1" applyBorder="1" applyAlignment="1">
      <alignment horizontal="center" vertical="center"/>
    </xf>
    <xf numFmtId="175" fontId="11" fillId="11" borderId="6" xfId="0" applyNumberFormat="1" applyFont="1" applyFill="1" applyBorder="1" applyAlignment="1">
      <alignment horizontal="center" vertical="center"/>
    </xf>
    <xf numFmtId="9" fontId="10" fillId="10" borderId="5" xfId="28" applyFont="1" applyFill="1" applyBorder="1" applyAlignment="1" applyProtection="1">
      <alignment horizontal="center" vertical="center" wrapText="1"/>
    </xf>
    <xf numFmtId="0" fontId="36" fillId="0" borderId="0" xfId="0" applyFont="1" applyAlignment="1">
      <alignment horizontal="center" vertical="center"/>
    </xf>
    <xf numFmtId="0" fontId="30" fillId="0" borderId="0" xfId="0" applyFont="1" applyAlignment="1">
      <alignment horizontal="center" vertical="center" wrapText="1"/>
    </xf>
    <xf numFmtId="0" fontId="0" fillId="0" borderId="0" xfId="0" applyAlignment="1">
      <alignment horizontal="center" vertical="center"/>
    </xf>
    <xf numFmtId="0" fontId="10" fillId="0" borderId="1" xfId="22" applyFont="1" applyBorder="1" applyAlignment="1">
      <alignment vertical="center" wrapText="1"/>
    </xf>
    <xf numFmtId="0" fontId="10" fillId="0" borderId="0" xfId="22" applyFont="1" applyAlignment="1">
      <alignment vertical="center" wrapText="1"/>
    </xf>
    <xf numFmtId="0" fontId="12" fillId="0" borderId="0" xfId="22" applyFont="1" applyAlignment="1">
      <alignment vertical="center" wrapText="1"/>
    </xf>
    <xf numFmtId="0" fontId="9" fillId="0" borderId="0" xfId="22" applyFont="1" applyAlignment="1">
      <alignment vertical="center" wrapText="1"/>
    </xf>
    <xf numFmtId="0" fontId="9" fillId="0" borderId="2" xfId="22" applyFont="1" applyBorder="1" applyAlignment="1">
      <alignment vertical="center" wrapText="1"/>
    </xf>
    <xf numFmtId="0" fontId="4" fillId="10" borderId="3" xfId="0" applyFont="1" applyFill="1" applyBorder="1" applyAlignment="1">
      <alignment horizontal="center" vertical="center" wrapText="1"/>
    </xf>
    <xf numFmtId="49" fontId="4" fillId="10" borderId="3" xfId="0" applyNumberFormat="1" applyFont="1" applyFill="1" applyBorder="1" applyAlignment="1">
      <alignment horizontal="center" vertical="center" wrapText="1"/>
    </xf>
    <xf numFmtId="0" fontId="4" fillId="10" borderId="17" xfId="0" applyFont="1" applyFill="1" applyBorder="1" applyAlignment="1">
      <alignment horizontal="center" vertical="center" wrapText="1"/>
    </xf>
    <xf numFmtId="0" fontId="4" fillId="10" borderId="4" xfId="0" applyFont="1" applyFill="1" applyBorder="1" applyAlignment="1">
      <alignment horizontal="center" vertical="center" wrapText="1"/>
    </xf>
    <xf numFmtId="175" fontId="11" fillId="0" borderId="6" xfId="15" applyNumberFormat="1" applyFont="1" applyFill="1" applyBorder="1" applyAlignment="1">
      <alignment horizontal="center" vertical="center"/>
    </xf>
    <xf numFmtId="0" fontId="15" fillId="12" borderId="6" xfId="0" applyFont="1" applyFill="1" applyBorder="1" applyAlignment="1">
      <alignment horizontal="center" vertical="center"/>
    </xf>
    <xf numFmtId="0" fontId="11" fillId="12" borderId="6" xfId="0" applyFont="1" applyFill="1" applyBorder="1" applyAlignment="1">
      <alignment horizontal="center" vertical="center"/>
    </xf>
    <xf numFmtId="0" fontId="10" fillId="10" borderId="12"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31" fillId="0" borderId="0" xfId="28" applyFont="1" applyAlignment="1">
      <alignment vertical="center"/>
    </xf>
    <xf numFmtId="176" fontId="15" fillId="0" borderId="6" xfId="14" applyNumberFormat="1" applyFont="1" applyBorder="1" applyAlignment="1">
      <alignment vertical="center"/>
    </xf>
    <xf numFmtId="176" fontId="11" fillId="11" borderId="6" xfId="14" applyNumberFormat="1" applyFont="1" applyFill="1" applyBorder="1" applyAlignment="1">
      <alignment horizontal="center" vertical="center"/>
    </xf>
    <xf numFmtId="0" fontId="10" fillId="13" borderId="6" xfId="22" applyFont="1" applyFill="1" applyBorder="1" applyAlignment="1">
      <alignment horizontal="center" vertical="center" wrapText="1"/>
    </xf>
    <xf numFmtId="0" fontId="10" fillId="9" borderId="67" xfId="22" applyFont="1" applyFill="1" applyBorder="1" applyAlignment="1">
      <alignment vertical="center" wrapText="1"/>
    </xf>
    <xf numFmtId="0" fontId="10" fillId="9" borderId="68" xfId="22" applyFont="1" applyFill="1" applyBorder="1" applyAlignment="1">
      <alignment vertical="center" wrapText="1"/>
    </xf>
    <xf numFmtId="0" fontId="10" fillId="13" borderId="18" xfId="22" applyFont="1" applyFill="1" applyBorder="1" applyAlignment="1">
      <alignment horizontal="center" vertical="center" wrapText="1"/>
    </xf>
    <xf numFmtId="0" fontId="10" fillId="13" borderId="19" xfId="22" applyFont="1" applyFill="1" applyBorder="1" applyAlignment="1">
      <alignment horizontal="center" vertical="center" wrapText="1"/>
    </xf>
    <xf numFmtId="0" fontId="9" fillId="0" borderId="23" xfId="22" applyFont="1" applyBorder="1" applyAlignment="1">
      <alignment horizontal="left" vertical="center" wrapText="1"/>
    </xf>
    <xf numFmtId="168" fontId="10" fillId="0" borderId="5" xfId="11" applyFont="1" applyFill="1" applyBorder="1" applyAlignment="1" applyProtection="1">
      <alignment horizontal="center" vertical="center" wrapText="1"/>
    </xf>
    <xf numFmtId="9" fontId="10" fillId="0" borderId="6" xfId="22" applyNumberFormat="1" applyFont="1" applyBorder="1" applyAlignment="1">
      <alignment horizontal="center" vertical="center" wrapText="1"/>
    </xf>
    <xf numFmtId="9" fontId="10" fillId="0" borderId="5" xfId="22" applyNumberFormat="1" applyFont="1" applyBorder="1" applyAlignment="1">
      <alignment horizontal="center" vertical="center" wrapText="1"/>
    </xf>
    <xf numFmtId="0" fontId="10" fillId="13" borderId="24" xfId="22" applyFont="1" applyFill="1" applyBorder="1" applyAlignment="1">
      <alignment horizontal="center" vertical="center" wrapText="1"/>
    </xf>
    <xf numFmtId="0" fontId="10" fillId="13" borderId="25" xfId="22" applyFont="1" applyFill="1" applyBorder="1" applyAlignment="1">
      <alignment horizontal="center" vertical="center" wrapText="1"/>
    </xf>
    <xf numFmtId="0" fontId="10" fillId="13" borderId="26" xfId="22" applyFont="1" applyFill="1" applyBorder="1" applyAlignment="1">
      <alignment horizontal="center" vertical="center" wrapText="1"/>
    </xf>
    <xf numFmtId="0" fontId="9" fillId="0" borderId="1" xfId="22" applyFont="1" applyBorder="1" applyAlignment="1">
      <alignment horizontal="left" vertical="center" wrapText="1"/>
    </xf>
    <xf numFmtId="3" fontId="10" fillId="0" borderId="0" xfId="22" applyNumberFormat="1" applyFont="1" applyAlignment="1">
      <alignment horizontal="center" vertical="center" wrapText="1"/>
    </xf>
    <xf numFmtId="168" fontId="10" fillId="0" borderId="0" xfId="11" applyFont="1" applyFill="1" applyBorder="1" applyAlignment="1" applyProtection="1">
      <alignment horizontal="center" vertical="center" wrapText="1"/>
    </xf>
    <xf numFmtId="0" fontId="32" fillId="0" borderId="0" xfId="22" applyFont="1" applyAlignment="1">
      <alignment horizontal="center" vertical="center" wrapText="1"/>
    </xf>
    <xf numFmtId="0" fontId="32" fillId="0" borderId="2" xfId="22" applyFont="1" applyBorder="1" applyAlignment="1">
      <alignment horizontal="center" vertical="center" wrapText="1"/>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31" fillId="0" borderId="15" xfId="0" applyFont="1" applyBorder="1" applyAlignment="1">
      <alignment horizontal="center" vertical="center"/>
    </xf>
    <xf numFmtId="0" fontId="16" fillId="0" borderId="22" xfId="0" applyFont="1" applyBorder="1" applyAlignment="1">
      <alignment horizontal="left" vertical="center" wrapText="1"/>
    </xf>
    <xf numFmtId="0" fontId="16"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10" fillId="13" borderId="23" xfId="22" applyFont="1" applyFill="1" applyBorder="1" applyAlignment="1">
      <alignment horizontal="center" vertical="center" wrapText="1"/>
    </xf>
    <xf numFmtId="0" fontId="10" fillId="13" borderId="5" xfId="22" applyFont="1" applyFill="1" applyBorder="1" applyAlignment="1">
      <alignment horizontal="center" vertical="center" wrapText="1"/>
    </xf>
    <xf numFmtId="0" fontId="10" fillId="13" borderId="20" xfId="22" applyFont="1" applyFill="1" applyBorder="1" applyAlignment="1">
      <alignment vertical="center" wrapText="1"/>
    </xf>
    <xf numFmtId="0" fontId="10" fillId="13" borderId="13" xfId="22" applyFont="1" applyFill="1" applyBorder="1" applyAlignment="1">
      <alignment vertical="center" wrapText="1"/>
    </xf>
    <xf numFmtId="0" fontId="10" fillId="13" borderId="23" xfId="22" applyFont="1" applyFill="1" applyBorder="1" applyAlignment="1">
      <alignment vertical="center" wrapText="1"/>
    </xf>
    <xf numFmtId="0" fontId="10" fillId="13" borderId="31" xfId="22" applyFont="1" applyFill="1" applyBorder="1" applyAlignment="1">
      <alignment horizontal="center" vertical="center" wrapText="1"/>
    </xf>
    <xf numFmtId="0" fontId="10" fillId="12" borderId="0" xfId="22" applyFont="1" applyFill="1" applyAlignment="1">
      <alignment vertical="center" wrapText="1"/>
    </xf>
    <xf numFmtId="0" fontId="15" fillId="0" borderId="6" xfId="0" applyFont="1" applyBorder="1" applyAlignment="1">
      <alignment horizontal="center" vertical="center" wrapText="1"/>
    </xf>
    <xf numFmtId="9" fontId="10" fillId="0" borderId="3" xfId="28" applyFont="1" applyFill="1" applyBorder="1" applyAlignment="1" applyProtection="1">
      <alignment horizontal="center" vertical="center" wrapText="1"/>
    </xf>
    <xf numFmtId="1" fontId="10" fillId="10" borderId="5" xfId="28" applyNumberFormat="1" applyFont="1" applyFill="1" applyBorder="1" applyAlignment="1" applyProtection="1">
      <alignment horizontal="center" vertical="center" wrapText="1"/>
    </xf>
    <xf numFmtId="9" fontId="0" fillId="0" borderId="0" xfId="28" applyFont="1"/>
    <xf numFmtId="9" fontId="10" fillId="0" borderId="3" xfId="22" applyNumberFormat="1" applyFont="1" applyBorder="1" applyAlignment="1">
      <alignment horizontal="center" vertical="center" wrapText="1"/>
    </xf>
    <xf numFmtId="0" fontId="10" fillId="0" borderId="5" xfId="22" applyFont="1" applyBorder="1" applyAlignment="1">
      <alignment horizontal="center" vertical="center" wrapText="1"/>
    </xf>
    <xf numFmtId="3" fontId="10" fillId="0" borderId="1" xfId="22" applyNumberFormat="1" applyFont="1" applyBorder="1" applyAlignment="1">
      <alignment vertical="center" wrapText="1"/>
    </xf>
    <xf numFmtId="172" fontId="39" fillId="0" borderId="6" xfId="10" applyNumberFormat="1" applyFont="1" applyFill="1" applyBorder="1" applyAlignment="1">
      <alignment horizontal="right" vertical="center"/>
    </xf>
    <xf numFmtId="172" fontId="10" fillId="0" borderId="1" xfId="22" applyNumberFormat="1" applyFont="1" applyBorder="1" applyAlignment="1">
      <alignment vertical="center" wrapText="1"/>
    </xf>
    <xf numFmtId="9" fontId="10" fillId="0" borderId="3" xfId="28" applyFont="1" applyBorder="1" applyAlignment="1">
      <alignment horizontal="center" vertical="center" wrapText="1"/>
    </xf>
    <xf numFmtId="9" fontId="31" fillId="0" borderId="6" xfId="28" applyFont="1" applyFill="1" applyBorder="1" applyAlignment="1">
      <alignment vertical="center" wrapText="1"/>
    </xf>
    <xf numFmtId="172" fontId="10" fillId="0" borderId="3" xfId="10" applyNumberFormat="1" applyFont="1" applyBorder="1" applyAlignment="1">
      <alignment horizontal="center" vertical="center" wrapText="1"/>
    </xf>
    <xf numFmtId="172" fontId="10" fillId="0" borderId="3" xfId="10" applyNumberFormat="1" applyFont="1" applyFill="1" applyBorder="1" applyAlignment="1" applyProtection="1">
      <alignment horizontal="center" vertical="center" wrapText="1"/>
    </xf>
    <xf numFmtId="172" fontId="10" fillId="10" borderId="5" xfId="10" applyNumberFormat="1" applyFont="1" applyFill="1" applyBorder="1" applyAlignment="1" applyProtection="1">
      <alignment vertical="center" wrapText="1"/>
    </xf>
    <xf numFmtId="9" fontId="9" fillId="10" borderId="5" xfId="30" applyFont="1" applyFill="1" applyBorder="1" applyAlignment="1" applyProtection="1">
      <alignment horizontal="center" vertical="center" wrapText="1"/>
    </xf>
    <xf numFmtId="173" fontId="10" fillId="10" borderId="5" xfId="28" applyNumberFormat="1" applyFont="1" applyFill="1" applyBorder="1" applyAlignment="1" applyProtection="1">
      <alignment horizontal="center" vertical="center" wrapText="1"/>
    </xf>
    <xf numFmtId="172" fontId="9" fillId="10" borderId="5" xfId="10" applyNumberFormat="1" applyFont="1" applyFill="1" applyBorder="1" applyAlignment="1" applyProtection="1">
      <alignment vertical="center" wrapText="1"/>
    </xf>
    <xf numFmtId="172" fontId="9" fillId="10" borderId="5" xfId="10" applyNumberFormat="1" applyFont="1" applyFill="1" applyBorder="1" applyAlignment="1" applyProtection="1">
      <alignment horizontal="center" vertical="center" wrapText="1"/>
    </xf>
    <xf numFmtId="9" fontId="10" fillId="0" borderId="4" xfId="28" applyFont="1" applyFill="1" applyBorder="1" applyAlignment="1" applyProtection="1">
      <alignment horizontal="center" vertical="center" wrapText="1"/>
      <protection locked="0"/>
    </xf>
    <xf numFmtId="0" fontId="0" fillId="0" borderId="0" xfId="0" applyAlignment="1">
      <alignment horizontal="left" vertical="center"/>
    </xf>
    <xf numFmtId="0" fontId="30" fillId="0" borderId="0" xfId="0" applyFont="1" applyAlignment="1">
      <alignment horizontal="left" vertical="center"/>
    </xf>
    <xf numFmtId="172" fontId="10" fillId="10" borderId="5" xfId="10" applyNumberFormat="1" applyFont="1" applyFill="1" applyBorder="1" applyAlignment="1" applyProtection="1">
      <alignment horizontal="center" vertical="center" wrapText="1"/>
    </xf>
    <xf numFmtId="169" fontId="9" fillId="10" borderId="5" xfId="10" applyFont="1" applyFill="1" applyBorder="1" applyAlignment="1" applyProtection="1">
      <alignment vertical="center" wrapText="1"/>
    </xf>
    <xf numFmtId="9" fontId="10" fillId="0" borderId="15" xfId="22" applyNumberFormat="1" applyFont="1" applyBorder="1" applyAlignment="1">
      <alignment horizontal="center" vertical="center" wrapText="1"/>
    </xf>
    <xf numFmtId="173" fontId="10" fillId="0" borderId="12" xfId="22" applyNumberFormat="1" applyFont="1" applyBorder="1" applyAlignment="1">
      <alignment horizontal="center" vertical="center" wrapText="1"/>
    </xf>
    <xf numFmtId="9" fontId="10" fillId="0" borderId="12" xfId="22" applyNumberFormat="1" applyFont="1" applyBorder="1" applyAlignment="1">
      <alignment horizontal="center" vertical="center" wrapText="1"/>
    </xf>
    <xf numFmtId="9" fontId="9" fillId="10" borderId="12" xfId="28" applyFont="1" applyFill="1" applyBorder="1" applyAlignment="1" applyProtection="1">
      <alignment horizontal="center" vertical="center" wrapText="1"/>
      <protection locked="0"/>
    </xf>
    <xf numFmtId="9" fontId="9" fillId="10" borderId="27" xfId="28" applyFont="1" applyFill="1" applyBorder="1" applyAlignment="1" applyProtection="1">
      <alignment horizontal="center" vertical="center" wrapText="1"/>
      <protection locked="0"/>
    </xf>
    <xf numFmtId="173" fontId="10" fillId="0" borderId="5" xfId="22" applyNumberFormat="1" applyFont="1" applyBorder="1" applyAlignment="1">
      <alignment horizontal="center" vertical="center" wrapText="1"/>
    </xf>
    <xf numFmtId="172" fontId="39" fillId="0" borderId="39" xfId="10" applyNumberFormat="1" applyFont="1" applyFill="1" applyBorder="1" applyAlignment="1">
      <alignment horizontal="right" vertical="center"/>
    </xf>
    <xf numFmtId="0" fontId="10" fillId="13" borderId="69" xfId="22" applyFont="1" applyFill="1" applyBorder="1" applyAlignment="1">
      <alignment vertical="center" wrapText="1"/>
    </xf>
    <xf numFmtId="168" fontId="31" fillId="0" borderId="6" xfId="11" applyFont="1" applyFill="1" applyBorder="1" applyAlignment="1">
      <alignment horizontal="center" vertical="center" wrapText="1"/>
    </xf>
    <xf numFmtId="177" fontId="15" fillId="0" borderId="6" xfId="0" applyNumberFormat="1" applyFont="1" applyBorder="1" applyAlignment="1">
      <alignment vertical="center"/>
    </xf>
    <xf numFmtId="178" fontId="15" fillId="0" borderId="6" xfId="14" applyNumberFormat="1" applyFont="1" applyFill="1" applyBorder="1" applyAlignment="1">
      <alignment vertical="center"/>
    </xf>
    <xf numFmtId="14" fontId="41" fillId="0" borderId="14" xfId="0" applyNumberFormat="1" applyFont="1" applyBorder="1" applyAlignment="1">
      <alignment vertical="center"/>
    </xf>
    <xf numFmtId="0" fontId="41" fillId="0" borderId="4" xfId="0" applyFont="1" applyBorder="1" applyAlignment="1">
      <alignment vertical="center" wrapText="1"/>
    </xf>
    <xf numFmtId="179" fontId="11" fillId="11" borderId="6" xfId="15" applyNumberFormat="1" applyFont="1" applyFill="1" applyBorder="1" applyAlignment="1">
      <alignment horizontal="center" vertical="center"/>
    </xf>
    <xf numFmtId="180" fontId="11" fillId="11" borderId="6" xfId="14" applyNumberFormat="1" applyFont="1" applyFill="1" applyBorder="1" applyAlignment="1">
      <alignment horizontal="center" vertical="center"/>
    </xf>
    <xf numFmtId="172" fontId="0" fillId="0" borderId="0" xfId="0" applyNumberFormat="1" applyAlignment="1">
      <alignment vertical="center"/>
    </xf>
    <xf numFmtId="0" fontId="10" fillId="0" borderId="3" xfId="22" applyFont="1" applyBorder="1" applyAlignment="1">
      <alignment horizontal="right" vertical="center" wrapText="1"/>
    </xf>
    <xf numFmtId="180" fontId="15" fillId="0" borderId="6" xfId="14" applyNumberFormat="1" applyFont="1" applyBorder="1" applyAlignment="1">
      <alignment vertical="center"/>
    </xf>
    <xf numFmtId="0" fontId="40" fillId="0" borderId="6" xfId="34" applyNumberFormat="1" applyFill="1" applyBorder="1" applyAlignment="1">
      <alignment vertical="center" wrapText="1"/>
    </xf>
    <xf numFmtId="0" fontId="31" fillId="0" borderId="6" xfId="0" applyFont="1" applyBorder="1" applyAlignment="1">
      <alignment vertical="center" wrapText="1"/>
    </xf>
    <xf numFmtId="9" fontId="9" fillId="0" borderId="6" xfId="28" applyFont="1" applyFill="1" applyBorder="1" applyAlignment="1">
      <alignment vertical="center" wrapText="1"/>
    </xf>
    <xf numFmtId="0" fontId="35" fillId="0" borderId="6" xfId="0" applyFont="1" applyBorder="1" applyAlignment="1">
      <alignment vertical="center" wrapText="1"/>
    </xf>
    <xf numFmtId="9" fontId="35" fillId="0" borderId="6" xfId="28" applyFont="1" applyFill="1" applyBorder="1" applyAlignment="1">
      <alignment vertical="center" wrapText="1"/>
    </xf>
    <xf numFmtId="0" fontId="31" fillId="0" borderId="6" xfId="0" applyFont="1" applyBorder="1" applyAlignment="1">
      <alignment horizontal="left" vertical="center" wrapText="1"/>
    </xf>
    <xf numFmtId="9" fontId="31" fillId="0" borderId="6" xfId="28" applyFont="1" applyFill="1" applyBorder="1" applyAlignment="1">
      <alignment horizontal="center" vertical="center" wrapText="1"/>
    </xf>
    <xf numFmtId="0" fontId="31" fillId="0" borderId="0" xfId="0" applyFont="1" applyAlignment="1">
      <alignment vertical="center" wrapText="1"/>
    </xf>
    <xf numFmtId="9" fontId="31" fillId="0" borderId="6" xfId="0" applyNumberFormat="1" applyFont="1" applyBorder="1" applyAlignment="1">
      <alignment vertical="center" wrapText="1"/>
    </xf>
    <xf numFmtId="172" fontId="26" fillId="0" borderId="6" xfId="10" applyNumberFormat="1" applyFont="1" applyFill="1" applyBorder="1" applyAlignment="1">
      <alignment vertical="center"/>
    </xf>
    <xf numFmtId="0" fontId="9" fillId="0" borderId="6" xfId="28" applyNumberFormat="1" applyFont="1" applyFill="1" applyBorder="1" applyAlignment="1">
      <alignment vertical="center" wrapText="1"/>
    </xf>
    <xf numFmtId="0" fontId="9" fillId="0" borderId="6" xfId="0" applyFont="1" applyBorder="1" applyAlignment="1">
      <alignment vertical="center" wrapText="1"/>
    </xf>
    <xf numFmtId="0" fontId="40" fillId="9" borderId="6" xfId="34" applyNumberFormat="1" applyFill="1" applyBorder="1" applyAlignment="1">
      <alignment vertical="center" wrapText="1"/>
    </xf>
    <xf numFmtId="0" fontId="9" fillId="9" borderId="6" xfId="0" applyFont="1" applyFill="1" applyBorder="1" applyAlignment="1">
      <alignment vertical="center" wrapText="1"/>
    </xf>
    <xf numFmtId="0" fontId="40" fillId="9" borderId="6" xfId="34" applyFill="1" applyBorder="1" applyAlignment="1">
      <alignment vertical="center" wrapText="1"/>
    </xf>
    <xf numFmtId="0" fontId="9" fillId="9" borderId="6" xfId="28" applyNumberFormat="1" applyFont="1" applyFill="1" applyBorder="1" applyAlignment="1">
      <alignment vertical="center" wrapText="1"/>
    </xf>
    <xf numFmtId="9" fontId="40" fillId="9" borderId="6" xfId="34" applyNumberFormat="1" applyFill="1" applyBorder="1" applyAlignment="1">
      <alignment vertical="center" wrapText="1"/>
    </xf>
    <xf numFmtId="172" fontId="0" fillId="0" borderId="6" xfId="10" applyNumberFormat="1" applyFont="1" applyFill="1" applyBorder="1" applyAlignment="1">
      <alignment vertical="center"/>
    </xf>
    <xf numFmtId="0" fontId="31" fillId="9" borderId="6" xfId="0" applyFont="1" applyFill="1" applyBorder="1" applyAlignment="1">
      <alignment vertical="center" wrapText="1"/>
    </xf>
    <xf numFmtId="172" fontId="1" fillId="0" borderId="6" xfId="10" applyNumberFormat="1" applyFont="1" applyFill="1" applyBorder="1" applyAlignment="1">
      <alignment horizontal="right" vertical="center"/>
    </xf>
    <xf numFmtId="0" fontId="35" fillId="9" borderId="6" xfId="0" applyFont="1" applyFill="1" applyBorder="1" applyAlignment="1">
      <alignment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168" fontId="9" fillId="0" borderId="6" xfId="11" applyFont="1" applyFill="1" applyBorder="1" applyAlignment="1">
      <alignment horizontal="center" vertical="center" wrapText="1"/>
    </xf>
    <xf numFmtId="0" fontId="42" fillId="0" borderId="6" xfId="34" applyNumberFormat="1" applyFont="1" applyFill="1" applyBorder="1" applyAlignment="1">
      <alignment vertical="center" wrapText="1"/>
    </xf>
    <xf numFmtId="174" fontId="1" fillId="0" borderId="0" xfId="14" applyNumberFormat="1" applyFont="1" applyBorder="1" applyAlignment="1">
      <alignment vertical="center"/>
    </xf>
    <xf numFmtId="172" fontId="1" fillId="0" borderId="14" xfId="10" applyNumberFormat="1" applyFont="1" applyFill="1" applyBorder="1" applyAlignment="1">
      <alignment vertical="center"/>
    </xf>
    <xf numFmtId="172" fontId="1" fillId="0" borderId="4" xfId="10" applyNumberFormat="1" applyFont="1" applyFill="1" applyBorder="1" applyAlignment="1">
      <alignment vertical="center"/>
    </xf>
    <xf numFmtId="172" fontId="1" fillId="0" borderId="4" xfId="10" applyNumberFormat="1" applyFont="1" applyBorder="1" applyAlignment="1">
      <alignment vertical="center"/>
    </xf>
    <xf numFmtId="172" fontId="1" fillId="0" borderId="15" xfId="10" applyNumberFormat="1" applyFont="1" applyBorder="1" applyAlignment="1">
      <alignment vertical="center"/>
    </xf>
    <xf numFmtId="172" fontId="1" fillId="0" borderId="20" xfId="10" applyNumberFormat="1" applyFont="1" applyFill="1" applyBorder="1" applyAlignment="1">
      <alignment vertical="center"/>
    </xf>
    <xf numFmtId="172" fontId="1" fillId="0" borderId="21" xfId="10" applyNumberFormat="1" applyFont="1" applyFill="1" applyBorder="1" applyAlignment="1">
      <alignment vertical="center"/>
    </xf>
    <xf numFmtId="172" fontId="1" fillId="9" borderId="21" xfId="10" applyNumberFormat="1" applyFont="1" applyFill="1" applyBorder="1" applyAlignment="1">
      <alignment vertical="center"/>
    </xf>
    <xf numFmtId="172" fontId="1" fillId="0" borderId="21" xfId="10" applyNumberFormat="1" applyFont="1" applyBorder="1" applyAlignment="1">
      <alignment vertical="center"/>
    </xf>
    <xf numFmtId="172" fontId="1" fillId="0" borderId="22" xfId="10" applyNumberFormat="1" applyFont="1" applyBorder="1" applyAlignment="1">
      <alignment vertical="center"/>
    </xf>
    <xf numFmtId="172" fontId="1" fillId="0" borderId="13" xfId="10" applyNumberFormat="1" applyFont="1" applyFill="1" applyBorder="1" applyAlignment="1">
      <alignment vertical="center"/>
    </xf>
    <xf numFmtId="172" fontId="1" fillId="0" borderId="6" xfId="10" applyNumberFormat="1" applyFont="1" applyFill="1" applyBorder="1" applyAlignment="1">
      <alignment vertical="center"/>
    </xf>
    <xf numFmtId="172" fontId="1" fillId="0" borderId="6" xfId="10" applyNumberFormat="1" applyFont="1" applyBorder="1" applyAlignment="1">
      <alignment vertical="center"/>
    </xf>
    <xf numFmtId="9" fontId="1" fillId="0" borderId="12" xfId="28" applyFont="1" applyBorder="1" applyAlignment="1">
      <alignment vertical="center"/>
    </xf>
    <xf numFmtId="9" fontId="1" fillId="0" borderId="6" xfId="28" applyFont="1" applyFill="1" applyBorder="1" applyAlignment="1">
      <alignment vertical="center"/>
    </xf>
    <xf numFmtId="9" fontId="1" fillId="0" borderId="16" xfId="28" applyFont="1" applyFill="1" applyBorder="1" applyAlignment="1">
      <alignment vertical="center"/>
    </xf>
    <xf numFmtId="172" fontId="1" fillId="0" borderId="12" xfId="10" applyNumberFormat="1" applyFont="1" applyBorder="1" applyAlignment="1">
      <alignment vertical="center"/>
    </xf>
    <xf numFmtId="172" fontId="1" fillId="0" borderId="16" xfId="10" applyNumberFormat="1" applyFont="1" applyFill="1" applyBorder="1" applyAlignment="1">
      <alignment vertical="center"/>
    </xf>
    <xf numFmtId="172" fontId="1" fillId="0" borderId="23" xfId="10" applyNumberFormat="1" applyFont="1" applyFill="1" applyBorder="1" applyAlignment="1">
      <alignment vertical="center"/>
    </xf>
    <xf numFmtId="172" fontId="1" fillId="0" borderId="5" xfId="10" applyNumberFormat="1" applyFont="1" applyFill="1" applyBorder="1" applyAlignment="1">
      <alignment vertical="center"/>
    </xf>
    <xf numFmtId="172" fontId="1" fillId="0" borderId="5" xfId="10" applyNumberFormat="1" applyFont="1" applyBorder="1" applyAlignment="1">
      <alignment vertical="center"/>
    </xf>
    <xf numFmtId="9" fontId="1" fillId="0" borderId="27" xfId="28" applyFont="1" applyBorder="1" applyAlignment="1">
      <alignment vertical="center"/>
    </xf>
    <xf numFmtId="9" fontId="1" fillId="0" borderId="5" xfId="28" applyFont="1" applyFill="1" applyBorder="1" applyAlignment="1">
      <alignment vertical="center"/>
    </xf>
    <xf numFmtId="9" fontId="1" fillId="0" borderId="28" xfId="28" applyFont="1" applyFill="1" applyBorder="1" applyAlignment="1">
      <alignment vertical="center"/>
    </xf>
    <xf numFmtId="165" fontId="1" fillId="0" borderId="0" xfId="15" applyFont="1" applyAlignment="1">
      <alignment vertical="center"/>
    </xf>
    <xf numFmtId="9" fontId="1" fillId="0" borderId="16" xfId="28" applyFont="1" applyBorder="1" applyAlignment="1">
      <alignment vertical="center"/>
    </xf>
    <xf numFmtId="172" fontId="1" fillId="9" borderId="6" xfId="10" applyNumberFormat="1" applyFont="1" applyFill="1" applyBorder="1" applyAlignment="1">
      <alignment vertical="center"/>
    </xf>
    <xf numFmtId="172" fontId="1" fillId="0" borderId="16" xfId="10" applyNumberFormat="1" applyFont="1" applyBorder="1" applyAlignment="1">
      <alignment vertical="center"/>
    </xf>
    <xf numFmtId="9" fontId="1" fillId="0" borderId="28" xfId="28" applyFont="1" applyBorder="1" applyAlignment="1">
      <alignment vertical="center"/>
    </xf>
    <xf numFmtId="9" fontId="9" fillId="9" borderId="6" xfId="28" applyFont="1" applyFill="1" applyBorder="1" applyAlignment="1">
      <alignment vertical="center" wrapText="1"/>
    </xf>
    <xf numFmtId="0" fontId="9" fillId="0" borderId="6" xfId="36" applyNumberFormat="1" applyFont="1" applyFill="1" applyBorder="1" applyAlignment="1">
      <alignment vertical="center" wrapText="1"/>
    </xf>
    <xf numFmtId="0" fontId="9" fillId="9" borderId="6" xfId="36" applyNumberFormat="1" applyFont="1" applyFill="1" applyBorder="1" applyAlignment="1">
      <alignment vertical="center" wrapText="1"/>
    </xf>
    <xf numFmtId="0" fontId="9" fillId="0" borderId="6" xfId="38" applyNumberFormat="1" applyFont="1" applyFill="1" applyBorder="1" applyAlignment="1">
      <alignment vertical="center" wrapText="1"/>
    </xf>
    <xf numFmtId="0" fontId="9" fillId="9" borderId="6" xfId="38" applyNumberFormat="1" applyFont="1" applyFill="1" applyBorder="1" applyAlignment="1">
      <alignment vertical="center" wrapText="1"/>
    </xf>
    <xf numFmtId="0" fontId="32" fillId="0" borderId="6" xfId="38" applyNumberFormat="1" applyFont="1" applyFill="1" applyBorder="1" applyAlignment="1">
      <alignment vertical="center" wrapText="1"/>
    </xf>
    <xf numFmtId="0" fontId="42" fillId="9" borderId="6" xfId="34" applyNumberFormat="1" applyFont="1" applyFill="1" applyBorder="1" applyAlignment="1">
      <alignment vertical="center" wrapText="1"/>
    </xf>
    <xf numFmtId="0" fontId="40" fillId="9" borderId="0" xfId="34" applyFill="1" applyAlignment="1">
      <alignment vertical="center" wrapText="1"/>
    </xf>
    <xf numFmtId="9" fontId="31" fillId="9" borderId="6" xfId="28" applyFont="1" applyFill="1" applyBorder="1" applyAlignment="1">
      <alignment vertical="center" wrapText="1"/>
    </xf>
    <xf numFmtId="3" fontId="3" fillId="0" borderId="6" xfId="40" applyNumberFormat="1" applyBorder="1" applyAlignment="1">
      <alignment horizontal="right" vertical="top"/>
    </xf>
    <xf numFmtId="0" fontId="3" fillId="0" borderId="6" xfId="40" applyBorder="1" applyAlignment="1">
      <alignment vertical="top"/>
    </xf>
    <xf numFmtId="3" fontId="11" fillId="11" borderId="6" xfId="0" applyNumberFormat="1" applyFont="1" applyFill="1" applyBorder="1" applyAlignment="1">
      <alignment horizontal="center" vertical="center"/>
    </xf>
    <xf numFmtId="175" fontId="11" fillId="15" borderId="6" xfId="0" applyNumberFormat="1" applyFont="1" applyFill="1" applyBorder="1" applyAlignment="1">
      <alignment horizontal="center" vertical="center"/>
    </xf>
    <xf numFmtId="174" fontId="20" fillId="0" borderId="0" xfId="14" applyNumberFormat="1" applyFont="1" applyFill="1" applyBorder="1" applyAlignment="1">
      <alignment vertical="center"/>
    </xf>
    <xf numFmtId="0" fontId="20" fillId="0" borderId="0" xfId="0" applyFont="1" applyAlignment="1">
      <alignment vertical="center"/>
    </xf>
    <xf numFmtId="172" fontId="20" fillId="0" borderId="0" xfId="0" applyNumberFormat="1" applyFont="1" applyAlignment="1">
      <alignment vertical="center"/>
    </xf>
    <xf numFmtId="0" fontId="20" fillId="0" borderId="0" xfId="0" applyFont="1"/>
    <xf numFmtId="181" fontId="11" fillId="11" borderId="6" xfId="15" applyNumberFormat="1" applyFont="1" applyFill="1" applyBorder="1" applyAlignment="1">
      <alignment horizontal="center" vertical="center"/>
    </xf>
    <xf numFmtId="0" fontId="9" fillId="0" borderId="35"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47" xfId="22" applyFont="1" applyBorder="1" applyAlignment="1">
      <alignment horizontal="center" vertical="center" wrapText="1"/>
    </xf>
    <xf numFmtId="0" fontId="10" fillId="0" borderId="24" xfId="22" applyFont="1" applyBorder="1" applyAlignment="1">
      <alignment horizontal="center" vertical="center"/>
    </xf>
    <xf numFmtId="0" fontId="10" fillId="0" borderId="25" xfId="22" applyFont="1" applyBorder="1" applyAlignment="1">
      <alignment horizontal="center" vertical="center"/>
    </xf>
    <xf numFmtId="0" fontId="10" fillId="0" borderId="26" xfId="22" applyFont="1" applyBorder="1" applyAlignment="1">
      <alignment horizontal="center" vertical="center"/>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0" fillId="0" borderId="20" xfId="22" applyFont="1" applyBorder="1" applyAlignment="1">
      <alignment horizontal="center" vertical="center" wrapText="1"/>
    </xf>
    <xf numFmtId="0" fontId="10" fillId="0" borderId="21" xfId="22" applyFont="1" applyBorder="1" applyAlignment="1">
      <alignment horizontal="center" vertical="center" wrapText="1"/>
    </xf>
    <xf numFmtId="0" fontId="10" fillId="0" borderId="22" xfId="22" applyFont="1" applyBorder="1" applyAlignment="1">
      <alignment horizontal="center" vertical="center" wrapText="1"/>
    </xf>
    <xf numFmtId="0" fontId="10" fillId="0" borderId="23" xfId="22" applyFont="1" applyBorder="1" applyAlignment="1">
      <alignment horizontal="center" vertical="center" wrapText="1"/>
    </xf>
    <xf numFmtId="0" fontId="10" fillId="0" borderId="5" xfId="22" applyFont="1" applyBorder="1" applyAlignment="1">
      <alignment horizontal="center" vertical="center" wrapText="1"/>
    </xf>
    <xf numFmtId="0" fontId="10" fillId="0" borderId="28" xfId="22" applyFont="1" applyBorder="1" applyAlignment="1">
      <alignment horizontal="center"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10" fillId="13" borderId="35" xfId="22" applyFont="1" applyFill="1" applyBorder="1" applyAlignment="1">
      <alignment horizontal="left" vertical="center" wrapText="1"/>
    </xf>
    <xf numFmtId="0" fontId="10" fillId="13" borderId="37" xfId="22" applyFont="1" applyFill="1" applyBorder="1" applyAlignment="1">
      <alignment horizontal="left" vertical="center" wrapText="1"/>
    </xf>
    <xf numFmtId="0" fontId="10" fillId="13" borderId="1" xfId="22" applyFont="1" applyFill="1" applyBorder="1" applyAlignment="1">
      <alignment horizontal="left" vertical="center" wrapText="1"/>
    </xf>
    <xf numFmtId="0" fontId="10" fillId="13" borderId="2" xfId="22" applyFont="1" applyFill="1" applyBorder="1" applyAlignment="1">
      <alignment horizontal="left" vertical="center" wrapText="1"/>
    </xf>
    <xf numFmtId="0" fontId="10" fillId="13" borderId="47" xfId="22" applyFont="1" applyFill="1" applyBorder="1" applyAlignment="1">
      <alignment horizontal="left" vertical="center" wrapText="1"/>
    </xf>
    <xf numFmtId="0" fontId="10" fillId="13" borderId="48" xfId="22" applyFont="1" applyFill="1" applyBorder="1" applyAlignment="1">
      <alignment horizontal="left" vertical="center" wrapText="1"/>
    </xf>
    <xf numFmtId="0" fontId="10" fillId="0" borderId="35" xfId="22" applyFont="1" applyBorder="1" applyAlignment="1">
      <alignment horizontal="center" vertical="center" wrapText="1"/>
    </xf>
    <xf numFmtId="0" fontId="10" fillId="0" borderId="36" xfId="22" applyFont="1" applyBorder="1" applyAlignment="1">
      <alignment horizontal="center" vertical="center" wrapText="1"/>
    </xf>
    <xf numFmtId="0" fontId="10" fillId="0" borderId="37" xfId="22" applyFont="1" applyBorder="1" applyAlignment="1">
      <alignment horizontal="center" vertical="center" wrapText="1"/>
    </xf>
    <xf numFmtId="0" fontId="10" fillId="0" borderId="1" xfId="22" applyFont="1" applyBorder="1" applyAlignment="1">
      <alignment horizontal="center" vertical="center" wrapText="1"/>
    </xf>
    <xf numFmtId="0" fontId="10" fillId="0" borderId="0" xfId="22" applyFont="1" applyAlignment="1">
      <alignment horizontal="center" vertical="center" wrapText="1"/>
    </xf>
    <xf numFmtId="0" fontId="10" fillId="0" borderId="2" xfId="22" applyFont="1" applyBorder="1" applyAlignment="1">
      <alignment horizontal="center" vertical="center" wrapText="1"/>
    </xf>
    <xf numFmtId="0" fontId="10" fillId="0" borderId="47" xfId="22" applyFont="1" applyBorder="1" applyAlignment="1">
      <alignment horizontal="center" vertical="center" wrapText="1"/>
    </xf>
    <xf numFmtId="0" fontId="10" fillId="0" borderId="45" xfId="22" applyFont="1" applyBorder="1" applyAlignment="1">
      <alignment horizontal="center" vertical="center" wrapText="1"/>
    </xf>
    <xf numFmtId="0" fontId="10" fillId="0" borderId="48" xfId="22" applyFont="1" applyBorder="1" applyAlignment="1">
      <alignment horizontal="center" vertical="center" wrapText="1"/>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10" fillId="13" borderId="36" xfId="22" applyFont="1" applyFill="1" applyBorder="1" applyAlignment="1">
      <alignment horizontal="left" vertical="center" wrapText="1"/>
    </xf>
    <xf numFmtId="0" fontId="10" fillId="13" borderId="0" xfId="22" applyFont="1" applyFill="1" applyAlignment="1">
      <alignment horizontal="left" vertical="center" wrapText="1"/>
    </xf>
    <xf numFmtId="0" fontId="10" fillId="13" borderId="45" xfId="22" applyFont="1" applyFill="1" applyBorder="1" applyAlignment="1">
      <alignment horizontal="left" vertical="center" wrapText="1"/>
    </xf>
    <xf numFmtId="14" fontId="36" fillId="0" borderId="35" xfId="0" applyNumberFormat="1" applyFont="1" applyBorder="1" applyAlignment="1">
      <alignment horizontal="center" vertical="center"/>
    </xf>
    <xf numFmtId="0" fontId="36" fillId="0" borderId="37"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0" fillId="13" borderId="32" xfId="22" applyFont="1" applyFill="1" applyBorder="1" applyAlignment="1">
      <alignment horizontal="left" vertical="center" wrapText="1"/>
    </xf>
    <xf numFmtId="0" fontId="10" fillId="13" borderId="34" xfId="22" applyFont="1" applyFill="1" applyBorder="1" applyAlignment="1">
      <alignment horizontal="left" vertical="center" wrapText="1"/>
    </xf>
    <xf numFmtId="0" fontId="13" fillId="0" borderId="32" xfId="22" applyFont="1" applyBorder="1" applyAlignment="1">
      <alignment horizontal="center" vertical="center" wrapText="1"/>
    </xf>
    <xf numFmtId="0" fontId="13" fillId="0" borderId="33" xfId="22" applyFont="1" applyBorder="1" applyAlignment="1">
      <alignment horizontal="center" vertical="center" wrapText="1"/>
    </xf>
    <xf numFmtId="0" fontId="13" fillId="0" borderId="34" xfId="22" applyFont="1" applyBorder="1" applyAlignment="1">
      <alignment horizontal="center" vertical="center" wrapText="1"/>
    </xf>
    <xf numFmtId="0" fontId="10" fillId="13" borderId="32" xfId="22" applyFont="1" applyFill="1" applyBorder="1" applyAlignment="1">
      <alignment horizontal="center" vertical="center" wrapText="1"/>
    </xf>
    <xf numFmtId="0" fontId="10" fillId="13" borderId="33" xfId="22" applyFont="1" applyFill="1" applyBorder="1" applyAlignment="1">
      <alignment horizontal="center" vertical="center" wrapText="1"/>
    </xf>
    <xf numFmtId="0" fontId="10" fillId="13" borderId="34" xfId="22" applyFont="1" applyFill="1" applyBorder="1" applyAlignment="1">
      <alignment horizontal="center" vertical="center" wrapText="1"/>
    </xf>
    <xf numFmtId="0" fontId="10" fillId="0" borderId="24" xfId="22" applyFont="1" applyBorder="1" applyAlignment="1">
      <alignment horizontal="center" vertical="center" wrapText="1"/>
    </xf>
    <xf numFmtId="0" fontId="10" fillId="0" borderId="25" xfId="22" applyFont="1" applyBorder="1" applyAlignment="1">
      <alignment horizontal="center" vertical="center" wrapText="1"/>
    </xf>
    <xf numFmtId="0" fontId="10" fillId="0" borderId="26" xfId="22" applyFont="1" applyBorder="1" applyAlignment="1">
      <alignment horizontal="center" vertical="center" wrapText="1"/>
    </xf>
    <xf numFmtId="0" fontId="10" fillId="9" borderId="45" xfId="22" applyFont="1" applyFill="1" applyBorder="1" applyAlignment="1">
      <alignment horizontal="left" vertical="center" wrapText="1"/>
    </xf>
    <xf numFmtId="0" fontId="10" fillId="13" borderId="47" xfId="22" applyFont="1" applyFill="1" applyBorder="1" applyAlignment="1">
      <alignment horizontal="center" vertical="center" wrapText="1"/>
    </xf>
    <xf numFmtId="0" fontId="10" fillId="13" borderId="45" xfId="22" applyFont="1" applyFill="1" applyBorder="1" applyAlignment="1">
      <alignment horizontal="center" vertical="center" wrapText="1"/>
    </xf>
    <xf numFmtId="0" fontId="10" fillId="13" borderId="48" xfId="22" applyFont="1" applyFill="1" applyBorder="1" applyAlignment="1">
      <alignment horizontal="center" vertical="center" wrapText="1"/>
    </xf>
    <xf numFmtId="0" fontId="10" fillId="9" borderId="20" xfId="22" applyFont="1" applyFill="1" applyBorder="1" applyAlignment="1">
      <alignment horizontal="center" vertical="center" wrapText="1"/>
    </xf>
    <xf numFmtId="0" fontId="10" fillId="9" borderId="21" xfId="22" applyFont="1" applyFill="1" applyBorder="1" applyAlignment="1">
      <alignment horizontal="center" vertical="center" wrapText="1"/>
    </xf>
    <xf numFmtId="0" fontId="10" fillId="9" borderId="22" xfId="22" applyFont="1" applyFill="1" applyBorder="1" applyAlignment="1">
      <alignment horizontal="center" vertical="center" wrapText="1"/>
    </xf>
    <xf numFmtId="0" fontId="10" fillId="13" borderId="13" xfId="22" applyFont="1" applyFill="1" applyBorder="1" applyAlignment="1">
      <alignment horizontal="center" vertical="center" wrapText="1"/>
    </xf>
    <xf numFmtId="0" fontId="10" fillId="13" borderId="6" xfId="22" applyFont="1" applyFill="1" applyBorder="1" applyAlignment="1">
      <alignment horizontal="center" vertical="center" wrapText="1"/>
    </xf>
    <xf numFmtId="0" fontId="10" fillId="13" borderId="16" xfId="22" applyFont="1" applyFill="1" applyBorder="1" applyAlignment="1">
      <alignment horizontal="center" vertical="center" wrapText="1"/>
    </xf>
    <xf numFmtId="3" fontId="10" fillId="0" borderId="5" xfId="22" applyNumberFormat="1" applyFont="1" applyBorder="1" applyAlignment="1">
      <alignment horizontal="center" vertical="center" wrapText="1"/>
    </xf>
    <xf numFmtId="0" fontId="32" fillId="0" borderId="5" xfId="22" applyFont="1" applyBorder="1" applyAlignment="1">
      <alignment horizontal="center" vertical="center" wrapText="1"/>
    </xf>
    <xf numFmtId="0" fontId="9" fillId="0" borderId="5" xfId="22" applyFont="1" applyBorder="1" applyAlignment="1">
      <alignment horizontal="left" vertical="center" wrapText="1"/>
    </xf>
    <xf numFmtId="0" fontId="32" fillId="0" borderId="5" xfId="22" applyFont="1" applyBorder="1" applyAlignment="1">
      <alignment horizontal="left" vertical="center" wrapText="1"/>
    </xf>
    <xf numFmtId="0" fontId="32" fillId="0" borderId="28" xfId="22" applyFont="1" applyBorder="1" applyAlignment="1">
      <alignment horizontal="left" vertical="center" wrapText="1"/>
    </xf>
    <xf numFmtId="0" fontId="9" fillId="13" borderId="6" xfId="22" applyFont="1" applyFill="1" applyBorder="1" applyAlignment="1">
      <alignment horizontal="center" vertical="center" wrapText="1"/>
    </xf>
    <xf numFmtId="0" fontId="10" fillId="13" borderId="12" xfId="22" applyFont="1" applyFill="1" applyBorder="1" applyAlignment="1">
      <alignment horizontal="center" vertical="center" wrapText="1"/>
    </xf>
    <xf numFmtId="0" fontId="10" fillId="13" borderId="38" xfId="22" applyFont="1" applyFill="1" applyBorder="1" applyAlignment="1">
      <alignment horizontal="center" vertical="center" wrapText="1"/>
    </xf>
    <xf numFmtId="0" fontId="10" fillId="13" borderId="39" xfId="22" applyFont="1" applyFill="1" applyBorder="1" applyAlignment="1">
      <alignment horizontal="center" vertical="center" wrapText="1"/>
    </xf>
    <xf numFmtId="9" fontId="9" fillId="0" borderId="6" xfId="30" applyFont="1" applyFill="1" applyBorder="1" applyAlignment="1" applyProtection="1">
      <alignment horizontal="left" vertical="center" wrapText="1"/>
    </xf>
    <xf numFmtId="9" fontId="9" fillId="0" borderId="16" xfId="30" applyFont="1" applyFill="1" applyBorder="1" applyAlignment="1" applyProtection="1">
      <alignment horizontal="left" vertical="center" wrapText="1"/>
    </xf>
    <xf numFmtId="9" fontId="9" fillId="0" borderId="5" xfId="30" applyFont="1" applyFill="1" applyBorder="1" applyAlignment="1" applyProtection="1">
      <alignment horizontal="left" vertical="center" wrapText="1"/>
    </xf>
    <xf numFmtId="9" fontId="9" fillId="0" borderId="28" xfId="30" applyFont="1" applyFill="1" applyBorder="1" applyAlignment="1" applyProtection="1">
      <alignment horizontal="left" vertical="center" wrapText="1"/>
    </xf>
    <xf numFmtId="0" fontId="10" fillId="13" borderId="20" xfId="22" applyFont="1" applyFill="1" applyBorder="1" applyAlignment="1">
      <alignment horizontal="center" vertical="center" wrapText="1"/>
    </xf>
    <xf numFmtId="0" fontId="10" fillId="13" borderId="21" xfId="22" applyFont="1" applyFill="1" applyBorder="1" applyAlignment="1">
      <alignment horizontal="center" vertical="center" wrapText="1"/>
    </xf>
    <xf numFmtId="0" fontId="10" fillId="13" borderId="40" xfId="22" applyFont="1" applyFill="1" applyBorder="1" applyAlignment="1">
      <alignment horizontal="center" vertical="center" wrapText="1"/>
    </xf>
    <xf numFmtId="0" fontId="10" fillId="13" borderId="4" xfId="22" applyFont="1" applyFill="1" applyBorder="1" applyAlignment="1">
      <alignment horizontal="center" vertical="center" wrapText="1"/>
    </xf>
    <xf numFmtId="0" fontId="10" fillId="13" borderId="41" xfId="22" applyFont="1" applyFill="1" applyBorder="1" applyAlignment="1">
      <alignment horizontal="center" vertical="center" wrapText="1"/>
    </xf>
    <xf numFmtId="0" fontId="10" fillId="13" borderId="42" xfId="22" applyFont="1" applyFill="1" applyBorder="1" applyAlignment="1">
      <alignment horizontal="center" vertical="center" wrapText="1"/>
    </xf>
    <xf numFmtId="0" fontId="10" fillId="13" borderId="43" xfId="22" applyFont="1" applyFill="1" applyBorder="1" applyAlignment="1">
      <alignment horizontal="center" vertical="center" wrapText="1"/>
    </xf>
    <xf numFmtId="0" fontId="10" fillId="13" borderId="22" xfId="22" applyFont="1" applyFill="1" applyBorder="1" applyAlignment="1">
      <alignment horizontal="center" vertical="center" wrapText="1"/>
    </xf>
    <xf numFmtId="0" fontId="10" fillId="13" borderId="52" xfId="22" applyFont="1" applyFill="1" applyBorder="1" applyAlignment="1">
      <alignment horizontal="center" vertical="center" wrapText="1"/>
    </xf>
    <xf numFmtId="0" fontId="10" fillId="0" borderId="58" xfId="22" applyFont="1" applyBorder="1" applyAlignment="1">
      <alignment horizontal="center" vertical="center" wrapText="1"/>
    </xf>
    <xf numFmtId="0" fontId="10" fillId="0" borderId="18" xfId="22" applyFont="1" applyBorder="1" applyAlignment="1">
      <alignment horizontal="center" vertical="center" wrapText="1"/>
    </xf>
    <xf numFmtId="9" fontId="10" fillId="0" borderId="3" xfId="22" applyNumberFormat="1" applyFont="1" applyBorder="1" applyAlignment="1">
      <alignment horizontal="center" vertical="center" wrapText="1"/>
    </xf>
    <xf numFmtId="0" fontId="10" fillId="0" borderId="19" xfId="22" applyFont="1" applyBorder="1" applyAlignment="1">
      <alignment horizontal="center" vertical="center" wrapText="1"/>
    </xf>
    <xf numFmtId="9" fontId="9" fillId="0" borderId="29" xfId="30" applyFont="1" applyFill="1" applyBorder="1" applyAlignment="1" applyProtection="1">
      <alignment horizontal="left" vertical="center" wrapText="1"/>
    </xf>
    <xf numFmtId="9" fontId="9" fillId="0" borderId="7" xfId="30" applyFont="1" applyFill="1" applyBorder="1" applyAlignment="1" applyProtection="1">
      <alignment horizontal="left" vertical="center" wrapText="1"/>
    </xf>
    <xf numFmtId="9" fontId="9" fillId="0" borderId="8" xfId="30" applyFont="1" applyFill="1" applyBorder="1" applyAlignment="1" applyProtection="1">
      <alignment horizontal="left" vertical="center" wrapText="1"/>
    </xf>
    <xf numFmtId="9" fontId="9" fillId="0" borderId="44" xfId="30" applyFont="1" applyFill="1" applyBorder="1" applyAlignment="1" applyProtection="1">
      <alignment horizontal="left" vertical="center" wrapText="1"/>
    </xf>
    <xf numFmtId="9" fontId="9" fillId="0" borderId="45" xfId="30" applyFont="1" applyFill="1" applyBorder="1" applyAlignment="1" applyProtection="1">
      <alignment horizontal="left" vertical="center" wrapText="1"/>
    </xf>
    <xf numFmtId="9" fontId="9" fillId="0" borderId="46" xfId="30" applyFont="1" applyFill="1" applyBorder="1" applyAlignment="1" applyProtection="1">
      <alignment horizontal="left" vertical="center" wrapText="1"/>
    </xf>
    <xf numFmtId="9" fontId="32" fillId="0" borderId="6" xfId="30" applyFont="1" applyFill="1" applyBorder="1" applyAlignment="1" applyProtection="1">
      <alignment horizontal="left" vertical="center" wrapText="1"/>
    </xf>
    <xf numFmtId="9" fontId="32" fillId="0" borderId="5" xfId="30" applyFont="1" applyFill="1" applyBorder="1" applyAlignment="1" applyProtection="1">
      <alignment horizontal="left" vertical="center" wrapText="1"/>
    </xf>
    <xf numFmtId="2" fontId="9" fillId="0" borderId="58" xfId="22" applyNumberFormat="1" applyFont="1" applyBorder="1" applyAlignment="1">
      <alignment horizontal="left" vertical="center" wrapText="1"/>
    </xf>
    <xf numFmtId="2" fontId="9" fillId="0" borderId="18" xfId="22" applyNumberFormat="1" applyFont="1" applyBorder="1" applyAlignment="1">
      <alignment horizontal="left" vertical="center" wrapText="1"/>
    </xf>
    <xf numFmtId="9" fontId="9" fillId="0" borderId="3" xfId="28" applyFont="1" applyFill="1" applyBorder="1" applyAlignment="1" applyProtection="1">
      <alignment horizontal="center" vertical="center" wrapText="1"/>
    </xf>
    <xf numFmtId="9" fontId="9" fillId="0" borderId="19" xfId="28" applyFont="1" applyFill="1" applyBorder="1" applyAlignment="1" applyProtection="1">
      <alignment horizontal="center" vertical="center" wrapText="1"/>
    </xf>
    <xf numFmtId="9" fontId="9" fillId="0" borderId="29" xfId="22" applyNumberFormat="1" applyFont="1" applyBorder="1" applyAlignment="1">
      <alignment horizontal="left" vertical="center" wrapText="1"/>
    </xf>
    <xf numFmtId="9" fontId="9" fillId="0" borderId="7" xfId="22" applyNumberFormat="1" applyFont="1" applyBorder="1" applyAlignment="1">
      <alignment horizontal="left" vertical="center" wrapText="1"/>
    </xf>
    <xf numFmtId="9" fontId="9" fillId="0" borderId="8" xfId="22" applyNumberFormat="1" applyFont="1" applyBorder="1" applyAlignment="1">
      <alignment horizontal="left" vertical="center" wrapText="1"/>
    </xf>
    <xf numFmtId="9" fontId="9" fillId="0" borderId="44" xfId="22" applyNumberFormat="1" applyFont="1" applyBorder="1" applyAlignment="1">
      <alignment horizontal="left" vertical="center" wrapText="1"/>
    </xf>
    <xf numFmtId="9" fontId="9" fillId="0" borderId="45" xfId="22" applyNumberFormat="1" applyFont="1" applyBorder="1" applyAlignment="1">
      <alignment horizontal="left" vertical="center" wrapText="1"/>
    </xf>
    <xf numFmtId="9" fontId="9" fillId="0" borderId="46" xfId="22" applyNumberFormat="1" applyFont="1" applyBorder="1" applyAlignment="1">
      <alignment horizontal="left" vertical="center" wrapText="1"/>
    </xf>
    <xf numFmtId="9" fontId="40" fillId="9" borderId="29" xfId="34" applyNumberFormat="1" applyFill="1" applyBorder="1" applyAlignment="1">
      <alignment horizontal="left" vertical="center" wrapText="1"/>
    </xf>
    <xf numFmtId="9" fontId="40" fillId="9" borderId="7" xfId="34" applyNumberFormat="1" applyFill="1" applyBorder="1" applyAlignment="1">
      <alignment horizontal="left" vertical="center" wrapText="1"/>
    </xf>
    <xf numFmtId="9" fontId="40" fillId="9" borderId="59" xfId="34" applyNumberFormat="1" applyFill="1" applyBorder="1" applyAlignment="1">
      <alignment horizontal="left" vertical="center" wrapText="1"/>
    </xf>
    <xf numFmtId="9" fontId="40" fillId="9" borderId="15" xfId="34" applyNumberFormat="1" applyFill="1" applyBorder="1" applyAlignment="1">
      <alignment horizontal="left" vertical="center" wrapText="1"/>
    </xf>
    <xf numFmtId="9" fontId="40" fillId="9" borderId="10" xfId="34" applyNumberFormat="1" applyFill="1" applyBorder="1" applyAlignment="1">
      <alignment horizontal="left" vertical="center" wrapText="1"/>
    </xf>
    <xf numFmtId="9" fontId="40" fillId="9" borderId="60" xfId="34" applyNumberFormat="1" applyFill="1" applyBorder="1" applyAlignment="1">
      <alignment horizontal="left" vertical="center" wrapText="1"/>
    </xf>
    <xf numFmtId="2" fontId="9" fillId="0" borderId="14" xfId="22" applyNumberFormat="1" applyFont="1" applyBorder="1" applyAlignment="1">
      <alignment horizontal="left" vertical="center" wrapText="1"/>
    </xf>
    <xf numFmtId="2" fontId="9" fillId="0" borderId="13" xfId="22" applyNumberFormat="1" applyFont="1" applyBorder="1" applyAlignment="1">
      <alignment horizontal="left" vertical="center" wrapText="1"/>
    </xf>
    <xf numFmtId="9" fontId="9" fillId="0" borderId="17" xfId="28" applyFont="1" applyFill="1" applyBorder="1" applyAlignment="1" applyProtection="1">
      <alignment horizontal="center" vertical="center" wrapText="1"/>
    </xf>
    <xf numFmtId="9" fontId="9" fillId="0" borderId="4" xfId="28" applyFont="1" applyFill="1" applyBorder="1" applyAlignment="1" applyProtection="1">
      <alignment horizontal="center" vertical="center" wrapText="1"/>
    </xf>
    <xf numFmtId="9" fontId="9" fillId="9" borderId="29" xfId="37" applyNumberFormat="1" applyFont="1" applyFill="1" applyBorder="1" applyAlignment="1">
      <alignment horizontal="left" vertical="center" wrapText="1"/>
    </xf>
    <xf numFmtId="9" fontId="9" fillId="9" borderId="7" xfId="37" applyNumberFormat="1" applyFont="1" applyFill="1" applyBorder="1" applyAlignment="1">
      <alignment horizontal="left" vertical="center" wrapText="1"/>
    </xf>
    <xf numFmtId="9" fontId="9" fillId="9" borderId="8" xfId="37" applyNumberFormat="1" applyFont="1" applyFill="1" applyBorder="1" applyAlignment="1">
      <alignment horizontal="left" vertical="center" wrapText="1"/>
    </xf>
    <xf numFmtId="9" fontId="9" fillId="9" borderId="15" xfId="37" applyNumberFormat="1" applyFont="1" applyFill="1" applyBorder="1" applyAlignment="1">
      <alignment horizontal="left" vertical="center" wrapText="1"/>
    </xf>
    <xf numFmtId="9" fontId="9" fillId="9" borderId="10" xfId="37" applyNumberFormat="1" applyFont="1" applyFill="1" applyBorder="1" applyAlignment="1">
      <alignment horizontal="left" vertical="center" wrapText="1"/>
    </xf>
    <xf numFmtId="9" fontId="9" fillId="9" borderId="11" xfId="37" applyNumberFormat="1" applyFont="1" applyFill="1" applyBorder="1" applyAlignment="1">
      <alignment horizontal="left" vertical="center" wrapText="1"/>
    </xf>
    <xf numFmtId="9" fontId="9" fillId="0" borderId="15" xfId="22" applyNumberFormat="1" applyFont="1" applyBorder="1" applyAlignment="1">
      <alignment horizontal="left" vertical="center" wrapText="1"/>
    </xf>
    <xf numFmtId="9" fontId="9" fillId="0" borderId="10" xfId="22" applyNumberFormat="1" applyFont="1" applyBorder="1" applyAlignment="1">
      <alignment horizontal="left" vertical="center" wrapText="1"/>
    </xf>
    <xf numFmtId="9" fontId="9" fillId="0" borderId="11" xfId="22" applyNumberFormat="1" applyFont="1" applyBorder="1" applyAlignment="1">
      <alignment horizontal="left" vertical="center" wrapText="1"/>
    </xf>
    <xf numFmtId="0" fontId="35" fillId="0" borderId="5" xfId="22" applyFont="1" applyBorder="1" applyAlignment="1">
      <alignment horizontal="left" vertical="center" wrapText="1"/>
    </xf>
    <xf numFmtId="0" fontId="9" fillId="0" borderId="28" xfId="22" applyFont="1" applyBorder="1" applyAlignment="1">
      <alignment horizontal="left" vertical="center" wrapText="1"/>
    </xf>
    <xf numFmtId="9" fontId="40" fillId="0" borderId="29" xfId="34" applyNumberFormat="1" applyBorder="1" applyAlignment="1">
      <alignment horizontal="left" vertical="center" wrapText="1"/>
    </xf>
    <xf numFmtId="9" fontId="40" fillId="0" borderId="7" xfId="34" applyNumberFormat="1" applyBorder="1" applyAlignment="1">
      <alignment horizontal="left" vertical="center" wrapText="1"/>
    </xf>
    <xf numFmtId="9" fontId="40" fillId="0" borderId="59" xfId="34" applyNumberFormat="1" applyBorder="1" applyAlignment="1">
      <alignment horizontal="left" vertical="center" wrapText="1"/>
    </xf>
    <xf numFmtId="9" fontId="40" fillId="0" borderId="15" xfId="34" applyNumberFormat="1" applyBorder="1" applyAlignment="1">
      <alignment horizontal="left" vertical="center" wrapText="1"/>
    </xf>
    <xf numFmtId="9" fontId="40" fillId="0" borderId="10" xfId="34" applyNumberFormat="1" applyBorder="1" applyAlignment="1">
      <alignment horizontal="left" vertical="center" wrapText="1"/>
    </xf>
    <xf numFmtId="9" fontId="40" fillId="0" borderId="60" xfId="34" applyNumberFormat="1" applyBorder="1" applyAlignment="1">
      <alignment horizontal="left" vertical="center" wrapText="1"/>
    </xf>
    <xf numFmtId="0" fontId="9" fillId="14" borderId="29" xfId="0" applyFont="1" applyFill="1" applyBorder="1" applyAlignment="1">
      <alignment horizontal="left" vertical="center" wrapText="1"/>
    </xf>
    <xf numFmtId="0" fontId="9" fillId="14" borderId="7" xfId="0" applyFont="1" applyFill="1" applyBorder="1" applyAlignment="1">
      <alignment horizontal="left" vertical="center" wrapText="1"/>
    </xf>
    <xf numFmtId="0" fontId="9" fillId="14" borderId="8" xfId="0" applyFont="1" applyFill="1" applyBorder="1" applyAlignment="1">
      <alignment horizontal="left" vertical="center" wrapText="1"/>
    </xf>
    <xf numFmtId="0" fontId="9" fillId="14" borderId="30" xfId="0" applyFont="1" applyFill="1" applyBorder="1" applyAlignment="1">
      <alignment horizontal="left" vertical="center" wrapText="1"/>
    </xf>
    <xf numFmtId="0" fontId="9" fillId="14" borderId="0" xfId="0" applyFont="1" applyFill="1" applyAlignment="1">
      <alignment horizontal="left" vertical="center" wrapText="1"/>
    </xf>
    <xf numFmtId="0" fontId="9" fillId="14" borderId="9" xfId="0" applyFont="1" applyFill="1" applyBorder="1" applyAlignment="1">
      <alignment horizontal="left" vertical="center" wrapText="1"/>
    </xf>
    <xf numFmtId="2" fontId="9" fillId="0" borderId="13" xfId="22" applyNumberFormat="1" applyFont="1" applyBorder="1" applyAlignment="1">
      <alignment vertical="center" wrapText="1"/>
    </xf>
    <xf numFmtId="2" fontId="9" fillId="0" borderId="23" xfId="22" applyNumberFormat="1" applyFont="1" applyBorder="1" applyAlignment="1">
      <alignment vertical="center" wrapText="1"/>
    </xf>
    <xf numFmtId="9" fontId="9" fillId="9" borderId="29" xfId="22" applyNumberFormat="1" applyFont="1" applyFill="1" applyBorder="1" applyAlignment="1">
      <alignment horizontal="left" vertical="center" wrapText="1"/>
    </xf>
    <xf numFmtId="9" fontId="9" fillId="9" borderId="7" xfId="22" applyNumberFormat="1" applyFont="1" applyFill="1" applyBorder="1" applyAlignment="1">
      <alignment horizontal="left" vertical="center" wrapText="1"/>
    </xf>
    <xf numFmtId="9" fontId="9" fillId="9" borderId="8" xfId="22" applyNumberFormat="1" applyFont="1" applyFill="1" applyBorder="1" applyAlignment="1">
      <alignment horizontal="left" vertical="center" wrapText="1"/>
    </xf>
    <xf numFmtId="9" fontId="9" fillId="9" borderId="44" xfId="22" applyNumberFormat="1" applyFont="1" applyFill="1" applyBorder="1" applyAlignment="1">
      <alignment horizontal="left" vertical="center" wrapText="1"/>
    </xf>
    <xf numFmtId="9" fontId="9" fillId="9" borderId="45" xfId="22" applyNumberFormat="1" applyFont="1" applyFill="1" applyBorder="1" applyAlignment="1">
      <alignment horizontal="left" vertical="center" wrapText="1"/>
    </xf>
    <xf numFmtId="9" fontId="9" fillId="9" borderId="46" xfId="22" applyNumberFormat="1" applyFont="1" applyFill="1" applyBorder="1" applyAlignment="1">
      <alignment horizontal="left" vertical="center" wrapText="1"/>
    </xf>
    <xf numFmtId="9" fontId="9" fillId="9" borderId="6" xfId="30" applyFont="1" applyFill="1" applyBorder="1" applyAlignment="1" applyProtection="1">
      <alignment horizontal="left" vertical="center" wrapText="1"/>
    </xf>
    <xf numFmtId="9" fontId="9" fillId="9" borderId="5" xfId="30" applyFont="1" applyFill="1" applyBorder="1" applyAlignment="1" applyProtection="1">
      <alignment horizontal="left" vertical="center" wrapText="1"/>
    </xf>
    <xf numFmtId="0" fontId="9" fillId="9" borderId="5" xfId="22" applyFont="1" applyFill="1" applyBorder="1" applyAlignment="1">
      <alignment horizontal="left" vertical="center" wrapText="1"/>
    </xf>
    <xf numFmtId="0" fontId="32" fillId="9" borderId="5" xfId="22" applyFont="1" applyFill="1" applyBorder="1" applyAlignment="1">
      <alignment horizontal="left" vertical="center" wrapText="1"/>
    </xf>
    <xf numFmtId="0" fontId="32" fillId="9" borderId="28" xfId="22" applyFont="1" applyFill="1" applyBorder="1" applyAlignment="1">
      <alignment horizontal="left" vertical="center" wrapText="1"/>
    </xf>
    <xf numFmtId="9" fontId="9" fillId="9" borderId="30" xfId="30" applyFont="1" applyFill="1" applyBorder="1" applyAlignment="1" applyProtection="1">
      <alignment horizontal="left" vertical="center" wrapText="1"/>
    </xf>
    <xf numFmtId="9" fontId="9" fillId="9" borderId="0" xfId="30" applyFont="1" applyFill="1" applyBorder="1" applyAlignment="1" applyProtection="1">
      <alignment horizontal="left" vertical="center" wrapText="1"/>
    </xf>
    <xf numFmtId="9" fontId="9" fillId="9" borderId="9" xfId="30" applyFont="1" applyFill="1" applyBorder="1" applyAlignment="1" applyProtection="1">
      <alignment horizontal="left" vertical="center" wrapText="1"/>
    </xf>
    <xf numFmtId="9" fontId="9" fillId="9" borderId="44" xfId="30" applyFont="1" applyFill="1" applyBorder="1" applyAlignment="1" applyProtection="1">
      <alignment horizontal="left" vertical="center" wrapText="1"/>
    </xf>
    <xf numFmtId="9" fontId="9" fillId="9" borderId="45" xfId="30" applyFont="1" applyFill="1" applyBorder="1" applyAlignment="1" applyProtection="1">
      <alignment horizontal="left" vertical="center" wrapText="1"/>
    </xf>
    <xf numFmtId="9" fontId="9" fillId="9" borderId="46" xfId="30" applyFont="1" applyFill="1" applyBorder="1" applyAlignment="1" applyProtection="1">
      <alignment horizontal="left" vertical="center" wrapText="1"/>
    </xf>
    <xf numFmtId="9" fontId="9" fillId="0" borderId="59" xfId="22" applyNumberFormat="1" applyFont="1" applyBorder="1" applyAlignment="1">
      <alignment horizontal="left" vertical="center" wrapText="1"/>
    </xf>
    <xf numFmtId="9" fontId="9" fillId="0" borderId="60" xfId="22" applyNumberFormat="1" applyFont="1" applyBorder="1" applyAlignment="1">
      <alignment horizontal="left" vertical="center" wrapText="1"/>
    </xf>
    <xf numFmtId="9" fontId="9" fillId="0" borderId="48" xfId="22" applyNumberFormat="1" applyFont="1" applyBorder="1" applyAlignment="1">
      <alignment horizontal="left" vertical="center" wrapText="1"/>
    </xf>
    <xf numFmtId="2" fontId="9" fillId="0" borderId="14" xfId="22" applyNumberFormat="1" applyFont="1" applyBorder="1" applyAlignment="1">
      <alignment vertical="center" wrapText="1"/>
    </xf>
    <xf numFmtId="9" fontId="9" fillId="9" borderId="15" xfId="22" applyNumberFormat="1" applyFont="1" applyFill="1" applyBorder="1" applyAlignment="1">
      <alignment horizontal="left" vertical="center" wrapText="1"/>
    </xf>
    <xf numFmtId="9" fontId="9" fillId="9" borderId="10" xfId="22" applyNumberFormat="1" applyFont="1" applyFill="1" applyBorder="1" applyAlignment="1">
      <alignment horizontal="left" vertical="center" wrapText="1"/>
    </xf>
    <xf numFmtId="9" fontId="9" fillId="9" borderId="11" xfId="22" applyNumberFormat="1" applyFont="1" applyFill="1" applyBorder="1" applyAlignment="1">
      <alignment horizontal="left" vertical="center" wrapText="1"/>
    </xf>
    <xf numFmtId="9" fontId="9" fillId="9" borderId="29" xfId="30" applyFont="1" applyFill="1" applyBorder="1" applyAlignment="1" applyProtection="1">
      <alignment horizontal="left" vertical="center" wrapText="1"/>
    </xf>
    <xf numFmtId="9" fontId="9" fillId="9" borderId="7" xfId="30" applyFont="1" applyFill="1" applyBorder="1" applyAlignment="1" applyProtection="1">
      <alignment horizontal="left" vertical="center" wrapText="1"/>
    </xf>
    <xf numFmtId="9" fontId="9" fillId="9" borderId="8" xfId="30" applyFont="1" applyFill="1" applyBorder="1" applyAlignment="1" applyProtection="1">
      <alignment horizontal="left" vertical="center" wrapText="1"/>
    </xf>
    <xf numFmtId="2" fontId="9" fillId="0" borderId="58" xfId="22" applyNumberFormat="1" applyFont="1" applyBorder="1" applyAlignment="1">
      <alignment vertical="center" wrapText="1"/>
    </xf>
    <xf numFmtId="9" fontId="35" fillId="0" borderId="7" xfId="22" applyNumberFormat="1" applyFont="1" applyBorder="1" applyAlignment="1">
      <alignment horizontal="left" vertical="center" wrapText="1"/>
    </xf>
    <xf numFmtId="9" fontId="35" fillId="0" borderId="59" xfId="22" applyNumberFormat="1" applyFont="1" applyBorder="1" applyAlignment="1">
      <alignment horizontal="left" vertical="center" wrapText="1"/>
    </xf>
    <xf numFmtId="9" fontId="35" fillId="0" borderId="15" xfId="22" applyNumberFormat="1" applyFont="1" applyBorder="1" applyAlignment="1">
      <alignment horizontal="left" vertical="center" wrapText="1"/>
    </xf>
    <xf numFmtId="9" fontId="35" fillId="0" borderId="10" xfId="22" applyNumberFormat="1" applyFont="1" applyBorder="1" applyAlignment="1">
      <alignment horizontal="left" vertical="center" wrapText="1"/>
    </xf>
    <xf numFmtId="9" fontId="35" fillId="0" borderId="60" xfId="22" applyNumberFormat="1" applyFont="1" applyBorder="1" applyAlignment="1">
      <alignment horizontal="left" vertical="center" wrapText="1"/>
    </xf>
    <xf numFmtId="0" fontId="26" fillId="0" borderId="18" xfId="0" applyFont="1" applyBorder="1" applyAlignment="1">
      <alignment vertical="center" wrapText="1"/>
    </xf>
    <xf numFmtId="9" fontId="9" fillId="0" borderId="15" xfId="30" applyFont="1" applyFill="1" applyBorder="1" applyAlignment="1" applyProtection="1">
      <alignment horizontal="left" vertical="center" wrapText="1"/>
    </xf>
    <xf numFmtId="9" fontId="9" fillId="0" borderId="10" xfId="30" applyFont="1" applyFill="1" applyBorder="1" applyAlignment="1" applyProtection="1">
      <alignment horizontal="left" vertical="center" wrapText="1"/>
    </xf>
    <xf numFmtId="9" fontId="9" fillId="0" borderId="11" xfId="30" applyFont="1" applyFill="1" applyBorder="1" applyAlignment="1" applyProtection="1">
      <alignment horizontal="left" vertical="center" wrapText="1"/>
    </xf>
    <xf numFmtId="9" fontId="9" fillId="9" borderId="59" xfId="22" applyNumberFormat="1" applyFont="1" applyFill="1" applyBorder="1" applyAlignment="1">
      <alignment horizontal="left" vertical="center" wrapText="1"/>
    </xf>
    <xf numFmtId="9" fontId="9" fillId="9" borderId="60" xfId="22" applyNumberFormat="1" applyFont="1" applyFill="1" applyBorder="1" applyAlignment="1">
      <alignment horizontal="left" vertical="center" wrapText="1"/>
    </xf>
    <xf numFmtId="0" fontId="0" fillId="0" borderId="18" xfId="0" applyBorder="1" applyAlignment="1">
      <alignment horizontal="left"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9" fontId="10" fillId="0" borderId="3" xfId="28" applyFont="1" applyBorder="1" applyAlignment="1">
      <alignment horizontal="center" vertical="center" wrapText="1"/>
    </xf>
    <xf numFmtId="9" fontId="10" fillId="0" borderId="19" xfId="28" applyFont="1" applyBorder="1" applyAlignment="1">
      <alignment horizontal="center" vertical="center" wrapText="1"/>
    </xf>
    <xf numFmtId="9" fontId="9" fillId="0" borderId="29" xfId="22" applyNumberFormat="1" applyFont="1" applyBorder="1" applyAlignment="1">
      <alignment vertical="center" wrapText="1"/>
    </xf>
    <xf numFmtId="9" fontId="9" fillId="0" borderId="7" xfId="22" applyNumberFormat="1" applyFont="1" applyBorder="1" applyAlignment="1">
      <alignment vertical="center" wrapText="1"/>
    </xf>
    <xf numFmtId="9" fontId="9" fillId="0" borderId="8" xfId="22" applyNumberFormat="1" applyFont="1" applyBorder="1" applyAlignment="1">
      <alignment vertical="center" wrapText="1"/>
    </xf>
    <xf numFmtId="9" fontId="9" fillId="0" borderId="44" xfId="22" applyNumberFormat="1" applyFont="1" applyBorder="1" applyAlignment="1">
      <alignment vertical="center" wrapText="1"/>
    </xf>
    <xf numFmtId="9" fontId="9" fillId="0" borderId="45" xfId="22" applyNumberFormat="1" applyFont="1" applyBorder="1" applyAlignment="1">
      <alignment vertical="center" wrapText="1"/>
    </xf>
    <xf numFmtId="9" fontId="9" fillId="0" borderId="46" xfId="22" applyNumberFormat="1" applyFont="1" applyBorder="1" applyAlignment="1">
      <alignment vertical="center" wrapText="1"/>
    </xf>
    <xf numFmtId="9" fontId="9" fillId="9" borderId="48" xfId="22" applyNumberFormat="1" applyFont="1" applyFill="1" applyBorder="1" applyAlignment="1">
      <alignment horizontal="left" vertical="center" wrapText="1"/>
    </xf>
    <xf numFmtId="9" fontId="9" fillId="0" borderId="15" xfId="22" applyNumberFormat="1" applyFont="1" applyBorder="1" applyAlignment="1">
      <alignment vertical="center" wrapText="1"/>
    </xf>
    <xf numFmtId="9" fontId="9" fillId="0" borderId="10" xfId="22" applyNumberFormat="1" applyFont="1" applyBorder="1" applyAlignment="1">
      <alignment vertical="center" wrapText="1"/>
    </xf>
    <xf numFmtId="9" fontId="9" fillId="0" borderId="11" xfId="22" applyNumberFormat="1" applyFont="1" applyBorder="1" applyAlignment="1">
      <alignment vertical="center" wrapText="1"/>
    </xf>
    <xf numFmtId="9" fontId="9" fillId="0" borderId="6" xfId="30" applyFont="1" applyFill="1" applyBorder="1" applyAlignment="1" applyProtection="1">
      <alignment vertical="center" wrapText="1"/>
    </xf>
    <xf numFmtId="9" fontId="9" fillId="0" borderId="16" xfId="30" applyFont="1" applyFill="1" applyBorder="1" applyAlignment="1" applyProtection="1">
      <alignment vertical="center" wrapText="1"/>
    </xf>
    <xf numFmtId="9" fontId="9" fillId="0" borderId="5" xfId="30" applyFont="1" applyFill="1" applyBorder="1" applyAlignment="1" applyProtection="1">
      <alignment vertical="center" wrapText="1"/>
    </xf>
    <xf numFmtId="9" fontId="9" fillId="0" borderId="28" xfId="30" applyFont="1" applyFill="1" applyBorder="1" applyAlignment="1" applyProtection="1">
      <alignment vertical="center" wrapText="1"/>
    </xf>
    <xf numFmtId="9" fontId="9" fillId="0" borderId="29" xfId="30" applyFont="1" applyFill="1" applyBorder="1" applyAlignment="1" applyProtection="1">
      <alignment vertical="center" wrapText="1"/>
    </xf>
    <xf numFmtId="9" fontId="32" fillId="0" borderId="7" xfId="30" applyFont="1" applyFill="1" applyBorder="1" applyAlignment="1" applyProtection="1">
      <alignment vertical="center" wrapText="1"/>
    </xf>
    <xf numFmtId="9" fontId="32" fillId="0" borderId="8" xfId="30" applyFont="1" applyFill="1" applyBorder="1" applyAlignment="1" applyProtection="1">
      <alignment vertical="center" wrapText="1"/>
    </xf>
    <xf numFmtId="9" fontId="32" fillId="0" borderId="44" xfId="30" applyFont="1" applyFill="1" applyBorder="1" applyAlignment="1" applyProtection="1">
      <alignment vertical="center" wrapText="1"/>
    </xf>
    <xf numFmtId="9" fontId="32" fillId="0" borderId="45" xfId="30" applyFont="1" applyFill="1" applyBorder="1" applyAlignment="1" applyProtection="1">
      <alignment vertical="center" wrapText="1"/>
    </xf>
    <xf numFmtId="9" fontId="32" fillId="0" borderId="46" xfId="30" applyFont="1" applyFill="1" applyBorder="1" applyAlignment="1" applyProtection="1">
      <alignment vertical="center" wrapText="1"/>
    </xf>
    <xf numFmtId="9" fontId="32" fillId="9" borderId="7" xfId="22" applyNumberFormat="1" applyFont="1" applyFill="1" applyBorder="1" applyAlignment="1">
      <alignment horizontal="left" vertical="center" wrapText="1"/>
    </xf>
    <xf numFmtId="9" fontId="32" fillId="9" borderId="8" xfId="22" applyNumberFormat="1" applyFont="1" applyFill="1" applyBorder="1" applyAlignment="1">
      <alignment horizontal="left" vertical="center" wrapText="1"/>
    </xf>
    <xf numFmtId="9" fontId="32" fillId="9" borderId="15" xfId="22" applyNumberFormat="1" applyFont="1" applyFill="1" applyBorder="1" applyAlignment="1">
      <alignment horizontal="left" vertical="center" wrapText="1"/>
    </xf>
    <xf numFmtId="9" fontId="32" fillId="9" borderId="10" xfId="22" applyNumberFormat="1" applyFont="1" applyFill="1" applyBorder="1" applyAlignment="1">
      <alignment horizontal="left" vertical="center" wrapText="1"/>
    </xf>
    <xf numFmtId="9" fontId="32" fillId="9" borderId="11" xfId="22" applyNumberFormat="1" applyFont="1" applyFill="1" applyBorder="1" applyAlignment="1">
      <alignment horizontal="left" vertical="center" wrapText="1"/>
    </xf>
    <xf numFmtId="0" fontId="33" fillId="10" borderId="3"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33" fillId="10" borderId="39"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0" borderId="6" xfId="0" applyFont="1" applyBorder="1" applyAlignment="1">
      <alignment horizontal="center" vertical="center" wrapText="1"/>
    </xf>
    <xf numFmtId="0" fontId="31" fillId="0" borderId="6" xfId="0" applyFont="1" applyBorder="1" applyAlignment="1">
      <alignment horizontal="center" vertical="center"/>
    </xf>
    <xf numFmtId="0" fontId="33" fillId="12" borderId="6" xfId="22" applyFont="1" applyFill="1" applyBorder="1" applyAlignment="1">
      <alignment horizontal="center" vertical="center" wrapText="1"/>
    </xf>
    <xf numFmtId="0" fontId="10" fillId="12" borderId="6" xfId="22" applyFont="1" applyFill="1" applyBorder="1" applyAlignment="1">
      <alignment horizontal="center" vertical="center" wrapText="1"/>
    </xf>
    <xf numFmtId="0" fontId="10" fillId="9" borderId="6" xfId="22" applyFont="1" applyFill="1" applyBorder="1" applyAlignment="1">
      <alignment horizontal="left" vertical="center" wrapText="1"/>
    </xf>
    <xf numFmtId="0" fontId="10" fillId="0" borderId="43" xfId="0" applyFont="1" applyBorder="1" applyAlignment="1">
      <alignment horizontal="left" vertical="center" wrapText="1"/>
    </xf>
    <xf numFmtId="0" fontId="10" fillId="0" borderId="21" xfId="0" applyFont="1" applyBorder="1" applyAlignment="1">
      <alignment horizontal="left" vertical="center" wrapText="1"/>
    </xf>
    <xf numFmtId="0" fontId="10" fillId="0" borderId="39" xfId="0" applyFont="1" applyBorder="1" applyAlignment="1">
      <alignment horizontal="left" vertical="center" wrapText="1"/>
    </xf>
    <xf numFmtId="0" fontId="10" fillId="0" borderId="6"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29"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10" borderId="8" xfId="0" applyFont="1" applyFill="1" applyBorder="1" applyAlignment="1">
      <alignment horizontal="center" vertical="center"/>
    </xf>
    <xf numFmtId="0" fontId="33" fillId="10" borderId="9" xfId="0" applyFont="1" applyFill="1" applyBorder="1" applyAlignment="1">
      <alignment horizontal="center" vertical="center"/>
    </xf>
    <xf numFmtId="0" fontId="33" fillId="10" borderId="11" xfId="0" applyFont="1" applyFill="1" applyBorder="1" applyAlignment="1">
      <alignment horizontal="center" vertical="center"/>
    </xf>
    <xf numFmtId="0" fontId="31" fillId="0" borderId="12" xfId="0" applyFont="1" applyBorder="1" applyAlignment="1">
      <alignment horizontal="left" vertical="center"/>
    </xf>
    <xf numFmtId="0" fontId="31" fillId="0" borderId="38" xfId="0" applyFont="1" applyBorder="1" applyAlignment="1">
      <alignment horizontal="left" vertical="center"/>
    </xf>
    <xf numFmtId="0" fontId="31" fillId="0" borderId="39" xfId="0" applyFont="1" applyBorder="1" applyAlignment="1">
      <alignment horizontal="left" vertical="center"/>
    </xf>
    <xf numFmtId="0" fontId="10" fillId="10" borderId="12" xfId="0" applyFont="1" applyFill="1" applyBorder="1" applyAlignment="1">
      <alignment horizontal="center" vertical="center" wrapText="1"/>
    </xf>
    <xf numFmtId="0" fontId="10" fillId="10" borderId="39" xfId="0" applyFont="1" applyFill="1" applyBorder="1" applyAlignment="1">
      <alignment horizontal="center" vertical="center" wrapText="1"/>
    </xf>
    <xf numFmtId="0" fontId="10" fillId="10" borderId="38"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1" fillId="9" borderId="4" xfId="0" applyFont="1" applyFill="1" applyBorder="1" applyAlignment="1">
      <alignment horizontal="center" vertical="center"/>
    </xf>
    <xf numFmtId="0" fontId="11" fillId="9" borderId="6" xfId="0" applyFont="1" applyFill="1" applyBorder="1" applyAlignment="1">
      <alignment horizontal="center" vertical="center"/>
    </xf>
    <xf numFmtId="0" fontId="10" fillId="10" borderId="6" xfId="0" applyFont="1" applyFill="1" applyBorder="1" applyAlignment="1">
      <alignment horizontal="center" vertical="center"/>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10" fillId="0" borderId="6" xfId="0" applyFont="1" applyBorder="1" applyAlignment="1">
      <alignment vertical="center" wrapText="1"/>
    </xf>
    <xf numFmtId="0" fontId="9" fillId="0" borderId="20" xfId="22" applyFont="1" applyBorder="1" applyAlignment="1">
      <alignment horizontal="center" vertical="center" wrapText="1"/>
    </xf>
    <xf numFmtId="0" fontId="9" fillId="0" borderId="13" xfId="22" applyFont="1" applyBorder="1" applyAlignment="1">
      <alignment horizontal="center" vertical="center" wrapText="1"/>
    </xf>
    <xf numFmtId="0" fontId="9" fillId="0" borderId="23" xfId="22" applyFont="1" applyBorder="1" applyAlignment="1">
      <alignment horizontal="center" vertical="center" wrapText="1"/>
    </xf>
    <xf numFmtId="0" fontId="10" fillId="0" borderId="21" xfId="22" applyFont="1" applyBorder="1" applyAlignment="1">
      <alignment horizontal="center" vertical="center"/>
    </xf>
    <xf numFmtId="0" fontId="10" fillId="0" borderId="6" xfId="22" applyFont="1" applyBorder="1" applyAlignment="1">
      <alignment horizontal="center" vertical="center"/>
    </xf>
    <xf numFmtId="0" fontId="10" fillId="0" borderId="6" xfId="22" applyFont="1" applyBorder="1" applyAlignment="1">
      <alignment horizontal="center" vertical="center" wrapText="1"/>
    </xf>
    <xf numFmtId="0" fontId="10" fillId="13" borderId="5" xfId="22" applyFont="1" applyFill="1" applyBorder="1" applyAlignment="1">
      <alignment horizontal="center" vertical="center" wrapText="1"/>
    </xf>
    <xf numFmtId="0" fontId="10"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41" fillId="0" borderId="15" xfId="0" applyFont="1" applyBorder="1" applyAlignment="1">
      <alignment horizontal="left" vertical="center" wrapText="1"/>
    </xf>
    <xf numFmtId="0" fontId="41" fillId="0" borderId="10" xfId="0" applyFont="1" applyBorder="1" applyAlignment="1">
      <alignment horizontal="left" vertical="center"/>
    </xf>
    <xf numFmtId="0" fontId="41" fillId="0" borderId="60" xfId="0" applyFont="1" applyBorder="1" applyAlignment="1">
      <alignment horizontal="left" vertic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10" fillId="13" borderId="49" xfId="22" applyFont="1" applyFill="1" applyBorder="1" applyAlignment="1">
      <alignment horizontal="center" vertical="center" wrapText="1"/>
    </xf>
    <xf numFmtId="0" fontId="10" fillId="13" borderId="50" xfId="22" applyFont="1" applyFill="1" applyBorder="1" applyAlignment="1">
      <alignment horizontal="center" vertical="center" wrapText="1"/>
    </xf>
    <xf numFmtId="41" fontId="31" fillId="0" borderId="29" xfId="12" applyFont="1" applyFill="1" applyBorder="1" applyAlignment="1">
      <alignment horizontal="left" vertical="center"/>
    </xf>
    <xf numFmtId="41" fontId="31" fillId="0" borderId="30" xfId="12" applyFont="1" applyFill="1" applyBorder="1" applyAlignment="1">
      <alignment horizontal="left" vertical="center"/>
    </xf>
    <xf numFmtId="41" fontId="31" fillId="0" borderId="15" xfId="12" applyFont="1" applyFill="1" applyBorder="1" applyAlignment="1">
      <alignment horizontal="left" vertical="center"/>
    </xf>
  </cellXfs>
  <cellStyles count="41">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ipervínculo 2" xfId="39" xr:uid="{D07C94F6-8525-4833-BF01-108940781CDD}"/>
    <cellStyle name="Millares" xfId="10" builtinId="3"/>
    <cellStyle name="Millares [0]" xfId="11" builtinId="6"/>
    <cellStyle name="Millares [0] 2" xfId="12" xr:uid="{00000000-0005-0000-0000-00000B000000}"/>
    <cellStyle name="Millares [0] 2 2" xfId="35" xr:uid="{162D73D2-9442-4C13-AD02-123F669D887F}"/>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2 2" xfId="40" xr:uid="{30E17392-153B-4F15-BCDB-510A18D96689}"/>
    <cellStyle name="Normal 2 3" xfId="24" xr:uid="{00000000-0005-0000-0000-000018000000}"/>
    <cellStyle name="Normal 2 4" xfId="37" xr:uid="{462D1611-A776-4779-9118-81BE0E7148B1}"/>
    <cellStyle name="Normal 3" xfId="25" xr:uid="{00000000-0005-0000-0000-000019000000}"/>
    <cellStyle name="Normal 3 2" xfId="26" xr:uid="{00000000-0005-0000-0000-00001A000000}"/>
    <cellStyle name="Normal 6 2" xfId="27" xr:uid="{00000000-0005-0000-0000-00001B000000}"/>
    <cellStyle name="Percent" xfId="28" xr:uid="{20D5D391-8005-4B02-AD65-471F89AA3D0E}"/>
    <cellStyle name="Porcentaje" xfId="36" builtinId="5"/>
    <cellStyle name="Porcentaje 2" xfId="29" xr:uid="{00000000-0005-0000-0000-00001D000000}"/>
    <cellStyle name="Porcentaje 3" xfId="38" xr:uid="{65168F96-59D3-4312-A662-D29FBCFC3158}"/>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F1011DF-3FAF-4839-8C4D-190EC09A02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040CFD2-5E05-4799-AE35-459CA1F41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B8F5B2F-0CDE-415C-B626-ABD8E5AE1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7511DA5-907A-4834-A578-776F723AB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ECA5A71-59DA-41D8-99FB-9A77B6E4A4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0318E78-733F-4A2B-B1CD-6A58163E6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70BD6B3-8F96-4D16-9942-6DDFCFF2C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C36EE94-553B-469E-8AA1-F56A5033B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87B74DD-227F-444D-A8E7-15D3511BA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C:\Users\dew24\AppData\Local\Microsoft\Windows\INetCache\dew24\AppData\:x:\g\personal\cvillareal_sdmujer_gov_co\EVh7mSHa951JqDKHQtCKHDMBxqwDBJxOGoH4eZ5VV3kowA%3fe=e6ti6x" TargetMode="External"/><Relationship Id="rId7" Type="http://schemas.openxmlformats.org/officeDocument/2006/relationships/comments" Target="../comments1.xml"/><Relationship Id="rId2" Type="http://schemas.openxmlformats.org/officeDocument/2006/relationships/hyperlink" Target="file:///C:\Users\dew24\AppData\Local\Microsoft\Windows\INetCache\dew24\AppData\:x:\g\personal\cvillareal_sdmujer_gov_co\EVh7mSHa951JqDKHQtCKHDMBxqwDBJxOGoH4eZ5VV3kowA%3fe=e6ti6x" TargetMode="External"/><Relationship Id="rId1" Type="http://schemas.openxmlformats.org/officeDocument/2006/relationships/hyperlink" Target="file:///C:\Users\dew24\AppData\Local\Microsoft\Windows\INetCache\dew24\AppData\:x:\g\personal\cvillareal_sdmujer_gov_co\EVh7mSHa951JqDKHQtCKHDMBxqwDBJxOGoH4eZ5VV3kowA%3fe=e6ti6x"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file:///C:\Users\dew24\AppData\Local\Microsoft\Windows\INetCache\dew24\AppData\:x:\g\personal\cvillareal_sdmujer_gov_co\EQPtePXyiP1GvtnrSjh7vFgBYu6OMyzux-xO_jRk1m1C_A%3fe=qgFVcz" TargetMode="External"/><Relationship Id="rId13" Type="http://schemas.openxmlformats.org/officeDocument/2006/relationships/hyperlink" Target="file:///C:\Users\dew24\AppData\Local\Microsoft\Windows\INetCache\dew24\AppData\:x:\g\personal\cvillareal_sdmujer_gov_co\Ecc2ER_spPBMvJSltV4aItEBk372gsxxt_7hsKy9snZ36w%3fe=f7LbpC" TargetMode="External"/><Relationship Id="rId18" Type="http://schemas.openxmlformats.org/officeDocument/2006/relationships/hyperlink" Target="file:///C:\Users\dew24\AppData\Local\Microsoft\Windows\INetCache\dew24\AppData\:x:\g\personal\cvillareal_sdmujer_gov_co\EQPtePXyiP1GvtnrSjh7vFgBYu6OMyzux-xO_jRk1m1C_A%3fe=qgFVcz" TargetMode="External"/><Relationship Id="rId26" Type="http://schemas.openxmlformats.org/officeDocument/2006/relationships/hyperlink" Target="file:///C:\Users\dew24\AppData\Local\Microsoft\Windows\INetCache\dew24\AppData\:f:\g\personal\cvillareal_sdmujer_gov_co\EjwvvgDBE7JKgY-pO_SXS_YBH3MwZcaS23Bur52fctprxQ%3fe=eWldZW" TargetMode="External"/><Relationship Id="rId3" Type="http://schemas.openxmlformats.org/officeDocument/2006/relationships/hyperlink" Target="file:///C:\Users\dew24\AppData\Local\Microsoft\Windows\INetCache\dew24\AppData\:f:\g\personal\cvillareal_sdmujer_gov_co\EtMv9-lEiIFOjmP48NSCbpsB9QEj2YrCvtPGHtLFCyLJ9w%3fe=KkO8u6" TargetMode="External"/><Relationship Id="rId21" Type="http://schemas.openxmlformats.org/officeDocument/2006/relationships/hyperlink" Target="file:///C:\Users\dew24\AppData\Local\Microsoft\Windows\INetCache\dew24\AppData\:f:\g\personal\cvillareal_sdmujer_gov_co\EnFM2MdenJZBuKbGiV-wEy8BBtxtHK334tfPeR0Od_OrnA%3fe=4qVo0A" TargetMode="External"/><Relationship Id="rId34" Type="http://schemas.openxmlformats.org/officeDocument/2006/relationships/hyperlink" Target="file:///C:\Users\dew24\AppData\Local\Microsoft\Windows\INetCache\dew24\AppData\:f:\g\personal\cvillareal_sdmujer_gov_co\Eh0MV7D_OTlGlkP77Iw7ADgBRiCg7U4igsOOM6l9FAQkOg%3fe=ObwQ2D" TargetMode="External"/><Relationship Id="rId7" Type="http://schemas.openxmlformats.org/officeDocument/2006/relationships/hyperlink" Target="file:///C:\Users\dew24\AppData\Local\Microsoft\Windows\INetCache\dew24\AppData\:x:\g\personal\cvillareal_sdmujer_gov_co\EaS4MLFjDVxAkUDQam7HEn0BR1Nlv23q7DtqOfinqzITUg%3fe=xeGis9" TargetMode="External"/><Relationship Id="rId12" Type="http://schemas.openxmlformats.org/officeDocument/2006/relationships/hyperlink" Target="file:///C:\Users\dew24\AppData\Local\Microsoft\Windows\INetCache\dew24\AppData\:x:\g\personal\cvillareal_sdmujer_gov_co\Ecc2ER_spPBMvJSltV4aItEBk372gsxxt_7hsKy9snZ36w%3fe=f7LbpC" TargetMode="External"/><Relationship Id="rId17" Type="http://schemas.openxmlformats.org/officeDocument/2006/relationships/hyperlink" Target="file:///C:\Users\dew24\AppData\Local\Microsoft\Windows\INetCache\dew24\AppData\:f:\g\personal\cvillareal_sdmujer_gov_co\EuHNrzpqcq1GlhrqwQbUsBgBDvQJ70eiwu6Pey-oPHVZWA%3fe=tIERZL" TargetMode="External"/><Relationship Id="rId25" Type="http://schemas.openxmlformats.org/officeDocument/2006/relationships/hyperlink" Target="file:///C:\Users\dew24\AppData\Local\Microsoft\Windows\INetCache\dew24\AppData\:f:\g\personal\cvillareal_sdmujer_gov_co\EkyIm-_IsRRNh1fUJ49ukmwB2YnbVRWNm7JFVlTmdI1-8w%3fe=a6sMS4" TargetMode="External"/><Relationship Id="rId33" Type="http://schemas.openxmlformats.org/officeDocument/2006/relationships/hyperlink" Target="file:///C:\Users\dew24\AppData\Local\Microsoft\Windows\INetCache\dew24\AppData\:f:\g\personal\cvillareal_sdmujer_gov_co\Et4qwGt88y1MmAZHnJusE1sBg4HWXmZexyt2l6tcNnrCJQ%3fe=Jgh2An" TargetMode="External"/><Relationship Id="rId38" Type="http://schemas.openxmlformats.org/officeDocument/2006/relationships/comments" Target="../comments10.xml"/><Relationship Id="rId2" Type="http://schemas.openxmlformats.org/officeDocument/2006/relationships/hyperlink" Target="file:///C:\Users\dew24\AppData\Local\Microsoft\Windows\INetCache\dew24\AppData\:f:\g\personal\cvillareal_sdmujer_gov_co\EgsyMTlDaEtHubL0Qk9Mz0AB4nxO3aEtOskBFLe1Bdzkcg%3fe=4beD4s" TargetMode="External"/><Relationship Id="rId16" Type="http://schemas.openxmlformats.org/officeDocument/2006/relationships/hyperlink" Target="file:///C:\Users\dew24\AppData\Local\Microsoft\Windows\INetCache\dew24\AppData\:f:\g\personal\cvillareal_sdmujer_gov_co\EnE_lUhoShdGu_1dYYL3SGcBbMbiCS0hn1BIIOjfXIeQQw%3fe=6qTSYP" TargetMode="External"/><Relationship Id="rId20" Type="http://schemas.openxmlformats.org/officeDocument/2006/relationships/hyperlink" Target="file:///C:\Users\dew24\AppData\Local\Microsoft\Windows\INetCache\dew24\AppData\:x:\g\personal\cvillareal_sdmujer_gov_co\EcE4NKDQHWtPnvG-IWkHE7ABjZWPshPjLFZtMvlSQkWuHQ%3fe=ywBxxy" TargetMode="External"/><Relationship Id="rId29" Type="http://schemas.openxmlformats.org/officeDocument/2006/relationships/hyperlink" Target="file:///C:\Users\dew24\AppData\Local\Microsoft\Windows\INetCache\dew24\AppData\:x:\g\personal\cvillareal_sdmujer_gov_co\Eeuu_jXpeeVNljUYyWrUe3oB9Jsf-3YhPV-UqLIekLZWaQ%3fe=hiXJHe" TargetMode="External"/><Relationship Id="rId1" Type="http://schemas.openxmlformats.org/officeDocument/2006/relationships/hyperlink" Target="file:///C:\Users\dew24\AppData\Local\Microsoft\Windows\INetCache\dew24\AppData\:f:\g\personal\cvillareal_sdmujer_gov_co\ElqH77YlIV9HgLJoF_5Gk5ABV80Ew_PP_c9qB8sYBMugxA%3fe=2s8wRB" TargetMode="External"/><Relationship Id="rId6" Type="http://schemas.openxmlformats.org/officeDocument/2006/relationships/hyperlink" Target="file:///C:\Users\dew24\AppData\Local\Microsoft\Windows\INetCache\dew24\AppData\:x:\g\personal\cvillareal_sdmujer_gov_co\ESHlbLbQhtZEl10I-_3U4KMBH7K0IFpLiJ5d9uF1Hg9lzg%3fe=h1F058" TargetMode="External"/><Relationship Id="rId11" Type="http://schemas.openxmlformats.org/officeDocument/2006/relationships/hyperlink" Target="file:///C:\Users\dew24\AppData\Local\Microsoft\Windows\INetCache\dew24\AppData\:x:\g\personal\cvillareal_sdmujer_gov_co\Ecc2ER_spPBMvJSltV4aItEBk372gsxxt_7hsKy9snZ36w%3fe=f7LbpC" TargetMode="External"/><Relationship Id="rId24" Type="http://schemas.openxmlformats.org/officeDocument/2006/relationships/hyperlink" Target="file:///C:\Users\dew24\AppData\Local\Microsoft\Windows\INetCache\dew24\AppData\:f:\g\personal\cvillareal_sdmujer_gov_co\EsCKKS_YgmtMhhX3aj7SljcB-nHtjPYBHWsZDp5g0PKlFQ%3fe=JXcoNn" TargetMode="External"/><Relationship Id="rId32" Type="http://schemas.openxmlformats.org/officeDocument/2006/relationships/hyperlink" Target="file:///C:\Users\dew24\AppData\Local\Microsoft\Windows\INetCache\dew24\AppData\:f:\g\personal\cvillareal_sdmujer_gov_co\EpGzxTlwYVFCvWJYgpUckMcB9_vWYpMtIkpHGKiEC87Jag%3fe=2oxfFL" TargetMode="External"/><Relationship Id="rId37" Type="http://schemas.openxmlformats.org/officeDocument/2006/relationships/vmlDrawing" Target="../drawings/vmlDrawing10.vml"/><Relationship Id="rId5" Type="http://schemas.openxmlformats.org/officeDocument/2006/relationships/hyperlink" Target="file:///C:\Users\dew24\AppData\Local\Microsoft\Windows\INetCache\dew24\AppData\:f:\g\personal\cvillareal_sdmujer_gov_co\Ejh9DG16AotNvCtooBvW_tIBOHivsa1TsL9IIZdRHcO5cg%3fe=RfdgSJ" TargetMode="External"/><Relationship Id="rId15" Type="http://schemas.openxmlformats.org/officeDocument/2006/relationships/hyperlink" Target="file:///C:\Users\dew24\AppData\Local\Microsoft\Windows\INetCache\dew24\AppData\:x:\g\personal\cvillareal_sdmujer_gov_co\Ecc2ER_spPBMvJSltV4aItEBk372gsxxt_7hsKy9snZ36w%3fe=f7LbpC" TargetMode="External"/><Relationship Id="rId23" Type="http://schemas.openxmlformats.org/officeDocument/2006/relationships/hyperlink" Target="file:///C:\Users\dew24\AppData\Local\Microsoft\Windows\INetCache\dew24\AppData\:f:\g\personal\cvillareal_sdmujer_gov_co\Eqxsive3uVVBigBxM2AtwJ0BGGSTyP-FfuHuim7SCFOyeQ%3fe=fSGuHI" TargetMode="External"/><Relationship Id="rId28" Type="http://schemas.openxmlformats.org/officeDocument/2006/relationships/hyperlink" Target="file:///C:\Users\dew24\AppData\Local\Microsoft\Windows\INetCache\dew24\AppData\:x:\g\personal\cvillareal_sdmujer_gov_co\Eeuu_jXpeeVNljUYyWrUe3oB9Jsf-3YhPV-UqLIekLZWaQ%3fe=hiXJHe" TargetMode="External"/><Relationship Id="rId36" Type="http://schemas.openxmlformats.org/officeDocument/2006/relationships/printerSettings" Target="../printerSettings/printerSettings10.bin"/><Relationship Id="rId10" Type="http://schemas.openxmlformats.org/officeDocument/2006/relationships/hyperlink" Target="file:///C:\Users\dew24\AppData\Local\Microsoft\Windows\INetCache\dew24\AppData\:x:\g\personal\cvillareal_sdmujer_gov_co\EQPtePXyiP1GvtnrSjh7vFgBYu6OMyzux-xO_jRk1m1C_A%3fe=qgFVcz" TargetMode="External"/><Relationship Id="rId19" Type="http://schemas.openxmlformats.org/officeDocument/2006/relationships/hyperlink" Target="file:///C:\Users\dew24\AppData\Local\Microsoft\Windows\INetCache\dew24\AppData\:x:\g\personal\cvillareal_sdmujer_gov_co\EQPtePXyiP1GvtnrSjh7vFgBYu6OMyzux-xO_jRk1m1C_A%3fe=qgFVcz" TargetMode="External"/><Relationship Id="rId31" Type="http://schemas.openxmlformats.org/officeDocument/2006/relationships/hyperlink" Target="file:///C:\Users\dew24\AppData\Local\Microsoft\Windows\INetCache\dew24\AppData\:x:\g\personal\cvillareal_sdmujer_gov_co\Eeuu_jXpeeVNljUYyWrUe3oB9Jsf-3YhPV-UqLIekLZWaQ%3fe=hiXJHe" TargetMode="External"/><Relationship Id="rId4" Type="http://schemas.openxmlformats.org/officeDocument/2006/relationships/hyperlink" Target="file:///C:\Users\dew24\AppData\Local\Microsoft\Windows\INetCache\dew24\AppData\:x:\g\personal\cvillareal_sdmujer_gov_co\Ecc2ER_spPBMvJSltV4aItEBk372gsxxt_7hsKy9snZ36w%3fe=f7LbpC" TargetMode="External"/><Relationship Id="rId9" Type="http://schemas.openxmlformats.org/officeDocument/2006/relationships/hyperlink" Target="file:///C:\Users\dew24\AppData\Local\Microsoft\Windows\INetCache\dew24\AppData\:x:\g\personal\cvillareal_sdmujer_gov_co\EQPtePXyiP1GvtnrSjh7vFgBYu6OMyzux-xO_jRk1m1C_A%3fe=qgFVcz" TargetMode="External"/><Relationship Id="rId14" Type="http://schemas.openxmlformats.org/officeDocument/2006/relationships/hyperlink" Target="file:///C:\Users\dew24\AppData\Local\Microsoft\Windows\INetCache\dew24\AppData\:x:\g\personal\cvillareal_sdmujer_gov_co\Ecc2ER_spPBMvJSltV4aItEBk372gsxxt_7hsKy9snZ36w%3fe=f7LbpC" TargetMode="External"/><Relationship Id="rId22" Type="http://schemas.openxmlformats.org/officeDocument/2006/relationships/hyperlink" Target="file:///C:\Users\dew24\AppData\Local\Microsoft\Windows\INetCache\dew24\AppData\:x:\g\personal\cvillareal_sdmujer_gov_co\EdEDA4yn-WhBsdevX8x48xUBYFQWQVpiYHDcClfdsWboEQ%3fe=yCaNEh" TargetMode="External"/><Relationship Id="rId27" Type="http://schemas.openxmlformats.org/officeDocument/2006/relationships/hyperlink" Target="file:///C:\Users\dew24\AppData\Local\Microsoft\Windows\INetCache\dew24\AppData\:f:\g\personal\cvillareal_sdmujer_gov_co\EnFM2MdenJZBuKbGiV-wEy8BBtxtHK334tfPeR0Od_OrnA%3fe=4Rvl7D" TargetMode="External"/><Relationship Id="rId30" Type="http://schemas.openxmlformats.org/officeDocument/2006/relationships/hyperlink" Target="file:///C:\Users\dew24\AppData\Local\Microsoft\Windows\INetCache\dew24\AppData\:x:\g\personal\cvillareal_sdmujer_gov_co\Eeuu_jXpeeVNljUYyWrUe3oB9Jsf-3YhPV-UqLIekLZWaQ%3fe=hiXJHe" TargetMode="External"/><Relationship Id="rId35" Type="http://schemas.openxmlformats.org/officeDocument/2006/relationships/hyperlink" Target="file:///C:\Users\dew24\AppData\Local\Microsoft\Windows\INetCache\dew24\AppData\:f:\g\personal\cvillareal_sdmujer_gov_co\EkHACEd4mjtDv00SiHoPvB4ByVnCIhpPk0j16QRMz81UFA%3fe=pjHlC0"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C:\Users\dew24\AppData\Local\Microsoft\Windows\INetCache\dew24\AppData\:x:\g\personal\cvillareal_sdmujer_gov_co\Eca44VGQdtxHhY7jxPxr2NIBdTUxfRo3rX_c456hRREbDA%3fe=PTth8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ile:///C:\Users\dew24\AppData\Local\Microsoft\Windows\INetCache\dew24\AppData\:f:\g\personal\cvillareal_sdmujer_gov_co\EtMv9-lEiIFOjmP48NSCbpsB9QEj2YrCvtPGHtLFCyLJ9w%3fe=KkO8u6" TargetMode="External"/><Relationship Id="rId1" Type="http://schemas.openxmlformats.org/officeDocument/2006/relationships/hyperlink" Target="file:///C:\Users\dew24\AppData\Local\Microsoft\Windows\INetCache\dew24\AppData\:f:\g\personal\cvillareal_sdmujer_gov_co\EgsyMTlDaEtHubL0Qk9Mz0AB4nxO3aEtOskBFLe1Bdzkcg%3fe=4beD4s"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ile:///C:\Users\dew24\AppData\Local\Microsoft\Windows\INetCache\dew24\AppData\:x:\g\personal\cvillareal_sdmujer_gov_co\Ecc2ER_spPBMvJSltV4aItEBk372gsxxt_7hsKy9snZ36w%3fe=f7LbpC" TargetMode="External"/><Relationship Id="rId1" Type="http://schemas.openxmlformats.org/officeDocument/2006/relationships/hyperlink" Target="file:///C:\Users\dew24\AppData\Local\Microsoft\Windows\INetCache\dew24\AppData\:f:\g\personal\cvillareal_sdmujer_gov_co\EoBqgIXAHz5Ao2LJKoFpVkYBImsgnvHK8Pi0J5ekwTCivA%3fe=Gc3Nwq"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file:///C:\Users\dew24\AppData\Local\Microsoft\Windows\INetCache\dew24\AppData\:f:\g\personal\cvillareal_sdmujer_gov_co\Eh0MV7D_OTlGlkP77Iw7ADgBRiCg7U4igsOOM6l9FAQkOg%3fe=ObwQ2D" TargetMode="External"/><Relationship Id="rId7" Type="http://schemas.openxmlformats.org/officeDocument/2006/relationships/comments" Target="../comments5.xml"/><Relationship Id="rId2" Type="http://schemas.openxmlformats.org/officeDocument/2006/relationships/hyperlink" Target="file:///C:\Users\dew24\AppData\Local\Microsoft\Windows\INetCache\dew24\AppData\:f:\g\personal\cvillareal_sdmujer_gov_co\Et4qwGt88y1MmAZHnJusE1sBg4HWXmZexyt2l6tcNnrCJQ%3fe=Jgh2An" TargetMode="External"/><Relationship Id="rId1" Type="http://schemas.openxmlformats.org/officeDocument/2006/relationships/hyperlink" Target="file:///C:\Users\dew24\AppData\Local\Microsoft\Windows\INetCache\dew24\AppData\:f:\g\personal\cvillareal_sdmujer_gov_co\EkHACEd4mjtDv00SiHoPvB4ByVnCIhpPk0j16QRMz81UFA%3fe=pjHlC0" TargetMode="External"/><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file:///C:\Users\dew24\AppData\Local\Microsoft\Windows\INetCache\dew24\AppData\:f:\g\personal\cvillareal_sdmujer_gov_co\EuHNrzpqcq1GlhrqwQbUsBgBDvQJ70eiwu6Pey-oPHVZWA%3fe=tIERZL" TargetMode="External"/><Relationship Id="rId7" Type="http://schemas.openxmlformats.org/officeDocument/2006/relationships/vmlDrawing" Target="../drawings/vmlDrawing6.vml"/><Relationship Id="rId2" Type="http://schemas.openxmlformats.org/officeDocument/2006/relationships/hyperlink" Target="file:///C:\Users\dew24\AppData\Local\Microsoft\Windows\INetCache\dew24\AppData\:f:\g\personal\cvillareal_sdmujer_gov_co\EnE_lUhoShdGu_1dYYL3SGcBbMbiCS0hn1BIIOjfXIeQQw%3fe=6qTSYP" TargetMode="External"/><Relationship Id="rId1" Type="http://schemas.openxmlformats.org/officeDocument/2006/relationships/hyperlink" Target="file:///C:\Users\dew24\AppData\Local\Microsoft\Windows\INetCache\dew24\AppData\:f:\g\personal\cvillareal_sdmujer_gov_co\ElqH77YlIV9HgLJoF_5Gk5ABV80Ew_PP_c9qB8sYBMugxA%3fe=dRtsSg"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file:///C:\Users\dew24\AppData\Local\Microsoft\Windows\INetCache\dew24\AppData\:x:\g\personal\cvillareal_sdmujer_gov_co\EciyFFyAzklCl0vjmE1g_PIBn_GHDc04-svzqCXDNQndTw%3fe=l3Al3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file:///C:\Users\dew24\AppData\Local\Microsoft\Windows\INetCache\dew24\AppData\:f:\g\personal\cvillareal_sdmujer_gov_co\Etr6AwSh2wFCkaEJA145oY0BCuZauDKG5gsgLOm9Yr48uw%3fe=HeGeAe" TargetMode="External"/><Relationship Id="rId7" Type="http://schemas.openxmlformats.org/officeDocument/2006/relationships/comments" Target="../comments7.xml"/><Relationship Id="rId2" Type="http://schemas.openxmlformats.org/officeDocument/2006/relationships/hyperlink" Target="file:///C:\Users\dew24\AppData\Local\Microsoft\Windows\INetCache\dew24\AppData\:f:\g\personal\cvillareal_sdmujer_gov_co\EkyIm-_IsRRNh1fUJ49ukmwB2YnbVRWNm7JFVlTmdI1-8w%3fe=a6sMS4" TargetMode="External"/><Relationship Id="rId1" Type="http://schemas.openxmlformats.org/officeDocument/2006/relationships/hyperlink" Target="file:///C:\Users\dew24\AppData\Local\Microsoft\Windows\INetCache\dew24\AppData\:f:\g\personal\cvillareal_sdmujer_gov_co\EjwvvgDBE7JKgY-pO_SXS_YBH3MwZcaS23Bur52fctprxQ%3fe=eWldZW" TargetMode="External"/><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file:///C:\Users\dew24\AppData\Local\Microsoft\Windows\INetCache\dew24\AppData\:x:\g\personal\cvillareal_sdmujer_gov_co\EQEmNP8Hw_9Oh1zp1Nj3mE4Bhdw1wPOsPrmcWyMe-UYawQ%3fe=ymoFZU"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hyperlink" Target="file:///C:\Users\dew24\AppData\Local\Microsoft\Windows\INetCache\dew24\AppData\:x:\g\personal\cvillareal_sdmujer_gov_co\Eeuu_jXpeeVNljUYyWrUe3oB9Jsf-3YhPV-UqLIekLZWaQ%3fe=hiXJHe" TargetMode="External"/><Relationship Id="rId7" Type="http://schemas.openxmlformats.org/officeDocument/2006/relationships/comments" Target="../comments9.xml"/><Relationship Id="rId2" Type="http://schemas.openxmlformats.org/officeDocument/2006/relationships/hyperlink" Target="file:///C:\Users\dew24\AppData\Local\Microsoft\Windows\INetCache\dew24\AppData\:x:\g\personal\cvillareal_sdmujer_gov_co\Eeuu_jXpeeVNljUYyWrUe3oB9Jsf-3YhPV-UqLIekLZWaQ%3fe=hiXJHe" TargetMode="External"/><Relationship Id="rId1" Type="http://schemas.openxmlformats.org/officeDocument/2006/relationships/hyperlink" Target="file:///C:\Users\dew24\AppData\Local\Microsoft\Windows\INetCache\dew24\AppData\:x:\g\personal\cvillareal_sdmujer_gov_co\Eeuu_jXpeeVNljUYyWrUe3oB9Jsf-3YhPV-UqLIekLZWaQ%3fe=hiXJHe" TargetMode="External"/><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A573F-0BDE-48BD-914E-FCFDE80ADD5B}">
  <sheetPr>
    <tabColor theme="7" tint="0.39997558519241921"/>
    <pageSetUpPr fitToPage="1"/>
  </sheetPr>
  <dimension ref="A1:AO46"/>
  <sheetViews>
    <sheetView showGridLines="0" topLeftCell="K5" zoomScale="60" zoomScaleNormal="60" workbookViewId="0">
      <selection activeCell="AF21" sqref="AF21:AG26"/>
    </sheetView>
  </sheetViews>
  <sheetFormatPr baseColWidth="10" defaultColWidth="10.85546875" defaultRowHeight="15" x14ac:dyDescent="0.25"/>
  <cols>
    <col min="1" max="1" width="38.42578125" style="1" customWidth="1"/>
    <col min="2" max="2" width="23"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5.5703125" style="1" customWidth="1"/>
    <col min="32" max="32" width="22.85546875" style="1" customWidth="1"/>
    <col min="33" max="33" width="18.42578125" style="1" bestFit="1" customWidth="1"/>
    <col min="34" max="34" width="25.5703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5" s="15" customFormat="1" ht="37.5" customHeight="1" thickBot="1" x14ac:dyDescent="0.3">
      <c r="A17" s="295" t="s">
        <v>23</v>
      </c>
      <c r="B17" s="296"/>
      <c r="C17" s="282" t="s">
        <v>24</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5"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5"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5"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5" ht="32.1" customHeight="1" thickBot="1" x14ac:dyDescent="0.3">
      <c r="A21" s="128">
        <v>2041627027</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230" t="s">
        <v>747</v>
      </c>
      <c r="AG21" s="231" t="s">
        <v>748</v>
      </c>
    </row>
    <row r="22" spans="1:35" ht="32.1" customHeight="1" x14ac:dyDescent="0.25">
      <c r="A22" s="117" t="s">
        <v>44</v>
      </c>
      <c r="B22" s="189">
        <v>876445728</v>
      </c>
      <c r="C22" s="190">
        <v>876445728</v>
      </c>
      <c r="D22" s="190">
        <v>288735571</v>
      </c>
      <c r="E22" s="190"/>
      <c r="F22" s="190"/>
      <c r="G22" s="190"/>
      <c r="H22" s="190"/>
      <c r="I22" s="190"/>
      <c r="J22" s="190"/>
      <c r="K22" s="190"/>
      <c r="L22" s="190"/>
      <c r="M22" s="190"/>
      <c r="N22" s="191">
        <f>SUM(B22:M22)</f>
        <v>2041627027</v>
      </c>
      <c r="O22" s="192"/>
      <c r="P22" s="117" t="s">
        <v>45</v>
      </c>
      <c r="Q22" s="193">
        <v>3620819689</v>
      </c>
      <c r="R22" s="194"/>
      <c r="S22" s="194"/>
      <c r="T22" s="195">
        <v>2140118800</v>
      </c>
      <c r="U22" s="194">
        <v>6455061511</v>
      </c>
      <c r="V22" s="194"/>
      <c r="W22" s="194"/>
      <c r="X22" s="194"/>
      <c r="Y22" s="194"/>
      <c r="Z22" s="194"/>
      <c r="AA22" s="194"/>
      <c r="AB22" s="194"/>
      <c r="AC22" s="196">
        <f>SUM(Q22:AB22)</f>
        <v>12216000000</v>
      </c>
      <c r="AE22" s="197"/>
      <c r="AF22" s="232">
        <f>+N22+'Meta 2 SEGUIMIENTO LPD'!N22+'Meta 3 OPERAR CR'!N22+'Meta 4 ATENCION CR'!N22+'Meta 5 FORTALECER SOFIA '!N22+'Meta 6 ESTRATEGIA PREVENCION'!N22+'Meta 7 CLS'!N22+'Meta 8 PROTOCOLO TP'!N22+'Meta 9 ATENCIONES DUPLAS'!N22</f>
        <v>6133360614</v>
      </c>
      <c r="AG22" s="230">
        <f>+AC22+'Meta 2 SEGUIMIENTO LPD'!AC22+'Meta 3 OPERAR CR'!AC22+'Meta 4 ATENCION CR'!AC22+'Meta 5 FORTALECER SOFIA '!AC22+'Meta 6 ESTRATEGIA PREVENCION'!AC22+'Meta 7 CLS'!AC22+'Meta 8 PROTOCOLO TP'!AC22+'Meta 9 ATENCIONES DUPLAS'!AC22</f>
        <v>30743000000</v>
      </c>
      <c r="AH22" s="160"/>
      <c r="AI22" s="160"/>
    </row>
    <row r="23" spans="1:35" ht="32.1" customHeight="1" x14ac:dyDescent="0.25">
      <c r="A23" s="118" t="s">
        <v>46</v>
      </c>
      <c r="B23" s="198"/>
      <c r="C23" s="199"/>
      <c r="D23" s="199">
        <v>0</v>
      </c>
      <c r="E23" s="199">
        <v>0</v>
      </c>
      <c r="F23" s="199">
        <v>0</v>
      </c>
      <c r="G23" s="199"/>
      <c r="H23" s="199"/>
      <c r="I23" s="199"/>
      <c r="J23" s="199"/>
      <c r="K23" s="199"/>
      <c r="L23" s="199"/>
      <c r="M23" s="199"/>
      <c r="N23" s="200">
        <f>SUM(B23:M23)</f>
        <v>0</v>
      </c>
      <c r="O23" s="201" t="str">
        <f>IFERROR(N23/(SUMIF(B23:M23,"&gt;0",B22:M22))," ")</f>
        <v xml:space="preserve"> </v>
      </c>
      <c r="P23" s="118" t="s">
        <v>47</v>
      </c>
      <c r="Q23" s="198">
        <v>3620819689</v>
      </c>
      <c r="R23" s="199">
        <v>0</v>
      </c>
      <c r="S23" s="199">
        <v>0</v>
      </c>
      <c r="T23" s="199">
        <v>0</v>
      </c>
      <c r="U23" s="199">
        <v>8421517748</v>
      </c>
      <c r="V23" s="199"/>
      <c r="W23" s="199"/>
      <c r="X23" s="199"/>
      <c r="Y23" s="199"/>
      <c r="Z23" s="199"/>
      <c r="AA23" s="199"/>
      <c r="AB23" s="199"/>
      <c r="AC23" s="199">
        <f>SUM(Q23:AB23)</f>
        <v>12042337437</v>
      </c>
      <c r="AD23" s="202">
        <f>AC23/SUM(Q22:U22)</f>
        <v>0.98578400761296658</v>
      </c>
      <c r="AE23" s="203">
        <f>AC23/AC22</f>
        <v>0.98578400761296658</v>
      </c>
      <c r="AF23" s="232">
        <f>+N23+'Meta 2 SEGUIMIENTO LPD'!N23+'Meta 3 OPERAR CR'!N23+'Meta 4 ATENCION CR'!N23+'Meta 5 FORTALECER SOFIA '!N23+'Meta 6 ESTRATEGIA PREVENCION'!N23+'Meta 7 CLS'!N23+'Meta 8 PROTOCOLO TP'!N23+'Meta 9 ATENCIONES DUPLAS'!N23</f>
        <v>4469567</v>
      </c>
      <c r="AG23" s="230">
        <f>+AC23+'Meta 2 SEGUIMIENTO LPD'!AC23+'Meta 3 OPERAR CR'!AC23+'Meta 4 ATENCION CR'!AC23+'Meta 5 FORTALECER SOFIA '!AC23+'Meta 6 ESTRATEGIA PREVENCION'!AC23+'Meta 7 CLS'!AC23+'Meta 8 PROTOCOLO TP'!AC23+'Meta 9 ATENCIONES DUPLAS'!AC23</f>
        <v>22630307333</v>
      </c>
      <c r="AH23" s="160"/>
      <c r="AI23" s="160"/>
    </row>
    <row r="24" spans="1:35" ht="32.1" customHeight="1" x14ac:dyDescent="0.25">
      <c r="A24" s="118" t="s">
        <v>48</v>
      </c>
      <c r="B24" s="198">
        <f>+A21-B23</f>
        <v>2041627027</v>
      </c>
      <c r="C24" s="199">
        <f>+B24-C23</f>
        <v>2041627027</v>
      </c>
      <c r="D24" s="199">
        <f>+C24-D23</f>
        <v>2041627027</v>
      </c>
      <c r="E24" s="199">
        <f>+D24-E23</f>
        <v>2041627027</v>
      </c>
      <c r="F24" s="199">
        <f>+E24-F23</f>
        <v>2041627027</v>
      </c>
      <c r="G24" s="199"/>
      <c r="H24" s="199"/>
      <c r="I24" s="199"/>
      <c r="J24" s="199"/>
      <c r="K24" s="199"/>
      <c r="L24" s="199"/>
      <c r="M24" s="199"/>
      <c r="N24" s="200">
        <f>MIN(B24:M24)</f>
        <v>2041627027</v>
      </c>
      <c r="O24" s="204"/>
      <c r="P24" s="118" t="s">
        <v>44</v>
      </c>
      <c r="Q24" s="198"/>
      <c r="R24" s="199"/>
      <c r="S24" s="199">
        <v>688653244</v>
      </c>
      <c r="T24" s="199">
        <v>977388815</v>
      </c>
      <c r="U24" s="199">
        <v>977388815</v>
      </c>
      <c r="V24" s="199">
        <v>977388815</v>
      </c>
      <c r="W24" s="199">
        <f>977388815+305731257</f>
        <v>1283120072</v>
      </c>
      <c r="X24" s="199">
        <f>977388815+305731257</f>
        <v>1283120072</v>
      </c>
      <c r="Y24" s="199">
        <f>977388815+305731257</f>
        <v>1283120072</v>
      </c>
      <c r="Z24" s="199">
        <f>977388815+305731257</f>
        <v>1283120072</v>
      </c>
      <c r="AA24" s="199">
        <f>977388815+305731257</f>
        <v>1283120072</v>
      </c>
      <c r="AB24" s="199">
        <f>1568117436+305731257+305731258</f>
        <v>2179579951</v>
      </c>
      <c r="AC24" s="199">
        <f>SUM(Q24:AB24)</f>
        <v>12216000000</v>
      </c>
      <c r="AD24" s="199"/>
      <c r="AE24" s="205"/>
      <c r="AF24" s="232">
        <f>+N24+'Meta 2 SEGUIMIENTO LPD'!N24+'Meta 3 OPERAR CR'!N24+'Meta 4 ATENCION CR'!N24+'Meta 5 FORTALECER SOFIA '!N24+'Meta 6 ESTRATEGIA PREVENCION'!N24+'Meta 7 CLS'!N24+'Meta 8 PROTOCOLO TP'!N24+'Meta 9 ATENCIONES DUPLAS'!N24</f>
        <v>6113135110</v>
      </c>
      <c r="AG24" s="230">
        <f>+AC24+'Meta 2 SEGUIMIENTO LPD'!AC24+'Meta 3 OPERAR CR'!AC24+'Meta 4 ATENCION CR'!AC24+'Meta 5 FORTALECER SOFIA '!AC24+'Meta 6 ESTRATEGIA PREVENCION'!AC24+'Meta 7 CLS'!AC24+'Meta 8 PROTOCOLO TP'!AC24+'Meta 9 ATENCIONES DUPLAS'!AC24</f>
        <v>30743000000.333332</v>
      </c>
      <c r="AH24" s="160"/>
      <c r="AI24" s="160"/>
    </row>
    <row r="25" spans="1:35" ht="32.1" customHeight="1" thickBot="1" x14ac:dyDescent="0.3">
      <c r="A25" s="119" t="s">
        <v>49</v>
      </c>
      <c r="B25" s="206">
        <v>876445728</v>
      </c>
      <c r="C25" s="207">
        <v>876445728</v>
      </c>
      <c r="D25" s="207">
        <v>288735571</v>
      </c>
      <c r="E25" s="207">
        <v>0</v>
      </c>
      <c r="F25" s="207">
        <v>0</v>
      </c>
      <c r="G25" s="207"/>
      <c r="H25" s="207"/>
      <c r="I25" s="207"/>
      <c r="J25" s="207"/>
      <c r="K25" s="207"/>
      <c r="L25" s="207"/>
      <c r="M25" s="207"/>
      <c r="N25" s="208">
        <f>SUM(B25:M25)</f>
        <v>2041627027</v>
      </c>
      <c r="O25" s="209">
        <f>+N25/N24</f>
        <v>1</v>
      </c>
      <c r="P25" s="119" t="s">
        <v>49</v>
      </c>
      <c r="Q25" s="206">
        <v>0</v>
      </c>
      <c r="R25" s="207">
        <v>0</v>
      </c>
      <c r="S25" s="207">
        <v>688653244</v>
      </c>
      <c r="T25" s="207">
        <v>977388815</v>
      </c>
      <c r="U25" s="207">
        <v>977440223</v>
      </c>
      <c r="V25" s="207"/>
      <c r="W25" s="207"/>
      <c r="X25" s="207"/>
      <c r="Y25" s="207"/>
      <c r="Z25" s="207"/>
      <c r="AA25" s="207"/>
      <c r="AB25" s="207"/>
      <c r="AC25" s="207">
        <f>SUM(Q25:AB25)</f>
        <v>2643482282</v>
      </c>
      <c r="AD25" s="210">
        <f ca="1">AD25/SUM(Q24:U24)</f>
        <v>0</v>
      </c>
      <c r="AE25" s="211">
        <f>AC25/AC24</f>
        <v>0.2163950787491814</v>
      </c>
      <c r="AF25" s="232">
        <f>+N25+'Meta 2 SEGUIMIENTO LPD'!N25+'Meta 3 OPERAR CR'!N25+'Meta 4 ATENCION CR'!N25+'Meta 5 FORTALECER SOFIA '!N25+'Meta 6 ESTRATEGIA PREVENCION'!N25+'Meta 7 CLS'!N25+'Meta 8 PROTOCOLO TP'!N25+'Meta 9 ATENCIONES DUPLAS'!N25</f>
        <v>6011148910.333333</v>
      </c>
      <c r="AG25" s="230">
        <f>+AC25+'Meta 2 SEGUIMIENTO LPD'!AC25+'Meta 3 OPERAR CR'!AC25+'Meta 4 ATENCION CR'!AC25+'Meta 5 FORTALECER SOFIA '!AC25+'Meta 6 ESTRATEGIA PREVENCION'!AC25+'Meta 7 CLS'!AC25+'Meta 8 PROTOCOLO TP'!AC25+'Meta 9 ATENCIONES DUPLAS'!AC25</f>
        <v>5463926307</v>
      </c>
      <c r="AH25" s="160"/>
      <c r="AI25" s="160"/>
    </row>
    <row r="26" spans="1:35" customFormat="1" ht="16.5" customHeight="1" thickBot="1" x14ac:dyDescent="0.3">
      <c r="AF26" s="233"/>
      <c r="AG26" s="233"/>
    </row>
    <row r="27" spans="1:35"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5"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5"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5" ht="62.25" customHeight="1" thickBot="1" x14ac:dyDescent="0.3">
      <c r="A30" s="93" t="s">
        <v>24</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318" t="s">
        <v>56</v>
      </c>
      <c r="Z30" s="319"/>
      <c r="AA30" s="319"/>
      <c r="AB30" s="319"/>
      <c r="AC30" s="319"/>
      <c r="AD30" s="319"/>
      <c r="AE30" s="320"/>
    </row>
    <row r="31" spans="1:35"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5"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170.45" customHeight="1" x14ac:dyDescent="0.25">
      <c r="A35" s="338" t="s">
        <v>24</v>
      </c>
      <c r="B35" s="340">
        <f>SUM(B41:B46)</f>
        <v>0.1</v>
      </c>
      <c r="C35" s="21" t="s">
        <v>66</v>
      </c>
      <c r="D35" s="133">
        <v>2000</v>
      </c>
      <c r="E35" s="133">
        <v>3000</v>
      </c>
      <c r="F35" s="133">
        <v>3000</v>
      </c>
      <c r="G35" s="133">
        <f>12000/4</f>
        <v>3000</v>
      </c>
      <c r="H35" s="133">
        <f>12000/4</f>
        <v>3000</v>
      </c>
      <c r="I35" s="133">
        <v>0</v>
      </c>
      <c r="J35" s="133">
        <v>0</v>
      </c>
      <c r="K35" s="133">
        <v>0</v>
      </c>
      <c r="L35" s="133">
        <v>0</v>
      </c>
      <c r="M35" s="133">
        <v>0</v>
      </c>
      <c r="N35" s="133">
        <v>0</v>
      </c>
      <c r="O35" s="133">
        <v>0</v>
      </c>
      <c r="P35" s="134">
        <f>SUM(D35:O35)</f>
        <v>14000</v>
      </c>
      <c r="Q35" s="342" t="s">
        <v>674</v>
      </c>
      <c r="R35" s="343"/>
      <c r="S35" s="343"/>
      <c r="T35" s="344"/>
      <c r="U35" s="348" t="s">
        <v>749</v>
      </c>
      <c r="V35" s="348"/>
      <c r="W35" s="348"/>
      <c r="X35" s="348"/>
      <c r="Y35" s="325" t="s">
        <v>67</v>
      </c>
      <c r="Z35" s="325"/>
      <c r="AA35" s="325"/>
      <c r="AB35" s="325"/>
      <c r="AC35" s="325" t="s">
        <v>68</v>
      </c>
      <c r="AD35" s="325"/>
      <c r="AE35" s="326"/>
      <c r="AG35" s="212"/>
      <c r="AH35" s="212"/>
      <c r="AI35" s="212"/>
      <c r="AJ35" s="212"/>
      <c r="AK35" s="212"/>
      <c r="AL35" s="212"/>
      <c r="AM35" s="212"/>
      <c r="AN35" s="212"/>
      <c r="AO35" s="212"/>
    </row>
    <row r="36" spans="1:41" ht="223.5" customHeight="1" thickBot="1" x14ac:dyDescent="0.3">
      <c r="A36" s="339"/>
      <c r="B36" s="341"/>
      <c r="C36" s="22" t="s">
        <v>69</v>
      </c>
      <c r="D36" s="138">
        <v>3248</v>
      </c>
      <c r="E36" s="138">
        <v>3423</v>
      </c>
      <c r="F36" s="138">
        <v>3608</v>
      </c>
      <c r="G36" s="138">
        <v>3722</v>
      </c>
      <c r="H36" s="135">
        <v>3791</v>
      </c>
      <c r="I36" s="135"/>
      <c r="J36" s="135"/>
      <c r="K36" s="135"/>
      <c r="L36" s="135"/>
      <c r="M36" s="135"/>
      <c r="N36" s="135"/>
      <c r="O36" s="135"/>
      <c r="P36" s="135">
        <f>SUM(D36:O36)</f>
        <v>17792</v>
      </c>
      <c r="Q36" s="345"/>
      <c r="R36" s="346"/>
      <c r="S36" s="346"/>
      <c r="T36" s="347"/>
      <c r="U36" s="349"/>
      <c r="V36" s="349"/>
      <c r="W36" s="349"/>
      <c r="X36" s="349"/>
      <c r="Y36" s="327"/>
      <c r="Z36" s="327"/>
      <c r="AA36" s="327"/>
      <c r="AB36" s="327"/>
      <c r="AC36" s="327"/>
      <c r="AD36" s="327"/>
      <c r="AE36" s="328"/>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s="141" customFormat="1" ht="150.75" customHeight="1" x14ac:dyDescent="0.25">
      <c r="A41" s="366" t="s">
        <v>91</v>
      </c>
      <c r="B41" s="368">
        <v>0.03</v>
      </c>
      <c r="C41" s="21" t="s">
        <v>66</v>
      </c>
      <c r="D41" s="140">
        <v>0.2</v>
      </c>
      <c r="E41" s="140">
        <v>0.2</v>
      </c>
      <c r="F41" s="140">
        <v>0.2</v>
      </c>
      <c r="G41" s="140">
        <v>0.2</v>
      </c>
      <c r="H41" s="140">
        <v>0.2</v>
      </c>
      <c r="I41" s="131">
        <v>0</v>
      </c>
      <c r="J41" s="131">
        <v>0</v>
      </c>
      <c r="K41" s="131">
        <v>0</v>
      </c>
      <c r="L41" s="131">
        <v>0</v>
      </c>
      <c r="M41" s="131">
        <v>0</v>
      </c>
      <c r="N41" s="131">
        <v>0</v>
      </c>
      <c r="O41" s="131">
        <v>0</v>
      </c>
      <c r="P41" s="145">
        <f t="shared" ref="P41:P46" si="0">SUM(D41:O41)</f>
        <v>1</v>
      </c>
      <c r="Q41" s="370" t="s">
        <v>658</v>
      </c>
      <c r="R41" s="371"/>
      <c r="S41" s="371"/>
      <c r="T41" s="371"/>
      <c r="U41" s="371"/>
      <c r="V41" s="371"/>
      <c r="W41" s="371"/>
      <c r="X41" s="372"/>
      <c r="Y41" s="360" t="s">
        <v>693</v>
      </c>
      <c r="Z41" s="361"/>
      <c r="AA41" s="361"/>
      <c r="AB41" s="361"/>
      <c r="AC41" s="361"/>
      <c r="AD41" s="361"/>
      <c r="AE41" s="362"/>
      <c r="AG41" s="142"/>
      <c r="AH41" s="142"/>
      <c r="AI41" s="142"/>
      <c r="AJ41" s="142"/>
      <c r="AK41" s="142"/>
      <c r="AL41" s="142"/>
      <c r="AM41" s="142"/>
      <c r="AN41" s="142"/>
      <c r="AO41" s="142"/>
    </row>
    <row r="42" spans="1:41" s="141" customFormat="1" ht="150.75" customHeight="1" x14ac:dyDescent="0.25">
      <c r="A42" s="367"/>
      <c r="B42" s="369"/>
      <c r="C42" s="25" t="s">
        <v>69</v>
      </c>
      <c r="D42" s="26">
        <v>0.2</v>
      </c>
      <c r="E42" s="26">
        <v>0.2</v>
      </c>
      <c r="F42" s="26">
        <v>0.2</v>
      </c>
      <c r="G42" s="26">
        <v>0.2</v>
      </c>
      <c r="H42" s="26">
        <v>0.2</v>
      </c>
      <c r="I42" s="26"/>
      <c r="J42" s="26"/>
      <c r="K42" s="26"/>
      <c r="L42" s="26"/>
      <c r="M42" s="26"/>
      <c r="N42" s="26"/>
      <c r="O42" s="26"/>
      <c r="P42" s="146">
        <f t="shared" si="0"/>
        <v>1</v>
      </c>
      <c r="Q42" s="373"/>
      <c r="R42" s="374"/>
      <c r="S42" s="374"/>
      <c r="T42" s="374"/>
      <c r="U42" s="374"/>
      <c r="V42" s="374"/>
      <c r="W42" s="374"/>
      <c r="X42" s="375"/>
      <c r="Y42" s="363"/>
      <c r="Z42" s="364"/>
      <c r="AA42" s="364"/>
      <c r="AB42" s="364"/>
      <c r="AC42" s="364"/>
      <c r="AD42" s="364"/>
      <c r="AE42" s="365"/>
    </row>
    <row r="43" spans="1:41" s="141" customFormat="1" ht="163.5" customHeight="1" x14ac:dyDescent="0.25">
      <c r="A43" s="350" t="s">
        <v>92</v>
      </c>
      <c r="B43" s="352">
        <v>0.04</v>
      </c>
      <c r="C43" s="27" t="s">
        <v>66</v>
      </c>
      <c r="D43" s="140">
        <v>0.2</v>
      </c>
      <c r="E43" s="140">
        <v>0.2</v>
      </c>
      <c r="F43" s="140">
        <v>0.2</v>
      </c>
      <c r="G43" s="140">
        <v>0.2</v>
      </c>
      <c r="H43" s="140">
        <v>0.2</v>
      </c>
      <c r="I43" s="131">
        <v>0</v>
      </c>
      <c r="J43" s="131">
        <v>0</v>
      </c>
      <c r="K43" s="131">
        <v>0</v>
      </c>
      <c r="L43" s="131">
        <v>0</v>
      </c>
      <c r="M43" s="131">
        <v>0</v>
      </c>
      <c r="N43" s="131">
        <v>0</v>
      </c>
      <c r="O43" s="131">
        <v>0</v>
      </c>
      <c r="P43" s="147">
        <f t="shared" si="0"/>
        <v>1</v>
      </c>
      <c r="Q43" s="354" t="s">
        <v>672</v>
      </c>
      <c r="R43" s="355"/>
      <c r="S43" s="355"/>
      <c r="T43" s="355"/>
      <c r="U43" s="355"/>
      <c r="V43" s="355"/>
      <c r="W43" s="355"/>
      <c r="X43" s="356"/>
      <c r="Y43" s="360" t="s">
        <v>693</v>
      </c>
      <c r="Z43" s="361"/>
      <c r="AA43" s="361"/>
      <c r="AB43" s="361"/>
      <c r="AC43" s="361"/>
      <c r="AD43" s="361"/>
      <c r="AE43" s="362"/>
    </row>
    <row r="44" spans="1:41" s="141" customFormat="1" ht="163.5" customHeight="1" x14ac:dyDescent="0.25">
      <c r="A44" s="366"/>
      <c r="B44" s="369"/>
      <c r="C44" s="25" t="s">
        <v>69</v>
      </c>
      <c r="D44" s="26">
        <v>0.2</v>
      </c>
      <c r="E44" s="26">
        <v>0.2</v>
      </c>
      <c r="F44" s="26">
        <v>0.2</v>
      </c>
      <c r="G44" s="26">
        <v>0.2</v>
      </c>
      <c r="H44" s="26">
        <v>0.2</v>
      </c>
      <c r="I44" s="26"/>
      <c r="J44" s="26"/>
      <c r="K44" s="26"/>
      <c r="L44" s="26"/>
      <c r="M44" s="26"/>
      <c r="N44" s="148"/>
      <c r="O44" s="148"/>
      <c r="P44" s="146">
        <f t="shared" si="0"/>
        <v>1</v>
      </c>
      <c r="Q44" s="376"/>
      <c r="R44" s="377"/>
      <c r="S44" s="377"/>
      <c r="T44" s="377"/>
      <c r="U44" s="377"/>
      <c r="V44" s="377"/>
      <c r="W44" s="377"/>
      <c r="X44" s="378"/>
      <c r="Y44" s="363"/>
      <c r="Z44" s="364"/>
      <c r="AA44" s="364"/>
      <c r="AB44" s="364"/>
      <c r="AC44" s="364"/>
      <c r="AD44" s="364"/>
      <c r="AE44" s="365"/>
    </row>
    <row r="45" spans="1:41" s="141" customFormat="1" ht="143.25" customHeight="1" x14ac:dyDescent="0.25">
      <c r="A45" s="350" t="s">
        <v>93</v>
      </c>
      <c r="B45" s="352">
        <v>0.03</v>
      </c>
      <c r="C45" s="27" t="s">
        <v>66</v>
      </c>
      <c r="D45" s="140">
        <v>0.2</v>
      </c>
      <c r="E45" s="140">
        <v>0.2</v>
      </c>
      <c r="F45" s="140">
        <v>0.2</v>
      </c>
      <c r="G45" s="140">
        <v>0.2</v>
      </c>
      <c r="H45" s="140">
        <v>0.2</v>
      </c>
      <c r="I45" s="131">
        <v>0</v>
      </c>
      <c r="J45" s="131">
        <v>0</v>
      </c>
      <c r="K45" s="131">
        <v>0</v>
      </c>
      <c r="L45" s="131">
        <v>0</v>
      </c>
      <c r="M45" s="131">
        <v>0</v>
      </c>
      <c r="N45" s="131">
        <v>0</v>
      </c>
      <c r="O45" s="131">
        <v>0</v>
      </c>
      <c r="P45" s="95">
        <f t="shared" si="0"/>
        <v>1</v>
      </c>
      <c r="Q45" s="354" t="s">
        <v>673</v>
      </c>
      <c r="R45" s="355"/>
      <c r="S45" s="355"/>
      <c r="T45" s="355"/>
      <c r="U45" s="355"/>
      <c r="V45" s="355"/>
      <c r="W45" s="355"/>
      <c r="X45" s="356"/>
      <c r="Y45" s="360" t="s">
        <v>693</v>
      </c>
      <c r="Z45" s="361"/>
      <c r="AA45" s="361"/>
      <c r="AB45" s="361"/>
      <c r="AC45" s="361"/>
      <c r="AD45" s="361"/>
      <c r="AE45" s="362"/>
    </row>
    <row r="46" spans="1:41" s="141" customFormat="1" ht="143.25" customHeight="1" thickBot="1" x14ac:dyDescent="0.3">
      <c r="A46" s="351"/>
      <c r="B46" s="353"/>
      <c r="C46" s="22" t="s">
        <v>69</v>
      </c>
      <c r="D46" s="28">
        <v>0.2</v>
      </c>
      <c r="E46" s="28">
        <v>0.2</v>
      </c>
      <c r="F46" s="28">
        <v>0.2</v>
      </c>
      <c r="G46" s="28">
        <v>0.2</v>
      </c>
      <c r="H46" s="28">
        <v>0.2</v>
      </c>
      <c r="I46" s="28"/>
      <c r="J46" s="28"/>
      <c r="K46" s="28"/>
      <c r="L46" s="28"/>
      <c r="M46" s="28"/>
      <c r="N46" s="149"/>
      <c r="O46" s="149"/>
      <c r="P46" s="150">
        <f t="shared" si="0"/>
        <v>1</v>
      </c>
      <c r="Q46" s="357"/>
      <c r="R46" s="358"/>
      <c r="S46" s="358"/>
      <c r="T46" s="358"/>
      <c r="U46" s="358"/>
      <c r="V46" s="358"/>
      <c r="W46" s="358"/>
      <c r="X46" s="359"/>
      <c r="Y46" s="363"/>
      <c r="Z46" s="364"/>
      <c r="AA46" s="364"/>
      <c r="AB46" s="364"/>
      <c r="AC46" s="364"/>
      <c r="AD46" s="364"/>
      <c r="AE46" s="365"/>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68224685-F434-4407-8755-A2A2DC5C2D2B}">
      <formula1>$B$21:$M$21</formula1>
    </dataValidation>
    <dataValidation type="textLength" operator="lessThanOrEqual" allowBlank="1" showInputMessage="1" showErrorMessage="1" errorTitle="Máximo 2.000 caracteres" error="Máximo 2.000 caracteres" promptTitle="2.000 caracteres" sqref="Q30:Q31" xr:uid="{0F04455A-ADC4-46FB-8C3E-223C1068CD1A}">
      <formula1>2000</formula1>
    </dataValidation>
    <dataValidation type="textLength" operator="lessThanOrEqual" allowBlank="1" showInputMessage="1" showErrorMessage="1" errorTitle="Máximo 2.000 caracteres" error="Máximo 2.000 caracteres" sqref="AC35 Y35 Q41 Q35 Q45 Q43" xr:uid="{67AEA296-B5AB-442B-9674-67DDB60DE3DB}">
      <formula1>2000</formula1>
    </dataValidation>
  </dataValidations>
  <hyperlinks>
    <hyperlink ref="Y41" r:id="rId1" xr:uid="{A798B8F8-5C67-4493-8591-AC1906338DB7}"/>
    <hyperlink ref="Y43" r:id="rId2" xr:uid="{B1E73C35-D4A1-4FDF-AF76-3E1551FEAE15}"/>
    <hyperlink ref="Y45" r:id="rId3" xr:uid="{A680D9D8-F7FD-4AF5-82FF-909D4A41FD6F}"/>
  </hyperlinks>
  <pageMargins left="0.25" right="0.25" top="0.75" bottom="0.75" header="0.3" footer="0.3"/>
  <pageSetup scale="20" orientation="landscape" r:id="rId4"/>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0.85546875" defaultRowHeight="15" x14ac:dyDescent="0.25"/>
  <sheetData>
    <row r="1" spans="1:2" x14ac:dyDescent="0.25">
      <c r="A1" t="s">
        <v>138</v>
      </c>
      <c r="B1" t="s">
        <v>139</v>
      </c>
    </row>
    <row r="2" spans="1:2" x14ac:dyDescent="0.25">
      <c r="A2" t="s">
        <v>140</v>
      </c>
      <c r="B2" t="s">
        <v>141</v>
      </c>
    </row>
    <row r="3" spans="1:2" x14ac:dyDescent="0.25">
      <c r="A3" t="s">
        <v>142</v>
      </c>
      <c r="B3" t="s">
        <v>143</v>
      </c>
    </row>
    <row r="4" spans="1:2" x14ac:dyDescent="0.25">
      <c r="A4" t="s">
        <v>144</v>
      </c>
    </row>
    <row r="5" spans="1:2" x14ac:dyDescent="0.25">
      <c r="A5" t="s">
        <v>145</v>
      </c>
    </row>
    <row r="6" spans="1:2" x14ac:dyDescent="0.25">
      <c r="A6" t="s">
        <v>146</v>
      </c>
    </row>
    <row r="7" spans="1:2" x14ac:dyDescent="0.25">
      <c r="A7" t="s">
        <v>147</v>
      </c>
    </row>
    <row r="8" spans="1:2" x14ac:dyDescent="0.25">
      <c r="A8" t="s">
        <v>148</v>
      </c>
    </row>
    <row r="9" spans="1:2" x14ac:dyDescent="0.25">
      <c r="A9" t="s">
        <v>149</v>
      </c>
    </row>
    <row r="10" spans="1:2" x14ac:dyDescent="0.25">
      <c r="A10" t="s">
        <v>150</v>
      </c>
    </row>
    <row r="11" spans="1:2" x14ac:dyDescent="0.25">
      <c r="A11" t="s">
        <v>151</v>
      </c>
    </row>
    <row r="12" spans="1:2" x14ac:dyDescent="0.25">
      <c r="A12" t="s">
        <v>152</v>
      </c>
    </row>
    <row r="13" spans="1:2" x14ac:dyDescent="0.25">
      <c r="A13"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63"/>
  <sheetViews>
    <sheetView tabSelected="1" topLeftCell="AH17" zoomScale="70" zoomScaleNormal="70" workbookViewId="0">
      <selection activeCell="AK18" sqref="AK18"/>
    </sheetView>
  </sheetViews>
  <sheetFormatPr baseColWidth="10" defaultColWidth="10.85546875" defaultRowHeight="15" x14ac:dyDescent="0.25"/>
  <cols>
    <col min="1" max="1" width="15" style="29" customWidth="1"/>
    <col min="2" max="2" width="8.28515625" style="29" customWidth="1"/>
    <col min="3" max="3" width="18.85546875" style="29" customWidth="1"/>
    <col min="4" max="4" width="14.7109375" style="29" customWidth="1"/>
    <col min="5" max="5" width="15.85546875" style="29" customWidth="1"/>
    <col min="6" max="8" width="29.28515625" style="29" customWidth="1"/>
    <col min="9" max="9" width="20.5703125" style="29" customWidth="1"/>
    <col min="10" max="10" width="18.85546875" style="29" customWidth="1"/>
    <col min="11" max="11" width="15.28515625" style="29" customWidth="1"/>
    <col min="12" max="12" width="41.85546875" style="29" customWidth="1"/>
    <col min="13" max="13" width="21.140625" style="29" customWidth="1"/>
    <col min="14" max="14" width="9.5703125" style="29" customWidth="1"/>
    <col min="15" max="17" width="10.42578125" style="29" customWidth="1"/>
    <col min="18" max="18" width="10" style="29" customWidth="1"/>
    <col min="19" max="19" width="22.28515625" style="29" customWidth="1"/>
    <col min="20" max="20" width="22.42578125" style="29" customWidth="1"/>
    <col min="21" max="32" width="7.42578125" style="29" customWidth="1"/>
    <col min="33" max="37" width="8.140625" style="29" customWidth="1"/>
    <col min="38" max="43" width="8.140625" style="29" hidden="1" customWidth="1"/>
    <col min="44" max="44" width="5.85546875" style="29" hidden="1" customWidth="1"/>
    <col min="45" max="45" width="17.140625" style="29" customWidth="1"/>
    <col min="46" max="46" width="15.85546875" style="85" customWidth="1"/>
    <col min="47" max="47" width="99.5703125" style="29" customWidth="1"/>
    <col min="48" max="48" width="46" style="29" customWidth="1"/>
    <col min="49" max="49" width="225.140625" style="29" customWidth="1"/>
    <col min="50" max="51" width="46" style="29" customWidth="1"/>
    <col min="52" max="16382" width="10.85546875" style="29"/>
    <col min="16383" max="16383" width="9" style="29" customWidth="1"/>
    <col min="16384" max="16384" width="10.85546875" style="29"/>
  </cols>
  <sheetData>
    <row r="1" spans="1:51 16384:16384" ht="15.95" customHeight="1" x14ac:dyDescent="0.25">
      <c r="A1" s="490" t="s">
        <v>0</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c r="AP1" s="491"/>
      <c r="AQ1" s="491"/>
      <c r="AR1" s="491"/>
      <c r="AS1" s="491"/>
      <c r="AT1" s="491"/>
      <c r="AU1" s="491"/>
      <c r="AV1" s="491"/>
      <c r="AW1" s="492"/>
      <c r="AX1" s="485" t="s">
        <v>1</v>
      </c>
      <c r="AY1" s="486"/>
    </row>
    <row r="2" spans="1:51 16384:16384" ht="15.95" customHeight="1" x14ac:dyDescent="0.25">
      <c r="A2" s="493" t="s">
        <v>2</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5"/>
      <c r="AX2" s="487" t="s">
        <v>3</v>
      </c>
      <c r="AY2" s="488"/>
    </row>
    <row r="3" spans="1:51 16384:16384" ht="15" customHeight="1" x14ac:dyDescent="0.25">
      <c r="A3" s="496" t="s">
        <v>154</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8"/>
      <c r="AX3" s="487" t="s">
        <v>5</v>
      </c>
      <c r="AY3" s="488"/>
    </row>
    <row r="4" spans="1:51 16384:16384" ht="15.95" customHeight="1" x14ac:dyDescent="0.25">
      <c r="A4" s="490"/>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c r="AO4" s="491"/>
      <c r="AP4" s="491"/>
      <c r="AQ4" s="491"/>
      <c r="AR4" s="491"/>
      <c r="AS4" s="491"/>
      <c r="AT4" s="491"/>
      <c r="AU4" s="491"/>
      <c r="AV4" s="491"/>
      <c r="AW4" s="492"/>
      <c r="AX4" s="489" t="s">
        <v>155</v>
      </c>
      <c r="AY4" s="489"/>
    </row>
    <row r="5" spans="1:51 16384:16384" ht="15" customHeight="1" x14ac:dyDescent="0.25">
      <c r="A5" s="470" t="s">
        <v>156</v>
      </c>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2"/>
      <c r="AG5" s="474" t="s">
        <v>13</v>
      </c>
      <c r="AH5" s="475"/>
      <c r="AI5" s="475"/>
      <c r="AJ5" s="475"/>
      <c r="AK5" s="475"/>
      <c r="AL5" s="475"/>
      <c r="AM5" s="475"/>
      <c r="AN5" s="475"/>
      <c r="AO5" s="475"/>
      <c r="AP5" s="475"/>
      <c r="AQ5" s="475"/>
      <c r="AR5" s="475"/>
      <c r="AS5" s="475"/>
      <c r="AT5" s="499"/>
      <c r="AU5" s="464" t="s">
        <v>157</v>
      </c>
      <c r="AV5" s="464" t="s">
        <v>158</v>
      </c>
      <c r="AW5" s="464" t="s">
        <v>159</v>
      </c>
      <c r="AX5" s="464" t="s">
        <v>160</v>
      </c>
      <c r="AY5" s="464" t="s">
        <v>161</v>
      </c>
    </row>
    <row r="6" spans="1:51 16384:16384" ht="15" customHeight="1" x14ac:dyDescent="0.25">
      <c r="A6" s="473" t="s">
        <v>9</v>
      </c>
      <c r="B6" s="274">
        <v>45454</v>
      </c>
      <c r="C6" s="275"/>
      <c r="D6" s="499"/>
      <c r="E6" s="480" t="s">
        <v>11</v>
      </c>
      <c r="F6" s="480"/>
      <c r="G6" s="37"/>
      <c r="H6" s="105"/>
      <c r="I6" s="474"/>
      <c r="J6" s="475"/>
      <c r="K6" s="475"/>
      <c r="L6" s="475"/>
      <c r="M6" s="475"/>
      <c r="N6" s="475"/>
      <c r="O6" s="475"/>
      <c r="P6" s="475"/>
      <c r="Q6" s="475"/>
      <c r="R6" s="475"/>
      <c r="S6" s="475"/>
      <c r="T6" s="475"/>
      <c r="U6" s="30"/>
      <c r="V6" s="30"/>
      <c r="W6" s="30"/>
      <c r="X6" s="30"/>
      <c r="Y6" s="30"/>
      <c r="Z6" s="30"/>
      <c r="AA6" s="30"/>
      <c r="AB6" s="30"/>
      <c r="AC6" s="30"/>
      <c r="AD6" s="30"/>
      <c r="AE6" s="30"/>
      <c r="AF6" s="31"/>
      <c r="AG6" s="476"/>
      <c r="AH6" s="477"/>
      <c r="AI6" s="477"/>
      <c r="AJ6" s="477"/>
      <c r="AK6" s="477"/>
      <c r="AL6" s="477"/>
      <c r="AM6" s="477"/>
      <c r="AN6" s="477"/>
      <c r="AO6" s="477"/>
      <c r="AP6" s="477"/>
      <c r="AQ6" s="477"/>
      <c r="AR6" s="477"/>
      <c r="AS6" s="477"/>
      <c r="AT6" s="500"/>
      <c r="AU6" s="469"/>
      <c r="AV6" s="469"/>
      <c r="AW6" s="469"/>
      <c r="AX6" s="469"/>
      <c r="AY6" s="469"/>
    </row>
    <row r="7" spans="1:51 16384:16384" ht="15" customHeight="1" x14ac:dyDescent="0.25">
      <c r="A7" s="473"/>
      <c r="B7" s="276"/>
      <c r="C7" s="277"/>
      <c r="D7" s="500"/>
      <c r="E7" s="480" t="s">
        <v>12</v>
      </c>
      <c r="F7" s="480"/>
      <c r="G7" s="37"/>
      <c r="H7" s="106"/>
      <c r="I7" s="476"/>
      <c r="J7" s="477"/>
      <c r="K7" s="477"/>
      <c r="L7" s="477"/>
      <c r="M7" s="477"/>
      <c r="N7" s="477"/>
      <c r="O7" s="477"/>
      <c r="P7" s="477"/>
      <c r="Q7" s="477"/>
      <c r="R7" s="477"/>
      <c r="S7" s="477"/>
      <c r="T7" s="477"/>
      <c r="U7" s="32"/>
      <c r="V7" s="32"/>
      <c r="W7" s="32"/>
      <c r="X7" s="32"/>
      <c r="Y7" s="32"/>
      <c r="Z7" s="32"/>
      <c r="AA7" s="32"/>
      <c r="AB7" s="32"/>
      <c r="AC7" s="32"/>
      <c r="AD7" s="32"/>
      <c r="AE7" s="32"/>
      <c r="AF7" s="33"/>
      <c r="AG7" s="476"/>
      <c r="AH7" s="477"/>
      <c r="AI7" s="477"/>
      <c r="AJ7" s="477"/>
      <c r="AK7" s="477"/>
      <c r="AL7" s="477"/>
      <c r="AM7" s="477"/>
      <c r="AN7" s="477"/>
      <c r="AO7" s="477"/>
      <c r="AP7" s="477"/>
      <c r="AQ7" s="477"/>
      <c r="AR7" s="477"/>
      <c r="AS7" s="477"/>
      <c r="AT7" s="500"/>
      <c r="AU7" s="469"/>
      <c r="AV7" s="469"/>
      <c r="AW7" s="469"/>
      <c r="AX7" s="469"/>
      <c r="AY7" s="469"/>
    </row>
    <row r="8" spans="1:51 16384:16384" ht="15" customHeight="1" x14ac:dyDescent="0.25">
      <c r="A8" s="473"/>
      <c r="B8" s="278"/>
      <c r="C8" s="279"/>
      <c r="D8" s="501"/>
      <c r="E8" s="480" t="s">
        <v>13</v>
      </c>
      <c r="F8" s="480"/>
      <c r="G8" s="37" t="s">
        <v>14</v>
      </c>
      <c r="H8" s="107"/>
      <c r="I8" s="478"/>
      <c r="J8" s="479"/>
      <c r="K8" s="479"/>
      <c r="L8" s="479"/>
      <c r="M8" s="479"/>
      <c r="N8" s="479"/>
      <c r="O8" s="479"/>
      <c r="P8" s="479"/>
      <c r="Q8" s="479"/>
      <c r="R8" s="479"/>
      <c r="S8" s="479"/>
      <c r="T8" s="479"/>
      <c r="U8" s="34"/>
      <c r="V8" s="34"/>
      <c r="W8" s="34"/>
      <c r="X8" s="34"/>
      <c r="Y8" s="34"/>
      <c r="Z8" s="34"/>
      <c r="AA8" s="34"/>
      <c r="AB8" s="34"/>
      <c r="AC8" s="34"/>
      <c r="AD8" s="34"/>
      <c r="AE8" s="34"/>
      <c r="AF8" s="35"/>
      <c r="AG8" s="476"/>
      <c r="AH8" s="477"/>
      <c r="AI8" s="477"/>
      <c r="AJ8" s="477"/>
      <c r="AK8" s="477"/>
      <c r="AL8" s="477"/>
      <c r="AM8" s="477"/>
      <c r="AN8" s="477"/>
      <c r="AO8" s="477"/>
      <c r="AP8" s="477"/>
      <c r="AQ8" s="477"/>
      <c r="AR8" s="477"/>
      <c r="AS8" s="477"/>
      <c r="AT8" s="500"/>
      <c r="AU8" s="469"/>
      <c r="AV8" s="469"/>
      <c r="AW8" s="469"/>
      <c r="AX8" s="469"/>
      <c r="AY8" s="469"/>
    </row>
    <row r="9" spans="1:51 16384:16384" ht="15" customHeight="1" x14ac:dyDescent="0.25">
      <c r="A9" s="470" t="s">
        <v>162</v>
      </c>
      <c r="B9" s="471"/>
      <c r="C9" s="471"/>
      <c r="D9" s="471"/>
      <c r="E9" s="481" t="s">
        <v>163</v>
      </c>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76"/>
      <c r="AH9" s="477"/>
      <c r="AI9" s="477"/>
      <c r="AJ9" s="477"/>
      <c r="AK9" s="477"/>
      <c r="AL9" s="477"/>
      <c r="AM9" s="477"/>
      <c r="AN9" s="477"/>
      <c r="AO9" s="477"/>
      <c r="AP9" s="477"/>
      <c r="AQ9" s="477"/>
      <c r="AR9" s="477"/>
      <c r="AS9" s="477"/>
      <c r="AT9" s="500"/>
      <c r="AU9" s="469"/>
      <c r="AV9" s="469"/>
      <c r="AW9" s="469"/>
      <c r="AX9" s="469"/>
      <c r="AY9" s="469"/>
    </row>
    <row r="10" spans="1:51 16384:16384" ht="15" customHeight="1" x14ac:dyDescent="0.25">
      <c r="A10" s="470" t="s">
        <v>164</v>
      </c>
      <c r="B10" s="471"/>
      <c r="C10" s="471"/>
      <c r="D10" s="471"/>
      <c r="E10" s="481" t="s">
        <v>165</v>
      </c>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78"/>
      <c r="AH10" s="479"/>
      <c r="AI10" s="479"/>
      <c r="AJ10" s="479"/>
      <c r="AK10" s="479"/>
      <c r="AL10" s="479"/>
      <c r="AM10" s="479"/>
      <c r="AN10" s="479"/>
      <c r="AO10" s="479"/>
      <c r="AP10" s="479"/>
      <c r="AQ10" s="479"/>
      <c r="AR10" s="479"/>
      <c r="AS10" s="479"/>
      <c r="AT10" s="501"/>
      <c r="AU10" s="469"/>
      <c r="AV10" s="469"/>
      <c r="AW10" s="469"/>
      <c r="AX10" s="469"/>
      <c r="AY10" s="469"/>
    </row>
    <row r="11" spans="1:51 16384:16384" ht="39.950000000000003" customHeight="1" x14ac:dyDescent="0.25">
      <c r="A11" s="466" t="s">
        <v>166</v>
      </c>
      <c r="B11" s="467"/>
      <c r="C11" s="467"/>
      <c r="D11" s="467"/>
      <c r="E11" s="468"/>
      <c r="F11" s="464" t="s">
        <v>167</v>
      </c>
      <c r="G11" s="464" t="s">
        <v>168</v>
      </c>
      <c r="H11" s="464" t="s">
        <v>169</v>
      </c>
      <c r="I11" s="464" t="s">
        <v>170</v>
      </c>
      <c r="J11" s="464" t="s">
        <v>171</v>
      </c>
      <c r="K11" s="464" t="s">
        <v>172</v>
      </c>
      <c r="L11" s="464" t="s">
        <v>173</v>
      </c>
      <c r="M11" s="464" t="s">
        <v>174</v>
      </c>
      <c r="N11" s="466" t="s">
        <v>175</v>
      </c>
      <c r="O11" s="467"/>
      <c r="P11" s="467"/>
      <c r="Q11" s="467"/>
      <c r="R11" s="468"/>
      <c r="S11" s="464" t="s">
        <v>176</v>
      </c>
      <c r="T11" s="464" t="s">
        <v>177</v>
      </c>
      <c r="U11" s="470" t="s">
        <v>178</v>
      </c>
      <c r="V11" s="471"/>
      <c r="W11" s="471"/>
      <c r="X11" s="471"/>
      <c r="Y11" s="471"/>
      <c r="Z11" s="471"/>
      <c r="AA11" s="471"/>
      <c r="AB11" s="471"/>
      <c r="AC11" s="471"/>
      <c r="AD11" s="471"/>
      <c r="AE11" s="471"/>
      <c r="AF11" s="472"/>
      <c r="AG11" s="470" t="s">
        <v>179</v>
      </c>
      <c r="AH11" s="471"/>
      <c r="AI11" s="471"/>
      <c r="AJ11" s="471"/>
      <c r="AK11" s="471"/>
      <c r="AL11" s="471"/>
      <c r="AM11" s="471"/>
      <c r="AN11" s="471"/>
      <c r="AO11" s="471"/>
      <c r="AP11" s="471"/>
      <c r="AQ11" s="471"/>
      <c r="AR11" s="472"/>
      <c r="AS11" s="466" t="s">
        <v>40</v>
      </c>
      <c r="AT11" s="468"/>
      <c r="AU11" s="469"/>
      <c r="AV11" s="469"/>
      <c r="AW11" s="469"/>
      <c r="AX11" s="469"/>
      <c r="AY11" s="469"/>
    </row>
    <row r="12" spans="1:51 16384:16384" ht="28.5" x14ac:dyDescent="0.25">
      <c r="A12" s="36" t="s">
        <v>180</v>
      </c>
      <c r="B12" s="36" t="s">
        <v>181</v>
      </c>
      <c r="C12" s="36" t="s">
        <v>182</v>
      </c>
      <c r="D12" s="36" t="s">
        <v>183</v>
      </c>
      <c r="E12" s="36" t="s">
        <v>184</v>
      </c>
      <c r="F12" s="465"/>
      <c r="G12" s="465"/>
      <c r="H12" s="465"/>
      <c r="I12" s="465"/>
      <c r="J12" s="465"/>
      <c r="K12" s="465"/>
      <c r="L12" s="465"/>
      <c r="M12" s="465"/>
      <c r="N12" s="36">
        <v>2020</v>
      </c>
      <c r="O12" s="36">
        <v>2021</v>
      </c>
      <c r="P12" s="36">
        <v>2022</v>
      </c>
      <c r="Q12" s="36">
        <v>2023</v>
      </c>
      <c r="R12" s="36">
        <v>2024</v>
      </c>
      <c r="S12" s="465"/>
      <c r="T12" s="465"/>
      <c r="U12" s="40" t="s">
        <v>29</v>
      </c>
      <c r="V12" s="40" t="s">
        <v>30</v>
      </c>
      <c r="W12" s="40" t="s">
        <v>31</v>
      </c>
      <c r="X12" s="40" t="s">
        <v>32</v>
      </c>
      <c r="Y12" s="40" t="s">
        <v>8</v>
      </c>
      <c r="Z12" s="40" t="s">
        <v>33</v>
      </c>
      <c r="AA12" s="40" t="s">
        <v>34</v>
      </c>
      <c r="AB12" s="40" t="s">
        <v>35</v>
      </c>
      <c r="AC12" s="40" t="s">
        <v>36</v>
      </c>
      <c r="AD12" s="40" t="s">
        <v>37</v>
      </c>
      <c r="AE12" s="40" t="s">
        <v>38</v>
      </c>
      <c r="AF12" s="40" t="s">
        <v>39</v>
      </c>
      <c r="AG12" s="40" t="s">
        <v>29</v>
      </c>
      <c r="AH12" s="40" t="s">
        <v>30</v>
      </c>
      <c r="AI12" s="40" t="s">
        <v>31</v>
      </c>
      <c r="AJ12" s="40" t="s">
        <v>32</v>
      </c>
      <c r="AK12" s="40" t="s">
        <v>8</v>
      </c>
      <c r="AL12" s="40" t="s">
        <v>33</v>
      </c>
      <c r="AM12" s="40" t="s">
        <v>34</v>
      </c>
      <c r="AN12" s="40" t="s">
        <v>35</v>
      </c>
      <c r="AO12" s="40" t="s">
        <v>36</v>
      </c>
      <c r="AP12" s="40" t="s">
        <v>37</v>
      </c>
      <c r="AQ12" s="40" t="s">
        <v>38</v>
      </c>
      <c r="AR12" s="40" t="s">
        <v>39</v>
      </c>
      <c r="AS12" s="36" t="s">
        <v>185</v>
      </c>
      <c r="AT12" s="84" t="s">
        <v>186</v>
      </c>
      <c r="AU12" s="465"/>
      <c r="AV12" s="465"/>
      <c r="AW12" s="465"/>
      <c r="AX12" s="465"/>
      <c r="AY12" s="465"/>
    </row>
    <row r="13" spans="1:51 16384:16384" s="170" customFormat="1" ht="152.44999999999999" customHeight="1" x14ac:dyDescent="0.25">
      <c r="A13" s="38">
        <v>304</v>
      </c>
      <c r="B13" s="38"/>
      <c r="C13" s="38"/>
      <c r="D13" s="38"/>
      <c r="E13" s="38"/>
      <c r="F13" s="168" t="s">
        <v>187</v>
      </c>
      <c r="G13" s="168" t="s">
        <v>188</v>
      </c>
      <c r="H13" s="168" t="s">
        <v>189</v>
      </c>
      <c r="I13" s="38" t="s">
        <v>190</v>
      </c>
      <c r="J13" s="169">
        <v>0.8</v>
      </c>
      <c r="K13" s="38" t="s">
        <v>191</v>
      </c>
      <c r="L13" s="168" t="s">
        <v>192</v>
      </c>
      <c r="M13" s="168" t="s">
        <v>193</v>
      </c>
      <c r="N13" s="169">
        <v>0.8</v>
      </c>
      <c r="O13" s="169">
        <v>0.8</v>
      </c>
      <c r="P13" s="169">
        <v>0.8</v>
      </c>
      <c r="Q13" s="169">
        <v>0.8</v>
      </c>
      <c r="R13" s="169">
        <v>0.8</v>
      </c>
      <c r="S13" s="153" t="s">
        <v>194</v>
      </c>
      <c r="T13" s="153" t="s">
        <v>195</v>
      </c>
      <c r="U13" s="132">
        <v>0.8</v>
      </c>
      <c r="V13" s="132">
        <v>0.8</v>
      </c>
      <c r="W13" s="132">
        <v>0.8</v>
      </c>
      <c r="X13" s="132">
        <v>0.8</v>
      </c>
      <c r="Y13" s="132">
        <v>0.8</v>
      </c>
      <c r="Z13" s="132"/>
      <c r="AA13" s="132"/>
      <c r="AB13" s="132"/>
      <c r="AC13" s="132"/>
      <c r="AD13" s="132"/>
      <c r="AE13" s="132"/>
      <c r="AF13" s="132"/>
      <c r="AG13" s="132">
        <v>0.91</v>
      </c>
      <c r="AH13" s="132">
        <v>0.92</v>
      </c>
      <c r="AI13" s="132">
        <v>0.9</v>
      </c>
      <c r="AJ13" s="132">
        <v>0.93</v>
      </c>
      <c r="AK13" s="132">
        <v>0.93</v>
      </c>
      <c r="AL13" s="132"/>
      <c r="AM13" s="132"/>
      <c r="AN13" s="132"/>
      <c r="AO13" s="132"/>
      <c r="AP13" s="132"/>
      <c r="AQ13" s="132"/>
      <c r="AR13" s="132"/>
      <c r="AS13" s="132">
        <f>IF(I13="suma",SUM(AG13:AR13),IF(I13="creciente",MAX(AG13:AR13),IF(I13="DECRECIENTE",Q13-MIN(AG13:AR13),IF(I13="CONSTANTE",AVERAGE(AG13:AR13)," "))))</f>
        <v>0.91799999999999993</v>
      </c>
      <c r="AT13" s="132">
        <f>IF(I13="suma",AS13/R13,IF(I13="creciente",AS13/(MAX(U13:AF13)),IF(I13="DECRECIENTE",AS13/(Q13-(MIN(U13:AF13))),IF(I13="CONSTANTE",AS13/AVERAGE(U13:AF13)," "))))</f>
        <v>1.1474999999999997</v>
      </c>
      <c r="AU13" s="218" t="s">
        <v>651</v>
      </c>
      <c r="AV13" s="175" t="s">
        <v>690</v>
      </c>
      <c r="AW13" s="218" t="s">
        <v>751</v>
      </c>
      <c r="AX13" s="173" t="s">
        <v>67</v>
      </c>
      <c r="AY13" s="174" t="s">
        <v>196</v>
      </c>
      <c r="XFD13" s="170" t="s">
        <v>197</v>
      </c>
    </row>
    <row r="14" spans="1:51 16384:16384" s="170" customFormat="1" ht="128.25" customHeight="1" x14ac:dyDescent="0.25">
      <c r="A14" s="38">
        <v>305</v>
      </c>
      <c r="B14" s="38"/>
      <c r="C14" s="38"/>
      <c r="D14" s="38"/>
      <c r="E14" s="38"/>
      <c r="F14" s="168" t="s">
        <v>198</v>
      </c>
      <c r="G14" s="168" t="s">
        <v>199</v>
      </c>
      <c r="H14" s="168" t="s">
        <v>200</v>
      </c>
      <c r="I14" s="38" t="s">
        <v>201</v>
      </c>
      <c r="J14" s="38">
        <v>6</v>
      </c>
      <c r="K14" s="38" t="s">
        <v>141</v>
      </c>
      <c r="L14" s="168" t="s">
        <v>202</v>
      </c>
      <c r="M14" s="168" t="s">
        <v>193</v>
      </c>
      <c r="N14" s="153">
        <v>5</v>
      </c>
      <c r="O14" s="153">
        <v>6</v>
      </c>
      <c r="P14" s="153">
        <v>6</v>
      </c>
      <c r="Q14" s="153">
        <v>6</v>
      </c>
      <c r="R14" s="153">
        <v>6</v>
      </c>
      <c r="S14" s="153" t="s">
        <v>194</v>
      </c>
      <c r="T14" s="153" t="s">
        <v>203</v>
      </c>
      <c r="U14" s="164">
        <v>6</v>
      </c>
      <c r="V14" s="164">
        <v>6</v>
      </c>
      <c r="W14" s="164">
        <v>6</v>
      </c>
      <c r="X14" s="164">
        <v>6</v>
      </c>
      <c r="Y14" s="164">
        <v>6</v>
      </c>
      <c r="Z14" s="164"/>
      <c r="AA14" s="164"/>
      <c r="AB14" s="164"/>
      <c r="AC14" s="164"/>
      <c r="AD14" s="164"/>
      <c r="AE14" s="164"/>
      <c r="AF14" s="164"/>
      <c r="AG14" s="164">
        <v>6</v>
      </c>
      <c r="AH14" s="164">
        <v>6</v>
      </c>
      <c r="AI14" s="164">
        <v>6</v>
      </c>
      <c r="AJ14" s="164">
        <v>6</v>
      </c>
      <c r="AK14" s="164">
        <v>6</v>
      </c>
      <c r="AL14" s="164"/>
      <c r="AM14" s="164"/>
      <c r="AN14" s="164"/>
      <c r="AO14" s="164"/>
      <c r="AP14" s="164"/>
      <c r="AQ14" s="164"/>
      <c r="AR14" s="164"/>
      <c r="AS14" s="164">
        <f t="shared" ref="AS14:AS59" si="0">IF(I14="suma",SUM(AG14:AR14),IF(I14="creciente",MAX(AG14:AR14),IF(I14="DECRECIENTE",Q14-MIN(AG14:AR14),IF(I14="CONSTANTE",AVERAGE(AG14:AR14)," "))))</f>
        <v>6</v>
      </c>
      <c r="AT14" s="132">
        <f t="shared" ref="AT14:AT59" si="1">IF(I14="suma",AS14/R14,IF(I14="creciente",AS14/(MAX(U14:AF14)),IF(I14="DECRECIENTE",AS14/(Q14-(MIN(U14:AF14))),IF(I14="CONSTANTE",AS14/AVERAGE(U14:AF14)," "))))</f>
        <v>1</v>
      </c>
      <c r="AU14" s="217" t="s">
        <v>616</v>
      </c>
      <c r="AV14" s="175" t="s">
        <v>643</v>
      </c>
      <c r="AW14" s="217" t="s">
        <v>617</v>
      </c>
      <c r="AX14" s="173" t="s">
        <v>67</v>
      </c>
      <c r="AY14" s="174" t="s">
        <v>196</v>
      </c>
    </row>
    <row r="15" spans="1:51 16384:16384" s="170" customFormat="1" ht="409.6" customHeight="1" x14ac:dyDescent="0.25">
      <c r="A15" s="184">
        <v>309</v>
      </c>
      <c r="B15" s="184"/>
      <c r="C15" s="184"/>
      <c r="D15" s="184"/>
      <c r="E15" s="184"/>
      <c r="F15" s="185" t="s">
        <v>204</v>
      </c>
      <c r="G15" s="185" t="s">
        <v>205</v>
      </c>
      <c r="H15" s="185" t="s">
        <v>206</v>
      </c>
      <c r="I15" s="184" t="s">
        <v>190</v>
      </c>
      <c r="J15" s="184">
        <v>5</v>
      </c>
      <c r="K15" s="184" t="s">
        <v>141</v>
      </c>
      <c r="L15" s="185" t="s">
        <v>207</v>
      </c>
      <c r="M15" s="185" t="s">
        <v>193</v>
      </c>
      <c r="N15" s="186">
        <v>5</v>
      </c>
      <c r="O15" s="186">
        <v>5</v>
      </c>
      <c r="P15" s="186">
        <v>5</v>
      </c>
      <c r="Q15" s="186">
        <v>5</v>
      </c>
      <c r="R15" s="186">
        <v>5</v>
      </c>
      <c r="S15" s="186" t="s">
        <v>194</v>
      </c>
      <c r="T15" s="186" t="s">
        <v>208</v>
      </c>
      <c r="U15" s="174">
        <v>5</v>
      </c>
      <c r="V15" s="174">
        <v>5</v>
      </c>
      <c r="W15" s="174">
        <v>5</v>
      </c>
      <c r="X15" s="174">
        <v>5</v>
      </c>
      <c r="Y15" s="174">
        <v>5</v>
      </c>
      <c r="Z15" s="174"/>
      <c r="AA15" s="174"/>
      <c r="AB15" s="174"/>
      <c r="AC15" s="174"/>
      <c r="AD15" s="174"/>
      <c r="AE15" s="174"/>
      <c r="AF15" s="174"/>
      <c r="AG15" s="174">
        <v>0</v>
      </c>
      <c r="AH15" s="174">
        <v>4</v>
      </c>
      <c r="AI15" s="174">
        <v>5</v>
      </c>
      <c r="AJ15" s="174">
        <v>5</v>
      </c>
      <c r="AK15" s="174">
        <v>5</v>
      </c>
      <c r="AL15" s="174"/>
      <c r="AM15" s="174"/>
      <c r="AN15" s="174"/>
      <c r="AO15" s="174"/>
      <c r="AP15" s="174"/>
      <c r="AQ15" s="174"/>
      <c r="AR15" s="174"/>
      <c r="AS15" s="174">
        <v>5</v>
      </c>
      <c r="AT15" s="165">
        <f>IF(I15="suma",AS15/R15,IF(I15="creciente",AS15/(MAX(U15:AF15)),IF(I15="DECRECIENTE",AS15/(Q15-(MIN(U15:AF15))),IF(I15="CONSTANTE",AS15/AVERAGE(U15:AF15)," "))))</f>
        <v>1</v>
      </c>
      <c r="AU15" s="173" t="s">
        <v>731</v>
      </c>
      <c r="AV15" s="163" t="s">
        <v>732</v>
      </c>
      <c r="AW15" s="173" t="s">
        <v>760</v>
      </c>
      <c r="AX15" s="174" t="s">
        <v>67</v>
      </c>
      <c r="AY15" s="174" t="s">
        <v>196</v>
      </c>
    </row>
    <row r="16" spans="1:51 16384:16384" s="170" customFormat="1" ht="132.94999999999999" customHeight="1" x14ac:dyDescent="0.25">
      <c r="A16" s="38"/>
      <c r="B16" s="38">
        <v>6</v>
      </c>
      <c r="C16" s="38"/>
      <c r="D16" s="38"/>
      <c r="E16" s="38"/>
      <c r="F16" s="168" t="s">
        <v>209</v>
      </c>
      <c r="G16" s="168" t="s">
        <v>210</v>
      </c>
      <c r="H16" s="168" t="s">
        <v>211</v>
      </c>
      <c r="I16" s="38" t="s">
        <v>212</v>
      </c>
      <c r="J16" s="38">
        <v>1300</v>
      </c>
      <c r="K16" s="38" t="s">
        <v>141</v>
      </c>
      <c r="L16" s="168" t="s">
        <v>213</v>
      </c>
      <c r="M16" s="168" t="s">
        <v>193</v>
      </c>
      <c r="N16" s="153" t="s">
        <v>214</v>
      </c>
      <c r="O16" s="153" t="s">
        <v>214</v>
      </c>
      <c r="P16" s="153" t="s">
        <v>214</v>
      </c>
      <c r="Q16" s="153" t="s">
        <v>214</v>
      </c>
      <c r="R16" s="153">
        <v>1300</v>
      </c>
      <c r="S16" s="153" t="s">
        <v>194</v>
      </c>
      <c r="T16" s="153" t="s">
        <v>215</v>
      </c>
      <c r="U16" s="164"/>
      <c r="V16" s="164"/>
      <c r="W16" s="164"/>
      <c r="X16" s="164"/>
      <c r="Y16" s="164"/>
      <c r="Z16" s="164"/>
      <c r="AA16" s="164"/>
      <c r="AB16" s="164"/>
      <c r="AC16" s="164"/>
      <c r="AD16" s="164"/>
      <c r="AE16" s="164"/>
      <c r="AF16" s="164"/>
      <c r="AG16" s="164">
        <v>77</v>
      </c>
      <c r="AH16" s="164">
        <v>74</v>
      </c>
      <c r="AI16" s="164">
        <v>97</v>
      </c>
      <c r="AJ16" s="164">
        <v>112</v>
      </c>
      <c r="AK16" s="164">
        <v>81</v>
      </c>
      <c r="AL16" s="164"/>
      <c r="AM16" s="164"/>
      <c r="AN16" s="164"/>
      <c r="AO16" s="164"/>
      <c r="AP16" s="164"/>
      <c r="AQ16" s="164"/>
      <c r="AR16" s="164"/>
      <c r="AS16" s="164">
        <f t="shared" si="0"/>
        <v>441</v>
      </c>
      <c r="AT16" s="132">
        <f t="shared" si="1"/>
        <v>0.33923076923076922</v>
      </c>
      <c r="AU16" s="217" t="s">
        <v>618</v>
      </c>
      <c r="AV16" s="175" t="s">
        <v>644</v>
      </c>
      <c r="AW16" s="217" t="s">
        <v>619</v>
      </c>
      <c r="AX16" s="173" t="s">
        <v>67</v>
      </c>
      <c r="AY16" s="174" t="s">
        <v>196</v>
      </c>
    </row>
    <row r="17" spans="1:51" s="170" customFormat="1" ht="326.25" customHeight="1" x14ac:dyDescent="0.25">
      <c r="A17" s="38"/>
      <c r="B17" s="38">
        <v>7</v>
      </c>
      <c r="C17" s="38"/>
      <c r="D17" s="38"/>
      <c r="E17" s="38"/>
      <c r="F17" s="168" t="s">
        <v>209</v>
      </c>
      <c r="G17" s="168" t="s">
        <v>216</v>
      </c>
      <c r="H17" s="168" t="s">
        <v>217</v>
      </c>
      <c r="I17" s="38" t="s">
        <v>212</v>
      </c>
      <c r="J17" s="38">
        <v>1563</v>
      </c>
      <c r="K17" s="38" t="s">
        <v>141</v>
      </c>
      <c r="L17" s="168" t="s">
        <v>218</v>
      </c>
      <c r="M17" s="168" t="s">
        <v>193</v>
      </c>
      <c r="N17" s="153" t="s">
        <v>214</v>
      </c>
      <c r="O17" s="153" t="s">
        <v>214</v>
      </c>
      <c r="P17" s="153" t="s">
        <v>214</v>
      </c>
      <c r="Q17" s="153" t="s">
        <v>214</v>
      </c>
      <c r="R17" s="153">
        <v>1563</v>
      </c>
      <c r="S17" s="153" t="s">
        <v>194</v>
      </c>
      <c r="T17" s="153" t="s">
        <v>215</v>
      </c>
      <c r="U17" s="164"/>
      <c r="V17" s="164"/>
      <c r="W17" s="164"/>
      <c r="X17" s="164"/>
      <c r="Y17" s="164"/>
      <c r="Z17" s="164"/>
      <c r="AA17" s="164"/>
      <c r="AB17" s="164"/>
      <c r="AC17" s="164"/>
      <c r="AD17" s="164"/>
      <c r="AE17" s="164"/>
      <c r="AF17" s="164"/>
      <c r="AG17" s="164" t="s">
        <v>214</v>
      </c>
      <c r="AH17" s="164">
        <v>127</v>
      </c>
      <c r="AI17" s="164">
        <f>216+143</f>
        <v>359</v>
      </c>
      <c r="AJ17" s="164">
        <v>128</v>
      </c>
      <c r="AK17" s="164">
        <v>534</v>
      </c>
      <c r="AL17" s="164"/>
      <c r="AM17" s="164"/>
      <c r="AN17" s="164"/>
      <c r="AO17" s="164"/>
      <c r="AP17" s="164"/>
      <c r="AQ17" s="164"/>
      <c r="AR17" s="164"/>
      <c r="AS17" s="164">
        <f t="shared" si="0"/>
        <v>1148</v>
      </c>
      <c r="AT17" s="132">
        <f t="shared" si="1"/>
        <v>0.73448496481126035</v>
      </c>
      <c r="AU17" s="217" t="s">
        <v>691</v>
      </c>
      <c r="AV17" s="179" t="s">
        <v>713</v>
      </c>
      <c r="AW17" s="217" t="s">
        <v>692</v>
      </c>
      <c r="AX17" s="173" t="s">
        <v>67</v>
      </c>
      <c r="AY17" s="174" t="s">
        <v>196</v>
      </c>
    </row>
    <row r="18" spans="1:51" s="170" customFormat="1" ht="409.6" customHeight="1" x14ac:dyDescent="0.25">
      <c r="A18" s="38"/>
      <c r="B18" s="38">
        <v>5</v>
      </c>
      <c r="C18" s="38"/>
      <c r="D18" s="38"/>
      <c r="E18" s="38"/>
      <c r="F18" s="168" t="s">
        <v>209</v>
      </c>
      <c r="G18" s="168" t="s">
        <v>219</v>
      </c>
      <c r="H18" s="168" t="s">
        <v>220</v>
      </c>
      <c r="I18" s="38" t="s">
        <v>212</v>
      </c>
      <c r="J18" s="38">
        <v>13440</v>
      </c>
      <c r="K18" s="38" t="s">
        <v>141</v>
      </c>
      <c r="L18" s="168" t="s">
        <v>221</v>
      </c>
      <c r="M18" s="168" t="s">
        <v>193</v>
      </c>
      <c r="N18" s="153" t="s">
        <v>214</v>
      </c>
      <c r="O18" s="153" t="s">
        <v>214</v>
      </c>
      <c r="P18" s="153" t="s">
        <v>214</v>
      </c>
      <c r="Q18" s="153" t="s">
        <v>214</v>
      </c>
      <c r="R18" s="153">
        <v>13440</v>
      </c>
      <c r="S18" s="153" t="s">
        <v>194</v>
      </c>
      <c r="T18" s="153" t="s">
        <v>222</v>
      </c>
      <c r="U18" s="164"/>
      <c r="V18" s="164"/>
      <c r="W18" s="164"/>
      <c r="X18" s="164"/>
      <c r="Y18" s="164"/>
      <c r="Z18" s="164"/>
      <c r="AA18" s="164"/>
      <c r="AB18" s="164"/>
      <c r="AC18" s="164"/>
      <c r="AD18" s="164"/>
      <c r="AE18" s="164"/>
      <c r="AF18" s="164"/>
      <c r="AG18" s="164" t="s">
        <v>214</v>
      </c>
      <c r="AH18" s="164">
        <v>63</v>
      </c>
      <c r="AI18" s="164">
        <v>3730</v>
      </c>
      <c r="AJ18" s="164">
        <v>2971</v>
      </c>
      <c r="AK18" s="164">
        <v>4121</v>
      </c>
      <c r="AL18" s="164"/>
      <c r="AM18" s="164"/>
      <c r="AN18" s="164"/>
      <c r="AO18" s="164"/>
      <c r="AP18" s="164"/>
      <c r="AQ18" s="164"/>
      <c r="AR18" s="164"/>
      <c r="AS18" s="164">
        <f t="shared" si="0"/>
        <v>10885</v>
      </c>
      <c r="AT18" s="132">
        <f t="shared" si="1"/>
        <v>0.80989583333333337</v>
      </c>
      <c r="AU18" s="173" t="s">
        <v>650</v>
      </c>
      <c r="AV18" s="175" t="s">
        <v>714</v>
      </c>
      <c r="AW18" s="173" t="s">
        <v>761</v>
      </c>
      <c r="AX18" s="173" t="s">
        <v>67</v>
      </c>
      <c r="AY18" s="174" t="s">
        <v>196</v>
      </c>
    </row>
    <row r="19" spans="1:51" s="170" customFormat="1" ht="114.6" customHeight="1" x14ac:dyDescent="0.25">
      <c r="A19" s="38"/>
      <c r="B19" s="38">
        <v>2</v>
      </c>
      <c r="C19" s="38"/>
      <c r="D19" s="38"/>
      <c r="E19" s="38"/>
      <c r="F19" s="168" t="s">
        <v>209</v>
      </c>
      <c r="G19" s="168" t="s">
        <v>223</v>
      </c>
      <c r="H19" s="168" t="s">
        <v>224</v>
      </c>
      <c r="I19" s="38" t="s">
        <v>212</v>
      </c>
      <c r="J19" s="38">
        <v>14000</v>
      </c>
      <c r="K19" s="38" t="s">
        <v>141</v>
      </c>
      <c r="L19" s="168" t="s">
        <v>225</v>
      </c>
      <c r="M19" s="168" t="s">
        <v>193</v>
      </c>
      <c r="N19" s="153" t="s">
        <v>214</v>
      </c>
      <c r="O19" s="153" t="s">
        <v>214</v>
      </c>
      <c r="P19" s="153" t="s">
        <v>214</v>
      </c>
      <c r="Q19" s="153" t="s">
        <v>214</v>
      </c>
      <c r="R19" s="153">
        <v>14000</v>
      </c>
      <c r="S19" s="153" t="s">
        <v>194</v>
      </c>
      <c r="T19" s="153" t="s">
        <v>215</v>
      </c>
      <c r="U19" s="164"/>
      <c r="V19" s="164"/>
      <c r="W19" s="164"/>
      <c r="X19" s="164"/>
      <c r="Y19" s="164"/>
      <c r="Z19" s="164"/>
      <c r="AA19" s="164"/>
      <c r="AB19" s="164"/>
      <c r="AC19" s="164"/>
      <c r="AD19" s="164"/>
      <c r="AE19" s="164"/>
      <c r="AF19" s="164"/>
      <c r="AG19" s="164">
        <v>3248</v>
      </c>
      <c r="AH19" s="164">
        <v>3423</v>
      </c>
      <c r="AI19" s="164">
        <v>3608</v>
      </c>
      <c r="AJ19" s="164">
        <v>3722</v>
      </c>
      <c r="AK19" s="164">
        <v>3791</v>
      </c>
      <c r="AL19" s="164"/>
      <c r="AM19" s="164"/>
      <c r="AN19" s="164"/>
      <c r="AO19" s="164"/>
      <c r="AP19" s="164"/>
      <c r="AQ19" s="164"/>
      <c r="AR19" s="164"/>
      <c r="AS19" s="164">
        <f t="shared" si="0"/>
        <v>17792</v>
      </c>
      <c r="AT19" s="132">
        <f t="shared" si="1"/>
        <v>1.2708571428571429</v>
      </c>
      <c r="AU19" s="219" t="s">
        <v>652</v>
      </c>
      <c r="AV19" s="177" t="s">
        <v>715</v>
      </c>
      <c r="AW19" s="219" t="s">
        <v>653</v>
      </c>
      <c r="AX19" s="173" t="s">
        <v>67</v>
      </c>
      <c r="AY19" s="174" t="s">
        <v>196</v>
      </c>
    </row>
    <row r="20" spans="1:51" s="170" customFormat="1" ht="207.75" customHeight="1" x14ac:dyDescent="0.25">
      <c r="A20" s="38"/>
      <c r="B20" s="38">
        <v>4</v>
      </c>
      <c r="C20" s="38"/>
      <c r="D20" s="38"/>
      <c r="E20" s="38"/>
      <c r="F20" s="168" t="s">
        <v>209</v>
      </c>
      <c r="G20" s="168" t="s">
        <v>226</v>
      </c>
      <c r="H20" s="168" t="s">
        <v>227</v>
      </c>
      <c r="I20" s="38" t="s">
        <v>212</v>
      </c>
      <c r="J20" s="38">
        <v>2100</v>
      </c>
      <c r="K20" s="38" t="s">
        <v>141</v>
      </c>
      <c r="L20" s="168" t="s">
        <v>228</v>
      </c>
      <c r="M20" s="168" t="s">
        <v>193</v>
      </c>
      <c r="N20" s="153" t="s">
        <v>214</v>
      </c>
      <c r="O20" s="153" t="s">
        <v>214</v>
      </c>
      <c r="P20" s="153" t="s">
        <v>214</v>
      </c>
      <c r="Q20" s="153" t="s">
        <v>214</v>
      </c>
      <c r="R20" s="153">
        <v>2100</v>
      </c>
      <c r="S20" s="153" t="s">
        <v>194</v>
      </c>
      <c r="T20" s="153" t="s">
        <v>229</v>
      </c>
      <c r="U20" s="164"/>
      <c r="V20" s="164"/>
      <c r="W20" s="164"/>
      <c r="X20" s="164"/>
      <c r="Y20" s="164"/>
      <c r="Z20" s="164"/>
      <c r="AA20" s="164"/>
      <c r="AB20" s="164"/>
      <c r="AC20" s="164"/>
      <c r="AD20" s="164"/>
      <c r="AE20" s="164"/>
      <c r="AF20" s="164"/>
      <c r="AG20" s="164" t="s">
        <v>214</v>
      </c>
      <c r="AH20" s="164">
        <v>2</v>
      </c>
      <c r="AI20" s="164">
        <v>172</v>
      </c>
      <c r="AJ20" s="164">
        <v>182</v>
      </c>
      <c r="AK20" s="164">
        <v>60</v>
      </c>
      <c r="AL20" s="164"/>
      <c r="AM20" s="164"/>
      <c r="AN20" s="164"/>
      <c r="AO20" s="164"/>
      <c r="AP20" s="164"/>
      <c r="AQ20" s="164"/>
      <c r="AR20" s="164"/>
      <c r="AS20" s="164">
        <f t="shared" si="0"/>
        <v>416</v>
      </c>
      <c r="AT20" s="132">
        <f t="shared" si="1"/>
        <v>0.1980952380952381</v>
      </c>
      <c r="AU20" s="219" t="s">
        <v>668</v>
      </c>
      <c r="AV20" s="175" t="s">
        <v>716</v>
      </c>
      <c r="AW20" s="219" t="s">
        <v>669</v>
      </c>
      <c r="AX20" s="173" t="s">
        <v>230</v>
      </c>
      <c r="AY20" s="174" t="s">
        <v>231</v>
      </c>
    </row>
    <row r="21" spans="1:51" s="170" customFormat="1" ht="161.25" customHeight="1" x14ac:dyDescent="0.25">
      <c r="A21" s="38"/>
      <c r="B21" s="38">
        <v>8</v>
      </c>
      <c r="C21" s="38"/>
      <c r="D21" s="38"/>
      <c r="E21" s="38"/>
      <c r="F21" s="168" t="s">
        <v>209</v>
      </c>
      <c r="G21" s="168" t="s">
        <v>232</v>
      </c>
      <c r="H21" s="168" t="s">
        <v>233</v>
      </c>
      <c r="I21" s="38" t="s">
        <v>212</v>
      </c>
      <c r="J21" s="38">
        <v>7600</v>
      </c>
      <c r="K21" s="38" t="s">
        <v>141</v>
      </c>
      <c r="L21" s="168" t="s">
        <v>234</v>
      </c>
      <c r="M21" s="168" t="s">
        <v>193</v>
      </c>
      <c r="N21" s="153" t="s">
        <v>214</v>
      </c>
      <c r="O21" s="153" t="s">
        <v>214</v>
      </c>
      <c r="P21" s="153" t="s">
        <v>214</v>
      </c>
      <c r="Q21" s="153" t="s">
        <v>214</v>
      </c>
      <c r="R21" s="153">
        <v>7600</v>
      </c>
      <c r="S21" s="153" t="s">
        <v>194</v>
      </c>
      <c r="T21" s="153" t="s">
        <v>215</v>
      </c>
      <c r="U21" s="164"/>
      <c r="V21" s="164"/>
      <c r="W21" s="164"/>
      <c r="X21" s="164"/>
      <c r="Y21" s="164"/>
      <c r="Z21" s="164"/>
      <c r="AA21" s="164"/>
      <c r="AB21" s="164"/>
      <c r="AC21" s="164"/>
      <c r="AD21" s="164"/>
      <c r="AE21" s="164"/>
      <c r="AF21" s="164"/>
      <c r="AG21" s="164" t="s">
        <v>214</v>
      </c>
      <c r="AH21" s="164" t="s">
        <v>214</v>
      </c>
      <c r="AI21" s="164">
        <v>92</v>
      </c>
      <c r="AJ21" s="164">
        <v>390</v>
      </c>
      <c r="AK21" s="164">
        <v>987</v>
      </c>
      <c r="AL21" s="164"/>
      <c r="AM21" s="164"/>
      <c r="AN21" s="164"/>
      <c r="AO21" s="164"/>
      <c r="AP21" s="164"/>
      <c r="AQ21" s="164"/>
      <c r="AR21" s="164"/>
      <c r="AS21" s="164">
        <f t="shared" si="0"/>
        <v>1469</v>
      </c>
      <c r="AT21" s="132">
        <f t="shared" si="1"/>
        <v>0.19328947368421054</v>
      </c>
      <c r="AU21" s="173" t="s">
        <v>694</v>
      </c>
      <c r="AV21" s="163" t="s">
        <v>717</v>
      </c>
      <c r="AW21" s="173" t="s">
        <v>745</v>
      </c>
      <c r="AX21" s="173" t="s">
        <v>67</v>
      </c>
      <c r="AY21" s="173" t="s">
        <v>196</v>
      </c>
    </row>
    <row r="22" spans="1:51" s="170" customFormat="1" ht="126.75" customHeight="1" x14ac:dyDescent="0.25">
      <c r="A22" s="38"/>
      <c r="B22" s="38"/>
      <c r="C22" s="38">
        <v>1</v>
      </c>
      <c r="D22" s="38"/>
      <c r="E22" s="38"/>
      <c r="F22" s="168" t="s">
        <v>235</v>
      </c>
      <c r="G22" s="168" t="s">
        <v>236</v>
      </c>
      <c r="H22" s="168" t="s">
        <v>237</v>
      </c>
      <c r="I22" s="38" t="s">
        <v>212</v>
      </c>
      <c r="J22" s="38" t="s">
        <v>238</v>
      </c>
      <c r="K22" s="38" t="s">
        <v>141</v>
      </c>
      <c r="L22" s="168" t="s">
        <v>239</v>
      </c>
      <c r="M22" s="168" t="s">
        <v>193</v>
      </c>
      <c r="N22" s="153"/>
      <c r="O22" s="153"/>
      <c r="P22" s="153"/>
      <c r="Q22" s="153"/>
      <c r="R22" s="153"/>
      <c r="S22" s="153" t="s">
        <v>194</v>
      </c>
      <c r="T22" s="153" t="s">
        <v>215</v>
      </c>
      <c r="U22" s="164"/>
      <c r="V22" s="164"/>
      <c r="W22" s="164"/>
      <c r="X22" s="164"/>
      <c r="Y22" s="164"/>
      <c r="Z22" s="164"/>
      <c r="AA22" s="164"/>
      <c r="AB22" s="164"/>
      <c r="AC22" s="164"/>
      <c r="AD22" s="164"/>
      <c r="AE22" s="164"/>
      <c r="AF22" s="164"/>
      <c r="AG22" s="164">
        <v>1879</v>
      </c>
      <c r="AH22" s="164">
        <v>1723</v>
      </c>
      <c r="AI22" s="164">
        <v>1692</v>
      </c>
      <c r="AJ22" s="164">
        <v>1540</v>
      </c>
      <c r="AK22" s="164">
        <v>1714</v>
      </c>
      <c r="AL22" s="164"/>
      <c r="AM22" s="164"/>
      <c r="AN22" s="164"/>
      <c r="AO22" s="164"/>
      <c r="AP22" s="164"/>
      <c r="AQ22" s="164"/>
      <c r="AR22" s="164"/>
      <c r="AS22" s="164">
        <f t="shared" si="0"/>
        <v>8548</v>
      </c>
      <c r="AT22" s="132" t="e">
        <f t="shared" si="1"/>
        <v>#DIV/0!</v>
      </c>
      <c r="AU22" s="220" t="s">
        <v>654</v>
      </c>
      <c r="AV22" s="175" t="s">
        <v>699</v>
      </c>
      <c r="AW22" s="221" t="s">
        <v>655</v>
      </c>
      <c r="AX22" s="173" t="s">
        <v>67</v>
      </c>
      <c r="AY22" s="173" t="s">
        <v>196</v>
      </c>
    </row>
    <row r="23" spans="1:51" s="170" customFormat="1" ht="96" customHeight="1" x14ac:dyDescent="0.25">
      <c r="A23" s="38"/>
      <c r="B23" s="38"/>
      <c r="C23" s="38">
        <v>2</v>
      </c>
      <c r="D23" s="38"/>
      <c r="E23" s="38"/>
      <c r="F23" s="168" t="s">
        <v>235</v>
      </c>
      <c r="G23" s="168" t="s">
        <v>240</v>
      </c>
      <c r="H23" s="168" t="s">
        <v>241</v>
      </c>
      <c r="I23" s="38" t="s">
        <v>212</v>
      </c>
      <c r="J23" s="38" t="s">
        <v>238</v>
      </c>
      <c r="K23" s="38" t="s">
        <v>141</v>
      </c>
      <c r="L23" s="168" t="s">
        <v>242</v>
      </c>
      <c r="M23" s="168" t="s">
        <v>193</v>
      </c>
      <c r="N23" s="153"/>
      <c r="O23" s="153"/>
      <c r="P23" s="153"/>
      <c r="Q23" s="153"/>
      <c r="R23" s="153"/>
      <c r="S23" s="153" t="s">
        <v>194</v>
      </c>
      <c r="T23" s="153" t="s">
        <v>215</v>
      </c>
      <c r="U23" s="164"/>
      <c r="V23" s="164"/>
      <c r="W23" s="164"/>
      <c r="X23" s="164"/>
      <c r="Y23" s="164"/>
      <c r="Z23" s="164"/>
      <c r="AA23" s="164"/>
      <c r="AB23" s="164"/>
      <c r="AC23" s="164"/>
      <c r="AD23" s="164"/>
      <c r="AE23" s="164"/>
      <c r="AF23" s="164"/>
      <c r="AG23" s="164">
        <v>797</v>
      </c>
      <c r="AH23" s="164">
        <v>820</v>
      </c>
      <c r="AI23" s="164">
        <v>988</v>
      </c>
      <c r="AJ23" s="164">
        <v>907</v>
      </c>
      <c r="AK23" s="164">
        <v>886</v>
      </c>
      <c r="AL23" s="164"/>
      <c r="AM23" s="164"/>
      <c r="AN23" s="164"/>
      <c r="AO23" s="164"/>
      <c r="AP23" s="164"/>
      <c r="AQ23" s="164"/>
      <c r="AR23" s="164"/>
      <c r="AS23" s="164">
        <f t="shared" si="0"/>
        <v>4398</v>
      </c>
      <c r="AT23" s="132" t="e">
        <f t="shared" si="1"/>
        <v>#DIV/0!</v>
      </c>
      <c r="AU23" s="220" t="s">
        <v>659</v>
      </c>
      <c r="AV23" s="175" t="s">
        <v>699</v>
      </c>
      <c r="AW23" s="220" t="s">
        <v>660</v>
      </c>
      <c r="AX23" s="173" t="s">
        <v>67</v>
      </c>
      <c r="AY23" s="173" t="s">
        <v>196</v>
      </c>
    </row>
    <row r="24" spans="1:51" s="170" customFormat="1" ht="157.5" customHeight="1" x14ac:dyDescent="0.25">
      <c r="A24" s="38"/>
      <c r="B24" s="38"/>
      <c r="C24" s="38">
        <v>2</v>
      </c>
      <c r="D24" s="38"/>
      <c r="E24" s="38"/>
      <c r="F24" s="168" t="s">
        <v>235</v>
      </c>
      <c r="G24" s="168" t="s">
        <v>243</v>
      </c>
      <c r="H24" s="168" t="s">
        <v>244</v>
      </c>
      <c r="I24" s="38" t="s">
        <v>212</v>
      </c>
      <c r="J24" s="38" t="s">
        <v>238</v>
      </c>
      <c r="K24" s="38" t="s">
        <v>141</v>
      </c>
      <c r="L24" s="168" t="s">
        <v>245</v>
      </c>
      <c r="M24" s="168" t="s">
        <v>193</v>
      </c>
      <c r="N24" s="153"/>
      <c r="O24" s="153"/>
      <c r="P24" s="153"/>
      <c r="Q24" s="153"/>
      <c r="R24" s="153"/>
      <c r="S24" s="153" t="s">
        <v>194</v>
      </c>
      <c r="T24" s="153" t="s">
        <v>215</v>
      </c>
      <c r="U24" s="164"/>
      <c r="V24" s="164"/>
      <c r="W24" s="164"/>
      <c r="X24" s="164"/>
      <c r="Y24" s="164"/>
      <c r="Z24" s="164"/>
      <c r="AA24" s="164"/>
      <c r="AB24" s="164"/>
      <c r="AC24" s="164"/>
      <c r="AD24" s="164"/>
      <c r="AE24" s="164"/>
      <c r="AF24" s="164"/>
      <c r="AG24" s="164">
        <v>564</v>
      </c>
      <c r="AH24" s="164">
        <v>573</v>
      </c>
      <c r="AI24" s="164">
        <v>696</v>
      </c>
      <c r="AJ24" s="164">
        <v>648</v>
      </c>
      <c r="AK24" s="164">
        <v>619</v>
      </c>
      <c r="AL24" s="164"/>
      <c r="AM24" s="164"/>
      <c r="AN24" s="164"/>
      <c r="AO24" s="164"/>
      <c r="AP24" s="164"/>
      <c r="AQ24" s="164"/>
      <c r="AR24" s="164"/>
      <c r="AS24" s="164">
        <f t="shared" si="0"/>
        <v>3100</v>
      </c>
      <c r="AT24" s="132" t="e">
        <f t="shared" si="1"/>
        <v>#DIV/0!</v>
      </c>
      <c r="AU24" s="220" t="s">
        <v>675</v>
      </c>
      <c r="AV24" s="175" t="s">
        <v>699</v>
      </c>
      <c r="AW24" s="222" t="s">
        <v>676</v>
      </c>
      <c r="AX24" s="173" t="s">
        <v>67</v>
      </c>
      <c r="AY24" s="173" t="s">
        <v>196</v>
      </c>
    </row>
    <row r="25" spans="1:51" s="170" customFormat="1" ht="120.75" customHeight="1" x14ac:dyDescent="0.25">
      <c r="A25" s="38"/>
      <c r="B25" s="38"/>
      <c r="C25" s="38">
        <v>3</v>
      </c>
      <c r="D25" s="38"/>
      <c r="E25" s="38"/>
      <c r="F25" s="168" t="s">
        <v>235</v>
      </c>
      <c r="G25" s="168" t="s">
        <v>246</v>
      </c>
      <c r="H25" s="168" t="s">
        <v>247</v>
      </c>
      <c r="I25" s="38" t="s">
        <v>212</v>
      </c>
      <c r="J25" s="38" t="s">
        <v>238</v>
      </c>
      <c r="K25" s="38" t="s">
        <v>141</v>
      </c>
      <c r="L25" s="168" t="s">
        <v>248</v>
      </c>
      <c r="M25" s="168" t="s">
        <v>193</v>
      </c>
      <c r="N25" s="153"/>
      <c r="O25" s="153"/>
      <c r="P25" s="153"/>
      <c r="Q25" s="153"/>
      <c r="R25" s="153"/>
      <c r="S25" s="153" t="s">
        <v>194</v>
      </c>
      <c r="T25" s="153" t="s">
        <v>215</v>
      </c>
      <c r="U25" s="164"/>
      <c r="V25" s="164"/>
      <c r="W25" s="164"/>
      <c r="X25" s="164"/>
      <c r="Y25" s="164"/>
      <c r="Z25" s="164"/>
      <c r="AA25" s="164"/>
      <c r="AB25" s="164"/>
      <c r="AC25" s="164"/>
      <c r="AD25" s="164"/>
      <c r="AE25" s="164"/>
      <c r="AF25" s="164"/>
      <c r="AG25" s="164">
        <v>228</v>
      </c>
      <c r="AH25" s="164">
        <v>258</v>
      </c>
      <c r="AI25" s="164">
        <v>268</v>
      </c>
      <c r="AJ25" s="164">
        <v>126</v>
      </c>
      <c r="AK25" s="164">
        <v>119</v>
      </c>
      <c r="AL25" s="164"/>
      <c r="AM25" s="164"/>
      <c r="AN25" s="164"/>
      <c r="AO25" s="164"/>
      <c r="AP25" s="164"/>
      <c r="AQ25" s="164"/>
      <c r="AR25" s="164"/>
      <c r="AS25" s="164">
        <f t="shared" si="0"/>
        <v>999</v>
      </c>
      <c r="AT25" s="132" t="e">
        <f t="shared" si="1"/>
        <v>#DIV/0!</v>
      </c>
      <c r="AU25" s="220" t="s">
        <v>661</v>
      </c>
      <c r="AV25" s="175" t="s">
        <v>699</v>
      </c>
      <c r="AW25" s="220" t="s">
        <v>662</v>
      </c>
      <c r="AX25" s="173" t="s">
        <v>67</v>
      </c>
      <c r="AY25" s="173" t="s">
        <v>196</v>
      </c>
    </row>
    <row r="26" spans="1:51" s="170" customFormat="1" ht="102" customHeight="1" x14ac:dyDescent="0.25">
      <c r="A26" s="38"/>
      <c r="B26" s="38"/>
      <c r="C26" s="38">
        <v>3</v>
      </c>
      <c r="D26" s="38"/>
      <c r="E26" s="38"/>
      <c r="F26" s="168" t="s">
        <v>235</v>
      </c>
      <c r="G26" s="168" t="s">
        <v>249</v>
      </c>
      <c r="H26" s="168" t="s">
        <v>250</v>
      </c>
      <c r="I26" s="38" t="s">
        <v>212</v>
      </c>
      <c r="J26" s="38" t="s">
        <v>238</v>
      </c>
      <c r="K26" s="38" t="s">
        <v>141</v>
      </c>
      <c r="L26" s="168" t="s">
        <v>251</v>
      </c>
      <c r="M26" s="168" t="s">
        <v>193</v>
      </c>
      <c r="N26" s="153"/>
      <c r="O26" s="153"/>
      <c r="P26" s="153"/>
      <c r="Q26" s="153"/>
      <c r="R26" s="153"/>
      <c r="S26" s="153" t="s">
        <v>194</v>
      </c>
      <c r="T26" s="153" t="s">
        <v>215</v>
      </c>
      <c r="U26" s="164"/>
      <c r="V26" s="164"/>
      <c r="W26" s="164"/>
      <c r="X26" s="164"/>
      <c r="Y26" s="164"/>
      <c r="Z26" s="164"/>
      <c r="AA26" s="164"/>
      <c r="AB26" s="164"/>
      <c r="AC26" s="164"/>
      <c r="AD26" s="164"/>
      <c r="AE26" s="164"/>
      <c r="AF26" s="164"/>
      <c r="AG26" s="164">
        <v>123</v>
      </c>
      <c r="AH26" s="164">
        <v>115</v>
      </c>
      <c r="AI26" s="164">
        <v>109</v>
      </c>
      <c r="AJ26" s="164">
        <v>80</v>
      </c>
      <c r="AK26" s="164">
        <v>70</v>
      </c>
      <c r="AL26" s="164"/>
      <c r="AM26" s="164"/>
      <c r="AN26" s="164"/>
      <c r="AO26" s="164"/>
      <c r="AP26" s="164"/>
      <c r="AQ26" s="164"/>
      <c r="AR26" s="164"/>
      <c r="AS26" s="164">
        <f t="shared" si="0"/>
        <v>497</v>
      </c>
      <c r="AT26" s="132" t="e">
        <f t="shared" si="1"/>
        <v>#DIV/0!</v>
      </c>
      <c r="AU26" s="220" t="s">
        <v>663</v>
      </c>
      <c r="AV26" s="175" t="s">
        <v>699</v>
      </c>
      <c r="AW26" s="220" t="s">
        <v>664</v>
      </c>
      <c r="AX26" s="173" t="s">
        <v>67</v>
      </c>
      <c r="AY26" s="173" t="s">
        <v>196</v>
      </c>
    </row>
    <row r="27" spans="1:51" s="170" customFormat="1" ht="125.25" customHeight="1" x14ac:dyDescent="0.25">
      <c r="A27" s="38"/>
      <c r="B27" s="38"/>
      <c r="C27" s="38">
        <v>3</v>
      </c>
      <c r="D27" s="38"/>
      <c r="E27" s="38"/>
      <c r="F27" s="168" t="s">
        <v>235</v>
      </c>
      <c r="G27" s="168" t="s">
        <v>252</v>
      </c>
      <c r="H27" s="168" t="s">
        <v>253</v>
      </c>
      <c r="I27" s="38" t="s">
        <v>212</v>
      </c>
      <c r="J27" s="38" t="s">
        <v>238</v>
      </c>
      <c r="K27" s="38" t="s">
        <v>141</v>
      </c>
      <c r="L27" s="168" t="s">
        <v>254</v>
      </c>
      <c r="M27" s="168" t="s">
        <v>193</v>
      </c>
      <c r="N27" s="153"/>
      <c r="O27" s="153"/>
      <c r="P27" s="153"/>
      <c r="Q27" s="153"/>
      <c r="R27" s="153"/>
      <c r="S27" s="153" t="s">
        <v>194</v>
      </c>
      <c r="T27" s="153" t="s">
        <v>215</v>
      </c>
      <c r="U27" s="164"/>
      <c r="V27" s="164"/>
      <c r="W27" s="164"/>
      <c r="X27" s="164"/>
      <c r="Y27" s="164"/>
      <c r="Z27" s="164"/>
      <c r="AA27" s="164"/>
      <c r="AB27" s="164"/>
      <c r="AC27" s="164"/>
      <c r="AD27" s="164"/>
      <c r="AE27" s="164"/>
      <c r="AF27" s="164"/>
      <c r="AG27" s="164">
        <v>105</v>
      </c>
      <c r="AH27" s="164">
        <v>143</v>
      </c>
      <c r="AI27" s="164">
        <v>159</v>
      </c>
      <c r="AJ27" s="164">
        <v>46</v>
      </c>
      <c r="AK27" s="164">
        <v>49</v>
      </c>
      <c r="AL27" s="164"/>
      <c r="AM27" s="164"/>
      <c r="AN27" s="164"/>
      <c r="AO27" s="164"/>
      <c r="AP27" s="164"/>
      <c r="AQ27" s="164"/>
      <c r="AR27" s="164"/>
      <c r="AS27" s="164">
        <f t="shared" si="0"/>
        <v>502</v>
      </c>
      <c r="AT27" s="132" t="e">
        <f t="shared" si="1"/>
        <v>#DIV/0!</v>
      </c>
      <c r="AU27" s="220" t="s">
        <v>695</v>
      </c>
      <c r="AV27" s="175" t="s">
        <v>699</v>
      </c>
      <c r="AW27" s="220" t="s">
        <v>696</v>
      </c>
      <c r="AX27" s="173" t="s">
        <v>67</v>
      </c>
      <c r="AY27" s="173" t="s">
        <v>196</v>
      </c>
    </row>
    <row r="28" spans="1:51" s="170" customFormat="1" ht="156" customHeight="1" x14ac:dyDescent="0.25">
      <c r="A28" s="38"/>
      <c r="B28" s="38"/>
      <c r="C28" s="38">
        <v>4</v>
      </c>
      <c r="D28" s="38"/>
      <c r="E28" s="38"/>
      <c r="F28" s="168" t="s">
        <v>255</v>
      </c>
      <c r="G28" s="168" t="s">
        <v>256</v>
      </c>
      <c r="H28" s="168" t="s">
        <v>257</v>
      </c>
      <c r="I28" s="38" t="s">
        <v>212</v>
      </c>
      <c r="J28" s="38" t="s">
        <v>238</v>
      </c>
      <c r="K28" s="38" t="s">
        <v>141</v>
      </c>
      <c r="L28" s="168" t="s">
        <v>258</v>
      </c>
      <c r="M28" s="168" t="s">
        <v>193</v>
      </c>
      <c r="N28" s="153"/>
      <c r="O28" s="153"/>
      <c r="P28" s="153"/>
      <c r="Q28" s="153"/>
      <c r="R28" s="153"/>
      <c r="S28" s="153" t="s">
        <v>194</v>
      </c>
      <c r="T28" s="153" t="s">
        <v>215</v>
      </c>
      <c r="U28" s="164"/>
      <c r="V28" s="164"/>
      <c r="W28" s="164"/>
      <c r="X28" s="164"/>
      <c r="Y28" s="164"/>
      <c r="Z28" s="164"/>
      <c r="AA28" s="164"/>
      <c r="AB28" s="164"/>
      <c r="AC28" s="164"/>
      <c r="AD28" s="164"/>
      <c r="AE28" s="164"/>
      <c r="AF28" s="164"/>
      <c r="AG28" s="164">
        <v>949</v>
      </c>
      <c r="AH28" s="164">
        <v>969</v>
      </c>
      <c r="AI28" s="164">
        <v>965</v>
      </c>
      <c r="AJ28" s="164">
        <v>1112</v>
      </c>
      <c r="AK28" s="164">
        <v>944</v>
      </c>
      <c r="AL28" s="164"/>
      <c r="AM28" s="164"/>
      <c r="AN28" s="164"/>
      <c r="AO28" s="164"/>
      <c r="AP28" s="164"/>
      <c r="AQ28" s="164"/>
      <c r="AR28" s="164"/>
      <c r="AS28" s="164">
        <f t="shared" si="0"/>
        <v>4939</v>
      </c>
      <c r="AT28" s="132" t="e">
        <f t="shared" si="1"/>
        <v>#DIV/0!</v>
      </c>
      <c r="AU28" s="220" t="s">
        <v>697</v>
      </c>
      <c r="AV28" s="175" t="s">
        <v>699</v>
      </c>
      <c r="AW28" s="221" t="s">
        <v>698</v>
      </c>
      <c r="AX28" s="178" t="s">
        <v>67</v>
      </c>
      <c r="AY28" s="176" t="s">
        <v>196</v>
      </c>
    </row>
    <row r="29" spans="1:51" s="170" customFormat="1" ht="104.1" customHeight="1" x14ac:dyDescent="0.25">
      <c r="A29" s="38"/>
      <c r="B29" s="38"/>
      <c r="C29" s="38">
        <v>4</v>
      </c>
      <c r="D29" s="38"/>
      <c r="E29" s="38"/>
      <c r="F29" s="168" t="s">
        <v>255</v>
      </c>
      <c r="G29" s="168" t="s">
        <v>259</v>
      </c>
      <c r="H29" s="168" t="s">
        <v>260</v>
      </c>
      <c r="I29" s="38" t="s">
        <v>212</v>
      </c>
      <c r="J29" s="38" t="s">
        <v>238</v>
      </c>
      <c r="K29" s="38" t="s">
        <v>141</v>
      </c>
      <c r="L29" s="168" t="s">
        <v>261</v>
      </c>
      <c r="M29" s="168" t="s">
        <v>193</v>
      </c>
      <c r="N29" s="153"/>
      <c r="O29" s="153"/>
      <c r="P29" s="153"/>
      <c r="Q29" s="153"/>
      <c r="R29" s="153"/>
      <c r="S29" s="153" t="s">
        <v>194</v>
      </c>
      <c r="T29" s="153" t="s">
        <v>215</v>
      </c>
      <c r="U29" s="164"/>
      <c r="V29" s="164"/>
      <c r="W29" s="164"/>
      <c r="X29" s="164"/>
      <c r="Y29" s="164"/>
      <c r="Z29" s="164"/>
      <c r="AA29" s="164"/>
      <c r="AB29" s="164"/>
      <c r="AC29" s="164"/>
      <c r="AD29" s="164"/>
      <c r="AE29" s="164"/>
      <c r="AF29" s="164"/>
      <c r="AG29" s="164">
        <v>689</v>
      </c>
      <c r="AH29" s="164">
        <v>709</v>
      </c>
      <c r="AI29" s="164">
        <v>740</v>
      </c>
      <c r="AJ29" s="164">
        <v>1388</v>
      </c>
      <c r="AK29" s="164">
        <v>1269</v>
      </c>
      <c r="AL29" s="164"/>
      <c r="AM29" s="164"/>
      <c r="AN29" s="164"/>
      <c r="AO29" s="164"/>
      <c r="AP29" s="164"/>
      <c r="AQ29" s="164"/>
      <c r="AR29" s="164"/>
      <c r="AS29" s="164">
        <f t="shared" si="0"/>
        <v>4795</v>
      </c>
      <c r="AT29" s="132" t="e">
        <f t="shared" si="1"/>
        <v>#DIV/0!</v>
      </c>
      <c r="AU29" s="220" t="s">
        <v>656</v>
      </c>
      <c r="AV29" s="175" t="s">
        <v>699</v>
      </c>
      <c r="AW29" s="221" t="s">
        <v>657</v>
      </c>
      <c r="AX29" s="178" t="s">
        <v>67</v>
      </c>
      <c r="AY29" s="176" t="s">
        <v>196</v>
      </c>
    </row>
    <row r="30" spans="1:51" s="170" customFormat="1" ht="167.25" customHeight="1" x14ac:dyDescent="0.25">
      <c r="A30" s="38"/>
      <c r="B30" s="38"/>
      <c r="C30" s="38">
        <v>5</v>
      </c>
      <c r="D30" s="38"/>
      <c r="E30" s="38"/>
      <c r="F30" s="168" t="s">
        <v>262</v>
      </c>
      <c r="G30" s="168" t="s">
        <v>263</v>
      </c>
      <c r="H30" s="168" t="s">
        <v>264</v>
      </c>
      <c r="I30" s="38" t="s">
        <v>212</v>
      </c>
      <c r="J30" s="38" t="s">
        <v>238</v>
      </c>
      <c r="K30" s="38" t="s">
        <v>141</v>
      </c>
      <c r="L30" s="168" t="s">
        <v>265</v>
      </c>
      <c r="M30" s="168" t="s">
        <v>193</v>
      </c>
      <c r="N30" s="153"/>
      <c r="O30" s="153"/>
      <c r="P30" s="153"/>
      <c r="Q30" s="153"/>
      <c r="R30" s="153"/>
      <c r="S30" s="153" t="s">
        <v>194</v>
      </c>
      <c r="T30" s="153" t="s">
        <v>266</v>
      </c>
      <c r="U30" s="164"/>
      <c r="V30" s="164"/>
      <c r="W30" s="164"/>
      <c r="X30" s="164"/>
      <c r="Y30" s="164"/>
      <c r="Z30" s="164"/>
      <c r="AA30" s="164"/>
      <c r="AB30" s="164"/>
      <c r="AC30" s="164"/>
      <c r="AD30" s="164"/>
      <c r="AE30" s="164"/>
      <c r="AF30" s="164"/>
      <c r="AG30" s="164">
        <v>46</v>
      </c>
      <c r="AH30" s="164">
        <v>42</v>
      </c>
      <c r="AI30" s="164">
        <v>59</v>
      </c>
      <c r="AJ30" s="164">
        <v>70</v>
      </c>
      <c r="AK30" s="37">
        <v>88</v>
      </c>
      <c r="AL30" s="164"/>
      <c r="AM30" s="164"/>
      <c r="AN30" s="164"/>
      <c r="AO30" s="164"/>
      <c r="AP30" s="164"/>
      <c r="AQ30" s="164"/>
      <c r="AR30" s="164"/>
      <c r="AS30" s="164">
        <f t="shared" si="0"/>
        <v>305</v>
      </c>
      <c r="AT30" s="132" t="e">
        <f t="shared" si="1"/>
        <v>#DIV/0!</v>
      </c>
      <c r="AU30" s="217" t="s">
        <v>620</v>
      </c>
      <c r="AV30" s="175" t="s">
        <v>615</v>
      </c>
      <c r="AW30" s="217" t="s">
        <v>628</v>
      </c>
      <c r="AX30" s="178" t="s">
        <v>67</v>
      </c>
      <c r="AY30" s="176" t="s">
        <v>196</v>
      </c>
    </row>
    <row r="31" spans="1:51" s="170" customFormat="1" ht="174.75" customHeight="1" x14ac:dyDescent="0.25">
      <c r="A31" s="38"/>
      <c r="B31" s="38"/>
      <c r="C31" s="38">
        <v>6</v>
      </c>
      <c r="D31" s="38"/>
      <c r="E31" s="38"/>
      <c r="F31" s="168" t="s">
        <v>262</v>
      </c>
      <c r="G31" s="168" t="s">
        <v>267</v>
      </c>
      <c r="H31" s="168" t="s">
        <v>268</v>
      </c>
      <c r="I31" s="38" t="s">
        <v>212</v>
      </c>
      <c r="J31" s="38" t="s">
        <v>238</v>
      </c>
      <c r="K31" s="38" t="s">
        <v>141</v>
      </c>
      <c r="L31" s="168" t="s">
        <v>269</v>
      </c>
      <c r="M31" s="168" t="s">
        <v>193</v>
      </c>
      <c r="N31" s="153"/>
      <c r="O31" s="153"/>
      <c r="P31" s="153"/>
      <c r="Q31" s="153"/>
      <c r="R31" s="153"/>
      <c r="S31" s="153" t="s">
        <v>194</v>
      </c>
      <c r="T31" s="153" t="s">
        <v>266</v>
      </c>
      <c r="U31" s="164"/>
      <c r="V31" s="164"/>
      <c r="W31" s="164"/>
      <c r="X31" s="164"/>
      <c r="Y31" s="164"/>
      <c r="Z31" s="164"/>
      <c r="AA31" s="164"/>
      <c r="AB31" s="164"/>
      <c r="AC31" s="164"/>
      <c r="AD31" s="164"/>
      <c r="AE31" s="164"/>
      <c r="AF31" s="164"/>
      <c r="AG31" s="164">
        <v>13</v>
      </c>
      <c r="AH31" s="164">
        <v>37</v>
      </c>
      <c r="AI31" s="164">
        <v>50</v>
      </c>
      <c r="AJ31" s="164">
        <v>50</v>
      </c>
      <c r="AK31" s="37">
        <v>45</v>
      </c>
      <c r="AL31" s="164"/>
      <c r="AM31" s="164"/>
      <c r="AN31" s="164"/>
      <c r="AO31" s="164"/>
      <c r="AP31" s="164"/>
      <c r="AQ31" s="164"/>
      <c r="AR31" s="164"/>
      <c r="AS31" s="164">
        <f t="shared" si="0"/>
        <v>195</v>
      </c>
      <c r="AT31" s="132" t="e">
        <f t="shared" si="1"/>
        <v>#DIV/0!</v>
      </c>
      <c r="AU31" s="217" t="s">
        <v>621</v>
      </c>
      <c r="AV31" s="179" t="s">
        <v>636</v>
      </c>
      <c r="AW31" s="217" t="s">
        <v>629</v>
      </c>
      <c r="AX31" s="178" t="s">
        <v>67</v>
      </c>
      <c r="AY31" s="176" t="s">
        <v>196</v>
      </c>
    </row>
    <row r="32" spans="1:51" s="170" customFormat="1" ht="108" customHeight="1" x14ac:dyDescent="0.25">
      <c r="A32" s="38"/>
      <c r="B32" s="38"/>
      <c r="C32" s="38">
        <v>7</v>
      </c>
      <c r="D32" s="38"/>
      <c r="E32" s="38"/>
      <c r="F32" s="168" t="s">
        <v>270</v>
      </c>
      <c r="G32" s="168" t="s">
        <v>271</v>
      </c>
      <c r="H32" s="168" t="s">
        <v>272</v>
      </c>
      <c r="I32" s="38" t="s">
        <v>212</v>
      </c>
      <c r="J32" s="38" t="s">
        <v>238</v>
      </c>
      <c r="K32" s="38" t="s">
        <v>141</v>
      </c>
      <c r="L32" s="168" t="s">
        <v>273</v>
      </c>
      <c r="M32" s="168" t="s">
        <v>193</v>
      </c>
      <c r="N32" s="153"/>
      <c r="O32" s="153"/>
      <c r="P32" s="153"/>
      <c r="Q32" s="153"/>
      <c r="R32" s="153"/>
      <c r="S32" s="153" t="s">
        <v>194</v>
      </c>
      <c r="T32" s="153" t="s">
        <v>215</v>
      </c>
      <c r="U32" s="164"/>
      <c r="V32" s="164"/>
      <c r="W32" s="164"/>
      <c r="X32" s="164"/>
      <c r="Y32" s="164"/>
      <c r="Z32" s="164"/>
      <c r="AA32" s="164"/>
      <c r="AB32" s="164"/>
      <c r="AC32" s="164"/>
      <c r="AD32" s="164"/>
      <c r="AE32" s="164"/>
      <c r="AF32" s="164"/>
      <c r="AG32" s="164">
        <v>44</v>
      </c>
      <c r="AH32" s="164">
        <v>45</v>
      </c>
      <c r="AI32" s="37">
        <v>53</v>
      </c>
      <c r="AJ32" s="164">
        <v>61</v>
      </c>
      <c r="AK32" s="37">
        <v>54</v>
      </c>
      <c r="AL32" s="164"/>
      <c r="AM32" s="164"/>
      <c r="AN32" s="164"/>
      <c r="AO32" s="164"/>
      <c r="AP32" s="164"/>
      <c r="AQ32" s="164"/>
      <c r="AR32" s="164"/>
      <c r="AS32" s="164">
        <f t="shared" si="0"/>
        <v>257</v>
      </c>
      <c r="AT32" s="132" t="e">
        <f t="shared" si="1"/>
        <v>#DIV/0!</v>
      </c>
      <c r="AU32" s="217" t="s">
        <v>622</v>
      </c>
      <c r="AV32" s="179" t="s">
        <v>642</v>
      </c>
      <c r="AW32" s="217" t="s">
        <v>630</v>
      </c>
      <c r="AX32" s="178" t="s">
        <v>67</v>
      </c>
      <c r="AY32" s="176" t="s">
        <v>196</v>
      </c>
    </row>
    <row r="33" spans="1:51" s="170" customFormat="1" ht="105" customHeight="1" x14ac:dyDescent="0.25">
      <c r="A33" s="38"/>
      <c r="B33" s="38"/>
      <c r="C33" s="38">
        <v>7</v>
      </c>
      <c r="D33" s="38"/>
      <c r="E33" s="38"/>
      <c r="F33" s="168" t="s">
        <v>270</v>
      </c>
      <c r="G33" s="168" t="s">
        <v>274</v>
      </c>
      <c r="H33" s="168" t="s">
        <v>275</v>
      </c>
      <c r="I33" s="38" t="s">
        <v>212</v>
      </c>
      <c r="J33" s="38" t="s">
        <v>238</v>
      </c>
      <c r="K33" s="38" t="s">
        <v>141</v>
      </c>
      <c r="L33" s="168" t="s">
        <v>276</v>
      </c>
      <c r="M33" s="168" t="s">
        <v>193</v>
      </c>
      <c r="N33" s="153"/>
      <c r="O33" s="153"/>
      <c r="P33" s="153"/>
      <c r="Q33" s="153"/>
      <c r="R33" s="153"/>
      <c r="S33" s="153" t="s">
        <v>194</v>
      </c>
      <c r="T33" s="153" t="s">
        <v>215</v>
      </c>
      <c r="U33" s="164"/>
      <c r="V33" s="164"/>
      <c r="W33" s="164"/>
      <c r="X33" s="164"/>
      <c r="Y33" s="164"/>
      <c r="Z33" s="164"/>
      <c r="AA33" s="164"/>
      <c r="AB33" s="164"/>
      <c r="AC33" s="164"/>
      <c r="AD33" s="164"/>
      <c r="AE33" s="164"/>
      <c r="AF33" s="164"/>
      <c r="AG33" s="164">
        <v>33</v>
      </c>
      <c r="AH33" s="164">
        <v>34</v>
      </c>
      <c r="AI33" s="37">
        <v>46</v>
      </c>
      <c r="AJ33" s="164">
        <v>51</v>
      </c>
      <c r="AK33" s="37">
        <v>42</v>
      </c>
      <c r="AL33" s="164"/>
      <c r="AM33" s="164"/>
      <c r="AN33" s="164"/>
      <c r="AO33" s="164"/>
      <c r="AP33" s="164"/>
      <c r="AQ33" s="164"/>
      <c r="AR33" s="164"/>
      <c r="AS33" s="164">
        <f t="shared" si="0"/>
        <v>206</v>
      </c>
      <c r="AT33" s="132" t="e">
        <f t="shared" si="1"/>
        <v>#DIV/0!</v>
      </c>
      <c r="AU33" s="217" t="s">
        <v>623</v>
      </c>
      <c r="AV33" s="179" t="s">
        <v>642</v>
      </c>
      <c r="AW33" s="217" t="s">
        <v>631</v>
      </c>
      <c r="AX33" s="178" t="s">
        <v>67</v>
      </c>
      <c r="AY33" s="176" t="s">
        <v>196</v>
      </c>
    </row>
    <row r="34" spans="1:51" s="170" customFormat="1" ht="105.95" customHeight="1" x14ac:dyDescent="0.25">
      <c r="A34" s="38"/>
      <c r="B34" s="38"/>
      <c r="C34" s="38">
        <v>8</v>
      </c>
      <c r="D34" s="38"/>
      <c r="E34" s="38"/>
      <c r="F34" s="168" t="s">
        <v>270</v>
      </c>
      <c r="G34" s="168" t="s">
        <v>277</v>
      </c>
      <c r="H34" s="168" t="s">
        <v>278</v>
      </c>
      <c r="I34" s="38" t="s">
        <v>212</v>
      </c>
      <c r="J34" s="38" t="s">
        <v>238</v>
      </c>
      <c r="K34" s="38" t="s">
        <v>141</v>
      </c>
      <c r="L34" s="168" t="s">
        <v>279</v>
      </c>
      <c r="M34" s="168" t="s">
        <v>193</v>
      </c>
      <c r="N34" s="153"/>
      <c r="O34" s="153"/>
      <c r="P34" s="153"/>
      <c r="Q34" s="153"/>
      <c r="R34" s="153"/>
      <c r="S34" s="153" t="s">
        <v>194</v>
      </c>
      <c r="T34" s="153" t="s">
        <v>215</v>
      </c>
      <c r="U34" s="164"/>
      <c r="V34" s="164"/>
      <c r="W34" s="164"/>
      <c r="X34" s="164"/>
      <c r="Y34" s="164"/>
      <c r="Z34" s="164"/>
      <c r="AA34" s="164"/>
      <c r="AB34" s="164"/>
      <c r="AC34" s="164"/>
      <c r="AD34" s="164"/>
      <c r="AE34" s="164"/>
      <c r="AF34" s="164"/>
      <c r="AG34" s="164">
        <v>51</v>
      </c>
      <c r="AH34" s="164">
        <v>54</v>
      </c>
      <c r="AI34" s="37">
        <v>51</v>
      </c>
      <c r="AJ34" s="164">
        <v>75</v>
      </c>
      <c r="AK34" s="37">
        <v>62</v>
      </c>
      <c r="AL34" s="164"/>
      <c r="AM34" s="164"/>
      <c r="AN34" s="164"/>
      <c r="AO34" s="164"/>
      <c r="AP34" s="164"/>
      <c r="AQ34" s="164"/>
      <c r="AR34" s="164"/>
      <c r="AS34" s="164">
        <f t="shared" si="0"/>
        <v>293</v>
      </c>
      <c r="AT34" s="132" t="e">
        <f t="shared" si="1"/>
        <v>#DIV/0!</v>
      </c>
      <c r="AU34" s="217" t="s">
        <v>624</v>
      </c>
      <c r="AV34" s="179" t="s">
        <v>642</v>
      </c>
      <c r="AW34" s="217" t="s">
        <v>632</v>
      </c>
      <c r="AX34" s="178" t="s">
        <v>67</v>
      </c>
      <c r="AY34" s="176" t="s">
        <v>196</v>
      </c>
    </row>
    <row r="35" spans="1:51" s="170" customFormat="1" ht="145.5" customHeight="1" x14ac:dyDescent="0.25">
      <c r="A35" s="38"/>
      <c r="B35" s="38"/>
      <c r="C35" s="38">
        <v>8</v>
      </c>
      <c r="D35" s="38"/>
      <c r="E35" s="38"/>
      <c r="F35" s="168" t="s">
        <v>270</v>
      </c>
      <c r="G35" s="168" t="s">
        <v>280</v>
      </c>
      <c r="H35" s="168" t="s">
        <v>281</v>
      </c>
      <c r="I35" s="38" t="s">
        <v>212</v>
      </c>
      <c r="J35" s="38" t="s">
        <v>238</v>
      </c>
      <c r="K35" s="38" t="s">
        <v>141</v>
      </c>
      <c r="L35" s="168" t="s">
        <v>282</v>
      </c>
      <c r="M35" s="168" t="s">
        <v>193</v>
      </c>
      <c r="N35" s="153"/>
      <c r="O35" s="153"/>
      <c r="P35" s="153"/>
      <c r="Q35" s="153"/>
      <c r="R35" s="153"/>
      <c r="S35" s="153" t="s">
        <v>194</v>
      </c>
      <c r="T35" s="153" t="s">
        <v>215</v>
      </c>
      <c r="U35" s="164"/>
      <c r="V35" s="164"/>
      <c r="W35" s="164"/>
      <c r="X35" s="164"/>
      <c r="Y35" s="164"/>
      <c r="Z35" s="164"/>
      <c r="AA35" s="164"/>
      <c r="AB35" s="164"/>
      <c r="AC35" s="164"/>
      <c r="AD35" s="164"/>
      <c r="AE35" s="164"/>
      <c r="AF35" s="164"/>
      <c r="AG35" s="164">
        <v>15</v>
      </c>
      <c r="AH35" s="164">
        <v>12</v>
      </c>
      <c r="AI35" s="37">
        <v>35</v>
      </c>
      <c r="AJ35" s="164">
        <v>33</v>
      </c>
      <c r="AK35" s="37">
        <v>18</v>
      </c>
      <c r="AL35" s="164"/>
      <c r="AM35" s="164"/>
      <c r="AN35" s="164"/>
      <c r="AO35" s="164"/>
      <c r="AP35" s="164"/>
      <c r="AQ35" s="164"/>
      <c r="AR35" s="164"/>
      <c r="AS35" s="164">
        <f t="shared" si="0"/>
        <v>113</v>
      </c>
      <c r="AT35" s="132" t="e">
        <f t="shared" si="1"/>
        <v>#DIV/0!</v>
      </c>
      <c r="AU35" s="217" t="s">
        <v>625</v>
      </c>
      <c r="AV35" s="179" t="s">
        <v>642</v>
      </c>
      <c r="AW35" s="217" t="s">
        <v>633</v>
      </c>
      <c r="AX35" s="178" t="s">
        <v>67</v>
      </c>
      <c r="AY35" s="176" t="s">
        <v>196</v>
      </c>
    </row>
    <row r="36" spans="1:51" s="170" customFormat="1" ht="145.5" customHeight="1" x14ac:dyDescent="0.25">
      <c r="A36" s="38"/>
      <c r="B36" s="38"/>
      <c r="C36" s="38">
        <v>8</v>
      </c>
      <c r="D36" s="38"/>
      <c r="E36" s="38"/>
      <c r="F36" s="168" t="s">
        <v>270</v>
      </c>
      <c r="G36" s="168" t="s">
        <v>283</v>
      </c>
      <c r="H36" s="168" t="s">
        <v>284</v>
      </c>
      <c r="I36" s="38" t="s">
        <v>212</v>
      </c>
      <c r="J36" s="38" t="s">
        <v>238</v>
      </c>
      <c r="K36" s="38" t="s">
        <v>141</v>
      </c>
      <c r="L36" s="168" t="s">
        <v>285</v>
      </c>
      <c r="M36" s="168" t="s">
        <v>193</v>
      </c>
      <c r="N36" s="153"/>
      <c r="O36" s="153"/>
      <c r="P36" s="153"/>
      <c r="Q36" s="153"/>
      <c r="R36" s="153"/>
      <c r="S36" s="153" t="s">
        <v>194</v>
      </c>
      <c r="T36" s="153" t="s">
        <v>215</v>
      </c>
      <c r="U36" s="164"/>
      <c r="V36" s="164"/>
      <c r="W36" s="164"/>
      <c r="X36" s="164"/>
      <c r="Y36" s="164"/>
      <c r="Z36" s="164"/>
      <c r="AA36" s="164"/>
      <c r="AB36" s="164"/>
      <c r="AC36" s="164"/>
      <c r="AD36" s="164"/>
      <c r="AE36" s="164"/>
      <c r="AF36" s="164"/>
      <c r="AG36" s="164">
        <v>11</v>
      </c>
      <c r="AH36" s="164">
        <v>8</v>
      </c>
      <c r="AI36" s="37">
        <v>11</v>
      </c>
      <c r="AJ36" s="164">
        <v>4</v>
      </c>
      <c r="AK36" s="37">
        <v>1</v>
      </c>
      <c r="AL36" s="164"/>
      <c r="AM36" s="164"/>
      <c r="AN36" s="164"/>
      <c r="AO36" s="164"/>
      <c r="AP36" s="164"/>
      <c r="AQ36" s="164"/>
      <c r="AR36" s="164"/>
      <c r="AS36" s="164">
        <f t="shared" si="0"/>
        <v>35</v>
      </c>
      <c r="AT36" s="132" t="e">
        <f t="shared" si="1"/>
        <v>#DIV/0!</v>
      </c>
      <c r="AU36" s="217" t="s">
        <v>626</v>
      </c>
      <c r="AV36" s="179" t="s">
        <v>642</v>
      </c>
      <c r="AW36" s="217" t="s">
        <v>634</v>
      </c>
      <c r="AX36" s="178" t="s">
        <v>67</v>
      </c>
      <c r="AY36" s="176" t="s">
        <v>196</v>
      </c>
    </row>
    <row r="37" spans="1:51" s="170" customFormat="1" ht="118.5" customHeight="1" x14ac:dyDescent="0.25">
      <c r="A37" s="38"/>
      <c r="B37" s="38"/>
      <c r="C37" s="38">
        <v>8</v>
      </c>
      <c r="D37" s="38"/>
      <c r="E37" s="38"/>
      <c r="F37" s="168" t="s">
        <v>270</v>
      </c>
      <c r="G37" s="168" t="s">
        <v>286</v>
      </c>
      <c r="H37" s="168" t="s">
        <v>287</v>
      </c>
      <c r="I37" s="38" t="s">
        <v>212</v>
      </c>
      <c r="J37" s="38" t="s">
        <v>238</v>
      </c>
      <c r="K37" s="38" t="s">
        <v>141</v>
      </c>
      <c r="L37" s="168" t="s">
        <v>288</v>
      </c>
      <c r="M37" s="168" t="s">
        <v>193</v>
      </c>
      <c r="N37" s="153"/>
      <c r="O37" s="153"/>
      <c r="P37" s="153"/>
      <c r="Q37" s="153"/>
      <c r="R37" s="153"/>
      <c r="S37" s="153" t="s">
        <v>194</v>
      </c>
      <c r="T37" s="153" t="s">
        <v>215</v>
      </c>
      <c r="U37" s="164"/>
      <c r="V37" s="164"/>
      <c r="W37" s="164"/>
      <c r="X37" s="164"/>
      <c r="Y37" s="164"/>
      <c r="Z37" s="164"/>
      <c r="AA37" s="164"/>
      <c r="AB37" s="164"/>
      <c r="AC37" s="164"/>
      <c r="AD37" s="164"/>
      <c r="AE37" s="164"/>
      <c r="AF37" s="164"/>
      <c r="AG37" s="164">
        <v>77</v>
      </c>
      <c r="AH37" s="164">
        <v>74</v>
      </c>
      <c r="AI37" s="37">
        <v>97</v>
      </c>
      <c r="AJ37" s="164">
        <v>112</v>
      </c>
      <c r="AK37" s="37">
        <v>81</v>
      </c>
      <c r="AL37" s="164"/>
      <c r="AM37" s="164"/>
      <c r="AN37" s="164"/>
      <c r="AO37" s="164"/>
      <c r="AP37" s="164"/>
      <c r="AQ37" s="164"/>
      <c r="AR37" s="164"/>
      <c r="AS37" s="164">
        <f t="shared" si="0"/>
        <v>441</v>
      </c>
      <c r="AT37" s="132" t="e">
        <f t="shared" si="1"/>
        <v>#DIV/0!</v>
      </c>
      <c r="AU37" s="217" t="s">
        <v>627</v>
      </c>
      <c r="AV37" s="179" t="s">
        <v>642</v>
      </c>
      <c r="AW37" s="217" t="s">
        <v>635</v>
      </c>
      <c r="AX37" s="178" t="s">
        <v>67</v>
      </c>
      <c r="AY37" s="176" t="s">
        <v>196</v>
      </c>
    </row>
    <row r="38" spans="1:51" s="170" customFormat="1" ht="150.75" customHeight="1" x14ac:dyDescent="0.25">
      <c r="A38" s="38"/>
      <c r="B38" s="38"/>
      <c r="C38" s="38">
        <v>9</v>
      </c>
      <c r="D38" s="38"/>
      <c r="E38" s="38"/>
      <c r="F38" s="168" t="s">
        <v>289</v>
      </c>
      <c r="G38" s="168" t="s">
        <v>290</v>
      </c>
      <c r="H38" s="168" t="s">
        <v>291</v>
      </c>
      <c r="I38" s="38" t="s">
        <v>212</v>
      </c>
      <c r="J38" s="38" t="s">
        <v>238</v>
      </c>
      <c r="K38" s="38" t="s">
        <v>141</v>
      </c>
      <c r="L38" s="168" t="s">
        <v>292</v>
      </c>
      <c r="M38" s="168" t="s">
        <v>193</v>
      </c>
      <c r="N38" s="153"/>
      <c r="O38" s="153"/>
      <c r="P38" s="153"/>
      <c r="Q38" s="153"/>
      <c r="R38" s="153"/>
      <c r="S38" s="153" t="s">
        <v>194</v>
      </c>
      <c r="T38" s="153" t="s">
        <v>293</v>
      </c>
      <c r="U38" s="164"/>
      <c r="V38" s="164"/>
      <c r="W38" s="164"/>
      <c r="X38" s="164"/>
      <c r="Y38" s="164"/>
      <c r="Z38" s="164"/>
      <c r="AA38" s="164"/>
      <c r="AB38" s="164"/>
      <c r="AC38" s="164"/>
      <c r="AD38" s="164"/>
      <c r="AE38" s="164"/>
      <c r="AF38" s="164"/>
      <c r="AG38" s="164">
        <v>0</v>
      </c>
      <c r="AH38" s="164">
        <v>53</v>
      </c>
      <c r="AI38" s="164">
        <v>432</v>
      </c>
      <c r="AJ38" s="164">
        <v>647</v>
      </c>
      <c r="AK38" s="164">
        <v>1237</v>
      </c>
      <c r="AL38" s="164"/>
      <c r="AM38" s="164"/>
      <c r="AN38" s="164"/>
      <c r="AO38" s="164"/>
      <c r="AP38" s="164"/>
      <c r="AQ38" s="164"/>
      <c r="AR38" s="164"/>
      <c r="AS38" s="164">
        <f t="shared" si="0"/>
        <v>2369</v>
      </c>
      <c r="AT38" s="132" t="e">
        <f t="shared" si="1"/>
        <v>#DIV/0!</v>
      </c>
      <c r="AU38" s="174" t="s">
        <v>759</v>
      </c>
      <c r="AV38" s="177" t="s">
        <v>729</v>
      </c>
      <c r="AW38" s="174" t="s">
        <v>758</v>
      </c>
      <c r="AX38" s="176" t="s">
        <v>67</v>
      </c>
      <c r="AY38" s="176" t="s">
        <v>196</v>
      </c>
    </row>
    <row r="39" spans="1:51" s="170" customFormat="1" ht="162" customHeight="1" x14ac:dyDescent="0.25">
      <c r="A39" s="38"/>
      <c r="B39" s="38"/>
      <c r="C39" s="38">
        <v>10</v>
      </c>
      <c r="D39" s="38"/>
      <c r="E39" s="38"/>
      <c r="F39" s="168" t="s">
        <v>289</v>
      </c>
      <c r="G39" s="168" t="s">
        <v>294</v>
      </c>
      <c r="H39" s="168" t="s">
        <v>295</v>
      </c>
      <c r="I39" s="38" t="s">
        <v>212</v>
      </c>
      <c r="J39" s="38" t="s">
        <v>238</v>
      </c>
      <c r="K39" s="38" t="s">
        <v>141</v>
      </c>
      <c r="L39" s="168" t="s">
        <v>296</v>
      </c>
      <c r="M39" s="168" t="s">
        <v>193</v>
      </c>
      <c r="N39" s="153"/>
      <c r="O39" s="153"/>
      <c r="P39" s="153"/>
      <c r="Q39" s="153"/>
      <c r="R39" s="153"/>
      <c r="S39" s="153" t="s">
        <v>194</v>
      </c>
      <c r="T39" s="153" t="s">
        <v>293</v>
      </c>
      <c r="U39" s="164"/>
      <c r="V39" s="164"/>
      <c r="W39" s="164"/>
      <c r="X39" s="164"/>
      <c r="Y39" s="164"/>
      <c r="Z39" s="164"/>
      <c r="AA39" s="164"/>
      <c r="AB39" s="164"/>
      <c r="AC39" s="164"/>
      <c r="AD39" s="164"/>
      <c r="AE39" s="164"/>
      <c r="AF39" s="164"/>
      <c r="AG39" s="164" t="s">
        <v>214</v>
      </c>
      <c r="AH39" s="164">
        <v>2</v>
      </c>
      <c r="AI39" s="181">
        <v>0</v>
      </c>
      <c r="AJ39" s="164">
        <v>8</v>
      </c>
      <c r="AK39" s="164">
        <v>1</v>
      </c>
      <c r="AL39" s="164"/>
      <c r="AM39" s="164"/>
      <c r="AN39" s="164"/>
      <c r="AO39" s="164"/>
      <c r="AP39" s="164"/>
      <c r="AQ39" s="164"/>
      <c r="AR39" s="164"/>
      <c r="AS39" s="164">
        <f t="shared" si="0"/>
        <v>11</v>
      </c>
      <c r="AT39" s="132" t="e">
        <f t="shared" si="1"/>
        <v>#DIV/0!</v>
      </c>
      <c r="AU39" s="173" t="s">
        <v>733</v>
      </c>
      <c r="AV39" s="163" t="s">
        <v>730</v>
      </c>
      <c r="AW39" s="173" t="s">
        <v>734</v>
      </c>
      <c r="AX39" s="174" t="s">
        <v>67</v>
      </c>
      <c r="AY39" s="174" t="s">
        <v>196</v>
      </c>
    </row>
    <row r="40" spans="1:51" s="170" customFormat="1" ht="210" x14ac:dyDescent="0.25">
      <c r="A40" s="38"/>
      <c r="B40" s="38"/>
      <c r="C40" s="38">
        <v>11</v>
      </c>
      <c r="D40" s="38"/>
      <c r="E40" s="38"/>
      <c r="F40" s="168" t="s">
        <v>289</v>
      </c>
      <c r="G40" s="168" t="s">
        <v>297</v>
      </c>
      <c r="H40" s="168" t="s">
        <v>298</v>
      </c>
      <c r="I40" s="38" t="s">
        <v>212</v>
      </c>
      <c r="J40" s="38" t="s">
        <v>238</v>
      </c>
      <c r="K40" s="38" t="s">
        <v>141</v>
      </c>
      <c r="L40" s="168" t="s">
        <v>299</v>
      </c>
      <c r="M40" s="168" t="s">
        <v>193</v>
      </c>
      <c r="N40" s="153"/>
      <c r="O40" s="153"/>
      <c r="P40" s="153"/>
      <c r="Q40" s="153"/>
      <c r="R40" s="153"/>
      <c r="S40" s="153" t="s">
        <v>194</v>
      </c>
      <c r="T40" s="153" t="s">
        <v>293</v>
      </c>
      <c r="U40" s="164"/>
      <c r="V40" s="164"/>
      <c r="W40" s="164"/>
      <c r="X40" s="164"/>
      <c r="Y40" s="164"/>
      <c r="Z40" s="164"/>
      <c r="AA40" s="164"/>
      <c r="AB40" s="164"/>
      <c r="AC40" s="164"/>
      <c r="AD40" s="164"/>
      <c r="AE40" s="164"/>
      <c r="AF40" s="164"/>
      <c r="AG40" s="164">
        <v>1</v>
      </c>
      <c r="AH40" s="164">
        <v>1</v>
      </c>
      <c r="AI40" s="183">
        <v>1</v>
      </c>
      <c r="AJ40" s="166">
        <v>7</v>
      </c>
      <c r="AK40" s="166">
        <v>4</v>
      </c>
      <c r="AL40" s="166"/>
      <c r="AM40" s="166"/>
      <c r="AN40" s="166"/>
      <c r="AO40" s="166"/>
      <c r="AP40" s="166"/>
      <c r="AQ40" s="166"/>
      <c r="AR40" s="166"/>
      <c r="AS40" s="166">
        <f t="shared" si="0"/>
        <v>14</v>
      </c>
      <c r="AT40" s="167" t="e">
        <f t="shared" si="1"/>
        <v>#DIV/0!</v>
      </c>
      <c r="AU40" s="173" t="s">
        <v>736</v>
      </c>
      <c r="AV40" s="163" t="s">
        <v>728</v>
      </c>
      <c r="AW40" s="173" t="s">
        <v>735</v>
      </c>
      <c r="AX40" s="174" t="s">
        <v>67</v>
      </c>
      <c r="AY40" s="174" t="s">
        <v>196</v>
      </c>
    </row>
    <row r="41" spans="1:51" s="170" customFormat="1" ht="162.75" customHeight="1" x14ac:dyDescent="0.25">
      <c r="A41" s="38"/>
      <c r="B41" s="38"/>
      <c r="C41" s="38">
        <v>12</v>
      </c>
      <c r="D41" s="38"/>
      <c r="E41" s="38"/>
      <c r="F41" s="168" t="s">
        <v>300</v>
      </c>
      <c r="G41" s="168" t="s">
        <v>301</v>
      </c>
      <c r="H41" s="168" t="s">
        <v>302</v>
      </c>
      <c r="I41" s="38" t="s">
        <v>212</v>
      </c>
      <c r="J41" s="38" t="s">
        <v>238</v>
      </c>
      <c r="K41" s="38" t="s">
        <v>141</v>
      </c>
      <c r="L41" s="168" t="s">
        <v>228</v>
      </c>
      <c r="M41" s="168" t="s">
        <v>193</v>
      </c>
      <c r="N41" s="153"/>
      <c r="O41" s="153"/>
      <c r="P41" s="153"/>
      <c r="Q41" s="153"/>
      <c r="R41" s="153"/>
      <c r="S41" s="153" t="s">
        <v>194</v>
      </c>
      <c r="T41" s="153" t="s">
        <v>229</v>
      </c>
      <c r="U41" s="164"/>
      <c r="V41" s="164"/>
      <c r="W41" s="164"/>
      <c r="X41" s="164"/>
      <c r="Y41" s="164"/>
      <c r="Z41" s="164"/>
      <c r="AA41" s="164"/>
      <c r="AB41" s="164"/>
      <c r="AC41" s="164"/>
      <c r="AD41" s="164"/>
      <c r="AE41" s="164"/>
      <c r="AF41" s="164"/>
      <c r="AG41" s="164" t="s">
        <v>214</v>
      </c>
      <c r="AH41" s="164">
        <v>2</v>
      </c>
      <c r="AI41" s="164">
        <v>172</v>
      </c>
      <c r="AJ41" s="164">
        <v>182</v>
      </c>
      <c r="AK41" s="164">
        <v>60</v>
      </c>
      <c r="AL41" s="164"/>
      <c r="AM41" s="164"/>
      <c r="AN41" s="164"/>
      <c r="AO41" s="164"/>
      <c r="AP41" s="164"/>
      <c r="AQ41" s="164"/>
      <c r="AR41" s="164"/>
      <c r="AS41" s="164">
        <f t="shared" si="0"/>
        <v>416</v>
      </c>
      <c r="AT41" s="132" t="e">
        <f t="shared" si="1"/>
        <v>#DIV/0!</v>
      </c>
      <c r="AU41" s="219" t="s">
        <v>668</v>
      </c>
      <c r="AV41" s="175" t="s">
        <v>682</v>
      </c>
      <c r="AW41" s="219" t="s">
        <v>669</v>
      </c>
      <c r="AX41" s="173" t="s">
        <v>230</v>
      </c>
      <c r="AY41" s="174" t="s">
        <v>303</v>
      </c>
    </row>
    <row r="42" spans="1:51" s="170" customFormat="1" ht="158.25" customHeight="1" x14ac:dyDescent="0.25">
      <c r="A42" s="38"/>
      <c r="B42" s="38"/>
      <c r="C42" s="38">
        <v>13</v>
      </c>
      <c r="D42" s="38"/>
      <c r="E42" s="38"/>
      <c r="F42" s="168" t="s">
        <v>300</v>
      </c>
      <c r="G42" s="168" t="s">
        <v>304</v>
      </c>
      <c r="H42" s="168" t="s">
        <v>305</v>
      </c>
      <c r="I42" s="38" t="s">
        <v>212</v>
      </c>
      <c r="J42" s="38" t="s">
        <v>238</v>
      </c>
      <c r="K42" s="38" t="s">
        <v>141</v>
      </c>
      <c r="L42" s="168" t="s">
        <v>306</v>
      </c>
      <c r="M42" s="168" t="s">
        <v>193</v>
      </c>
      <c r="N42" s="153"/>
      <c r="O42" s="153"/>
      <c r="P42" s="153"/>
      <c r="Q42" s="153"/>
      <c r="R42" s="153"/>
      <c r="S42" s="153" t="s">
        <v>194</v>
      </c>
      <c r="T42" s="153" t="s">
        <v>229</v>
      </c>
      <c r="U42" s="164"/>
      <c r="V42" s="164"/>
      <c r="W42" s="164"/>
      <c r="X42" s="164"/>
      <c r="Y42" s="164"/>
      <c r="Z42" s="164"/>
      <c r="AA42" s="164"/>
      <c r="AB42" s="164"/>
      <c r="AC42" s="164"/>
      <c r="AD42" s="164"/>
      <c r="AE42" s="164"/>
      <c r="AF42" s="164"/>
      <c r="AG42" s="164" t="s">
        <v>214</v>
      </c>
      <c r="AH42" s="164" t="s">
        <v>214</v>
      </c>
      <c r="AI42" s="164">
        <v>12</v>
      </c>
      <c r="AJ42" s="181">
        <v>5</v>
      </c>
      <c r="AK42" s="164">
        <v>10</v>
      </c>
      <c r="AL42" s="164"/>
      <c r="AM42" s="164"/>
      <c r="AN42" s="164"/>
      <c r="AO42" s="164"/>
      <c r="AP42" s="164"/>
      <c r="AQ42" s="164"/>
      <c r="AR42" s="164"/>
      <c r="AS42" s="164">
        <f t="shared" si="0"/>
        <v>27</v>
      </c>
      <c r="AT42" s="132" t="e">
        <f t="shared" si="1"/>
        <v>#DIV/0!</v>
      </c>
      <c r="AU42" s="219" t="s">
        <v>670</v>
      </c>
      <c r="AV42" s="175" t="s">
        <v>683</v>
      </c>
      <c r="AW42" s="219" t="s">
        <v>700</v>
      </c>
      <c r="AX42" s="219" t="s">
        <v>671</v>
      </c>
      <c r="AY42" s="174" t="s">
        <v>196</v>
      </c>
    </row>
    <row r="43" spans="1:51" s="170" customFormat="1" ht="165.75" customHeight="1" x14ac:dyDescent="0.25">
      <c r="A43" s="38"/>
      <c r="B43" s="38"/>
      <c r="C43" s="38">
        <v>14</v>
      </c>
      <c r="D43" s="38"/>
      <c r="E43" s="38"/>
      <c r="F43" s="168" t="s">
        <v>300</v>
      </c>
      <c r="G43" s="168" t="s">
        <v>307</v>
      </c>
      <c r="H43" s="168" t="s">
        <v>308</v>
      </c>
      <c r="I43" s="38" t="s">
        <v>212</v>
      </c>
      <c r="J43" s="38" t="s">
        <v>238</v>
      </c>
      <c r="K43" s="38" t="s">
        <v>141</v>
      </c>
      <c r="L43" s="168" t="s">
        <v>309</v>
      </c>
      <c r="M43" s="168" t="s">
        <v>193</v>
      </c>
      <c r="N43" s="153"/>
      <c r="O43" s="153"/>
      <c r="P43" s="153"/>
      <c r="Q43" s="153"/>
      <c r="R43" s="153"/>
      <c r="S43" s="153" t="s">
        <v>194</v>
      </c>
      <c r="T43" s="153" t="s">
        <v>215</v>
      </c>
      <c r="U43" s="164"/>
      <c r="V43" s="164"/>
      <c r="W43" s="164"/>
      <c r="X43" s="164"/>
      <c r="Y43" s="164"/>
      <c r="Z43" s="164"/>
      <c r="AA43" s="164"/>
      <c r="AB43" s="164"/>
      <c r="AC43" s="164"/>
      <c r="AD43" s="164"/>
      <c r="AE43" s="164"/>
      <c r="AF43" s="164"/>
      <c r="AG43" s="164" t="s">
        <v>214</v>
      </c>
      <c r="AH43" s="164" t="s">
        <v>214</v>
      </c>
      <c r="AI43" s="164">
        <v>196</v>
      </c>
      <c r="AJ43" s="164">
        <v>910</v>
      </c>
      <c r="AK43" s="181">
        <v>987</v>
      </c>
      <c r="AL43" s="164"/>
      <c r="AM43" s="164"/>
      <c r="AN43" s="164"/>
      <c r="AO43" s="164"/>
      <c r="AP43" s="164"/>
      <c r="AQ43" s="164"/>
      <c r="AR43" s="164"/>
      <c r="AS43" s="164">
        <f t="shared" si="0"/>
        <v>2093</v>
      </c>
      <c r="AT43" s="132" t="e">
        <f t="shared" si="1"/>
        <v>#DIV/0!</v>
      </c>
      <c r="AU43" s="173" t="s">
        <v>694</v>
      </c>
      <c r="AV43" s="175" t="s">
        <v>699</v>
      </c>
      <c r="AW43" s="173" t="s">
        <v>754</v>
      </c>
      <c r="AX43" s="174" t="s">
        <v>67</v>
      </c>
      <c r="AY43" s="174" t="s">
        <v>196</v>
      </c>
    </row>
    <row r="44" spans="1:51" s="170" customFormat="1" ht="171" customHeight="1" x14ac:dyDescent="0.25">
      <c r="A44" s="38"/>
      <c r="B44" s="38"/>
      <c r="C44" s="38">
        <v>15</v>
      </c>
      <c r="D44" s="38"/>
      <c r="E44" s="38"/>
      <c r="F44" s="168" t="s">
        <v>300</v>
      </c>
      <c r="G44" s="168" t="s">
        <v>310</v>
      </c>
      <c r="H44" s="168" t="s">
        <v>311</v>
      </c>
      <c r="I44" s="38" t="s">
        <v>212</v>
      </c>
      <c r="J44" s="38" t="s">
        <v>238</v>
      </c>
      <c r="K44" s="38" t="s">
        <v>141</v>
      </c>
      <c r="L44" s="168" t="s">
        <v>312</v>
      </c>
      <c r="M44" s="168" t="s">
        <v>193</v>
      </c>
      <c r="N44" s="153"/>
      <c r="O44" s="153"/>
      <c r="P44" s="153"/>
      <c r="Q44" s="153"/>
      <c r="R44" s="153"/>
      <c r="S44" s="153" t="s">
        <v>194</v>
      </c>
      <c r="T44" s="153" t="s">
        <v>313</v>
      </c>
      <c r="U44" s="164"/>
      <c r="V44" s="164"/>
      <c r="W44" s="164"/>
      <c r="X44" s="164"/>
      <c r="Y44" s="164"/>
      <c r="Z44" s="164"/>
      <c r="AA44" s="164"/>
      <c r="AB44" s="164"/>
      <c r="AC44" s="164"/>
      <c r="AD44" s="164"/>
      <c r="AE44" s="164"/>
      <c r="AF44" s="164"/>
      <c r="AG44" s="164" t="s">
        <v>214</v>
      </c>
      <c r="AH44" s="164" t="s">
        <v>214</v>
      </c>
      <c r="AI44" s="181">
        <v>6</v>
      </c>
      <c r="AJ44" s="164">
        <v>13</v>
      </c>
      <c r="AK44" s="181">
        <v>11</v>
      </c>
      <c r="AL44" s="164"/>
      <c r="AM44" s="164"/>
      <c r="AN44" s="164"/>
      <c r="AO44" s="164"/>
      <c r="AP44" s="164"/>
      <c r="AQ44" s="164"/>
      <c r="AR44" s="164"/>
      <c r="AS44" s="164">
        <f t="shared" si="0"/>
        <v>30</v>
      </c>
      <c r="AT44" s="132" t="e">
        <f t="shared" si="1"/>
        <v>#DIV/0!</v>
      </c>
      <c r="AU44" s="173" t="s">
        <v>606</v>
      </c>
      <c r="AV44" s="175" t="s">
        <v>609</v>
      </c>
      <c r="AW44" s="173" t="s">
        <v>607</v>
      </c>
      <c r="AX44" s="174" t="s">
        <v>67</v>
      </c>
      <c r="AY44" s="174" t="s">
        <v>196</v>
      </c>
    </row>
    <row r="45" spans="1:51" s="170" customFormat="1" ht="180.75" customHeight="1" x14ac:dyDescent="0.25">
      <c r="A45" s="38"/>
      <c r="B45" s="38"/>
      <c r="C45" s="38">
        <v>16</v>
      </c>
      <c r="D45" s="38"/>
      <c r="E45" s="38"/>
      <c r="F45" s="168" t="s">
        <v>314</v>
      </c>
      <c r="G45" s="168" t="s">
        <v>315</v>
      </c>
      <c r="H45" s="168" t="s">
        <v>316</v>
      </c>
      <c r="I45" s="38" t="s">
        <v>212</v>
      </c>
      <c r="J45" s="38" t="s">
        <v>238</v>
      </c>
      <c r="K45" s="38" t="s">
        <v>141</v>
      </c>
      <c r="L45" s="168" t="s">
        <v>317</v>
      </c>
      <c r="M45" s="168" t="s">
        <v>193</v>
      </c>
      <c r="N45" s="153"/>
      <c r="O45" s="153"/>
      <c r="P45" s="153"/>
      <c r="Q45" s="153"/>
      <c r="R45" s="153"/>
      <c r="S45" s="153" t="s">
        <v>194</v>
      </c>
      <c r="T45" s="153" t="s">
        <v>222</v>
      </c>
      <c r="U45" s="164"/>
      <c r="V45" s="164"/>
      <c r="W45" s="164"/>
      <c r="X45" s="164"/>
      <c r="Y45" s="164"/>
      <c r="Z45" s="164"/>
      <c r="AA45" s="164"/>
      <c r="AB45" s="164"/>
      <c r="AC45" s="164"/>
      <c r="AD45" s="164"/>
      <c r="AE45" s="164"/>
      <c r="AF45" s="164"/>
      <c r="AG45" s="164" t="s">
        <v>214</v>
      </c>
      <c r="AH45" s="181">
        <v>0</v>
      </c>
      <c r="AI45" s="181">
        <v>3</v>
      </c>
      <c r="AJ45" s="181">
        <v>3</v>
      </c>
      <c r="AK45" s="181">
        <v>14</v>
      </c>
      <c r="AL45" s="181"/>
      <c r="AM45" s="181"/>
      <c r="AN45" s="181"/>
      <c r="AO45" s="181"/>
      <c r="AP45" s="181"/>
      <c r="AQ45" s="181"/>
      <c r="AR45" s="181"/>
      <c r="AS45" s="181">
        <f t="shared" si="0"/>
        <v>20</v>
      </c>
      <c r="AT45" s="225" t="e">
        <f t="shared" si="1"/>
        <v>#DIV/0!</v>
      </c>
      <c r="AU45" s="178" t="s">
        <v>719</v>
      </c>
      <c r="AV45" s="223" t="s">
        <v>721</v>
      </c>
      <c r="AW45" s="178" t="s">
        <v>720</v>
      </c>
      <c r="AX45" s="174" t="s">
        <v>67</v>
      </c>
      <c r="AY45" s="174" t="s">
        <v>196</v>
      </c>
    </row>
    <row r="46" spans="1:51" s="170" customFormat="1" ht="160.5" customHeight="1" x14ac:dyDescent="0.25">
      <c r="A46" s="38"/>
      <c r="B46" s="38"/>
      <c r="C46" s="38">
        <v>17</v>
      </c>
      <c r="D46" s="38"/>
      <c r="E46" s="38"/>
      <c r="F46" s="168" t="s">
        <v>314</v>
      </c>
      <c r="G46" s="168" t="s">
        <v>318</v>
      </c>
      <c r="H46" s="168" t="s">
        <v>319</v>
      </c>
      <c r="I46" s="38" t="s">
        <v>212</v>
      </c>
      <c r="J46" s="38" t="s">
        <v>238</v>
      </c>
      <c r="K46" s="38" t="s">
        <v>141</v>
      </c>
      <c r="L46" s="168" t="s">
        <v>320</v>
      </c>
      <c r="M46" s="168" t="s">
        <v>193</v>
      </c>
      <c r="N46" s="153"/>
      <c r="O46" s="153"/>
      <c r="P46" s="153"/>
      <c r="Q46" s="153"/>
      <c r="R46" s="153"/>
      <c r="S46" s="153" t="s">
        <v>194</v>
      </c>
      <c r="T46" s="153" t="s">
        <v>222</v>
      </c>
      <c r="U46" s="164"/>
      <c r="V46" s="164"/>
      <c r="W46" s="164"/>
      <c r="X46" s="164"/>
      <c r="Y46" s="164"/>
      <c r="Z46" s="164"/>
      <c r="AA46" s="164"/>
      <c r="AB46" s="164"/>
      <c r="AC46" s="164"/>
      <c r="AD46" s="164"/>
      <c r="AE46" s="164"/>
      <c r="AF46" s="164"/>
      <c r="AG46" s="164" t="s">
        <v>214</v>
      </c>
      <c r="AH46" s="164">
        <v>5</v>
      </c>
      <c r="AI46" s="164">
        <v>16</v>
      </c>
      <c r="AJ46" s="164">
        <v>16</v>
      </c>
      <c r="AK46" s="164">
        <v>16</v>
      </c>
      <c r="AL46" s="164"/>
      <c r="AM46" s="164"/>
      <c r="AN46" s="164"/>
      <c r="AO46" s="164"/>
      <c r="AP46" s="164"/>
      <c r="AQ46" s="164"/>
      <c r="AR46" s="164"/>
      <c r="AS46" s="164">
        <f t="shared" si="0"/>
        <v>53</v>
      </c>
      <c r="AT46" s="132" t="e">
        <f t="shared" si="1"/>
        <v>#DIV/0!</v>
      </c>
      <c r="AU46" s="178" t="s">
        <v>701</v>
      </c>
      <c r="AV46" s="175" t="s">
        <v>710</v>
      </c>
      <c r="AW46" s="178" t="s">
        <v>746</v>
      </c>
      <c r="AX46" s="173" t="s">
        <v>67</v>
      </c>
      <c r="AY46" s="174" t="s">
        <v>196</v>
      </c>
    </row>
    <row r="47" spans="1:51" s="170" customFormat="1" ht="123" customHeight="1" x14ac:dyDescent="0.25">
      <c r="A47" s="38"/>
      <c r="B47" s="38"/>
      <c r="C47" s="38">
        <v>18</v>
      </c>
      <c r="D47" s="38"/>
      <c r="E47" s="38"/>
      <c r="F47" s="168" t="s">
        <v>314</v>
      </c>
      <c r="G47" s="168" t="s">
        <v>321</v>
      </c>
      <c r="H47" s="168" t="s">
        <v>322</v>
      </c>
      <c r="I47" s="38" t="s">
        <v>212</v>
      </c>
      <c r="J47" s="38" t="s">
        <v>238</v>
      </c>
      <c r="K47" s="38" t="s">
        <v>141</v>
      </c>
      <c r="L47" s="168" t="s">
        <v>323</v>
      </c>
      <c r="M47" s="168" t="s">
        <v>193</v>
      </c>
      <c r="N47" s="153"/>
      <c r="O47" s="153"/>
      <c r="P47" s="153"/>
      <c r="Q47" s="153"/>
      <c r="R47" s="153"/>
      <c r="S47" s="153" t="s">
        <v>194</v>
      </c>
      <c r="T47" s="153" t="s">
        <v>222</v>
      </c>
      <c r="U47" s="164"/>
      <c r="V47" s="164"/>
      <c r="W47" s="164"/>
      <c r="X47" s="164"/>
      <c r="Y47" s="164"/>
      <c r="Z47" s="164"/>
      <c r="AA47" s="164"/>
      <c r="AB47" s="164"/>
      <c r="AC47" s="164"/>
      <c r="AD47" s="164"/>
      <c r="AE47" s="164"/>
      <c r="AF47" s="164"/>
      <c r="AG47" s="164" t="s">
        <v>214</v>
      </c>
      <c r="AH47" s="164">
        <v>3</v>
      </c>
      <c r="AI47" s="164">
        <v>45</v>
      </c>
      <c r="AJ47" s="164">
        <v>48</v>
      </c>
      <c r="AK47" s="164">
        <v>43</v>
      </c>
      <c r="AL47" s="164"/>
      <c r="AM47" s="164"/>
      <c r="AN47" s="164"/>
      <c r="AO47" s="164"/>
      <c r="AP47" s="164"/>
      <c r="AQ47" s="164"/>
      <c r="AR47" s="164"/>
      <c r="AS47" s="164">
        <f t="shared" si="0"/>
        <v>139</v>
      </c>
      <c r="AT47" s="132" t="e">
        <f t="shared" si="1"/>
        <v>#DIV/0!</v>
      </c>
      <c r="AU47" s="178" t="s">
        <v>702</v>
      </c>
      <c r="AV47" s="224" t="s">
        <v>685</v>
      </c>
      <c r="AW47" s="178" t="s">
        <v>703</v>
      </c>
      <c r="AX47" s="173" t="s">
        <v>67</v>
      </c>
      <c r="AY47" s="174" t="s">
        <v>196</v>
      </c>
    </row>
    <row r="48" spans="1:51" s="170" customFormat="1" ht="274.5" customHeight="1" x14ac:dyDescent="0.25">
      <c r="A48" s="38"/>
      <c r="B48" s="38"/>
      <c r="C48" s="38">
        <v>19</v>
      </c>
      <c r="D48" s="38"/>
      <c r="E48" s="38"/>
      <c r="F48" s="168" t="s">
        <v>324</v>
      </c>
      <c r="G48" s="168" t="s">
        <v>325</v>
      </c>
      <c r="H48" s="168" t="s">
        <v>326</v>
      </c>
      <c r="I48" s="38" t="s">
        <v>212</v>
      </c>
      <c r="J48" s="38" t="s">
        <v>238</v>
      </c>
      <c r="K48" s="38" t="s">
        <v>141</v>
      </c>
      <c r="L48" s="168" t="s">
        <v>327</v>
      </c>
      <c r="M48" s="168" t="s">
        <v>193</v>
      </c>
      <c r="N48" s="153"/>
      <c r="O48" s="153"/>
      <c r="P48" s="153"/>
      <c r="Q48" s="153"/>
      <c r="R48" s="153"/>
      <c r="S48" s="153" t="s">
        <v>194</v>
      </c>
      <c r="T48" s="153" t="s">
        <v>215</v>
      </c>
      <c r="U48" s="164"/>
      <c r="V48" s="164"/>
      <c r="W48" s="164"/>
      <c r="X48" s="164"/>
      <c r="Y48" s="164"/>
      <c r="Z48" s="164"/>
      <c r="AA48" s="164"/>
      <c r="AB48" s="164"/>
      <c r="AC48" s="164"/>
      <c r="AD48" s="164"/>
      <c r="AE48" s="164"/>
      <c r="AF48" s="164"/>
      <c r="AG48" s="164" t="s">
        <v>214</v>
      </c>
      <c r="AH48" s="164">
        <v>35</v>
      </c>
      <c r="AI48" s="164">
        <f>166+64</f>
        <v>230</v>
      </c>
      <c r="AJ48" s="164">
        <v>240</v>
      </c>
      <c r="AK48" s="164">
        <v>320</v>
      </c>
      <c r="AL48" s="164"/>
      <c r="AM48" s="164"/>
      <c r="AN48" s="164"/>
      <c r="AO48" s="164"/>
      <c r="AP48" s="164"/>
      <c r="AQ48" s="164"/>
      <c r="AR48" s="164"/>
      <c r="AS48" s="164">
        <f t="shared" si="0"/>
        <v>825</v>
      </c>
      <c r="AT48" s="132" t="e">
        <f t="shared" si="1"/>
        <v>#DIV/0!</v>
      </c>
      <c r="AU48" s="173" t="s">
        <v>704</v>
      </c>
      <c r="AV48" s="175" t="s">
        <v>699</v>
      </c>
      <c r="AW48" s="173" t="s">
        <v>705</v>
      </c>
      <c r="AX48" s="173" t="s">
        <v>67</v>
      </c>
      <c r="AY48" s="174" t="s">
        <v>196</v>
      </c>
    </row>
    <row r="49" spans="1:51 16384:16384" s="170" customFormat="1" ht="211.5" customHeight="1" x14ac:dyDescent="0.25">
      <c r="A49" s="38"/>
      <c r="B49" s="38"/>
      <c r="C49" s="38">
        <v>20</v>
      </c>
      <c r="D49" s="38"/>
      <c r="E49" s="38"/>
      <c r="F49" s="168" t="s">
        <v>324</v>
      </c>
      <c r="G49" s="168" t="s">
        <v>328</v>
      </c>
      <c r="H49" s="168" t="s">
        <v>329</v>
      </c>
      <c r="I49" s="38" t="s">
        <v>212</v>
      </c>
      <c r="J49" s="38" t="s">
        <v>238</v>
      </c>
      <c r="K49" s="38" t="s">
        <v>141</v>
      </c>
      <c r="L49" s="168" t="s">
        <v>330</v>
      </c>
      <c r="M49" s="168" t="s">
        <v>193</v>
      </c>
      <c r="N49" s="153"/>
      <c r="O49" s="153"/>
      <c r="P49" s="153"/>
      <c r="Q49" s="153"/>
      <c r="R49" s="153"/>
      <c r="S49" s="153" t="s">
        <v>194</v>
      </c>
      <c r="T49" s="153" t="s">
        <v>293</v>
      </c>
      <c r="U49" s="164"/>
      <c r="V49" s="164"/>
      <c r="W49" s="164"/>
      <c r="X49" s="164"/>
      <c r="Y49" s="164"/>
      <c r="Z49" s="164"/>
      <c r="AA49" s="164"/>
      <c r="AB49" s="164"/>
      <c r="AC49" s="164"/>
      <c r="AD49" s="164"/>
      <c r="AE49" s="164"/>
      <c r="AF49" s="164"/>
      <c r="AG49" s="164" t="s">
        <v>214</v>
      </c>
      <c r="AH49" s="164">
        <v>1</v>
      </c>
      <c r="AI49" s="164">
        <v>1</v>
      </c>
      <c r="AJ49" s="164">
        <v>1</v>
      </c>
      <c r="AK49" s="164">
        <v>0</v>
      </c>
      <c r="AL49" s="164"/>
      <c r="AM49" s="164"/>
      <c r="AN49" s="164"/>
      <c r="AO49" s="164"/>
      <c r="AP49" s="164"/>
      <c r="AQ49" s="164"/>
      <c r="AR49" s="164"/>
      <c r="AS49" s="164">
        <f t="shared" si="0"/>
        <v>3</v>
      </c>
      <c r="AT49" s="132" t="e">
        <f t="shared" si="1"/>
        <v>#DIV/0!</v>
      </c>
      <c r="AU49" s="173" t="s">
        <v>738</v>
      </c>
      <c r="AV49" s="187" t="s">
        <v>739</v>
      </c>
      <c r="AW49" s="173" t="s">
        <v>737</v>
      </c>
      <c r="AX49" s="173" t="s">
        <v>67</v>
      </c>
      <c r="AY49" s="174" t="s">
        <v>196</v>
      </c>
    </row>
    <row r="50" spans="1:51 16384:16384" s="170" customFormat="1" ht="145.5" customHeight="1" x14ac:dyDescent="0.25">
      <c r="A50" s="38"/>
      <c r="B50" s="38"/>
      <c r="C50" s="38">
        <v>21</v>
      </c>
      <c r="D50" s="38"/>
      <c r="E50" s="38"/>
      <c r="F50" s="168" t="s">
        <v>331</v>
      </c>
      <c r="G50" s="168" t="s">
        <v>332</v>
      </c>
      <c r="H50" s="168" t="s">
        <v>333</v>
      </c>
      <c r="I50" s="38" t="s">
        <v>212</v>
      </c>
      <c r="J50" s="38" t="s">
        <v>238</v>
      </c>
      <c r="K50" s="38" t="s">
        <v>141</v>
      </c>
      <c r="L50" s="168" t="s">
        <v>334</v>
      </c>
      <c r="M50" s="168" t="s">
        <v>193</v>
      </c>
      <c r="N50" s="153"/>
      <c r="O50" s="153"/>
      <c r="P50" s="153"/>
      <c r="Q50" s="153"/>
      <c r="R50" s="153"/>
      <c r="S50" s="153" t="s">
        <v>194</v>
      </c>
      <c r="T50" s="153" t="s">
        <v>335</v>
      </c>
      <c r="U50" s="164"/>
      <c r="V50" s="164"/>
      <c r="W50" s="164"/>
      <c r="X50" s="164"/>
      <c r="Y50" s="164"/>
      <c r="Z50" s="164"/>
      <c r="AA50" s="164"/>
      <c r="AB50" s="164"/>
      <c r="AC50" s="164"/>
      <c r="AD50" s="164"/>
      <c r="AE50" s="164"/>
      <c r="AF50" s="164"/>
      <c r="AG50" s="164" t="s">
        <v>214</v>
      </c>
      <c r="AH50" s="164">
        <v>26</v>
      </c>
      <c r="AI50" s="164">
        <v>54</v>
      </c>
      <c r="AJ50" s="164">
        <v>69</v>
      </c>
      <c r="AK50" s="164">
        <v>63</v>
      </c>
      <c r="AL50" s="164"/>
      <c r="AM50" s="164"/>
      <c r="AN50" s="164"/>
      <c r="AO50" s="164"/>
      <c r="AP50" s="164"/>
      <c r="AQ50" s="164"/>
      <c r="AR50" s="164"/>
      <c r="AS50" s="164">
        <f t="shared" si="0"/>
        <v>212</v>
      </c>
      <c r="AT50" s="132" t="e">
        <f t="shared" si="1"/>
        <v>#DIV/0!</v>
      </c>
      <c r="AU50" s="178" t="s">
        <v>706</v>
      </c>
      <c r="AV50" s="175" t="s">
        <v>722</v>
      </c>
      <c r="AW50" s="178" t="s">
        <v>707</v>
      </c>
      <c r="AX50" s="173" t="s">
        <v>67</v>
      </c>
      <c r="AY50" s="174" t="s">
        <v>196</v>
      </c>
    </row>
    <row r="51" spans="1:51 16384:16384" s="170" customFormat="1" ht="154.5" customHeight="1" x14ac:dyDescent="0.25">
      <c r="A51" s="38"/>
      <c r="B51" s="38"/>
      <c r="C51" s="38">
        <v>21</v>
      </c>
      <c r="D51" s="38"/>
      <c r="E51" s="38"/>
      <c r="F51" s="168" t="s">
        <v>331</v>
      </c>
      <c r="G51" s="168" t="s">
        <v>336</v>
      </c>
      <c r="H51" s="168" t="s">
        <v>337</v>
      </c>
      <c r="I51" s="38" t="s">
        <v>212</v>
      </c>
      <c r="J51" s="38" t="s">
        <v>238</v>
      </c>
      <c r="K51" s="38" t="s">
        <v>141</v>
      </c>
      <c r="L51" s="168" t="s">
        <v>338</v>
      </c>
      <c r="M51" s="168" t="s">
        <v>193</v>
      </c>
      <c r="N51" s="153"/>
      <c r="O51" s="153"/>
      <c r="P51" s="153"/>
      <c r="Q51" s="153"/>
      <c r="R51" s="153"/>
      <c r="S51" s="153" t="s">
        <v>194</v>
      </c>
      <c r="T51" s="153" t="s">
        <v>215</v>
      </c>
      <c r="U51" s="164"/>
      <c r="V51" s="164"/>
      <c r="W51" s="164"/>
      <c r="X51" s="164"/>
      <c r="Y51" s="164"/>
      <c r="Z51" s="164"/>
      <c r="AA51" s="164"/>
      <c r="AB51" s="164"/>
      <c r="AC51" s="164"/>
      <c r="AD51" s="164"/>
      <c r="AE51" s="164"/>
      <c r="AF51" s="164"/>
      <c r="AG51" s="164" t="s">
        <v>214</v>
      </c>
      <c r="AH51" s="164">
        <v>22</v>
      </c>
      <c r="AI51" s="164">
        <v>35</v>
      </c>
      <c r="AJ51" s="164">
        <v>69</v>
      </c>
      <c r="AK51" s="164">
        <v>63</v>
      </c>
      <c r="AL51" s="164"/>
      <c r="AM51" s="164"/>
      <c r="AN51" s="164"/>
      <c r="AO51" s="164"/>
      <c r="AP51" s="164"/>
      <c r="AQ51" s="164"/>
      <c r="AR51" s="164"/>
      <c r="AS51" s="164">
        <f t="shared" si="0"/>
        <v>189</v>
      </c>
      <c r="AT51" s="132" t="e">
        <f t="shared" si="1"/>
        <v>#DIV/0!</v>
      </c>
      <c r="AU51" s="178" t="s">
        <v>709</v>
      </c>
      <c r="AV51" s="175" t="s">
        <v>722</v>
      </c>
      <c r="AW51" s="178" t="s">
        <v>708</v>
      </c>
      <c r="AX51" s="173" t="s">
        <v>67</v>
      </c>
      <c r="AY51" s="174" t="s">
        <v>196</v>
      </c>
    </row>
    <row r="52" spans="1:51 16384:16384" s="170" customFormat="1" ht="257.25" customHeight="1" x14ac:dyDescent="0.25">
      <c r="A52" s="38"/>
      <c r="B52" s="38"/>
      <c r="C52" s="38">
        <v>22</v>
      </c>
      <c r="D52" s="38"/>
      <c r="E52" s="38"/>
      <c r="F52" s="168" t="s">
        <v>331</v>
      </c>
      <c r="G52" s="168" t="s">
        <v>339</v>
      </c>
      <c r="H52" s="168" t="s">
        <v>340</v>
      </c>
      <c r="I52" s="38" t="s">
        <v>212</v>
      </c>
      <c r="J52" s="38" t="s">
        <v>238</v>
      </c>
      <c r="K52" s="38" t="s">
        <v>141</v>
      </c>
      <c r="L52" s="168" t="s">
        <v>341</v>
      </c>
      <c r="M52" s="168" t="s">
        <v>193</v>
      </c>
      <c r="N52" s="153"/>
      <c r="O52" s="153"/>
      <c r="P52" s="153"/>
      <c r="Q52" s="153"/>
      <c r="R52" s="153"/>
      <c r="S52" s="153" t="s">
        <v>194</v>
      </c>
      <c r="T52" s="153" t="s">
        <v>215</v>
      </c>
      <c r="U52" s="164"/>
      <c r="V52" s="164"/>
      <c r="W52" s="164"/>
      <c r="X52" s="164"/>
      <c r="Y52" s="164"/>
      <c r="Z52" s="164"/>
      <c r="AA52" s="164"/>
      <c r="AB52" s="164"/>
      <c r="AC52" s="164"/>
      <c r="AD52" s="164"/>
      <c r="AE52" s="164"/>
      <c r="AF52" s="164"/>
      <c r="AG52" s="164" t="s">
        <v>214</v>
      </c>
      <c r="AH52" s="164">
        <v>105</v>
      </c>
      <c r="AI52" s="164">
        <f>181+89</f>
        <v>270</v>
      </c>
      <c r="AJ52" s="164">
        <v>179</v>
      </c>
      <c r="AK52" s="164">
        <f>292+179</f>
        <v>471</v>
      </c>
      <c r="AL52" s="164"/>
      <c r="AM52" s="164"/>
      <c r="AN52" s="164"/>
      <c r="AO52" s="164"/>
      <c r="AP52" s="164"/>
      <c r="AQ52" s="164"/>
      <c r="AR52" s="164"/>
      <c r="AS52" s="164">
        <f t="shared" si="0"/>
        <v>1025</v>
      </c>
      <c r="AT52" s="132" t="e">
        <f t="shared" si="1"/>
        <v>#DIV/0!</v>
      </c>
      <c r="AU52" s="178" t="s">
        <v>723</v>
      </c>
      <c r="AV52" s="175" t="s">
        <v>722</v>
      </c>
      <c r="AW52" s="178" t="s">
        <v>724</v>
      </c>
      <c r="AX52" s="173" t="s">
        <v>67</v>
      </c>
      <c r="AY52" s="174" t="s">
        <v>196</v>
      </c>
    </row>
    <row r="53" spans="1:51 16384:16384" s="170" customFormat="1" ht="320.25" customHeight="1" x14ac:dyDescent="0.25">
      <c r="A53" s="38"/>
      <c r="B53" s="38"/>
      <c r="C53" s="38">
        <v>23</v>
      </c>
      <c r="D53" s="38"/>
      <c r="E53" s="38"/>
      <c r="F53" s="168" t="s">
        <v>331</v>
      </c>
      <c r="G53" s="168" t="s">
        <v>342</v>
      </c>
      <c r="H53" s="168" t="s">
        <v>343</v>
      </c>
      <c r="I53" s="38" t="s">
        <v>212</v>
      </c>
      <c r="J53" s="38" t="s">
        <v>238</v>
      </c>
      <c r="K53" s="38" t="s">
        <v>141</v>
      </c>
      <c r="L53" s="168" t="s">
        <v>218</v>
      </c>
      <c r="M53" s="168" t="s">
        <v>193</v>
      </c>
      <c r="N53" s="164"/>
      <c r="O53" s="164"/>
      <c r="P53" s="164"/>
      <c r="Q53" s="164"/>
      <c r="R53" s="164"/>
      <c r="S53" s="38" t="s">
        <v>194</v>
      </c>
      <c r="T53" s="38" t="s">
        <v>215</v>
      </c>
      <c r="U53" s="164"/>
      <c r="V53" s="164"/>
      <c r="W53" s="164"/>
      <c r="X53" s="164"/>
      <c r="Y53" s="164"/>
      <c r="Z53" s="164"/>
      <c r="AA53" s="164"/>
      <c r="AB53" s="164"/>
      <c r="AC53" s="164"/>
      <c r="AD53" s="164"/>
      <c r="AE53" s="164"/>
      <c r="AF53" s="164"/>
      <c r="AG53" s="164" t="s">
        <v>214</v>
      </c>
      <c r="AH53" s="164">
        <v>127</v>
      </c>
      <c r="AI53" s="164">
        <f>216+143</f>
        <v>359</v>
      </c>
      <c r="AJ53" s="164">
        <v>307</v>
      </c>
      <c r="AK53" s="164">
        <v>355</v>
      </c>
      <c r="AL53" s="164"/>
      <c r="AM53" s="164"/>
      <c r="AN53" s="164"/>
      <c r="AO53" s="164"/>
      <c r="AP53" s="164"/>
      <c r="AQ53" s="164"/>
      <c r="AR53" s="164"/>
      <c r="AS53" s="164">
        <f t="shared" si="0"/>
        <v>1148</v>
      </c>
      <c r="AT53" s="132" t="e">
        <f t="shared" si="1"/>
        <v>#DIV/0!</v>
      </c>
      <c r="AU53" s="217" t="s">
        <v>725</v>
      </c>
      <c r="AV53" s="179" t="s">
        <v>722</v>
      </c>
      <c r="AW53" s="217" t="s">
        <v>744</v>
      </c>
      <c r="AX53" s="173" t="s">
        <v>67</v>
      </c>
      <c r="AY53" s="174" t="s">
        <v>196</v>
      </c>
      <c r="XFD53" s="170" t="s">
        <v>344</v>
      </c>
    </row>
    <row r="54" spans="1:51 16384:16384" s="170" customFormat="1" ht="409.6" customHeight="1" x14ac:dyDescent="0.25">
      <c r="A54" s="38"/>
      <c r="B54" s="38"/>
      <c r="C54" s="38"/>
      <c r="D54" s="38" t="s">
        <v>345</v>
      </c>
      <c r="E54" s="38"/>
      <c r="F54" s="168" t="s">
        <v>346</v>
      </c>
      <c r="G54" s="168" t="s">
        <v>347</v>
      </c>
      <c r="H54" s="168" t="s">
        <v>348</v>
      </c>
      <c r="I54" s="38" t="s">
        <v>190</v>
      </c>
      <c r="J54" s="38" t="s">
        <v>214</v>
      </c>
      <c r="K54" s="38" t="s">
        <v>191</v>
      </c>
      <c r="L54" s="168" t="s">
        <v>349</v>
      </c>
      <c r="M54" s="168" t="s">
        <v>193</v>
      </c>
      <c r="N54" s="164"/>
      <c r="O54" s="164"/>
      <c r="P54" s="164"/>
      <c r="Q54" s="164"/>
      <c r="R54" s="132">
        <v>1</v>
      </c>
      <c r="S54" s="38" t="s">
        <v>350</v>
      </c>
      <c r="T54" s="38" t="s">
        <v>351</v>
      </c>
      <c r="U54" s="132"/>
      <c r="V54" s="132"/>
      <c r="W54" s="132">
        <v>1</v>
      </c>
      <c r="X54" s="132"/>
      <c r="Y54" s="132"/>
      <c r="Z54" s="132">
        <v>1</v>
      </c>
      <c r="AA54" s="132"/>
      <c r="AB54" s="132"/>
      <c r="AC54" s="132">
        <v>1</v>
      </c>
      <c r="AD54" s="132"/>
      <c r="AE54" s="132"/>
      <c r="AF54" s="132">
        <v>1</v>
      </c>
      <c r="AG54" s="164" t="s">
        <v>352</v>
      </c>
      <c r="AH54" s="164" t="s">
        <v>352</v>
      </c>
      <c r="AI54" s="164">
        <v>0</v>
      </c>
      <c r="AJ54" s="164" t="s">
        <v>352</v>
      </c>
      <c r="AK54" s="164"/>
      <c r="AL54" s="164"/>
      <c r="AM54" s="164"/>
      <c r="AN54" s="164"/>
      <c r="AO54" s="164"/>
      <c r="AP54" s="164"/>
      <c r="AQ54" s="164"/>
      <c r="AR54" s="164"/>
      <c r="AS54" s="164">
        <f t="shared" si="0"/>
        <v>0</v>
      </c>
      <c r="AT54" s="132">
        <f t="shared" si="1"/>
        <v>0</v>
      </c>
      <c r="AU54" s="165" t="s">
        <v>214</v>
      </c>
      <c r="AV54" s="165" t="s">
        <v>214</v>
      </c>
      <c r="AW54" s="165" t="s">
        <v>214</v>
      </c>
      <c r="AX54" s="165" t="s">
        <v>214</v>
      </c>
      <c r="AY54" s="165" t="s">
        <v>214</v>
      </c>
      <c r="XFD54" s="170" t="s">
        <v>353</v>
      </c>
    </row>
    <row r="55" spans="1:51 16384:16384" s="170" customFormat="1" ht="255" customHeight="1" x14ac:dyDescent="0.25">
      <c r="A55" s="38"/>
      <c r="B55" s="38"/>
      <c r="C55" s="38"/>
      <c r="D55" s="38" t="s">
        <v>345</v>
      </c>
      <c r="E55" s="38"/>
      <c r="F55" s="168" t="s">
        <v>354</v>
      </c>
      <c r="G55" s="168" t="s">
        <v>355</v>
      </c>
      <c r="H55" s="168" t="s">
        <v>356</v>
      </c>
      <c r="I55" s="38" t="s">
        <v>190</v>
      </c>
      <c r="J55" s="38" t="s">
        <v>214</v>
      </c>
      <c r="K55" s="38" t="s">
        <v>191</v>
      </c>
      <c r="L55" s="168" t="s">
        <v>357</v>
      </c>
      <c r="M55" s="168" t="s">
        <v>193</v>
      </c>
      <c r="N55" s="164"/>
      <c r="O55" s="164"/>
      <c r="P55" s="164"/>
      <c r="Q55" s="164"/>
      <c r="R55" s="132">
        <v>1</v>
      </c>
      <c r="S55" s="38" t="s">
        <v>350</v>
      </c>
      <c r="T55" s="38" t="s">
        <v>351</v>
      </c>
      <c r="U55" s="132"/>
      <c r="V55" s="132"/>
      <c r="W55" s="132">
        <v>1</v>
      </c>
      <c r="X55" s="132"/>
      <c r="Y55" s="132"/>
      <c r="Z55" s="132">
        <v>1</v>
      </c>
      <c r="AA55" s="132"/>
      <c r="AB55" s="132"/>
      <c r="AC55" s="132">
        <v>1</v>
      </c>
      <c r="AD55" s="132"/>
      <c r="AE55" s="132"/>
      <c r="AF55" s="132">
        <v>1</v>
      </c>
      <c r="AG55" s="164" t="s">
        <v>352</v>
      </c>
      <c r="AH55" s="164" t="s">
        <v>352</v>
      </c>
      <c r="AI55" s="171">
        <v>1</v>
      </c>
      <c r="AJ55" s="164" t="s">
        <v>352</v>
      </c>
      <c r="AK55" s="164"/>
      <c r="AL55" s="164"/>
      <c r="AM55" s="164"/>
      <c r="AN55" s="164"/>
      <c r="AO55" s="164"/>
      <c r="AP55" s="164"/>
      <c r="AQ55" s="164"/>
      <c r="AR55" s="164"/>
      <c r="AS55" s="165">
        <f t="shared" si="0"/>
        <v>1</v>
      </c>
      <c r="AT55" s="165">
        <f>IF(I55="suma",AS55/R55,IF(I55="creciente",AS55/(MAX(U55:AF55)),IF(I55="DECRECIENTE",AS55/(Q55-(MIN(U55:AF55))),IF(I55="CONSTANTE",AS55/AVERAGE(U55:AF55)," "))))</f>
        <v>1</v>
      </c>
      <c r="AU55" s="165" t="s">
        <v>214</v>
      </c>
      <c r="AV55" s="165" t="s">
        <v>214</v>
      </c>
      <c r="AW55" s="165" t="s">
        <v>214</v>
      </c>
      <c r="AX55" s="165" t="s">
        <v>214</v>
      </c>
      <c r="AY55" s="165" t="s">
        <v>214</v>
      </c>
      <c r="XFD55" s="170" t="s">
        <v>358</v>
      </c>
    </row>
    <row r="56" spans="1:51 16384:16384" s="170" customFormat="1" ht="283.5" customHeight="1" x14ac:dyDescent="0.25">
      <c r="A56" s="38"/>
      <c r="B56" s="38"/>
      <c r="C56" s="38"/>
      <c r="D56" s="38" t="s">
        <v>345</v>
      </c>
      <c r="E56" s="38"/>
      <c r="F56" s="168" t="s">
        <v>359</v>
      </c>
      <c r="G56" s="168" t="s">
        <v>360</v>
      </c>
      <c r="H56" s="168" t="s">
        <v>361</v>
      </c>
      <c r="I56" s="38" t="s">
        <v>212</v>
      </c>
      <c r="J56" s="38" t="s">
        <v>214</v>
      </c>
      <c r="K56" s="38" t="s">
        <v>141</v>
      </c>
      <c r="L56" s="168" t="s">
        <v>362</v>
      </c>
      <c r="M56" s="168" t="s">
        <v>193</v>
      </c>
      <c r="N56" s="164"/>
      <c r="O56" s="164"/>
      <c r="P56" s="164"/>
      <c r="Q56" s="164"/>
      <c r="R56" s="164">
        <v>28</v>
      </c>
      <c r="S56" s="38" t="s">
        <v>350</v>
      </c>
      <c r="T56" s="38" t="s">
        <v>363</v>
      </c>
      <c r="U56" s="164"/>
      <c r="V56" s="164"/>
      <c r="W56" s="164">
        <v>7</v>
      </c>
      <c r="X56" s="164"/>
      <c r="Y56" s="164"/>
      <c r="Z56" s="164">
        <v>7</v>
      </c>
      <c r="AA56" s="164"/>
      <c r="AB56" s="164"/>
      <c r="AC56" s="164">
        <v>7</v>
      </c>
      <c r="AD56" s="164"/>
      <c r="AE56" s="164"/>
      <c r="AF56" s="164">
        <v>7</v>
      </c>
      <c r="AG56" s="164" t="s">
        <v>352</v>
      </c>
      <c r="AH56" s="164" t="s">
        <v>352</v>
      </c>
      <c r="AI56" s="164">
        <v>5</v>
      </c>
      <c r="AJ56" s="164" t="s">
        <v>352</v>
      </c>
      <c r="AK56" s="164"/>
      <c r="AL56" s="164"/>
      <c r="AM56" s="164"/>
      <c r="AN56" s="164"/>
      <c r="AO56" s="164"/>
      <c r="AP56" s="164"/>
      <c r="AQ56" s="164"/>
      <c r="AR56" s="164"/>
      <c r="AS56" s="164">
        <f t="shared" si="0"/>
        <v>5</v>
      </c>
      <c r="AT56" s="132">
        <f t="shared" si="1"/>
        <v>0.17857142857142858</v>
      </c>
      <c r="AU56" s="165" t="s">
        <v>214</v>
      </c>
      <c r="AV56" s="165" t="s">
        <v>214</v>
      </c>
      <c r="AW56" s="165" t="s">
        <v>214</v>
      </c>
      <c r="AX56" s="165" t="s">
        <v>214</v>
      </c>
      <c r="AY56" s="165" t="s">
        <v>214</v>
      </c>
    </row>
    <row r="57" spans="1:51 16384:16384" s="170" customFormat="1" ht="255" customHeight="1" x14ac:dyDescent="0.25">
      <c r="A57" s="38"/>
      <c r="B57" s="38"/>
      <c r="C57" s="38"/>
      <c r="D57" s="38" t="s">
        <v>345</v>
      </c>
      <c r="E57" s="38"/>
      <c r="F57" s="168" t="s">
        <v>364</v>
      </c>
      <c r="G57" s="168" t="s">
        <v>365</v>
      </c>
      <c r="H57" s="168" t="s">
        <v>366</v>
      </c>
      <c r="I57" s="38" t="s">
        <v>212</v>
      </c>
      <c r="J57" s="38" t="s">
        <v>214</v>
      </c>
      <c r="K57" s="38" t="s">
        <v>141</v>
      </c>
      <c r="L57" s="168" t="s">
        <v>367</v>
      </c>
      <c r="M57" s="168" t="s">
        <v>193</v>
      </c>
      <c r="N57" s="164"/>
      <c r="O57" s="164"/>
      <c r="P57" s="164"/>
      <c r="Q57" s="164"/>
      <c r="R57" s="164">
        <v>80</v>
      </c>
      <c r="S57" s="38" t="s">
        <v>350</v>
      </c>
      <c r="T57" s="38" t="s">
        <v>368</v>
      </c>
      <c r="U57" s="164"/>
      <c r="V57" s="164"/>
      <c r="W57" s="164">
        <v>20</v>
      </c>
      <c r="X57" s="164"/>
      <c r="Y57" s="164"/>
      <c r="Z57" s="164">
        <v>20</v>
      </c>
      <c r="AA57" s="164"/>
      <c r="AB57" s="164"/>
      <c r="AC57" s="164">
        <v>20</v>
      </c>
      <c r="AD57" s="164"/>
      <c r="AE57" s="164"/>
      <c r="AF57" s="164">
        <v>20</v>
      </c>
      <c r="AG57" s="164" t="s">
        <v>352</v>
      </c>
      <c r="AH57" s="164" t="s">
        <v>352</v>
      </c>
      <c r="AI57" s="164">
        <v>20</v>
      </c>
      <c r="AJ57" s="164" t="s">
        <v>352</v>
      </c>
      <c r="AK57" s="164"/>
      <c r="AL57" s="164"/>
      <c r="AM57" s="164"/>
      <c r="AN57" s="164"/>
      <c r="AO57" s="164"/>
      <c r="AP57" s="164"/>
      <c r="AQ57" s="164"/>
      <c r="AR57" s="164"/>
      <c r="AS57" s="164">
        <f>IF(I57="suma",SUM(AG57:AR57),IF(I57="creciente",MAX(AG57:AR57),IF(I57="DECRECIENTE",Q57-MIN(AG57:AR57),IF(I57="CONSTANTE",AVERAGE(AG57:AR57)," "))))</f>
        <v>20</v>
      </c>
      <c r="AT57" s="132">
        <f t="shared" si="1"/>
        <v>0.25</v>
      </c>
      <c r="AU57" s="165" t="s">
        <v>214</v>
      </c>
      <c r="AV57" s="165" t="s">
        <v>214</v>
      </c>
      <c r="AW57" s="165" t="s">
        <v>214</v>
      </c>
      <c r="AX57" s="165" t="s">
        <v>214</v>
      </c>
      <c r="AY57" s="165" t="s">
        <v>214</v>
      </c>
    </row>
    <row r="58" spans="1:51 16384:16384" s="170" customFormat="1" ht="168" customHeight="1" x14ac:dyDescent="0.25">
      <c r="A58" s="38"/>
      <c r="B58" s="38"/>
      <c r="C58" s="38"/>
      <c r="D58" s="38" t="s">
        <v>345</v>
      </c>
      <c r="E58" s="38"/>
      <c r="F58" s="168" t="s">
        <v>369</v>
      </c>
      <c r="G58" s="168" t="s">
        <v>370</v>
      </c>
      <c r="H58" s="168" t="s">
        <v>371</v>
      </c>
      <c r="I58" s="38" t="s">
        <v>190</v>
      </c>
      <c r="J58" s="38" t="s">
        <v>214</v>
      </c>
      <c r="K58" s="38" t="s">
        <v>191</v>
      </c>
      <c r="L58" s="168" t="s">
        <v>372</v>
      </c>
      <c r="M58" s="168" t="s">
        <v>193</v>
      </c>
      <c r="N58" s="164"/>
      <c r="O58" s="164"/>
      <c r="P58" s="164"/>
      <c r="Q58" s="164"/>
      <c r="R58" s="132">
        <v>1</v>
      </c>
      <c r="S58" s="38" t="s">
        <v>350</v>
      </c>
      <c r="T58" s="38" t="s">
        <v>229</v>
      </c>
      <c r="U58" s="132"/>
      <c r="V58" s="132"/>
      <c r="W58" s="132">
        <v>1</v>
      </c>
      <c r="X58" s="132"/>
      <c r="Y58" s="132"/>
      <c r="Z58" s="132">
        <v>1</v>
      </c>
      <c r="AA58" s="132"/>
      <c r="AB58" s="132"/>
      <c r="AC58" s="132">
        <v>1</v>
      </c>
      <c r="AD58" s="132"/>
      <c r="AE58" s="132"/>
      <c r="AF58" s="132">
        <v>1</v>
      </c>
      <c r="AG58" s="164" t="s">
        <v>352</v>
      </c>
      <c r="AH58" s="164" t="s">
        <v>352</v>
      </c>
      <c r="AI58" s="132">
        <v>1</v>
      </c>
      <c r="AJ58" s="164" t="s">
        <v>352</v>
      </c>
      <c r="AK58" s="132"/>
      <c r="AL58" s="132"/>
      <c r="AM58" s="132"/>
      <c r="AN58" s="132"/>
      <c r="AO58" s="132"/>
      <c r="AP58" s="132"/>
      <c r="AQ58" s="132"/>
      <c r="AR58" s="132"/>
      <c r="AS58" s="132">
        <f t="shared" si="0"/>
        <v>1</v>
      </c>
      <c r="AT58" s="132">
        <f t="shared" si="1"/>
        <v>1</v>
      </c>
      <c r="AU58" s="165" t="s">
        <v>214</v>
      </c>
      <c r="AV58" s="165" t="s">
        <v>214</v>
      </c>
      <c r="AW58" s="165" t="s">
        <v>214</v>
      </c>
      <c r="AX58" s="165" t="s">
        <v>214</v>
      </c>
      <c r="AY58" s="165" t="s">
        <v>214</v>
      </c>
    </row>
    <row r="59" spans="1:51 16384:16384" s="170" customFormat="1" ht="143.25" customHeight="1" x14ac:dyDescent="0.25">
      <c r="A59" s="38"/>
      <c r="B59" s="38"/>
      <c r="C59" s="38"/>
      <c r="D59" s="38" t="s">
        <v>345</v>
      </c>
      <c r="E59" s="38"/>
      <c r="F59" s="168" t="s">
        <v>373</v>
      </c>
      <c r="G59" s="168" t="s">
        <v>374</v>
      </c>
      <c r="H59" s="168" t="s">
        <v>375</v>
      </c>
      <c r="I59" s="38" t="s">
        <v>190</v>
      </c>
      <c r="J59" s="38" t="s">
        <v>214</v>
      </c>
      <c r="K59" s="38" t="s">
        <v>191</v>
      </c>
      <c r="L59" s="168" t="s">
        <v>376</v>
      </c>
      <c r="M59" s="168" t="s">
        <v>193</v>
      </c>
      <c r="N59" s="164"/>
      <c r="O59" s="164"/>
      <c r="P59" s="164"/>
      <c r="Q59" s="164"/>
      <c r="R59" s="132">
        <v>1</v>
      </c>
      <c r="S59" s="38" t="s">
        <v>350</v>
      </c>
      <c r="T59" s="38" t="s">
        <v>229</v>
      </c>
      <c r="U59" s="132"/>
      <c r="V59" s="132"/>
      <c r="W59" s="132">
        <v>1</v>
      </c>
      <c r="X59" s="132"/>
      <c r="Y59" s="132"/>
      <c r="Z59" s="132">
        <v>1</v>
      </c>
      <c r="AA59" s="132"/>
      <c r="AB59" s="132"/>
      <c r="AC59" s="132">
        <v>1</v>
      </c>
      <c r="AD59" s="132"/>
      <c r="AE59" s="132"/>
      <c r="AF59" s="132">
        <v>1</v>
      </c>
      <c r="AG59" s="164" t="s">
        <v>352</v>
      </c>
      <c r="AH59" s="164" t="s">
        <v>352</v>
      </c>
      <c r="AI59" s="132">
        <v>1.1599999999999999</v>
      </c>
      <c r="AJ59" s="164" t="s">
        <v>352</v>
      </c>
      <c r="AK59" s="132"/>
      <c r="AL59" s="132"/>
      <c r="AM59" s="132"/>
      <c r="AN59" s="132"/>
      <c r="AO59" s="132"/>
      <c r="AP59" s="132"/>
      <c r="AQ59" s="132"/>
      <c r="AR59" s="132"/>
      <c r="AS59" s="132">
        <f t="shared" si="0"/>
        <v>1.1599999999999999</v>
      </c>
      <c r="AT59" s="132">
        <f t="shared" si="1"/>
        <v>1.1599999999999999</v>
      </c>
      <c r="AU59" s="165" t="s">
        <v>214</v>
      </c>
      <c r="AV59" s="165" t="s">
        <v>214</v>
      </c>
      <c r="AW59" s="165" t="s">
        <v>214</v>
      </c>
      <c r="AX59" s="165" t="s">
        <v>214</v>
      </c>
      <c r="AY59" s="165" t="s">
        <v>214</v>
      </c>
    </row>
    <row r="60" spans="1:51 16384:16384" x14ac:dyDescent="0.25">
      <c r="A60" s="502" t="s">
        <v>377</v>
      </c>
      <c r="B60" s="503"/>
      <c r="C60" s="503"/>
      <c r="D60" s="503"/>
      <c r="E60" s="503"/>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3"/>
      <c r="AD60" s="503"/>
      <c r="AE60" s="503"/>
      <c r="AF60" s="503"/>
      <c r="AG60" s="503"/>
      <c r="AH60" s="503"/>
      <c r="AI60" s="503"/>
      <c r="AJ60" s="503"/>
      <c r="AK60" s="503"/>
      <c r="AL60" s="503"/>
      <c r="AM60" s="503"/>
      <c r="AN60" s="503"/>
      <c r="AO60" s="503"/>
      <c r="AP60" s="503"/>
      <c r="AQ60" s="503"/>
      <c r="AR60" s="503"/>
      <c r="AS60" s="503"/>
      <c r="AT60" s="503"/>
      <c r="AU60" s="503"/>
      <c r="AV60" s="503"/>
      <c r="AW60" s="503"/>
      <c r="AX60" s="503"/>
      <c r="AY60" s="504"/>
    </row>
    <row r="61" spans="1:51 16384:16384" ht="40.5" customHeight="1" x14ac:dyDescent="0.25">
      <c r="A61" s="482" t="s">
        <v>378</v>
      </c>
      <c r="B61" s="484" t="s">
        <v>379</v>
      </c>
      <c r="C61" s="484"/>
      <c r="D61" s="484"/>
      <c r="E61" s="484"/>
      <c r="F61" s="484"/>
      <c r="G61" s="483" t="s">
        <v>380</v>
      </c>
      <c r="H61" s="483"/>
      <c r="I61" s="483"/>
      <c r="J61" s="483"/>
      <c r="K61" s="483"/>
      <c r="L61" s="483"/>
      <c r="M61" s="483"/>
      <c r="N61" s="483"/>
      <c r="O61" s="484" t="s">
        <v>381</v>
      </c>
      <c r="P61" s="484"/>
      <c r="Q61" s="484"/>
      <c r="R61" s="484"/>
      <c r="S61" s="484"/>
      <c r="T61" s="484"/>
      <c r="U61" s="484" t="s">
        <v>379</v>
      </c>
      <c r="V61" s="484"/>
      <c r="W61" s="484"/>
      <c r="X61" s="484"/>
      <c r="Y61" s="484"/>
      <c r="Z61" s="484"/>
      <c r="AA61" s="484"/>
      <c r="AB61" s="484"/>
      <c r="AC61" s="484" t="s">
        <v>379</v>
      </c>
      <c r="AD61" s="484"/>
      <c r="AE61" s="484"/>
      <c r="AF61" s="484"/>
      <c r="AG61" s="484"/>
      <c r="AH61" s="484"/>
      <c r="AI61" s="484"/>
      <c r="AJ61" s="484"/>
      <c r="AK61" s="484"/>
      <c r="AL61" s="484"/>
      <c r="AM61" s="484"/>
      <c r="AN61" s="484"/>
      <c r="AO61" s="483" t="s">
        <v>382</v>
      </c>
      <c r="AP61" s="483"/>
      <c r="AQ61" s="483"/>
      <c r="AR61" s="483"/>
      <c r="AS61" s="484" t="s">
        <v>383</v>
      </c>
      <c r="AT61" s="484"/>
      <c r="AU61" s="484"/>
      <c r="AV61" s="484"/>
      <c r="AW61" s="484"/>
      <c r="AX61" s="484"/>
      <c r="AY61" s="484"/>
    </row>
    <row r="62" spans="1:51 16384:16384" ht="40.5" customHeight="1" x14ac:dyDescent="0.25">
      <c r="A62" s="482"/>
      <c r="B62" s="484" t="s">
        <v>384</v>
      </c>
      <c r="C62" s="484"/>
      <c r="D62" s="484"/>
      <c r="E62" s="484"/>
      <c r="F62" s="484"/>
      <c r="G62" s="483"/>
      <c r="H62" s="483"/>
      <c r="I62" s="483"/>
      <c r="J62" s="483"/>
      <c r="K62" s="483"/>
      <c r="L62" s="483"/>
      <c r="M62" s="483"/>
      <c r="N62" s="483"/>
      <c r="O62" s="484" t="s">
        <v>385</v>
      </c>
      <c r="P62" s="484"/>
      <c r="Q62" s="484"/>
      <c r="R62" s="484"/>
      <c r="S62" s="484"/>
      <c r="T62" s="484"/>
      <c r="U62" s="484" t="s">
        <v>386</v>
      </c>
      <c r="V62" s="484"/>
      <c r="W62" s="484"/>
      <c r="X62" s="484"/>
      <c r="Y62" s="484"/>
      <c r="Z62" s="484"/>
      <c r="AA62" s="484"/>
      <c r="AB62" s="484"/>
      <c r="AC62" s="484" t="s">
        <v>387</v>
      </c>
      <c r="AD62" s="484"/>
      <c r="AE62" s="484"/>
      <c r="AF62" s="484"/>
      <c r="AG62" s="484"/>
      <c r="AH62" s="484"/>
      <c r="AI62" s="484"/>
      <c r="AJ62" s="484"/>
      <c r="AK62" s="484"/>
      <c r="AL62" s="484"/>
      <c r="AM62" s="484"/>
      <c r="AN62" s="484"/>
      <c r="AO62" s="483"/>
      <c r="AP62" s="483"/>
      <c r="AQ62" s="483"/>
      <c r="AR62" s="483"/>
      <c r="AS62" s="484" t="s">
        <v>388</v>
      </c>
      <c r="AT62" s="484"/>
      <c r="AU62" s="484"/>
      <c r="AV62" s="484"/>
      <c r="AW62" s="484"/>
      <c r="AX62" s="484"/>
      <c r="AY62" s="484"/>
    </row>
    <row r="63" spans="1:51 16384:16384" ht="40.5" customHeight="1" x14ac:dyDescent="0.25">
      <c r="A63" s="482"/>
      <c r="B63" s="484" t="s">
        <v>389</v>
      </c>
      <c r="C63" s="484"/>
      <c r="D63" s="484"/>
      <c r="E63" s="484"/>
      <c r="F63" s="484"/>
      <c r="G63" s="483"/>
      <c r="H63" s="483"/>
      <c r="I63" s="483"/>
      <c r="J63" s="483"/>
      <c r="K63" s="483"/>
      <c r="L63" s="483"/>
      <c r="M63" s="483"/>
      <c r="N63" s="483"/>
      <c r="O63" s="484" t="s">
        <v>390</v>
      </c>
      <c r="P63" s="484"/>
      <c r="Q63" s="484"/>
      <c r="R63" s="484"/>
      <c r="S63" s="484"/>
      <c r="T63" s="484"/>
      <c r="U63" s="484" t="s">
        <v>391</v>
      </c>
      <c r="V63" s="484"/>
      <c r="W63" s="484"/>
      <c r="X63" s="484"/>
      <c r="Y63" s="484"/>
      <c r="Z63" s="484"/>
      <c r="AA63" s="484"/>
      <c r="AB63" s="484"/>
      <c r="AC63" s="484" t="s">
        <v>392</v>
      </c>
      <c r="AD63" s="484"/>
      <c r="AE63" s="484"/>
      <c r="AF63" s="484"/>
      <c r="AG63" s="484"/>
      <c r="AH63" s="484"/>
      <c r="AI63" s="484"/>
      <c r="AJ63" s="484"/>
      <c r="AK63" s="484"/>
      <c r="AL63" s="484"/>
      <c r="AM63" s="484"/>
      <c r="AN63" s="484"/>
      <c r="AO63" s="483"/>
      <c r="AP63" s="483"/>
      <c r="AQ63" s="483"/>
      <c r="AR63" s="483"/>
      <c r="AS63" s="484" t="s">
        <v>393</v>
      </c>
      <c r="AT63" s="484"/>
      <c r="AU63" s="484"/>
      <c r="AV63" s="484"/>
      <c r="AW63" s="484"/>
      <c r="AX63" s="484"/>
      <c r="AY63" s="484"/>
    </row>
  </sheetData>
  <autoFilter ref="A12:XFD63" xr:uid="{153F6407-9D04-441F-93DF-EC13E9C7F620}"/>
  <mergeCells count="59">
    <mergeCell ref="D6:D8"/>
    <mergeCell ref="E6:F6"/>
    <mergeCell ref="O63:T63"/>
    <mergeCell ref="U61:AB61"/>
    <mergeCell ref="U63:AB63"/>
    <mergeCell ref="I11:I12"/>
    <mergeCell ref="B62:F62"/>
    <mergeCell ref="K11:K12"/>
    <mergeCell ref="A60:AY60"/>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61:A63"/>
    <mergeCell ref="G61:N63"/>
    <mergeCell ref="AS62:AY62"/>
    <mergeCell ref="AS61:AY61"/>
    <mergeCell ref="AO61:AR63"/>
    <mergeCell ref="O61:T61"/>
    <mergeCell ref="O62:T62"/>
    <mergeCell ref="B61:F61"/>
    <mergeCell ref="B63:F63"/>
    <mergeCell ref="AC62:AN62"/>
    <mergeCell ref="AC63:AN63"/>
    <mergeCell ref="AS63:AY63"/>
    <mergeCell ref="AC61:AN61"/>
    <mergeCell ref="U62:AB6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dataValidations count="1">
    <dataValidation type="list" allowBlank="1" showInputMessage="1" showErrorMessage="1" sqref="I13:I59" xr:uid="{F83759CA-FB2C-4653-840E-85B7CBAE384F}">
      <formula1>$XFD$13:$XFD$56</formula1>
    </dataValidation>
  </dataValidations>
  <hyperlinks>
    <hyperlink ref="AV44" r:id="rId1" xr:uid="{5A191CCC-A907-450B-AD3D-745C02CAB5C5}"/>
    <hyperlink ref="AV30" r:id="rId2" xr:uid="{8DA779C7-24BA-4E5D-B226-A084A4B40654}"/>
    <hyperlink ref="AV31" r:id="rId3" xr:uid="{8F96E63A-8637-40BD-93B0-9B9418F98284}"/>
    <hyperlink ref="AV37" r:id="rId4" xr:uid="{15BC2887-79D8-4094-BD16-63E0D6936A2E}"/>
    <hyperlink ref="AV14" r:id="rId5" xr:uid="{545C4F8E-5F3B-47F6-99CF-32CCD0AD5853}"/>
    <hyperlink ref="AV16" r:id="rId6" xr:uid="{29A39158-F8E6-4792-8B54-7C1E9872B744}"/>
    <hyperlink ref="AV13" r:id="rId7" xr:uid="{0EF79C65-1B40-4D8F-A3CF-EFAA4110F4A1}"/>
    <hyperlink ref="AV28" r:id="rId8" xr:uid="{505E9D85-24F7-4171-83AA-558D03FC9D73}"/>
    <hyperlink ref="AV22:AV27" r:id="rId9" display="https://secretariadistritald-my.sharepoint.com/:x:/g/personal/cvillareal_sdmujer_gov_co/EQPtePXyiP1GvtnrSjh7vFgBYu6OMyzux-xO_jRk1m1C_A?e=qgFVcz" xr:uid="{EF36CE9E-EBF8-4EC6-825C-C9595E2E821F}"/>
    <hyperlink ref="AV29" r:id="rId10" xr:uid="{8F4AC60C-D747-4929-AD02-43E0B6026248}"/>
    <hyperlink ref="AV36" r:id="rId11" xr:uid="{3467E3D5-F35B-4D4C-BF20-C78CBEA50DB8}"/>
    <hyperlink ref="AV35" r:id="rId12" xr:uid="{993040A9-7878-4040-B122-A106E4BAD4B6}"/>
    <hyperlink ref="AV34" r:id="rId13" xr:uid="{1CC5FE32-FC96-4EA1-93DA-8FF91ADCDA01}"/>
    <hyperlink ref="AV33" r:id="rId14" xr:uid="{7235158F-B623-460D-A2E1-45A4D29059C1}"/>
    <hyperlink ref="AV32" r:id="rId15" xr:uid="{9E6CE7A2-3DFE-417A-BE03-3A328B0D100A}"/>
    <hyperlink ref="AV41" r:id="rId16" xr:uid="{E36E757D-1B08-49AD-96FF-058D23D5900C}"/>
    <hyperlink ref="AV42" r:id="rId17" xr:uid="{8F05654F-7D42-47C9-A455-A336F9B0ABD0}"/>
    <hyperlink ref="AV43" r:id="rId18" xr:uid="{E2D63619-1600-44FE-BB64-7BFF2598EE6F}"/>
    <hyperlink ref="AV48" r:id="rId19" xr:uid="{C4D19C4D-F4B8-4FC4-8CED-F13CD7D4CE40}"/>
    <hyperlink ref="AV17" r:id="rId20" xr:uid="{0A484EB9-1C33-4232-B2C3-4C2866511BF4}"/>
    <hyperlink ref="AV18" r:id="rId21" xr:uid="{D44221D1-B0C8-4AA3-A37A-C23560DFE456}"/>
    <hyperlink ref="AV19" r:id="rId22" xr:uid="{591D2EE0-7E67-4925-9157-47686634E7C2}"/>
    <hyperlink ref="AV20" r:id="rId23" xr:uid="{3C4568B3-8979-4F96-B954-F55034E6DE3D}"/>
    <hyperlink ref="AV21" r:id="rId24" xr:uid="{98C34C2B-1389-4DA1-98DD-E2D591F20D0C}"/>
    <hyperlink ref="AV46" r:id="rId25" xr:uid="{AD751B35-AB46-4E84-91C8-9B043FD3CCBC}"/>
    <hyperlink ref="AV47" r:id="rId26" xr:uid="{801D6CC2-195B-49B1-A2B0-13E2C02741CA}"/>
    <hyperlink ref="AV45" r:id="rId27" xr:uid="{E214E6F1-89C9-47D9-9D0A-BF475E98A6DC}"/>
    <hyperlink ref="AV50" r:id="rId28" xr:uid="{E4F7BE70-78D1-4C5E-9F6D-A1B09534638C}"/>
    <hyperlink ref="AV51" r:id="rId29" xr:uid="{37409808-655D-4090-982F-1F19285BCF41}"/>
    <hyperlink ref="AV52" r:id="rId30" xr:uid="{9176E904-CA97-429A-BF78-C4042CC64698}"/>
    <hyperlink ref="AV53" r:id="rId31" xr:uid="{60F37B11-CE4C-49FE-B693-961010676194}"/>
    <hyperlink ref="AV15" r:id="rId32" xr:uid="{245B9CF3-45A5-4947-8F51-C7D9743C8E43}"/>
    <hyperlink ref="AV38" r:id="rId33" xr:uid="{4B7EBD1C-4210-461E-BE07-3090D9F771F0}"/>
    <hyperlink ref="AV39" r:id="rId34" xr:uid="{5D72AA69-79F6-4955-AA38-6292A25D393A}"/>
    <hyperlink ref="AV40" r:id="rId35" xr:uid="{7B0C12C8-7F3E-42A4-A634-A2DFD2FE7388}"/>
  </hyperlinks>
  <pageMargins left="0.7" right="0.7" top="0.75" bottom="0.75" header="0.3" footer="0.3"/>
  <pageSetup scale="15" fitToHeight="0" orientation="landscape" r:id="rId36"/>
  <legacyDrawing r:id="rId37"/>
  <extLst>
    <ext xmlns:x14="http://schemas.microsoft.com/office/spreadsheetml/2009/9/main" uri="{CCE6A557-97BC-4b89-ADB6-D9C93CAAB3DF}">
      <x14:dataValidations xmlns:xm="http://schemas.microsoft.com/office/excel/2006/main" count="2">
        <x14:dataValidation type="list" allowBlank="1" showInputMessage="1" showErrorMessage="1" xr:uid="{9363455B-9E25-4E21-AFCA-B9C85E84E7C1}">
          <x14:formula1>
            <xm:f>Hoja1!$B$2:$B$3</xm:f>
          </x14:formula1>
          <xm:sqref>K13:K59</xm:sqref>
        </x14:dataValidation>
        <x14:dataValidation type="list" allowBlank="1" showInputMessage="1" showErrorMessage="1" xr:uid="{29028B10-1249-4476-92C0-FAC8881ED783}">
          <x14:formula1>
            <xm:f>Hoja1!$A$2:$A$13</xm:f>
          </x14:formula1>
          <xm:sqref>E13:E59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zoomScale="70" zoomScaleNormal="70" workbookViewId="0">
      <selection activeCell="BN9" sqref="BN9"/>
    </sheetView>
  </sheetViews>
  <sheetFormatPr baseColWidth="10" defaultColWidth="19.42578125" defaultRowHeight="15" x14ac:dyDescent="0.25"/>
  <cols>
    <col min="1" max="1" width="29.5703125" style="29" bestFit="1" customWidth="1"/>
    <col min="2" max="4" width="11" style="29" hidden="1" customWidth="1"/>
    <col min="5" max="5" width="21.28515625" style="29" hidden="1" customWidth="1"/>
    <col min="6" max="17" width="11" style="29" hidden="1" customWidth="1"/>
    <col min="18" max="18" width="12.140625" style="29" hidden="1" customWidth="1"/>
    <col min="19" max="19" width="23.5703125" style="29" hidden="1" customWidth="1"/>
    <col min="20" max="23" width="8.140625" style="29" hidden="1" customWidth="1"/>
    <col min="24" max="24" width="9.42578125" style="29" hidden="1" customWidth="1"/>
    <col min="25" max="25" width="8.140625" style="29" hidden="1" customWidth="1"/>
    <col min="26" max="28" width="7.85546875" style="29" hidden="1" customWidth="1"/>
    <col min="29" max="30" width="7.85546875" style="29" customWidth="1"/>
    <col min="31" max="31" width="11.28515625" style="29" customWidth="1"/>
    <col min="32" max="32" width="2.28515625" style="29" customWidth="1"/>
    <col min="33" max="33" width="25.140625" style="29" customWidth="1"/>
    <col min="34" max="36" width="11.28515625" style="29" hidden="1" customWidth="1"/>
    <col min="37" max="37" width="21.7109375" style="29" hidden="1" customWidth="1"/>
    <col min="38" max="38" width="11.28515625" style="29" hidden="1" customWidth="1"/>
    <col min="39" max="39" width="18.85546875" style="29" hidden="1" customWidth="1"/>
    <col min="40" max="40" width="11.28515625" style="29" hidden="1" customWidth="1"/>
    <col min="41" max="41" width="17" style="29" hidden="1" customWidth="1"/>
    <col min="42" max="50" width="11.28515625" style="29" hidden="1" customWidth="1"/>
    <col min="51" max="51" width="25.5703125" style="29" customWidth="1"/>
    <col min="52" max="63" width="8.85546875" style="29" customWidth="1"/>
    <col min="64" max="16384" width="19.42578125" style="29"/>
  </cols>
  <sheetData>
    <row r="1" spans="1:63" ht="15.95" customHeight="1" x14ac:dyDescent="0.25">
      <c r="A1" s="516" t="s">
        <v>0</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c r="BD1" s="516"/>
      <c r="BE1" s="516"/>
      <c r="BF1" s="516"/>
      <c r="BG1" s="516"/>
      <c r="BH1" s="516"/>
      <c r="BI1" s="517" t="s">
        <v>394</v>
      </c>
      <c r="BJ1" s="517"/>
      <c r="BK1" s="517"/>
    </row>
    <row r="2" spans="1:63" ht="15.95" customHeight="1" x14ac:dyDescent="0.25">
      <c r="A2" s="516" t="s">
        <v>2</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7" t="s">
        <v>3</v>
      </c>
      <c r="BJ2" s="517"/>
      <c r="BK2" s="517"/>
    </row>
    <row r="3" spans="1:63" ht="26.1" customHeight="1" x14ac:dyDescent="0.25">
      <c r="A3" s="516" t="s">
        <v>395</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c r="AY3" s="516"/>
      <c r="AZ3" s="516"/>
      <c r="BA3" s="516"/>
      <c r="BB3" s="516"/>
      <c r="BC3" s="516"/>
      <c r="BD3" s="516"/>
      <c r="BE3" s="516"/>
      <c r="BF3" s="516"/>
      <c r="BG3" s="516"/>
      <c r="BH3" s="516"/>
      <c r="BI3" s="517" t="s">
        <v>5</v>
      </c>
      <c r="BJ3" s="517"/>
      <c r="BK3" s="517"/>
    </row>
    <row r="4" spans="1:63" ht="15.95" customHeight="1" x14ac:dyDescent="0.25">
      <c r="A4" s="516" t="s">
        <v>396</v>
      </c>
      <c r="B4" s="516"/>
      <c r="C4" s="516"/>
      <c r="D4" s="516"/>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6"/>
      <c r="AW4" s="516"/>
      <c r="AX4" s="516"/>
      <c r="AY4" s="516"/>
      <c r="AZ4" s="516"/>
      <c r="BA4" s="516"/>
      <c r="BB4" s="516"/>
      <c r="BC4" s="516"/>
      <c r="BD4" s="516"/>
      <c r="BE4" s="516"/>
      <c r="BF4" s="516"/>
      <c r="BG4" s="516"/>
      <c r="BH4" s="516"/>
      <c r="BI4" s="513" t="s">
        <v>397</v>
      </c>
      <c r="BJ4" s="514"/>
      <c r="BK4" s="515"/>
    </row>
    <row r="5" spans="1:63" ht="26.1" customHeight="1" x14ac:dyDescent="0.25">
      <c r="A5" s="510" t="s">
        <v>398</v>
      </c>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G5" s="510" t="s">
        <v>399</v>
      </c>
      <c r="AH5" s="510"/>
      <c r="AI5" s="510"/>
      <c r="AJ5" s="510"/>
      <c r="AK5" s="510"/>
      <c r="AL5" s="510"/>
      <c r="AM5" s="510"/>
      <c r="AN5" s="510"/>
      <c r="AO5" s="510"/>
      <c r="AP5" s="510"/>
      <c r="AQ5" s="510"/>
      <c r="AR5" s="510"/>
      <c r="AS5" s="510"/>
      <c r="AT5" s="510"/>
      <c r="AU5" s="510"/>
      <c r="AV5" s="510"/>
      <c r="AW5" s="510"/>
      <c r="AX5" s="510"/>
      <c r="AY5" s="510"/>
      <c r="AZ5" s="510"/>
      <c r="BA5" s="510"/>
      <c r="BB5" s="510"/>
      <c r="BC5" s="510"/>
      <c r="BD5" s="510"/>
      <c r="BE5" s="510"/>
      <c r="BF5" s="510"/>
      <c r="BG5" s="510"/>
      <c r="BH5" s="510"/>
      <c r="BI5" s="511"/>
      <c r="BJ5" s="511"/>
      <c r="BK5" s="511"/>
    </row>
    <row r="6" spans="1:63" ht="31.5" customHeight="1" x14ac:dyDescent="0.25">
      <c r="A6" s="63" t="s">
        <v>400</v>
      </c>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c r="AR6" s="512"/>
      <c r="AS6" s="512"/>
      <c r="AT6" s="512"/>
      <c r="AU6" s="512"/>
      <c r="AV6" s="512"/>
      <c r="AW6" s="512"/>
      <c r="AX6" s="512"/>
      <c r="AY6" s="512"/>
      <c r="AZ6" s="512"/>
      <c r="BA6" s="512"/>
      <c r="BB6" s="512"/>
      <c r="BC6" s="512"/>
      <c r="BD6" s="512"/>
      <c r="BE6" s="512"/>
      <c r="BF6" s="512"/>
      <c r="BG6" s="512"/>
      <c r="BH6" s="512"/>
      <c r="BI6" s="512"/>
      <c r="BJ6" s="512"/>
      <c r="BK6" s="512"/>
    </row>
    <row r="7" spans="1:63" ht="31.5" customHeight="1" x14ac:dyDescent="0.25">
      <c r="A7" s="64" t="s">
        <v>401</v>
      </c>
      <c r="B7" s="505"/>
      <c r="C7" s="507"/>
      <c r="D7" s="507"/>
      <c r="E7" s="507"/>
      <c r="F7" s="507"/>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7"/>
      <c r="AH7" s="507"/>
      <c r="AI7" s="507"/>
      <c r="AJ7" s="507"/>
      <c r="AK7" s="507"/>
      <c r="AL7" s="507"/>
      <c r="AM7" s="507"/>
      <c r="AN7" s="507"/>
      <c r="AO7" s="507"/>
      <c r="AP7" s="507"/>
      <c r="AQ7" s="507"/>
      <c r="AR7" s="507"/>
      <c r="AS7" s="507"/>
      <c r="AT7" s="507"/>
      <c r="AU7" s="507"/>
      <c r="AV7" s="507"/>
      <c r="AW7" s="507"/>
      <c r="AX7" s="507"/>
      <c r="AY7" s="507"/>
      <c r="AZ7" s="507"/>
      <c r="BA7" s="507"/>
      <c r="BB7" s="507"/>
      <c r="BC7" s="507"/>
      <c r="BD7" s="507"/>
      <c r="BE7" s="507"/>
      <c r="BF7" s="507"/>
      <c r="BG7" s="507"/>
      <c r="BH7" s="507"/>
      <c r="BI7" s="507"/>
      <c r="BJ7" s="507"/>
      <c r="BK7" s="506"/>
    </row>
    <row r="8" spans="1:63" ht="18.75" customHeight="1" x14ac:dyDescent="0.25">
      <c r="A8" s="55"/>
      <c r="B8" s="55"/>
      <c r="C8" s="55"/>
      <c r="D8" s="55"/>
      <c r="E8" s="55"/>
      <c r="F8" s="55"/>
      <c r="G8" s="55"/>
      <c r="H8" s="55"/>
      <c r="I8" s="55"/>
      <c r="J8" s="55"/>
      <c r="K8" s="56"/>
      <c r="L8" s="56"/>
      <c r="M8" s="56"/>
      <c r="N8" s="56"/>
      <c r="O8" s="56"/>
      <c r="P8" s="56"/>
      <c r="Q8" s="56"/>
      <c r="R8" s="56"/>
      <c r="S8" s="56"/>
      <c r="T8" s="56"/>
      <c r="U8" s="56"/>
      <c r="V8" s="56"/>
      <c r="W8" s="56"/>
      <c r="X8" s="56"/>
      <c r="Y8" s="56"/>
      <c r="Z8" s="56"/>
      <c r="AA8" s="56"/>
      <c r="AB8" s="56"/>
      <c r="AC8" s="56"/>
      <c r="AD8" s="56"/>
      <c r="AE8" s="56"/>
      <c r="AG8" s="55"/>
      <c r="AH8" s="56"/>
      <c r="AI8" s="56"/>
      <c r="AJ8" s="56"/>
      <c r="AK8" s="56"/>
      <c r="AL8" s="56"/>
      <c r="AM8" s="56"/>
      <c r="AN8" s="56"/>
      <c r="AO8" s="56"/>
    </row>
    <row r="9" spans="1:63" ht="30" customHeight="1" x14ac:dyDescent="0.25">
      <c r="A9" s="508" t="s">
        <v>402</v>
      </c>
      <c r="B9" s="83" t="s">
        <v>29</v>
      </c>
      <c r="C9" s="83" t="s">
        <v>30</v>
      </c>
      <c r="D9" s="505" t="s">
        <v>31</v>
      </c>
      <c r="E9" s="506"/>
      <c r="F9" s="83" t="s">
        <v>32</v>
      </c>
      <c r="G9" s="83" t="s">
        <v>8</v>
      </c>
      <c r="H9" s="505" t="s">
        <v>33</v>
      </c>
      <c r="I9" s="506"/>
      <c r="J9" s="83" t="s">
        <v>34</v>
      </c>
      <c r="K9" s="83" t="s">
        <v>35</v>
      </c>
      <c r="L9" s="505" t="s">
        <v>36</v>
      </c>
      <c r="M9" s="506"/>
      <c r="N9" s="83" t="s">
        <v>37</v>
      </c>
      <c r="O9" s="83" t="s">
        <v>38</v>
      </c>
      <c r="P9" s="505" t="s">
        <v>39</v>
      </c>
      <c r="Q9" s="506"/>
      <c r="R9" s="505" t="s">
        <v>403</v>
      </c>
      <c r="S9" s="506"/>
      <c r="T9" s="505" t="s">
        <v>404</v>
      </c>
      <c r="U9" s="507"/>
      <c r="V9" s="507"/>
      <c r="W9" s="507"/>
      <c r="X9" s="507"/>
      <c r="Y9" s="506"/>
      <c r="Z9" s="505" t="s">
        <v>405</v>
      </c>
      <c r="AA9" s="507"/>
      <c r="AB9" s="507"/>
      <c r="AC9" s="507"/>
      <c r="AD9" s="507"/>
      <c r="AE9" s="506"/>
      <c r="AG9" s="508" t="s">
        <v>402</v>
      </c>
      <c r="AH9" s="83" t="s">
        <v>29</v>
      </c>
      <c r="AI9" s="83" t="s">
        <v>30</v>
      </c>
      <c r="AJ9" s="505" t="s">
        <v>31</v>
      </c>
      <c r="AK9" s="506"/>
      <c r="AL9" s="83" t="s">
        <v>32</v>
      </c>
      <c r="AM9" s="83" t="s">
        <v>8</v>
      </c>
      <c r="AN9" s="505" t="s">
        <v>33</v>
      </c>
      <c r="AO9" s="506"/>
      <c r="AP9" s="83" t="s">
        <v>34</v>
      </c>
      <c r="AQ9" s="83" t="s">
        <v>35</v>
      </c>
      <c r="AR9" s="505" t="s">
        <v>36</v>
      </c>
      <c r="AS9" s="506"/>
      <c r="AT9" s="83" t="s">
        <v>37</v>
      </c>
      <c r="AU9" s="83" t="s">
        <v>38</v>
      </c>
      <c r="AV9" s="505" t="s">
        <v>39</v>
      </c>
      <c r="AW9" s="506"/>
      <c r="AX9" s="505" t="s">
        <v>403</v>
      </c>
      <c r="AY9" s="506"/>
      <c r="AZ9" s="505" t="s">
        <v>404</v>
      </c>
      <c r="BA9" s="507"/>
      <c r="BB9" s="507"/>
      <c r="BC9" s="507"/>
      <c r="BD9" s="507"/>
      <c r="BE9" s="506"/>
      <c r="BF9" s="505" t="s">
        <v>405</v>
      </c>
      <c r="BG9" s="507"/>
      <c r="BH9" s="507"/>
      <c r="BI9" s="507"/>
      <c r="BJ9" s="507"/>
      <c r="BK9" s="506"/>
    </row>
    <row r="10" spans="1:63" ht="36" customHeight="1" x14ac:dyDescent="0.25">
      <c r="A10" s="509"/>
      <c r="B10" s="40" t="s">
        <v>406</v>
      </c>
      <c r="C10" s="40" t="s">
        <v>406</v>
      </c>
      <c r="D10" s="40" t="s">
        <v>406</v>
      </c>
      <c r="E10" s="40" t="s">
        <v>407</v>
      </c>
      <c r="F10" s="40" t="s">
        <v>406</v>
      </c>
      <c r="G10" s="40" t="s">
        <v>406</v>
      </c>
      <c r="H10" s="40" t="s">
        <v>406</v>
      </c>
      <c r="I10" s="40" t="s">
        <v>407</v>
      </c>
      <c r="J10" s="40" t="s">
        <v>406</v>
      </c>
      <c r="K10" s="40" t="s">
        <v>406</v>
      </c>
      <c r="L10" s="40" t="s">
        <v>406</v>
      </c>
      <c r="M10" s="40" t="s">
        <v>407</v>
      </c>
      <c r="N10" s="40" t="s">
        <v>406</v>
      </c>
      <c r="O10" s="40" t="s">
        <v>406</v>
      </c>
      <c r="P10" s="40" t="s">
        <v>406</v>
      </c>
      <c r="Q10" s="40" t="s">
        <v>407</v>
      </c>
      <c r="R10" s="40" t="s">
        <v>406</v>
      </c>
      <c r="S10" s="40" t="s">
        <v>407</v>
      </c>
      <c r="T10" s="78" t="s">
        <v>408</v>
      </c>
      <c r="U10" s="78" t="s">
        <v>409</v>
      </c>
      <c r="V10" s="78" t="s">
        <v>410</v>
      </c>
      <c r="W10" s="78" t="s">
        <v>411</v>
      </c>
      <c r="X10" s="79" t="s">
        <v>412</v>
      </c>
      <c r="Y10" s="78" t="s">
        <v>413</v>
      </c>
      <c r="Z10" s="40" t="s">
        <v>414</v>
      </c>
      <c r="AA10" s="57" t="s">
        <v>415</v>
      </c>
      <c r="AB10" s="40" t="s">
        <v>416</v>
      </c>
      <c r="AC10" s="40" t="s">
        <v>417</v>
      </c>
      <c r="AD10" s="40" t="s">
        <v>418</v>
      </c>
      <c r="AE10" s="40" t="s">
        <v>419</v>
      </c>
      <c r="AG10" s="509"/>
      <c r="AH10" s="40" t="s">
        <v>406</v>
      </c>
      <c r="AI10" s="40" t="s">
        <v>406</v>
      </c>
      <c r="AJ10" s="40" t="s">
        <v>406</v>
      </c>
      <c r="AK10" s="40" t="s">
        <v>407</v>
      </c>
      <c r="AL10" s="40" t="s">
        <v>406</v>
      </c>
      <c r="AM10" s="40" t="s">
        <v>407</v>
      </c>
      <c r="AN10" s="40" t="s">
        <v>406</v>
      </c>
      <c r="AO10" s="40" t="s">
        <v>407</v>
      </c>
      <c r="AP10" s="40" t="s">
        <v>406</v>
      </c>
      <c r="AQ10" s="40" t="s">
        <v>406</v>
      </c>
      <c r="AR10" s="40" t="s">
        <v>406</v>
      </c>
      <c r="AS10" s="40" t="s">
        <v>407</v>
      </c>
      <c r="AT10" s="40" t="s">
        <v>406</v>
      </c>
      <c r="AU10" s="40" t="s">
        <v>406</v>
      </c>
      <c r="AV10" s="40" t="s">
        <v>406</v>
      </c>
      <c r="AW10" s="40" t="s">
        <v>407</v>
      </c>
      <c r="AX10" s="40" t="s">
        <v>406</v>
      </c>
      <c r="AY10" s="40" t="s">
        <v>407</v>
      </c>
      <c r="AZ10" s="78" t="s">
        <v>408</v>
      </c>
      <c r="BA10" s="78" t="s">
        <v>409</v>
      </c>
      <c r="BB10" s="78" t="s">
        <v>410</v>
      </c>
      <c r="BC10" s="78" t="s">
        <v>411</v>
      </c>
      <c r="BD10" s="79" t="s">
        <v>412</v>
      </c>
      <c r="BE10" s="78" t="s">
        <v>413</v>
      </c>
      <c r="BF10" s="76" t="s">
        <v>414</v>
      </c>
      <c r="BG10" s="77" t="s">
        <v>415</v>
      </c>
      <c r="BH10" s="76" t="s">
        <v>416</v>
      </c>
      <c r="BI10" s="76" t="s">
        <v>417</v>
      </c>
      <c r="BJ10" s="76" t="s">
        <v>418</v>
      </c>
      <c r="BK10" s="76" t="s">
        <v>419</v>
      </c>
    </row>
    <row r="11" spans="1:63" x14ac:dyDescent="0.25">
      <c r="A11" s="58" t="s">
        <v>420</v>
      </c>
      <c r="B11" s="58"/>
      <c r="C11" s="58">
        <v>0</v>
      </c>
      <c r="D11" s="58">
        <v>0</v>
      </c>
      <c r="E11" s="154">
        <v>0</v>
      </c>
      <c r="F11" s="58">
        <v>0</v>
      </c>
      <c r="G11" s="58">
        <v>0</v>
      </c>
      <c r="H11" s="58">
        <v>0</v>
      </c>
      <c r="I11" s="86">
        <v>0</v>
      </c>
      <c r="J11" s="58">
        <v>0</v>
      </c>
      <c r="K11" s="58">
        <v>0</v>
      </c>
      <c r="L11" s="58">
        <v>0</v>
      </c>
      <c r="M11" s="86">
        <v>0</v>
      </c>
      <c r="N11" s="58">
        <v>0</v>
      </c>
      <c r="O11" s="58">
        <v>0</v>
      </c>
      <c r="P11" s="58">
        <v>0</v>
      </c>
      <c r="Q11" s="86">
        <v>0</v>
      </c>
      <c r="R11" s="81">
        <v>0</v>
      </c>
      <c r="S11" s="158">
        <f>+E11+I11+M11+Q11</f>
        <v>0</v>
      </c>
      <c r="T11" s="80"/>
      <c r="U11" s="80"/>
      <c r="V11" s="80"/>
      <c r="W11" s="80"/>
      <c r="X11" s="80"/>
      <c r="Y11" s="60"/>
      <c r="Z11" s="60"/>
      <c r="AA11" s="60"/>
      <c r="AB11" s="60"/>
      <c r="AC11" s="60"/>
      <c r="AD11" s="60"/>
      <c r="AE11" s="61"/>
      <c r="AG11" s="58" t="s">
        <v>420</v>
      </c>
      <c r="AH11" s="58"/>
      <c r="AI11" s="58"/>
      <c r="AJ11" s="58"/>
      <c r="AK11" s="86"/>
      <c r="AL11" s="58"/>
      <c r="AM11" s="58"/>
      <c r="AN11" s="58"/>
      <c r="AO11" s="86"/>
      <c r="AP11" s="58"/>
      <c r="AQ11" s="58"/>
      <c r="AR11" s="58"/>
      <c r="AS11" s="86"/>
      <c r="AT11" s="58"/>
      <c r="AU11" s="58"/>
      <c r="AV11" s="58"/>
      <c r="AW11" s="86"/>
      <c r="AX11" s="81">
        <v>0</v>
      </c>
      <c r="AY11" s="65">
        <f>+AK11+AO11+AS11+AW11</f>
        <v>0</v>
      </c>
      <c r="AZ11" s="60"/>
      <c r="BA11" s="60"/>
      <c r="BB11" s="60"/>
      <c r="BC11" s="60"/>
      <c r="BD11" s="60"/>
      <c r="BE11" s="60"/>
      <c r="BF11" s="60"/>
      <c r="BG11" s="60"/>
      <c r="BH11" s="60"/>
      <c r="BI11" s="60"/>
      <c r="BJ11" s="60"/>
      <c r="BK11" s="61"/>
    </row>
    <row r="12" spans="1:63" x14ac:dyDescent="0.25">
      <c r="A12" s="58" t="s">
        <v>421</v>
      </c>
      <c r="B12" s="58"/>
      <c r="C12" s="58">
        <v>1</v>
      </c>
      <c r="D12" s="58">
        <v>1</v>
      </c>
      <c r="E12" s="155">
        <v>36000000</v>
      </c>
      <c r="F12" s="58">
        <v>1</v>
      </c>
      <c r="G12" s="58">
        <v>1</v>
      </c>
      <c r="H12" s="58">
        <v>1</v>
      </c>
      <c r="I12" s="86">
        <v>0</v>
      </c>
      <c r="J12" s="58">
        <v>1</v>
      </c>
      <c r="K12" s="58">
        <v>1</v>
      </c>
      <c r="L12" s="58">
        <v>1</v>
      </c>
      <c r="M12" s="86">
        <v>0</v>
      </c>
      <c r="N12" s="58">
        <v>1</v>
      </c>
      <c r="O12" s="58">
        <v>1</v>
      </c>
      <c r="P12" s="58">
        <v>1</v>
      </c>
      <c r="Q12" s="86">
        <v>0</v>
      </c>
      <c r="R12" s="81">
        <v>1</v>
      </c>
      <c r="S12" s="158">
        <f t="shared" ref="S12:S31" si="0">+E12+I12+M12+Q12</f>
        <v>36000000</v>
      </c>
      <c r="T12" s="80"/>
      <c r="U12" s="80"/>
      <c r="V12" s="80"/>
      <c r="W12" s="80"/>
      <c r="X12" s="80"/>
      <c r="Y12" s="60"/>
      <c r="Z12" s="60"/>
      <c r="AA12" s="60"/>
      <c r="AB12" s="60"/>
      <c r="AC12" s="60"/>
      <c r="AD12" s="60"/>
      <c r="AE12" s="60"/>
      <c r="AG12" s="58" t="s">
        <v>421</v>
      </c>
      <c r="AH12" s="58">
        <v>0</v>
      </c>
      <c r="AI12" s="58">
        <v>0</v>
      </c>
      <c r="AJ12" s="58">
        <v>1</v>
      </c>
      <c r="AK12" s="162">
        <v>35039950</v>
      </c>
      <c r="AL12" s="58">
        <v>1</v>
      </c>
      <c r="AM12" s="226">
        <v>-1253850</v>
      </c>
      <c r="AN12" s="58"/>
      <c r="AO12" s="226"/>
      <c r="AP12" s="58"/>
      <c r="AQ12" s="58"/>
      <c r="AR12" s="58"/>
      <c r="AS12" s="86"/>
      <c r="AT12" s="58"/>
      <c r="AU12" s="58"/>
      <c r="AV12" s="58"/>
      <c r="AW12" s="86"/>
      <c r="AX12" s="81">
        <v>1</v>
      </c>
      <c r="AY12" s="234">
        <f t="shared" ref="AY12:AY31" si="1">+AK12+AM12+AS12+AW12</f>
        <v>33786100</v>
      </c>
      <c r="AZ12" s="60"/>
      <c r="BA12" s="60"/>
      <c r="BB12" s="60"/>
      <c r="BC12" s="60"/>
      <c r="BD12" s="60"/>
      <c r="BE12" s="60"/>
      <c r="BF12" s="60"/>
      <c r="BG12" s="60"/>
      <c r="BH12" s="60"/>
      <c r="BI12" s="60"/>
      <c r="BJ12" s="60"/>
      <c r="BK12" s="60"/>
    </row>
    <row r="13" spans="1:63" x14ac:dyDescent="0.25">
      <c r="A13" s="58" t="s">
        <v>422</v>
      </c>
      <c r="B13" s="58"/>
      <c r="C13" s="58">
        <v>1</v>
      </c>
      <c r="D13" s="58">
        <v>1</v>
      </c>
      <c r="E13" s="155">
        <v>36000000</v>
      </c>
      <c r="F13" s="58">
        <v>1</v>
      </c>
      <c r="G13" s="58">
        <v>1</v>
      </c>
      <c r="H13" s="58">
        <v>1</v>
      </c>
      <c r="I13" s="86">
        <v>0</v>
      </c>
      <c r="J13" s="58">
        <v>1</v>
      </c>
      <c r="K13" s="58">
        <v>1</v>
      </c>
      <c r="L13" s="58">
        <v>1</v>
      </c>
      <c r="M13" s="86">
        <v>0</v>
      </c>
      <c r="N13" s="58">
        <v>1</v>
      </c>
      <c r="O13" s="58">
        <v>1</v>
      </c>
      <c r="P13" s="58">
        <v>1</v>
      </c>
      <c r="Q13" s="86">
        <v>0</v>
      </c>
      <c r="R13" s="81">
        <v>1</v>
      </c>
      <c r="S13" s="158">
        <f t="shared" si="0"/>
        <v>36000000</v>
      </c>
      <c r="T13" s="80"/>
      <c r="U13" s="80"/>
      <c r="V13" s="80"/>
      <c r="W13" s="80"/>
      <c r="X13" s="80"/>
      <c r="Y13" s="60"/>
      <c r="Z13" s="60"/>
      <c r="AA13" s="60"/>
      <c r="AB13" s="60"/>
      <c r="AC13" s="60"/>
      <c r="AD13" s="60"/>
      <c r="AE13" s="60"/>
      <c r="AG13" s="58" t="s">
        <v>422</v>
      </c>
      <c r="AH13" s="58">
        <v>0</v>
      </c>
      <c r="AI13" s="58">
        <v>1</v>
      </c>
      <c r="AJ13" s="58">
        <v>1</v>
      </c>
      <c r="AK13" s="162">
        <v>35039950</v>
      </c>
      <c r="AL13" s="58">
        <v>1</v>
      </c>
      <c r="AM13" s="227">
        <v>-58850</v>
      </c>
      <c r="AN13" s="58"/>
      <c r="AO13" s="226"/>
      <c r="AP13" s="58"/>
      <c r="AQ13" s="58"/>
      <c r="AR13" s="58"/>
      <c r="AS13" s="86"/>
      <c r="AT13" s="58"/>
      <c r="AU13" s="58"/>
      <c r="AV13" s="58"/>
      <c r="AW13" s="86"/>
      <c r="AX13" s="81">
        <v>1</v>
      </c>
      <c r="AY13" s="234">
        <f t="shared" si="1"/>
        <v>34981100</v>
      </c>
      <c r="AZ13" s="60"/>
      <c r="BA13" s="60"/>
      <c r="BB13" s="60"/>
      <c r="BC13" s="60"/>
      <c r="BD13" s="60"/>
      <c r="BE13" s="60"/>
      <c r="BF13" s="60"/>
      <c r="BG13" s="60"/>
      <c r="BH13" s="60"/>
      <c r="BI13" s="60"/>
      <c r="BJ13" s="60"/>
      <c r="BK13" s="60"/>
    </row>
    <row r="14" spans="1:63" x14ac:dyDescent="0.25">
      <c r="A14" s="58" t="s">
        <v>423</v>
      </c>
      <c r="B14" s="58"/>
      <c r="C14" s="58">
        <v>1</v>
      </c>
      <c r="D14" s="58">
        <v>1</v>
      </c>
      <c r="E14" s="155">
        <v>36000000</v>
      </c>
      <c r="F14" s="58">
        <v>1</v>
      </c>
      <c r="G14" s="58">
        <v>1</v>
      </c>
      <c r="H14" s="58">
        <v>1</v>
      </c>
      <c r="I14" s="86">
        <v>0</v>
      </c>
      <c r="J14" s="58">
        <v>1</v>
      </c>
      <c r="K14" s="58">
        <v>1</v>
      </c>
      <c r="L14" s="58">
        <v>1</v>
      </c>
      <c r="M14" s="86">
        <v>0</v>
      </c>
      <c r="N14" s="58">
        <v>1</v>
      </c>
      <c r="O14" s="58">
        <v>1</v>
      </c>
      <c r="P14" s="58">
        <v>1</v>
      </c>
      <c r="Q14" s="86">
        <v>0</v>
      </c>
      <c r="R14" s="81">
        <v>1</v>
      </c>
      <c r="S14" s="158">
        <f t="shared" si="0"/>
        <v>36000000</v>
      </c>
      <c r="T14" s="80"/>
      <c r="U14" s="80"/>
      <c r="V14" s="80"/>
      <c r="W14" s="80"/>
      <c r="X14" s="80"/>
      <c r="Y14" s="60"/>
      <c r="Z14" s="60"/>
      <c r="AA14" s="60"/>
      <c r="AB14" s="60"/>
      <c r="AC14" s="60"/>
      <c r="AD14" s="60"/>
      <c r="AE14" s="60"/>
      <c r="AG14" s="58" t="s">
        <v>423</v>
      </c>
      <c r="AH14" s="58">
        <v>0</v>
      </c>
      <c r="AI14" s="58">
        <v>0</v>
      </c>
      <c r="AJ14" s="58">
        <v>1</v>
      </c>
      <c r="AK14" s="162">
        <v>34044117</v>
      </c>
      <c r="AL14" s="58">
        <v>1</v>
      </c>
      <c r="AM14" s="226">
        <v>-457184</v>
      </c>
      <c r="AN14" s="58"/>
      <c r="AO14" s="226"/>
      <c r="AP14" s="58"/>
      <c r="AQ14" s="58"/>
      <c r="AR14" s="58"/>
      <c r="AS14" s="86"/>
      <c r="AT14" s="58"/>
      <c r="AU14" s="58"/>
      <c r="AV14" s="58"/>
      <c r="AW14" s="86"/>
      <c r="AX14" s="81">
        <v>1</v>
      </c>
      <c r="AY14" s="234">
        <f t="shared" si="1"/>
        <v>33586933</v>
      </c>
      <c r="AZ14" s="60"/>
      <c r="BA14" s="60"/>
      <c r="BB14" s="60"/>
      <c r="BC14" s="60"/>
      <c r="BD14" s="60"/>
      <c r="BE14" s="60"/>
      <c r="BF14" s="60"/>
      <c r="BG14" s="60"/>
      <c r="BH14" s="60"/>
      <c r="BI14" s="60"/>
      <c r="BJ14" s="60"/>
      <c r="BK14" s="60"/>
    </row>
    <row r="15" spans="1:63" x14ac:dyDescent="0.25">
      <c r="A15" s="58" t="s">
        <v>424</v>
      </c>
      <c r="B15" s="58"/>
      <c r="C15" s="58">
        <v>1</v>
      </c>
      <c r="D15" s="58">
        <v>1</v>
      </c>
      <c r="E15" s="155">
        <v>36000000</v>
      </c>
      <c r="F15" s="58">
        <v>1</v>
      </c>
      <c r="G15" s="58">
        <v>1</v>
      </c>
      <c r="H15" s="58">
        <v>1</v>
      </c>
      <c r="I15" s="86">
        <v>0</v>
      </c>
      <c r="J15" s="58">
        <v>1</v>
      </c>
      <c r="K15" s="58">
        <v>1</v>
      </c>
      <c r="L15" s="58">
        <v>1</v>
      </c>
      <c r="M15" s="86">
        <v>0</v>
      </c>
      <c r="N15" s="58">
        <v>1</v>
      </c>
      <c r="O15" s="58">
        <v>1</v>
      </c>
      <c r="P15" s="58">
        <v>1</v>
      </c>
      <c r="Q15" s="86">
        <v>0</v>
      </c>
      <c r="R15" s="81">
        <v>1</v>
      </c>
      <c r="S15" s="158">
        <f t="shared" si="0"/>
        <v>36000000</v>
      </c>
      <c r="T15" s="80"/>
      <c r="U15" s="80"/>
      <c r="V15" s="80"/>
      <c r="W15" s="80"/>
      <c r="X15" s="80"/>
      <c r="Y15" s="60"/>
      <c r="Z15" s="60"/>
      <c r="AA15" s="60"/>
      <c r="AB15" s="60"/>
      <c r="AC15" s="60"/>
      <c r="AD15" s="60"/>
      <c r="AE15" s="60"/>
      <c r="AG15" s="58" t="s">
        <v>424</v>
      </c>
      <c r="AH15" s="58">
        <v>0</v>
      </c>
      <c r="AI15" s="58">
        <v>1</v>
      </c>
      <c r="AJ15" s="58">
        <v>1</v>
      </c>
      <c r="AK15" s="162">
        <v>35039950</v>
      </c>
      <c r="AL15" s="58">
        <v>1</v>
      </c>
      <c r="AM15" s="226">
        <v>-1054683</v>
      </c>
      <c r="AN15" s="58"/>
      <c r="AO15" s="226"/>
      <c r="AP15" s="58"/>
      <c r="AQ15" s="58"/>
      <c r="AR15" s="58"/>
      <c r="AS15" s="86"/>
      <c r="AT15" s="58"/>
      <c r="AU15" s="58"/>
      <c r="AV15" s="58"/>
      <c r="AW15" s="86"/>
      <c r="AX15" s="81">
        <v>1</v>
      </c>
      <c r="AY15" s="234">
        <f t="shared" si="1"/>
        <v>33985267</v>
      </c>
      <c r="AZ15" s="60"/>
      <c r="BA15" s="60"/>
      <c r="BB15" s="60"/>
      <c r="BC15" s="60"/>
      <c r="BD15" s="60"/>
      <c r="BE15" s="60"/>
      <c r="BF15" s="60"/>
      <c r="BG15" s="60"/>
      <c r="BH15" s="60"/>
      <c r="BI15" s="60"/>
      <c r="BJ15" s="60"/>
      <c r="BK15" s="60"/>
    </row>
    <row r="16" spans="1:63" x14ac:dyDescent="0.25">
      <c r="A16" s="58" t="s">
        <v>425</v>
      </c>
      <c r="B16" s="58"/>
      <c r="C16" s="58">
        <v>1</v>
      </c>
      <c r="D16" s="58">
        <v>1</v>
      </c>
      <c r="E16" s="155">
        <v>36000000</v>
      </c>
      <c r="F16" s="58">
        <v>1</v>
      </c>
      <c r="G16" s="58">
        <v>1</v>
      </c>
      <c r="H16" s="58">
        <v>1</v>
      </c>
      <c r="I16" s="86">
        <v>0</v>
      </c>
      <c r="J16" s="58">
        <v>1</v>
      </c>
      <c r="K16" s="58">
        <v>1</v>
      </c>
      <c r="L16" s="58">
        <v>1</v>
      </c>
      <c r="M16" s="86">
        <v>0</v>
      </c>
      <c r="N16" s="58">
        <v>1</v>
      </c>
      <c r="O16" s="58">
        <v>1</v>
      </c>
      <c r="P16" s="58">
        <v>1</v>
      </c>
      <c r="Q16" s="86">
        <v>0</v>
      </c>
      <c r="R16" s="81">
        <v>1</v>
      </c>
      <c r="S16" s="158">
        <f t="shared" si="0"/>
        <v>36000000</v>
      </c>
      <c r="T16" s="80"/>
      <c r="U16" s="80"/>
      <c r="V16" s="80"/>
      <c r="W16" s="80"/>
      <c r="X16" s="80"/>
      <c r="Y16" s="60"/>
      <c r="Z16" s="60"/>
      <c r="AA16" s="60"/>
      <c r="AB16" s="60"/>
      <c r="AC16" s="60"/>
      <c r="AD16" s="60"/>
      <c r="AE16" s="60"/>
      <c r="AG16" s="58" t="s">
        <v>425</v>
      </c>
      <c r="AH16" s="58">
        <v>0</v>
      </c>
      <c r="AI16" s="58">
        <v>1</v>
      </c>
      <c r="AJ16" s="58">
        <v>1</v>
      </c>
      <c r="AK16" s="162">
        <v>35039950</v>
      </c>
      <c r="AL16" s="58">
        <v>1</v>
      </c>
      <c r="AM16" s="226">
        <v>-1054683</v>
      </c>
      <c r="AN16" s="58"/>
      <c r="AO16" s="226"/>
      <c r="AP16" s="58"/>
      <c r="AQ16" s="58"/>
      <c r="AR16" s="58"/>
      <c r="AS16" s="86"/>
      <c r="AT16" s="58"/>
      <c r="AU16" s="58"/>
      <c r="AV16" s="58"/>
      <c r="AW16" s="86"/>
      <c r="AX16" s="81">
        <v>1</v>
      </c>
      <c r="AY16" s="234">
        <f t="shared" si="1"/>
        <v>33985267</v>
      </c>
      <c r="AZ16" s="60"/>
      <c r="BA16" s="60"/>
      <c r="BB16" s="60"/>
      <c r="BC16" s="60"/>
      <c r="BD16" s="60"/>
      <c r="BE16" s="60"/>
      <c r="BF16" s="60"/>
      <c r="BG16" s="60"/>
      <c r="BH16" s="60"/>
      <c r="BI16" s="60"/>
      <c r="BJ16" s="60"/>
      <c r="BK16" s="60"/>
    </row>
    <row r="17" spans="1:63" x14ac:dyDescent="0.25">
      <c r="A17" s="58" t="s">
        <v>426</v>
      </c>
      <c r="B17" s="58"/>
      <c r="C17" s="58">
        <v>1</v>
      </c>
      <c r="D17" s="58">
        <v>1</v>
      </c>
      <c r="E17" s="155">
        <v>36000000</v>
      </c>
      <c r="F17" s="58">
        <v>1</v>
      </c>
      <c r="G17" s="58">
        <v>1</v>
      </c>
      <c r="H17" s="58">
        <v>1</v>
      </c>
      <c r="I17" s="86">
        <v>0</v>
      </c>
      <c r="J17" s="58">
        <v>1</v>
      </c>
      <c r="K17" s="58">
        <v>1</v>
      </c>
      <c r="L17" s="58">
        <v>1</v>
      </c>
      <c r="M17" s="86">
        <v>0</v>
      </c>
      <c r="N17" s="58">
        <v>1</v>
      </c>
      <c r="O17" s="58">
        <v>1</v>
      </c>
      <c r="P17" s="58">
        <v>1</v>
      </c>
      <c r="Q17" s="86">
        <v>0</v>
      </c>
      <c r="R17" s="81">
        <v>1</v>
      </c>
      <c r="S17" s="158">
        <f t="shared" si="0"/>
        <v>36000000</v>
      </c>
      <c r="T17" s="80"/>
      <c r="U17" s="80"/>
      <c r="V17" s="80"/>
      <c r="W17" s="80"/>
      <c r="X17" s="80"/>
      <c r="Y17" s="60"/>
      <c r="Z17" s="60"/>
      <c r="AA17" s="60"/>
      <c r="AB17" s="60"/>
      <c r="AC17" s="60"/>
      <c r="AD17" s="60"/>
      <c r="AE17" s="60"/>
      <c r="AG17" s="58" t="s">
        <v>426</v>
      </c>
      <c r="AH17" s="58">
        <v>0</v>
      </c>
      <c r="AI17" s="58">
        <v>0</v>
      </c>
      <c r="AJ17" s="58">
        <v>1</v>
      </c>
      <c r="AK17" s="162">
        <v>35039950</v>
      </c>
      <c r="AL17" s="58">
        <v>1</v>
      </c>
      <c r="AM17" s="226">
        <v>-855517</v>
      </c>
      <c r="AN17" s="58"/>
      <c r="AO17" s="226"/>
      <c r="AP17" s="58"/>
      <c r="AQ17" s="58"/>
      <c r="AR17" s="58"/>
      <c r="AS17" s="86"/>
      <c r="AT17" s="58"/>
      <c r="AU17" s="58"/>
      <c r="AV17" s="58"/>
      <c r="AW17" s="86"/>
      <c r="AX17" s="81">
        <v>1</v>
      </c>
      <c r="AY17" s="234">
        <f t="shared" si="1"/>
        <v>34184433</v>
      </c>
      <c r="AZ17" s="60"/>
      <c r="BA17" s="60"/>
      <c r="BB17" s="60"/>
      <c r="BC17" s="60"/>
      <c r="BD17" s="60"/>
      <c r="BE17" s="60"/>
      <c r="BF17" s="60"/>
      <c r="BG17" s="60"/>
      <c r="BH17" s="60"/>
      <c r="BI17" s="60"/>
      <c r="BJ17" s="60"/>
      <c r="BK17" s="60"/>
    </row>
    <row r="18" spans="1:63" x14ac:dyDescent="0.25">
      <c r="A18" s="58" t="s">
        <v>427</v>
      </c>
      <c r="B18" s="58"/>
      <c r="C18" s="58">
        <v>1</v>
      </c>
      <c r="D18" s="58">
        <v>1</v>
      </c>
      <c r="E18" s="155">
        <v>36000000</v>
      </c>
      <c r="F18" s="58">
        <v>1</v>
      </c>
      <c r="G18" s="58">
        <v>1</v>
      </c>
      <c r="H18" s="58">
        <v>1</v>
      </c>
      <c r="I18" s="86">
        <v>0</v>
      </c>
      <c r="J18" s="58">
        <v>1</v>
      </c>
      <c r="K18" s="58">
        <v>1</v>
      </c>
      <c r="L18" s="58">
        <v>1</v>
      </c>
      <c r="M18" s="86">
        <v>0</v>
      </c>
      <c r="N18" s="58">
        <v>1</v>
      </c>
      <c r="O18" s="58">
        <v>1</v>
      </c>
      <c r="P18" s="58">
        <v>1</v>
      </c>
      <c r="Q18" s="86">
        <v>0</v>
      </c>
      <c r="R18" s="81">
        <v>1</v>
      </c>
      <c r="S18" s="158">
        <f t="shared" si="0"/>
        <v>36000000</v>
      </c>
      <c r="T18" s="80"/>
      <c r="U18" s="80"/>
      <c r="V18" s="80"/>
      <c r="W18" s="80"/>
      <c r="X18" s="80"/>
      <c r="Y18" s="60"/>
      <c r="Z18" s="60"/>
      <c r="AA18" s="60"/>
      <c r="AB18" s="60"/>
      <c r="AC18" s="60"/>
      <c r="AD18" s="60"/>
      <c r="AE18" s="60"/>
      <c r="AG18" s="58" t="s">
        <v>427</v>
      </c>
      <c r="AH18" s="58">
        <v>0</v>
      </c>
      <c r="AI18" s="58">
        <v>0</v>
      </c>
      <c r="AJ18" s="58">
        <v>1</v>
      </c>
      <c r="AK18" s="162">
        <v>35039950</v>
      </c>
      <c r="AL18" s="58">
        <v>1</v>
      </c>
      <c r="AM18" s="226">
        <v>-258017</v>
      </c>
      <c r="AN18" s="58"/>
      <c r="AO18" s="226"/>
      <c r="AP18" s="58"/>
      <c r="AQ18" s="58"/>
      <c r="AR18" s="58"/>
      <c r="AS18" s="86"/>
      <c r="AT18" s="58"/>
      <c r="AU18" s="58"/>
      <c r="AV18" s="58"/>
      <c r="AW18" s="86"/>
      <c r="AX18" s="81">
        <v>1</v>
      </c>
      <c r="AY18" s="234">
        <f t="shared" si="1"/>
        <v>34781933</v>
      </c>
      <c r="AZ18" s="60"/>
      <c r="BA18" s="60"/>
      <c r="BB18" s="60"/>
      <c r="BC18" s="60"/>
      <c r="BD18" s="60"/>
      <c r="BE18" s="60"/>
      <c r="BF18" s="60"/>
      <c r="BG18" s="60"/>
      <c r="BH18" s="60"/>
      <c r="BI18" s="60"/>
      <c r="BJ18" s="60"/>
      <c r="BK18" s="60"/>
    </row>
    <row r="19" spans="1:63" x14ac:dyDescent="0.25">
      <c r="A19" s="58" t="s">
        <v>428</v>
      </c>
      <c r="B19" s="58"/>
      <c r="C19" s="58">
        <v>1</v>
      </c>
      <c r="D19" s="58">
        <v>1</v>
      </c>
      <c r="E19" s="155">
        <v>36000000</v>
      </c>
      <c r="F19" s="58">
        <v>1</v>
      </c>
      <c r="G19" s="58">
        <v>1</v>
      </c>
      <c r="H19" s="58">
        <v>1</v>
      </c>
      <c r="I19" s="86">
        <v>0</v>
      </c>
      <c r="J19" s="58">
        <v>1</v>
      </c>
      <c r="K19" s="58">
        <v>1</v>
      </c>
      <c r="L19" s="58">
        <v>1</v>
      </c>
      <c r="M19" s="86">
        <v>0</v>
      </c>
      <c r="N19" s="58">
        <v>1</v>
      </c>
      <c r="O19" s="58">
        <v>1</v>
      </c>
      <c r="P19" s="58">
        <v>1</v>
      </c>
      <c r="Q19" s="86">
        <v>0</v>
      </c>
      <c r="R19" s="81">
        <v>1</v>
      </c>
      <c r="S19" s="158">
        <f t="shared" si="0"/>
        <v>36000000</v>
      </c>
      <c r="T19" s="80"/>
      <c r="U19" s="80"/>
      <c r="V19" s="80"/>
      <c r="W19" s="80"/>
      <c r="X19" s="80"/>
      <c r="Y19" s="60"/>
      <c r="Z19" s="60"/>
      <c r="AA19" s="60"/>
      <c r="AB19" s="60"/>
      <c r="AC19" s="60"/>
      <c r="AD19" s="60"/>
      <c r="AE19" s="60"/>
      <c r="AG19" s="58" t="s">
        <v>428</v>
      </c>
      <c r="AH19" s="58">
        <v>0</v>
      </c>
      <c r="AI19" s="58">
        <v>1</v>
      </c>
      <c r="AJ19" s="58">
        <v>1</v>
      </c>
      <c r="AK19" s="162">
        <v>34044117</v>
      </c>
      <c r="AL19" s="58">
        <v>1</v>
      </c>
      <c r="AM19" s="226">
        <v>-1253850</v>
      </c>
      <c r="AN19" s="58"/>
      <c r="AO19" s="226"/>
      <c r="AP19" s="58"/>
      <c r="AQ19" s="58"/>
      <c r="AR19" s="58"/>
      <c r="AS19" s="86"/>
      <c r="AT19" s="58"/>
      <c r="AU19" s="58"/>
      <c r="AV19" s="58"/>
      <c r="AW19" s="86"/>
      <c r="AX19" s="81">
        <v>1</v>
      </c>
      <c r="AY19" s="234">
        <f t="shared" si="1"/>
        <v>32790267</v>
      </c>
      <c r="AZ19" s="60"/>
      <c r="BA19" s="60"/>
      <c r="BB19" s="60"/>
      <c r="BC19" s="60"/>
      <c r="BD19" s="60"/>
      <c r="BE19" s="60"/>
      <c r="BF19" s="60"/>
      <c r="BG19" s="60"/>
      <c r="BH19" s="60"/>
      <c r="BI19" s="58"/>
      <c r="BJ19" s="58"/>
      <c r="BK19" s="58"/>
    </row>
    <row r="20" spans="1:63" x14ac:dyDescent="0.25">
      <c r="A20" s="58" t="s">
        <v>429</v>
      </c>
      <c r="B20" s="58"/>
      <c r="C20" s="58">
        <v>1</v>
      </c>
      <c r="D20" s="58">
        <v>1</v>
      </c>
      <c r="E20" s="155">
        <v>36000000</v>
      </c>
      <c r="F20" s="58">
        <v>1</v>
      </c>
      <c r="G20" s="58">
        <v>1</v>
      </c>
      <c r="H20" s="58">
        <v>1</v>
      </c>
      <c r="I20" s="86">
        <v>0</v>
      </c>
      <c r="J20" s="58">
        <v>1</v>
      </c>
      <c r="K20" s="58">
        <v>1</v>
      </c>
      <c r="L20" s="58">
        <v>1</v>
      </c>
      <c r="M20" s="86">
        <v>0</v>
      </c>
      <c r="N20" s="58">
        <v>1</v>
      </c>
      <c r="O20" s="58">
        <v>1</v>
      </c>
      <c r="P20" s="58">
        <v>1</v>
      </c>
      <c r="Q20" s="86">
        <v>0</v>
      </c>
      <c r="R20" s="81">
        <v>1</v>
      </c>
      <c r="S20" s="158">
        <f t="shared" si="0"/>
        <v>36000000</v>
      </c>
      <c r="T20" s="80"/>
      <c r="U20" s="80"/>
      <c r="V20" s="80"/>
      <c r="W20" s="80"/>
      <c r="X20" s="80"/>
      <c r="Y20" s="60"/>
      <c r="Z20" s="60"/>
      <c r="AA20" s="60"/>
      <c r="AB20" s="60"/>
      <c r="AC20" s="60"/>
      <c r="AD20" s="60"/>
      <c r="AE20" s="60"/>
      <c r="AG20" s="58" t="s">
        <v>429</v>
      </c>
      <c r="AH20" s="58">
        <v>0</v>
      </c>
      <c r="AI20" s="58">
        <v>0</v>
      </c>
      <c r="AJ20" s="58">
        <v>1</v>
      </c>
      <c r="AK20" s="162">
        <v>35039950</v>
      </c>
      <c r="AL20" s="58">
        <v>1</v>
      </c>
      <c r="AM20" s="226">
        <v>-855517</v>
      </c>
      <c r="AN20" s="58"/>
      <c r="AO20" s="226"/>
      <c r="AP20" s="58"/>
      <c r="AQ20" s="58"/>
      <c r="AR20" s="58"/>
      <c r="AS20" s="86"/>
      <c r="AT20" s="58"/>
      <c r="AU20" s="58"/>
      <c r="AV20" s="58"/>
      <c r="AW20" s="86"/>
      <c r="AX20" s="81">
        <v>1</v>
      </c>
      <c r="AY20" s="234">
        <f t="shared" si="1"/>
        <v>34184433</v>
      </c>
      <c r="AZ20" s="60"/>
      <c r="BA20" s="60"/>
      <c r="BB20" s="60"/>
      <c r="BC20" s="60"/>
      <c r="BD20" s="60"/>
      <c r="BE20" s="60"/>
      <c r="BF20" s="60"/>
      <c r="BG20" s="60"/>
      <c r="BH20" s="60"/>
      <c r="BI20" s="58"/>
      <c r="BJ20" s="58"/>
      <c r="BK20" s="58"/>
    </row>
    <row r="21" spans="1:63" x14ac:dyDescent="0.25">
      <c r="A21" s="58" t="s">
        <v>430</v>
      </c>
      <c r="B21" s="58"/>
      <c r="C21" s="58">
        <v>1</v>
      </c>
      <c r="D21" s="58">
        <v>1</v>
      </c>
      <c r="E21" s="155">
        <v>36000000</v>
      </c>
      <c r="F21" s="58">
        <v>1</v>
      </c>
      <c r="G21" s="58">
        <v>1</v>
      </c>
      <c r="H21" s="58">
        <v>1</v>
      </c>
      <c r="I21" s="86">
        <v>0</v>
      </c>
      <c r="J21" s="58">
        <v>1</v>
      </c>
      <c r="K21" s="58">
        <v>1</v>
      </c>
      <c r="L21" s="58">
        <v>1</v>
      </c>
      <c r="M21" s="86">
        <v>0</v>
      </c>
      <c r="N21" s="58">
        <v>1</v>
      </c>
      <c r="O21" s="58">
        <v>1</v>
      </c>
      <c r="P21" s="58">
        <v>1</v>
      </c>
      <c r="Q21" s="86">
        <v>0</v>
      </c>
      <c r="R21" s="81">
        <v>1</v>
      </c>
      <c r="S21" s="158">
        <f t="shared" si="0"/>
        <v>36000000</v>
      </c>
      <c r="T21" s="80"/>
      <c r="U21" s="80"/>
      <c r="V21" s="80"/>
      <c r="W21" s="80"/>
      <c r="X21" s="80"/>
      <c r="Y21" s="60"/>
      <c r="Z21" s="60"/>
      <c r="AA21" s="60"/>
      <c r="AB21" s="60"/>
      <c r="AC21" s="60"/>
      <c r="AD21" s="60"/>
      <c r="AE21" s="60"/>
      <c r="AG21" s="58" t="s">
        <v>430</v>
      </c>
      <c r="AH21" s="58">
        <v>0</v>
      </c>
      <c r="AI21" s="58">
        <v>1</v>
      </c>
      <c r="AJ21" s="58">
        <v>1</v>
      </c>
      <c r="AK21" s="162">
        <v>35039950</v>
      </c>
      <c r="AL21" s="58">
        <v>1</v>
      </c>
      <c r="AM21" s="226">
        <v>-258017</v>
      </c>
      <c r="AN21" s="58"/>
      <c r="AO21" s="226"/>
      <c r="AP21" s="58"/>
      <c r="AQ21" s="58"/>
      <c r="AR21" s="58"/>
      <c r="AS21" s="86"/>
      <c r="AT21" s="58"/>
      <c r="AU21" s="58"/>
      <c r="AV21" s="58"/>
      <c r="AW21" s="86"/>
      <c r="AX21" s="81">
        <v>1</v>
      </c>
      <c r="AY21" s="234">
        <f t="shared" si="1"/>
        <v>34781933</v>
      </c>
      <c r="AZ21" s="60"/>
      <c r="BA21" s="60"/>
      <c r="BB21" s="60"/>
      <c r="BC21" s="60"/>
      <c r="BD21" s="60"/>
      <c r="BE21" s="60"/>
      <c r="BF21" s="60"/>
      <c r="BG21" s="60"/>
      <c r="BH21" s="60"/>
      <c r="BI21" s="58"/>
      <c r="BJ21" s="58"/>
      <c r="BK21" s="58"/>
    </row>
    <row r="22" spans="1:63" x14ac:dyDescent="0.25">
      <c r="A22" s="58" t="s">
        <v>431</v>
      </c>
      <c r="B22" s="58"/>
      <c r="C22" s="58">
        <v>1</v>
      </c>
      <c r="D22" s="58">
        <v>1</v>
      </c>
      <c r="E22" s="155">
        <v>36000000</v>
      </c>
      <c r="F22" s="58">
        <v>1</v>
      </c>
      <c r="G22" s="58">
        <v>1</v>
      </c>
      <c r="H22" s="58">
        <v>1</v>
      </c>
      <c r="I22" s="86">
        <v>0</v>
      </c>
      <c r="J22" s="58">
        <v>1</v>
      </c>
      <c r="K22" s="58">
        <v>1</v>
      </c>
      <c r="L22" s="58">
        <v>1</v>
      </c>
      <c r="M22" s="86">
        <v>0</v>
      </c>
      <c r="N22" s="58">
        <v>1</v>
      </c>
      <c r="O22" s="58">
        <v>1</v>
      </c>
      <c r="P22" s="58">
        <v>1</v>
      </c>
      <c r="Q22" s="86">
        <v>0</v>
      </c>
      <c r="R22" s="81">
        <v>1</v>
      </c>
      <c r="S22" s="158">
        <f t="shared" si="0"/>
        <v>36000000</v>
      </c>
      <c r="T22" s="80"/>
      <c r="U22" s="80"/>
      <c r="V22" s="80"/>
      <c r="W22" s="80"/>
      <c r="X22" s="80"/>
      <c r="Y22" s="60"/>
      <c r="Z22" s="60"/>
      <c r="AA22" s="60"/>
      <c r="AB22" s="60"/>
      <c r="AC22" s="60"/>
      <c r="AD22" s="60"/>
      <c r="AE22" s="60"/>
      <c r="AG22" s="58" t="s">
        <v>431</v>
      </c>
      <c r="AH22" s="58">
        <v>0</v>
      </c>
      <c r="AI22" s="58">
        <v>0</v>
      </c>
      <c r="AJ22" s="58">
        <v>1</v>
      </c>
      <c r="AK22" s="162">
        <v>35039950</v>
      </c>
      <c r="AL22" s="58">
        <v>1</v>
      </c>
      <c r="AM22" s="226">
        <v>-258017</v>
      </c>
      <c r="AN22" s="58"/>
      <c r="AO22" s="226"/>
      <c r="AP22" s="58"/>
      <c r="AQ22" s="58"/>
      <c r="AR22" s="58"/>
      <c r="AS22" s="86"/>
      <c r="AT22" s="58"/>
      <c r="AU22" s="58"/>
      <c r="AV22" s="58"/>
      <c r="AW22" s="86"/>
      <c r="AX22" s="81">
        <v>1</v>
      </c>
      <c r="AY22" s="234">
        <f t="shared" si="1"/>
        <v>34781933</v>
      </c>
      <c r="AZ22" s="60"/>
      <c r="BA22" s="60"/>
      <c r="BB22" s="60"/>
      <c r="BC22" s="60"/>
      <c r="BD22" s="60"/>
      <c r="BE22" s="60"/>
      <c r="BF22" s="60"/>
      <c r="BG22" s="60"/>
      <c r="BH22" s="60"/>
      <c r="BI22" s="60"/>
      <c r="BJ22" s="60"/>
      <c r="BK22" s="60"/>
    </row>
    <row r="23" spans="1:63" x14ac:dyDescent="0.25">
      <c r="A23" s="58" t="s">
        <v>432</v>
      </c>
      <c r="B23" s="58"/>
      <c r="C23" s="58">
        <v>1</v>
      </c>
      <c r="D23" s="58">
        <v>1</v>
      </c>
      <c r="E23" s="155">
        <v>36000000</v>
      </c>
      <c r="F23" s="58">
        <v>1</v>
      </c>
      <c r="G23" s="58">
        <v>1</v>
      </c>
      <c r="H23" s="58">
        <v>1</v>
      </c>
      <c r="I23" s="86">
        <v>0</v>
      </c>
      <c r="J23" s="58">
        <v>1</v>
      </c>
      <c r="K23" s="58">
        <v>1</v>
      </c>
      <c r="L23" s="58">
        <v>1</v>
      </c>
      <c r="M23" s="86">
        <v>0</v>
      </c>
      <c r="N23" s="58">
        <v>1</v>
      </c>
      <c r="O23" s="58">
        <v>1</v>
      </c>
      <c r="P23" s="58">
        <v>1</v>
      </c>
      <c r="Q23" s="86">
        <v>0</v>
      </c>
      <c r="R23" s="81">
        <v>1</v>
      </c>
      <c r="S23" s="158">
        <f t="shared" si="0"/>
        <v>36000000</v>
      </c>
      <c r="T23" s="80"/>
      <c r="U23" s="80"/>
      <c r="V23" s="80"/>
      <c r="W23" s="80"/>
      <c r="X23" s="80"/>
      <c r="Y23" s="60"/>
      <c r="Z23" s="60"/>
      <c r="AA23" s="60"/>
      <c r="AB23" s="60"/>
      <c r="AC23" s="60"/>
      <c r="AD23" s="60"/>
      <c r="AE23" s="60"/>
      <c r="AG23" s="58" t="s">
        <v>432</v>
      </c>
      <c r="AH23" s="58">
        <v>0</v>
      </c>
      <c r="AI23" s="58">
        <v>1</v>
      </c>
      <c r="AJ23" s="58">
        <v>1</v>
      </c>
      <c r="AK23" s="162">
        <v>34044117</v>
      </c>
      <c r="AL23" s="58">
        <v>1</v>
      </c>
      <c r="AM23" s="226">
        <v>-1253850</v>
      </c>
      <c r="AN23" s="58"/>
      <c r="AO23" s="226"/>
      <c r="AP23" s="58"/>
      <c r="AQ23" s="58"/>
      <c r="AR23" s="58"/>
      <c r="AS23" s="86"/>
      <c r="AT23" s="58"/>
      <c r="AU23" s="58"/>
      <c r="AV23" s="58"/>
      <c r="AW23" s="86"/>
      <c r="AX23" s="81">
        <v>1</v>
      </c>
      <c r="AY23" s="234">
        <f t="shared" si="1"/>
        <v>32790267</v>
      </c>
      <c r="AZ23" s="60"/>
      <c r="BA23" s="60"/>
      <c r="BB23" s="60"/>
      <c r="BC23" s="60"/>
      <c r="BD23" s="60"/>
      <c r="BE23" s="60"/>
      <c r="BF23" s="60"/>
      <c r="BG23" s="60"/>
      <c r="BH23" s="60"/>
      <c r="BI23" s="60"/>
      <c r="BJ23" s="60"/>
      <c r="BK23" s="60"/>
    </row>
    <row r="24" spans="1:63" x14ac:dyDescent="0.25">
      <c r="A24" s="58" t="s">
        <v>433</v>
      </c>
      <c r="B24" s="58"/>
      <c r="C24" s="58">
        <v>1</v>
      </c>
      <c r="D24" s="58">
        <v>1</v>
      </c>
      <c r="E24" s="155">
        <v>36000000</v>
      </c>
      <c r="F24" s="58">
        <v>1</v>
      </c>
      <c r="G24" s="58">
        <v>1</v>
      </c>
      <c r="H24" s="58">
        <v>1</v>
      </c>
      <c r="I24" s="86">
        <v>0</v>
      </c>
      <c r="J24" s="58">
        <v>1</v>
      </c>
      <c r="K24" s="58">
        <v>1</v>
      </c>
      <c r="L24" s="58">
        <v>1</v>
      </c>
      <c r="M24" s="86">
        <v>0</v>
      </c>
      <c r="N24" s="58">
        <v>1</v>
      </c>
      <c r="O24" s="58">
        <v>1</v>
      </c>
      <c r="P24" s="58">
        <v>1</v>
      </c>
      <c r="Q24" s="86">
        <v>0</v>
      </c>
      <c r="R24" s="81">
        <v>1</v>
      </c>
      <c r="S24" s="158">
        <f t="shared" si="0"/>
        <v>36000000</v>
      </c>
      <c r="T24" s="80"/>
      <c r="U24" s="80"/>
      <c r="V24" s="80"/>
      <c r="W24" s="80"/>
      <c r="X24" s="80"/>
      <c r="Y24" s="60"/>
      <c r="Z24" s="60"/>
      <c r="AA24" s="60"/>
      <c r="AB24" s="60"/>
      <c r="AC24" s="60"/>
      <c r="AD24" s="60"/>
      <c r="AE24" s="60"/>
      <c r="AG24" s="58" t="s">
        <v>433</v>
      </c>
      <c r="AH24" s="58">
        <v>0</v>
      </c>
      <c r="AI24" s="58">
        <v>0</v>
      </c>
      <c r="AJ24" s="58">
        <v>1</v>
      </c>
      <c r="AK24" s="162">
        <v>34044117</v>
      </c>
      <c r="AL24" s="58">
        <v>1</v>
      </c>
      <c r="AM24" s="226">
        <v>-1453017</v>
      </c>
      <c r="AN24" s="58"/>
      <c r="AO24" s="226"/>
      <c r="AP24" s="58"/>
      <c r="AQ24" s="58"/>
      <c r="AR24" s="58"/>
      <c r="AS24" s="86"/>
      <c r="AT24" s="58"/>
      <c r="AU24" s="58"/>
      <c r="AV24" s="58"/>
      <c r="AW24" s="86"/>
      <c r="AX24" s="81">
        <v>1</v>
      </c>
      <c r="AY24" s="234">
        <f t="shared" si="1"/>
        <v>32591100</v>
      </c>
      <c r="AZ24" s="60"/>
      <c r="BA24" s="60"/>
      <c r="BB24" s="60"/>
      <c r="BC24" s="60"/>
      <c r="BD24" s="60"/>
      <c r="BE24" s="60"/>
      <c r="BF24" s="60"/>
      <c r="BG24" s="60"/>
      <c r="BH24" s="60"/>
      <c r="BI24" s="60"/>
      <c r="BJ24" s="60"/>
      <c r="BK24" s="60"/>
    </row>
    <row r="25" spans="1:63" x14ac:dyDescent="0.25">
      <c r="A25" s="58" t="s">
        <v>434</v>
      </c>
      <c r="B25" s="58"/>
      <c r="C25" s="58">
        <v>1</v>
      </c>
      <c r="D25" s="58">
        <v>1</v>
      </c>
      <c r="E25" s="155">
        <v>36000000</v>
      </c>
      <c r="F25" s="58">
        <v>1</v>
      </c>
      <c r="G25" s="58">
        <v>1</v>
      </c>
      <c r="H25" s="58">
        <v>1</v>
      </c>
      <c r="I25" s="86">
        <v>0</v>
      </c>
      <c r="J25" s="58">
        <v>1</v>
      </c>
      <c r="K25" s="58">
        <v>1</v>
      </c>
      <c r="L25" s="58">
        <v>1</v>
      </c>
      <c r="M25" s="86">
        <v>0</v>
      </c>
      <c r="N25" s="58">
        <v>1</v>
      </c>
      <c r="O25" s="58">
        <v>1</v>
      </c>
      <c r="P25" s="58">
        <v>1</v>
      </c>
      <c r="Q25" s="86">
        <v>0</v>
      </c>
      <c r="R25" s="81">
        <v>1</v>
      </c>
      <c r="S25" s="158">
        <f t="shared" si="0"/>
        <v>36000000</v>
      </c>
      <c r="T25" s="80"/>
      <c r="U25" s="80"/>
      <c r="V25" s="80"/>
      <c r="W25" s="80"/>
      <c r="X25" s="80"/>
      <c r="Y25" s="60"/>
      <c r="Z25" s="60"/>
      <c r="AA25" s="60"/>
      <c r="AB25" s="60"/>
      <c r="AC25" s="60"/>
      <c r="AD25" s="60"/>
      <c r="AE25" s="60"/>
      <c r="AG25" s="58" t="s">
        <v>434</v>
      </c>
      <c r="AH25" s="58">
        <v>0</v>
      </c>
      <c r="AI25" s="58">
        <v>1</v>
      </c>
      <c r="AJ25" s="58">
        <v>1</v>
      </c>
      <c r="AK25" s="162">
        <v>35039950</v>
      </c>
      <c r="AL25" s="58">
        <v>1</v>
      </c>
      <c r="AM25" s="227">
        <v>-58850</v>
      </c>
      <c r="AN25" s="58"/>
      <c r="AO25" s="226"/>
      <c r="AP25" s="58"/>
      <c r="AQ25" s="58"/>
      <c r="AR25" s="58"/>
      <c r="AS25" s="86"/>
      <c r="AT25" s="58"/>
      <c r="AU25" s="58"/>
      <c r="AV25" s="58"/>
      <c r="AW25" s="86"/>
      <c r="AX25" s="81">
        <v>1</v>
      </c>
      <c r="AY25" s="234">
        <f t="shared" si="1"/>
        <v>34981100</v>
      </c>
      <c r="AZ25" s="60"/>
      <c r="BA25" s="60"/>
      <c r="BB25" s="60"/>
      <c r="BC25" s="60"/>
      <c r="BD25" s="60"/>
      <c r="BE25" s="60"/>
      <c r="BF25" s="60"/>
      <c r="BG25" s="60"/>
      <c r="BH25" s="60"/>
      <c r="BI25" s="60"/>
      <c r="BJ25" s="60"/>
      <c r="BK25" s="60"/>
    </row>
    <row r="26" spans="1:63" x14ac:dyDescent="0.25">
      <c r="A26" s="58" t="s">
        <v>435</v>
      </c>
      <c r="B26" s="58"/>
      <c r="C26" s="58">
        <v>1</v>
      </c>
      <c r="D26" s="58">
        <v>1</v>
      </c>
      <c r="E26" s="155">
        <v>36000000</v>
      </c>
      <c r="F26" s="58">
        <v>1</v>
      </c>
      <c r="G26" s="58">
        <v>1</v>
      </c>
      <c r="H26" s="58">
        <v>1</v>
      </c>
      <c r="I26" s="86">
        <v>0</v>
      </c>
      <c r="J26" s="58">
        <v>1</v>
      </c>
      <c r="K26" s="58">
        <v>1</v>
      </c>
      <c r="L26" s="58">
        <v>1</v>
      </c>
      <c r="M26" s="86">
        <v>0</v>
      </c>
      <c r="N26" s="58">
        <v>1</v>
      </c>
      <c r="O26" s="58">
        <v>1</v>
      </c>
      <c r="P26" s="58">
        <v>1</v>
      </c>
      <c r="Q26" s="86">
        <v>0</v>
      </c>
      <c r="R26" s="81">
        <v>1</v>
      </c>
      <c r="S26" s="158">
        <f t="shared" si="0"/>
        <v>36000000</v>
      </c>
      <c r="T26" s="80"/>
      <c r="U26" s="80"/>
      <c r="V26" s="80"/>
      <c r="W26" s="80"/>
      <c r="X26" s="80"/>
      <c r="Y26" s="60"/>
      <c r="Z26" s="60"/>
      <c r="AA26" s="60"/>
      <c r="AB26" s="60"/>
      <c r="AC26" s="60"/>
      <c r="AD26" s="60"/>
      <c r="AE26" s="60"/>
      <c r="AG26" s="58" t="s">
        <v>435</v>
      </c>
      <c r="AH26" s="58">
        <v>0</v>
      </c>
      <c r="AI26" s="58">
        <v>0</v>
      </c>
      <c r="AJ26" s="58">
        <v>1</v>
      </c>
      <c r="AK26" s="162">
        <v>35039950</v>
      </c>
      <c r="AL26" s="58">
        <v>1</v>
      </c>
      <c r="AM26" s="226">
        <v>-2249683</v>
      </c>
      <c r="AN26" s="58"/>
      <c r="AO26" s="226"/>
      <c r="AP26" s="58"/>
      <c r="AQ26" s="58"/>
      <c r="AR26" s="58"/>
      <c r="AS26" s="86"/>
      <c r="AT26" s="58"/>
      <c r="AU26" s="58"/>
      <c r="AV26" s="58"/>
      <c r="AW26" s="86"/>
      <c r="AX26" s="81">
        <v>1</v>
      </c>
      <c r="AY26" s="234">
        <f t="shared" si="1"/>
        <v>32790267</v>
      </c>
      <c r="AZ26" s="60"/>
      <c r="BA26" s="60"/>
      <c r="BB26" s="60"/>
      <c r="BC26" s="60"/>
      <c r="BD26" s="60"/>
      <c r="BE26" s="60"/>
      <c r="BF26" s="60"/>
      <c r="BG26" s="60"/>
      <c r="BH26" s="60"/>
      <c r="BI26" s="60"/>
      <c r="BJ26" s="60"/>
      <c r="BK26" s="60"/>
    </row>
    <row r="27" spans="1:63" x14ac:dyDescent="0.25">
      <c r="A27" s="58" t="s">
        <v>436</v>
      </c>
      <c r="B27" s="58"/>
      <c r="C27" s="58">
        <v>1</v>
      </c>
      <c r="D27" s="58">
        <v>1</v>
      </c>
      <c r="E27" s="155">
        <v>36000000</v>
      </c>
      <c r="F27" s="58">
        <v>1</v>
      </c>
      <c r="G27" s="58">
        <v>1</v>
      </c>
      <c r="H27" s="58">
        <v>1</v>
      </c>
      <c r="I27" s="86">
        <v>0</v>
      </c>
      <c r="J27" s="58">
        <v>1</v>
      </c>
      <c r="K27" s="58">
        <v>1</v>
      </c>
      <c r="L27" s="58">
        <v>1</v>
      </c>
      <c r="M27" s="86">
        <v>0</v>
      </c>
      <c r="N27" s="58">
        <v>1</v>
      </c>
      <c r="O27" s="58">
        <v>1</v>
      </c>
      <c r="P27" s="58">
        <v>1</v>
      </c>
      <c r="Q27" s="86">
        <v>0</v>
      </c>
      <c r="R27" s="81">
        <v>1</v>
      </c>
      <c r="S27" s="158">
        <f t="shared" si="0"/>
        <v>36000000</v>
      </c>
      <c r="T27" s="80"/>
      <c r="U27" s="80"/>
      <c r="V27" s="80"/>
      <c r="W27" s="80"/>
      <c r="X27" s="80"/>
      <c r="Y27" s="60"/>
      <c r="Z27" s="60"/>
      <c r="AA27" s="60"/>
      <c r="AB27" s="60"/>
      <c r="AC27" s="60"/>
      <c r="AD27" s="60"/>
      <c r="AE27" s="60"/>
      <c r="AG27" s="58" t="s">
        <v>436</v>
      </c>
      <c r="AH27" s="58">
        <v>0</v>
      </c>
      <c r="AI27" s="58">
        <v>0</v>
      </c>
      <c r="AJ27" s="58">
        <v>1</v>
      </c>
      <c r="AK27" s="162">
        <v>35039950</v>
      </c>
      <c r="AL27" s="58">
        <v>1</v>
      </c>
      <c r="AM27" s="226">
        <v>-1253850</v>
      </c>
      <c r="AN27" s="58"/>
      <c r="AO27" s="226"/>
      <c r="AP27" s="58"/>
      <c r="AQ27" s="58"/>
      <c r="AR27" s="58"/>
      <c r="AS27" s="86"/>
      <c r="AT27" s="58"/>
      <c r="AU27" s="58"/>
      <c r="AV27" s="58"/>
      <c r="AW27" s="86"/>
      <c r="AX27" s="81">
        <v>1</v>
      </c>
      <c r="AY27" s="234">
        <f t="shared" si="1"/>
        <v>33786100</v>
      </c>
      <c r="AZ27" s="60"/>
      <c r="BA27" s="60"/>
      <c r="BB27" s="60"/>
      <c r="BC27" s="60"/>
      <c r="BD27" s="60"/>
      <c r="BE27" s="60"/>
      <c r="BF27" s="60"/>
      <c r="BG27" s="60"/>
      <c r="BH27" s="60"/>
      <c r="BI27" s="60"/>
      <c r="BJ27" s="60"/>
      <c r="BK27" s="60"/>
    </row>
    <row r="28" spans="1:63" x14ac:dyDescent="0.25">
      <c r="A28" s="58" t="s">
        <v>437</v>
      </c>
      <c r="B28" s="58"/>
      <c r="C28" s="58">
        <v>1</v>
      </c>
      <c r="D28" s="58">
        <v>1</v>
      </c>
      <c r="E28" s="155">
        <v>36000000</v>
      </c>
      <c r="F28" s="58">
        <v>1</v>
      </c>
      <c r="G28" s="58">
        <v>1</v>
      </c>
      <c r="H28" s="58">
        <v>1</v>
      </c>
      <c r="I28" s="86">
        <v>0</v>
      </c>
      <c r="J28" s="58">
        <v>1</v>
      </c>
      <c r="K28" s="58">
        <v>1</v>
      </c>
      <c r="L28" s="58">
        <v>1</v>
      </c>
      <c r="M28" s="86">
        <v>0</v>
      </c>
      <c r="N28" s="58">
        <v>1</v>
      </c>
      <c r="O28" s="58">
        <v>1</v>
      </c>
      <c r="P28" s="58">
        <v>1</v>
      </c>
      <c r="Q28" s="86">
        <v>0</v>
      </c>
      <c r="R28" s="81">
        <v>1</v>
      </c>
      <c r="S28" s="158">
        <f t="shared" si="0"/>
        <v>36000000</v>
      </c>
      <c r="T28" s="80"/>
      <c r="U28" s="80"/>
      <c r="V28" s="80"/>
      <c r="W28" s="80"/>
      <c r="X28" s="80"/>
      <c r="Y28" s="60"/>
      <c r="Z28" s="60"/>
      <c r="AA28" s="60"/>
      <c r="AB28" s="60"/>
      <c r="AC28" s="60"/>
      <c r="AD28" s="60"/>
      <c r="AE28" s="60"/>
      <c r="AG28" s="58" t="s">
        <v>437</v>
      </c>
      <c r="AH28" s="58">
        <v>0</v>
      </c>
      <c r="AI28" s="58">
        <v>0</v>
      </c>
      <c r="AJ28" s="58">
        <v>1</v>
      </c>
      <c r="AK28" s="162">
        <v>35039950</v>
      </c>
      <c r="AL28" s="58">
        <v>1</v>
      </c>
      <c r="AM28" s="226">
        <v>-855517</v>
      </c>
      <c r="AN28" s="58"/>
      <c r="AO28" s="226"/>
      <c r="AP28" s="58"/>
      <c r="AQ28" s="58"/>
      <c r="AR28" s="58"/>
      <c r="AS28" s="86"/>
      <c r="AT28" s="58"/>
      <c r="AU28" s="58"/>
      <c r="AV28" s="58"/>
      <c r="AW28" s="86"/>
      <c r="AX28" s="81">
        <v>1</v>
      </c>
      <c r="AY28" s="234">
        <f t="shared" si="1"/>
        <v>34184433</v>
      </c>
      <c r="AZ28" s="60"/>
      <c r="BA28" s="60"/>
      <c r="BB28" s="60"/>
      <c r="BC28" s="60"/>
      <c r="BD28" s="60"/>
      <c r="BE28" s="60"/>
      <c r="BF28" s="60"/>
      <c r="BG28" s="60"/>
      <c r="BH28" s="60"/>
      <c r="BI28" s="60"/>
      <c r="BJ28" s="60"/>
      <c r="BK28" s="60"/>
    </row>
    <row r="29" spans="1:63" x14ac:dyDescent="0.25">
      <c r="A29" s="58" t="s">
        <v>438</v>
      </c>
      <c r="B29" s="58"/>
      <c r="C29" s="58">
        <v>1</v>
      </c>
      <c r="D29" s="58">
        <v>1</v>
      </c>
      <c r="E29" s="155">
        <v>36000000</v>
      </c>
      <c r="F29" s="58">
        <v>1</v>
      </c>
      <c r="G29" s="58">
        <v>1</v>
      </c>
      <c r="H29" s="58">
        <v>1</v>
      </c>
      <c r="I29" s="86">
        <v>0</v>
      </c>
      <c r="J29" s="58">
        <v>1</v>
      </c>
      <c r="K29" s="58">
        <v>1</v>
      </c>
      <c r="L29" s="58">
        <v>1</v>
      </c>
      <c r="M29" s="86">
        <v>0</v>
      </c>
      <c r="N29" s="58">
        <v>1</v>
      </c>
      <c r="O29" s="58">
        <v>1</v>
      </c>
      <c r="P29" s="58">
        <v>1</v>
      </c>
      <c r="Q29" s="86">
        <v>0</v>
      </c>
      <c r="R29" s="81">
        <v>1</v>
      </c>
      <c r="S29" s="158">
        <f t="shared" si="0"/>
        <v>36000000</v>
      </c>
      <c r="T29" s="80"/>
      <c r="U29" s="80"/>
      <c r="V29" s="80"/>
      <c r="W29" s="80"/>
      <c r="X29" s="80"/>
      <c r="Y29" s="60"/>
      <c r="Z29" s="60"/>
      <c r="AA29" s="60"/>
      <c r="AB29" s="60"/>
      <c r="AC29" s="60"/>
      <c r="AD29" s="60"/>
      <c r="AE29" s="60"/>
      <c r="AG29" s="58" t="s">
        <v>438</v>
      </c>
      <c r="AH29" s="58">
        <v>0</v>
      </c>
      <c r="AI29" s="58">
        <v>0</v>
      </c>
      <c r="AJ29" s="58">
        <v>1</v>
      </c>
      <c r="AK29" s="162">
        <v>35039950</v>
      </c>
      <c r="AL29" s="58">
        <v>1</v>
      </c>
      <c r="AM29" s="226">
        <v>-258017</v>
      </c>
      <c r="AN29" s="58"/>
      <c r="AO29" s="226"/>
      <c r="AP29" s="58"/>
      <c r="AQ29" s="58"/>
      <c r="AR29" s="58"/>
      <c r="AS29" s="86"/>
      <c r="AT29" s="58"/>
      <c r="AU29" s="58"/>
      <c r="AV29" s="58"/>
      <c r="AW29" s="86"/>
      <c r="AX29" s="81">
        <v>1</v>
      </c>
      <c r="AY29" s="234">
        <f t="shared" si="1"/>
        <v>34781933</v>
      </c>
      <c r="AZ29" s="60"/>
      <c r="BA29" s="60"/>
      <c r="BB29" s="60"/>
      <c r="BC29" s="60"/>
      <c r="BD29" s="60"/>
      <c r="BE29" s="60"/>
      <c r="BF29" s="60"/>
      <c r="BG29" s="60"/>
      <c r="BH29" s="60"/>
      <c r="BI29" s="60"/>
      <c r="BJ29" s="60"/>
      <c r="BK29" s="60"/>
    </row>
    <row r="30" spans="1:63" x14ac:dyDescent="0.25">
      <c r="A30" s="58" t="s">
        <v>439</v>
      </c>
      <c r="B30" s="58"/>
      <c r="C30" s="58">
        <v>1</v>
      </c>
      <c r="D30" s="58">
        <v>1</v>
      </c>
      <c r="E30" s="155">
        <v>36000000</v>
      </c>
      <c r="F30" s="58">
        <v>1</v>
      </c>
      <c r="G30" s="58">
        <v>1</v>
      </c>
      <c r="H30" s="58">
        <v>1</v>
      </c>
      <c r="I30" s="86">
        <v>0</v>
      </c>
      <c r="J30" s="58">
        <v>1</v>
      </c>
      <c r="K30" s="58">
        <v>1</v>
      </c>
      <c r="L30" s="58">
        <v>1</v>
      </c>
      <c r="M30" s="86">
        <v>0</v>
      </c>
      <c r="N30" s="58">
        <v>1</v>
      </c>
      <c r="O30" s="58">
        <v>1</v>
      </c>
      <c r="P30" s="58">
        <v>1</v>
      </c>
      <c r="Q30" s="86">
        <v>0</v>
      </c>
      <c r="R30" s="81">
        <v>1</v>
      </c>
      <c r="S30" s="158">
        <f t="shared" si="0"/>
        <v>36000000</v>
      </c>
      <c r="T30" s="80"/>
      <c r="U30" s="80"/>
      <c r="V30" s="80"/>
      <c r="W30" s="80"/>
      <c r="X30" s="80"/>
      <c r="Y30" s="60"/>
      <c r="Z30" s="60"/>
      <c r="AA30" s="60"/>
      <c r="AB30" s="60"/>
      <c r="AC30" s="60"/>
      <c r="AD30" s="60"/>
      <c r="AE30" s="60"/>
      <c r="AG30" s="58" t="s">
        <v>439</v>
      </c>
      <c r="AH30" s="58">
        <v>0</v>
      </c>
      <c r="AI30" s="58">
        <v>1</v>
      </c>
      <c r="AJ30" s="58">
        <v>1</v>
      </c>
      <c r="AK30" s="162">
        <v>35039950</v>
      </c>
      <c r="AL30" s="58">
        <v>1</v>
      </c>
      <c r="AM30" s="226">
        <v>-855517</v>
      </c>
      <c r="AN30" s="58"/>
      <c r="AO30" s="226"/>
      <c r="AP30" s="58"/>
      <c r="AQ30" s="58"/>
      <c r="AR30" s="58"/>
      <c r="AS30" s="86"/>
      <c r="AT30" s="58"/>
      <c r="AU30" s="58"/>
      <c r="AV30" s="58"/>
      <c r="AW30" s="86"/>
      <c r="AX30" s="81">
        <v>1</v>
      </c>
      <c r="AY30" s="234">
        <f t="shared" si="1"/>
        <v>34184433</v>
      </c>
      <c r="AZ30" s="60"/>
      <c r="BA30" s="60"/>
      <c r="BB30" s="60"/>
      <c r="BC30" s="60"/>
      <c r="BD30" s="60"/>
      <c r="BE30" s="60"/>
      <c r="BF30" s="60"/>
      <c r="BG30" s="60"/>
      <c r="BH30" s="60"/>
      <c r="BI30" s="60"/>
      <c r="BJ30" s="60"/>
      <c r="BK30" s="60"/>
    </row>
    <row r="31" spans="1:63" x14ac:dyDescent="0.25">
      <c r="A31" s="58" t="s">
        <v>440</v>
      </c>
      <c r="B31" s="58"/>
      <c r="C31" s="58">
        <v>1</v>
      </c>
      <c r="D31" s="58">
        <v>1</v>
      </c>
      <c r="E31" s="155">
        <v>36000000</v>
      </c>
      <c r="F31" s="58">
        <v>1</v>
      </c>
      <c r="G31" s="58">
        <v>1</v>
      </c>
      <c r="H31" s="58">
        <v>1</v>
      </c>
      <c r="I31" s="86">
        <v>0</v>
      </c>
      <c r="J31" s="58">
        <v>1</v>
      </c>
      <c r="K31" s="58">
        <v>1</v>
      </c>
      <c r="L31" s="58">
        <v>1</v>
      </c>
      <c r="M31" s="86">
        <v>0</v>
      </c>
      <c r="N31" s="58">
        <v>1</v>
      </c>
      <c r="O31" s="58">
        <v>1</v>
      </c>
      <c r="P31" s="58">
        <v>1</v>
      </c>
      <c r="Q31" s="86">
        <v>0</v>
      </c>
      <c r="R31" s="81">
        <v>1</v>
      </c>
      <c r="S31" s="158">
        <f t="shared" si="0"/>
        <v>36000000</v>
      </c>
      <c r="T31" s="80"/>
      <c r="U31" s="80"/>
      <c r="V31" s="80"/>
      <c r="W31" s="80"/>
      <c r="X31" s="80"/>
      <c r="Y31" s="60"/>
      <c r="Z31" s="60"/>
      <c r="AA31" s="60"/>
      <c r="AB31" s="60"/>
      <c r="AC31" s="60"/>
      <c r="AD31" s="60"/>
      <c r="AE31" s="60"/>
      <c r="AG31" s="58" t="s">
        <v>440</v>
      </c>
      <c r="AH31" s="58">
        <v>0</v>
      </c>
      <c r="AI31" s="58">
        <v>1</v>
      </c>
      <c r="AJ31" s="58">
        <v>1</v>
      </c>
      <c r="AK31" s="162">
        <v>35039950</v>
      </c>
      <c r="AL31" s="58">
        <v>1</v>
      </c>
      <c r="AM31" s="226">
        <v>-1054683</v>
      </c>
      <c r="AN31" s="58"/>
      <c r="AO31" s="226"/>
      <c r="AP31" s="58"/>
      <c r="AQ31" s="58"/>
      <c r="AR31" s="58"/>
      <c r="AS31" s="86"/>
      <c r="AT31" s="58"/>
      <c r="AU31" s="58"/>
      <c r="AV31" s="58"/>
      <c r="AW31" s="86"/>
      <c r="AX31" s="81">
        <v>1</v>
      </c>
      <c r="AY31" s="234">
        <f t="shared" si="1"/>
        <v>33985267</v>
      </c>
      <c r="AZ31" s="60"/>
      <c r="BA31" s="60"/>
      <c r="BB31" s="60"/>
      <c r="BC31" s="60"/>
      <c r="BD31" s="60"/>
      <c r="BE31" s="60"/>
      <c r="BF31" s="60"/>
      <c r="BG31" s="60"/>
      <c r="BH31" s="60"/>
      <c r="BI31" s="60"/>
      <c r="BJ31" s="60"/>
      <c r="BK31" s="60"/>
    </row>
    <row r="32" spans="1:63" x14ac:dyDescent="0.25">
      <c r="A32" s="62" t="s">
        <v>441</v>
      </c>
      <c r="B32" s="59">
        <f>SUM(B11:B31)</f>
        <v>0</v>
      </c>
      <c r="C32" s="59">
        <f t="shared" ref="C32:AE32" si="2">SUM(C11:C31)</f>
        <v>20</v>
      </c>
      <c r="D32" s="59">
        <f t="shared" si="2"/>
        <v>20</v>
      </c>
      <c r="E32" s="159">
        <f>SUM(E11:E31)</f>
        <v>720000000</v>
      </c>
      <c r="F32" s="59">
        <f t="shared" si="2"/>
        <v>20</v>
      </c>
      <c r="G32" s="59">
        <f t="shared" si="2"/>
        <v>20</v>
      </c>
      <c r="H32" s="59">
        <f t="shared" si="2"/>
        <v>20</v>
      </c>
      <c r="I32" s="87">
        <f>SUM(I11:I31)</f>
        <v>0</v>
      </c>
      <c r="J32" s="59">
        <f t="shared" si="2"/>
        <v>20</v>
      </c>
      <c r="K32" s="59">
        <f t="shared" si="2"/>
        <v>20</v>
      </c>
      <c r="L32" s="59">
        <f t="shared" si="2"/>
        <v>20</v>
      </c>
      <c r="M32" s="87">
        <f>SUM(M11:M31)</f>
        <v>0</v>
      </c>
      <c r="N32" s="59">
        <f t="shared" si="2"/>
        <v>20</v>
      </c>
      <c r="O32" s="59">
        <f t="shared" si="2"/>
        <v>20</v>
      </c>
      <c r="P32" s="59">
        <f t="shared" si="2"/>
        <v>20</v>
      </c>
      <c r="Q32" s="87">
        <f>SUM(Q11:Q31)</f>
        <v>0</v>
      </c>
      <c r="R32" s="59">
        <f t="shared" si="2"/>
        <v>20</v>
      </c>
      <c r="S32" s="158">
        <f t="shared" si="2"/>
        <v>720000000</v>
      </c>
      <c r="T32" s="59">
        <f t="shared" si="2"/>
        <v>0</v>
      </c>
      <c r="U32" s="59">
        <f t="shared" si="2"/>
        <v>0</v>
      </c>
      <c r="V32" s="59">
        <f t="shared" si="2"/>
        <v>0</v>
      </c>
      <c r="W32" s="59">
        <f t="shared" si="2"/>
        <v>0</v>
      </c>
      <c r="X32" s="59">
        <f t="shared" si="2"/>
        <v>0</v>
      </c>
      <c r="Y32" s="59">
        <f t="shared" si="2"/>
        <v>0</v>
      </c>
      <c r="Z32" s="59">
        <f t="shared" si="2"/>
        <v>0</v>
      </c>
      <c r="AA32" s="59">
        <f t="shared" si="2"/>
        <v>0</v>
      </c>
      <c r="AB32" s="59">
        <f t="shared" si="2"/>
        <v>0</v>
      </c>
      <c r="AC32" s="59">
        <f t="shared" si="2"/>
        <v>0</v>
      </c>
      <c r="AD32" s="59">
        <f t="shared" si="2"/>
        <v>0</v>
      </c>
      <c r="AE32" s="59">
        <f t="shared" si="2"/>
        <v>0</v>
      </c>
      <c r="AG32" s="62" t="s">
        <v>441</v>
      </c>
      <c r="AH32" s="59">
        <f t="shared" ref="AH32:AW32" si="3">SUM(AH11:AH31)</f>
        <v>0</v>
      </c>
      <c r="AI32" s="59">
        <f t="shared" si="3"/>
        <v>9</v>
      </c>
      <c r="AJ32" s="59">
        <f t="shared" si="3"/>
        <v>20</v>
      </c>
      <c r="AK32" s="159">
        <f>SUM(AK11:AK31)</f>
        <v>696815668</v>
      </c>
      <c r="AL32" s="59">
        <f t="shared" si="3"/>
        <v>20</v>
      </c>
      <c r="AM32" s="228">
        <f>SUM(AM12:AM31)</f>
        <v>-16911169</v>
      </c>
      <c r="AN32" s="59">
        <f t="shared" si="3"/>
        <v>0</v>
      </c>
      <c r="AO32" s="87"/>
      <c r="AP32" s="59">
        <f t="shared" si="3"/>
        <v>0</v>
      </c>
      <c r="AQ32" s="59">
        <f t="shared" si="3"/>
        <v>0</v>
      </c>
      <c r="AR32" s="59">
        <f t="shared" si="3"/>
        <v>0</v>
      </c>
      <c r="AS32" s="87">
        <f t="shared" si="3"/>
        <v>0</v>
      </c>
      <c r="AT32" s="59">
        <f t="shared" si="3"/>
        <v>0</v>
      </c>
      <c r="AU32" s="59">
        <f t="shared" si="3"/>
        <v>0</v>
      </c>
      <c r="AV32" s="59">
        <f t="shared" si="3"/>
        <v>0</v>
      </c>
      <c r="AW32" s="87">
        <f t="shared" si="3"/>
        <v>0</v>
      </c>
      <c r="AX32" s="82">
        <f t="shared" ref="AX32:BK32" si="4">SUM(AX11:AX31)</f>
        <v>20</v>
      </c>
      <c r="AY32" s="229">
        <f>SUM(AY11:AY31)</f>
        <v>679904499</v>
      </c>
      <c r="AZ32" s="59">
        <f t="shared" si="4"/>
        <v>0</v>
      </c>
      <c r="BA32" s="59">
        <f t="shared" si="4"/>
        <v>0</v>
      </c>
      <c r="BB32" s="59">
        <f t="shared" si="4"/>
        <v>0</v>
      </c>
      <c r="BC32" s="59">
        <f t="shared" si="4"/>
        <v>0</v>
      </c>
      <c r="BD32" s="59">
        <f t="shared" si="4"/>
        <v>0</v>
      </c>
      <c r="BE32" s="59">
        <f t="shared" si="4"/>
        <v>0</v>
      </c>
      <c r="BF32" s="59">
        <f t="shared" si="4"/>
        <v>0</v>
      </c>
      <c r="BG32" s="59">
        <f t="shared" si="4"/>
        <v>0</v>
      </c>
      <c r="BH32" s="59">
        <f t="shared" si="4"/>
        <v>0</v>
      </c>
      <c r="BI32" s="59">
        <f t="shared" si="4"/>
        <v>0</v>
      </c>
      <c r="BJ32" s="59">
        <f t="shared" si="4"/>
        <v>0</v>
      </c>
      <c r="BK32" s="59">
        <f t="shared" si="4"/>
        <v>0</v>
      </c>
    </row>
    <row r="35" spans="1:63" ht="30" customHeight="1" x14ac:dyDescent="0.25">
      <c r="A35" s="508" t="s">
        <v>402</v>
      </c>
      <c r="B35" s="83" t="s">
        <v>29</v>
      </c>
      <c r="C35" s="83" t="s">
        <v>30</v>
      </c>
      <c r="D35" s="505" t="s">
        <v>31</v>
      </c>
      <c r="E35" s="506"/>
      <c r="F35" s="83" t="s">
        <v>32</v>
      </c>
      <c r="G35" s="83" t="s">
        <v>8</v>
      </c>
      <c r="H35" s="505" t="s">
        <v>33</v>
      </c>
      <c r="I35" s="506"/>
      <c r="J35" s="83" t="s">
        <v>34</v>
      </c>
      <c r="K35" s="83" t="s">
        <v>35</v>
      </c>
      <c r="L35" s="505" t="s">
        <v>36</v>
      </c>
      <c r="M35" s="506"/>
      <c r="N35" s="83" t="s">
        <v>37</v>
      </c>
      <c r="O35" s="83" t="s">
        <v>38</v>
      </c>
      <c r="P35" s="505" t="s">
        <v>39</v>
      </c>
      <c r="Q35" s="506"/>
      <c r="R35" s="505" t="s">
        <v>403</v>
      </c>
      <c r="S35" s="506"/>
      <c r="T35" s="505" t="s">
        <v>404</v>
      </c>
      <c r="U35" s="507"/>
      <c r="V35" s="507"/>
      <c r="W35" s="507"/>
      <c r="X35" s="507"/>
      <c r="Y35" s="506"/>
      <c r="Z35" s="505" t="s">
        <v>405</v>
      </c>
      <c r="AA35" s="507"/>
      <c r="AB35" s="507"/>
      <c r="AC35" s="507"/>
      <c r="AD35" s="507"/>
      <c r="AE35" s="506"/>
      <c r="AG35" s="508" t="s">
        <v>402</v>
      </c>
      <c r="AH35" s="83" t="s">
        <v>29</v>
      </c>
      <c r="AI35" s="83" t="s">
        <v>30</v>
      </c>
      <c r="AJ35" s="505" t="s">
        <v>31</v>
      </c>
      <c r="AK35" s="506"/>
      <c r="AL35" s="83" t="s">
        <v>32</v>
      </c>
      <c r="AM35" s="83" t="s">
        <v>8</v>
      </c>
      <c r="AN35" s="505" t="s">
        <v>33</v>
      </c>
      <c r="AO35" s="506"/>
      <c r="AP35" s="83" t="s">
        <v>34</v>
      </c>
      <c r="AQ35" s="83" t="s">
        <v>35</v>
      </c>
      <c r="AR35" s="505" t="s">
        <v>36</v>
      </c>
      <c r="AS35" s="506"/>
      <c r="AT35" s="83" t="s">
        <v>37</v>
      </c>
      <c r="AU35" s="83" t="s">
        <v>38</v>
      </c>
      <c r="AV35" s="505" t="s">
        <v>39</v>
      </c>
      <c r="AW35" s="506"/>
      <c r="AX35" s="505" t="s">
        <v>403</v>
      </c>
      <c r="AY35" s="506"/>
      <c r="AZ35" s="505" t="s">
        <v>404</v>
      </c>
      <c r="BA35" s="507"/>
      <c r="BB35" s="507"/>
      <c r="BC35" s="507"/>
      <c r="BD35" s="507"/>
      <c r="BE35" s="506"/>
      <c r="BF35" s="505" t="s">
        <v>405</v>
      </c>
      <c r="BG35" s="507"/>
      <c r="BH35" s="507"/>
      <c r="BI35" s="507"/>
      <c r="BJ35" s="507"/>
      <c r="BK35" s="506"/>
    </row>
    <row r="36" spans="1:63" ht="36" customHeight="1" x14ac:dyDescent="0.25">
      <c r="A36" s="509"/>
      <c r="B36" s="40" t="s">
        <v>406</v>
      </c>
      <c r="C36" s="40" t="s">
        <v>406</v>
      </c>
      <c r="D36" s="40" t="s">
        <v>406</v>
      </c>
      <c r="E36" s="40" t="s">
        <v>407</v>
      </c>
      <c r="F36" s="40" t="s">
        <v>406</v>
      </c>
      <c r="G36" s="40" t="s">
        <v>406</v>
      </c>
      <c r="H36" s="40" t="s">
        <v>406</v>
      </c>
      <c r="I36" s="40" t="s">
        <v>407</v>
      </c>
      <c r="J36" s="40" t="s">
        <v>406</v>
      </c>
      <c r="K36" s="40" t="s">
        <v>406</v>
      </c>
      <c r="L36" s="40" t="s">
        <v>406</v>
      </c>
      <c r="M36" s="40" t="s">
        <v>407</v>
      </c>
      <c r="N36" s="40" t="s">
        <v>406</v>
      </c>
      <c r="O36" s="40" t="s">
        <v>406</v>
      </c>
      <c r="P36" s="40" t="s">
        <v>406</v>
      </c>
      <c r="Q36" s="40" t="s">
        <v>407</v>
      </c>
      <c r="R36" s="40" t="s">
        <v>406</v>
      </c>
      <c r="S36" s="40" t="s">
        <v>407</v>
      </c>
      <c r="T36" s="78" t="s">
        <v>408</v>
      </c>
      <c r="U36" s="78" t="s">
        <v>409</v>
      </c>
      <c r="V36" s="78" t="s">
        <v>410</v>
      </c>
      <c r="W36" s="78" t="s">
        <v>411</v>
      </c>
      <c r="X36" s="79" t="s">
        <v>412</v>
      </c>
      <c r="Y36" s="78" t="s">
        <v>413</v>
      </c>
      <c r="Z36" s="40" t="s">
        <v>414</v>
      </c>
      <c r="AA36" s="57" t="s">
        <v>415</v>
      </c>
      <c r="AB36" s="40" t="s">
        <v>416</v>
      </c>
      <c r="AC36" s="40" t="s">
        <v>417</v>
      </c>
      <c r="AD36" s="40" t="s">
        <v>418</v>
      </c>
      <c r="AE36" s="40" t="s">
        <v>419</v>
      </c>
      <c r="AG36" s="509"/>
      <c r="AH36" s="40" t="s">
        <v>406</v>
      </c>
      <c r="AI36" s="40" t="s">
        <v>406</v>
      </c>
      <c r="AJ36" s="40" t="s">
        <v>406</v>
      </c>
      <c r="AK36" s="40" t="s">
        <v>407</v>
      </c>
      <c r="AL36" s="40" t="s">
        <v>406</v>
      </c>
      <c r="AM36" s="40" t="s">
        <v>406</v>
      </c>
      <c r="AN36" s="40" t="s">
        <v>406</v>
      </c>
      <c r="AO36" s="40" t="s">
        <v>407</v>
      </c>
      <c r="AP36" s="40" t="s">
        <v>406</v>
      </c>
      <c r="AQ36" s="40" t="s">
        <v>406</v>
      </c>
      <c r="AR36" s="40" t="s">
        <v>406</v>
      </c>
      <c r="AS36" s="40" t="s">
        <v>407</v>
      </c>
      <c r="AT36" s="40" t="s">
        <v>406</v>
      </c>
      <c r="AU36" s="40" t="s">
        <v>406</v>
      </c>
      <c r="AV36" s="40" t="s">
        <v>406</v>
      </c>
      <c r="AW36" s="40" t="s">
        <v>407</v>
      </c>
      <c r="AX36" s="40" t="s">
        <v>406</v>
      </c>
      <c r="AY36" s="40" t="s">
        <v>407</v>
      </c>
      <c r="AZ36" s="78" t="s">
        <v>408</v>
      </c>
      <c r="BA36" s="78" t="s">
        <v>409</v>
      </c>
      <c r="BB36" s="78" t="s">
        <v>410</v>
      </c>
      <c r="BC36" s="78" t="s">
        <v>411</v>
      </c>
      <c r="BD36" s="79" t="s">
        <v>412</v>
      </c>
      <c r="BE36" s="78" t="s">
        <v>413</v>
      </c>
      <c r="BF36" s="76" t="s">
        <v>414</v>
      </c>
      <c r="BG36" s="77" t="s">
        <v>415</v>
      </c>
      <c r="BH36" s="76" t="s">
        <v>416</v>
      </c>
      <c r="BI36" s="76" t="s">
        <v>417</v>
      </c>
      <c r="BJ36" s="76" t="s">
        <v>418</v>
      </c>
      <c r="BK36" s="76" t="s">
        <v>419</v>
      </c>
    </row>
    <row r="37" spans="1:63" x14ac:dyDescent="0.25">
      <c r="A37" s="58" t="s">
        <v>420</v>
      </c>
      <c r="B37" s="58"/>
      <c r="C37" s="58"/>
      <c r="D37" s="58"/>
      <c r="E37" s="86"/>
      <c r="F37" s="58"/>
      <c r="G37" s="58"/>
      <c r="H37" s="58"/>
      <c r="I37" s="86"/>
      <c r="J37" s="58"/>
      <c r="K37" s="58"/>
      <c r="L37" s="58"/>
      <c r="M37" s="86"/>
      <c r="N37" s="58"/>
      <c r="O37" s="58"/>
      <c r="P37" s="58"/>
      <c r="Q37" s="86"/>
      <c r="R37" s="81">
        <f t="shared" ref="R37:R57" si="5">B37+C37+D37+F37+G37+H37+J37+K37+L37+N37+O37+P37</f>
        <v>0</v>
      </c>
      <c r="S37" s="65">
        <f>+E37+I37+M37+Q37</f>
        <v>0</v>
      </c>
      <c r="T37" s="80"/>
      <c r="U37" s="80"/>
      <c r="V37" s="80"/>
      <c r="W37" s="80"/>
      <c r="X37" s="80"/>
      <c r="Y37" s="60"/>
      <c r="Z37" s="60"/>
      <c r="AA37" s="60"/>
      <c r="AB37" s="60"/>
      <c r="AC37" s="60"/>
      <c r="AD37" s="60"/>
      <c r="AE37" s="61"/>
      <c r="AG37" s="58" t="s">
        <v>420</v>
      </c>
      <c r="AH37" s="58"/>
      <c r="AI37" s="58"/>
      <c r="AJ37" s="58"/>
      <c r="AK37" s="86"/>
      <c r="AL37" s="58"/>
      <c r="AM37" s="58"/>
      <c r="AN37" s="58"/>
      <c r="AO37" s="86"/>
      <c r="AP37" s="58"/>
      <c r="AQ37" s="58"/>
      <c r="AR37" s="58"/>
      <c r="AS37" s="86"/>
      <c r="AT37" s="58"/>
      <c r="AU37" s="58"/>
      <c r="AV37" s="58"/>
      <c r="AW37" s="86"/>
      <c r="AX37" s="81">
        <f t="shared" ref="AX37:AX57" si="6">AH37+AI37+AJ37+AL37+AM37+AN37+AP37+AQ37+AR37+AT37+AU37+AV37</f>
        <v>0</v>
      </c>
      <c r="AY37" s="65">
        <f t="shared" ref="AY37:AY57" si="7">+AK37+AO37+AS37+AW37</f>
        <v>0</v>
      </c>
      <c r="AZ37" s="60"/>
      <c r="BA37" s="60"/>
      <c r="BB37" s="60"/>
      <c r="BC37" s="60"/>
      <c r="BD37" s="60"/>
      <c r="BE37" s="60"/>
      <c r="BF37" s="60"/>
      <c r="BG37" s="60"/>
      <c r="BH37" s="60"/>
      <c r="BI37" s="60"/>
      <c r="BJ37" s="60"/>
      <c r="BK37" s="61"/>
    </row>
    <row r="38" spans="1:63" x14ac:dyDescent="0.25">
      <c r="A38" s="58" t="s">
        <v>421</v>
      </c>
      <c r="B38" s="58"/>
      <c r="C38" s="58"/>
      <c r="D38" s="58"/>
      <c r="E38" s="86"/>
      <c r="F38" s="58"/>
      <c r="G38" s="58"/>
      <c r="H38" s="58"/>
      <c r="I38" s="86"/>
      <c r="J38" s="58"/>
      <c r="K38" s="58"/>
      <c r="L38" s="58"/>
      <c r="M38" s="86"/>
      <c r="N38" s="58"/>
      <c r="O38" s="58"/>
      <c r="P38" s="58"/>
      <c r="Q38" s="86"/>
      <c r="R38" s="81">
        <f t="shared" si="5"/>
        <v>0</v>
      </c>
      <c r="S38" s="65">
        <f t="shared" ref="S38:S57" si="8">+E38+I38+M38+Q38</f>
        <v>0</v>
      </c>
      <c r="T38" s="80"/>
      <c r="U38" s="80"/>
      <c r="V38" s="80"/>
      <c r="W38" s="80"/>
      <c r="X38" s="80"/>
      <c r="Y38" s="60"/>
      <c r="Z38" s="60"/>
      <c r="AA38" s="60"/>
      <c r="AB38" s="60"/>
      <c r="AC38" s="60"/>
      <c r="AD38" s="60"/>
      <c r="AE38" s="60"/>
      <c r="AG38" s="58" t="s">
        <v>421</v>
      </c>
      <c r="AH38" s="58"/>
      <c r="AI38" s="58"/>
      <c r="AJ38" s="58"/>
      <c r="AK38" s="86"/>
      <c r="AL38" s="58"/>
      <c r="AM38" s="58"/>
      <c r="AN38" s="58"/>
      <c r="AO38" s="86"/>
      <c r="AP38" s="58"/>
      <c r="AQ38" s="58"/>
      <c r="AR38" s="58"/>
      <c r="AS38" s="86"/>
      <c r="AT38" s="58"/>
      <c r="AU38" s="58"/>
      <c r="AV38" s="58"/>
      <c r="AW38" s="86"/>
      <c r="AX38" s="81">
        <f t="shared" si="6"/>
        <v>0</v>
      </c>
      <c r="AY38" s="65">
        <f t="shared" si="7"/>
        <v>0</v>
      </c>
      <c r="AZ38" s="60"/>
      <c r="BA38" s="60"/>
      <c r="BB38" s="60"/>
      <c r="BC38" s="60"/>
      <c r="BD38" s="60"/>
      <c r="BE38" s="60"/>
      <c r="BF38" s="60"/>
      <c r="BG38" s="60"/>
      <c r="BH38" s="60"/>
      <c r="BI38" s="60"/>
      <c r="BJ38" s="60"/>
      <c r="BK38" s="60"/>
    </row>
    <row r="39" spans="1:63" x14ac:dyDescent="0.25">
      <c r="A39" s="58" t="s">
        <v>422</v>
      </c>
      <c r="B39" s="58"/>
      <c r="C39" s="58"/>
      <c r="D39" s="58"/>
      <c r="E39" s="86"/>
      <c r="F39" s="58"/>
      <c r="G39" s="58"/>
      <c r="H39" s="58"/>
      <c r="I39" s="86"/>
      <c r="J39" s="58"/>
      <c r="K39" s="58"/>
      <c r="L39" s="58"/>
      <c r="M39" s="86"/>
      <c r="N39" s="58"/>
      <c r="O39" s="58"/>
      <c r="P39" s="58"/>
      <c r="Q39" s="86"/>
      <c r="R39" s="81">
        <f t="shared" si="5"/>
        <v>0</v>
      </c>
      <c r="S39" s="65">
        <f t="shared" si="8"/>
        <v>0</v>
      </c>
      <c r="T39" s="80"/>
      <c r="U39" s="80"/>
      <c r="V39" s="80"/>
      <c r="W39" s="80"/>
      <c r="X39" s="80"/>
      <c r="Y39" s="60"/>
      <c r="Z39" s="60"/>
      <c r="AA39" s="60"/>
      <c r="AB39" s="60"/>
      <c r="AC39" s="60"/>
      <c r="AD39" s="60"/>
      <c r="AE39" s="60"/>
      <c r="AG39" s="58" t="s">
        <v>422</v>
      </c>
      <c r="AH39" s="58"/>
      <c r="AI39" s="58"/>
      <c r="AJ39" s="58"/>
      <c r="AK39" s="86"/>
      <c r="AL39" s="58"/>
      <c r="AM39" s="58"/>
      <c r="AN39" s="58"/>
      <c r="AO39" s="86"/>
      <c r="AP39" s="58"/>
      <c r="AQ39" s="58"/>
      <c r="AR39" s="58"/>
      <c r="AS39" s="86"/>
      <c r="AT39" s="58"/>
      <c r="AU39" s="58"/>
      <c r="AV39" s="58"/>
      <c r="AW39" s="86"/>
      <c r="AX39" s="81">
        <f t="shared" si="6"/>
        <v>0</v>
      </c>
      <c r="AY39" s="65">
        <f t="shared" si="7"/>
        <v>0</v>
      </c>
      <c r="AZ39" s="60"/>
      <c r="BA39" s="60"/>
      <c r="BB39" s="60"/>
      <c r="BC39" s="60"/>
      <c r="BD39" s="60"/>
      <c r="BE39" s="60"/>
      <c r="BF39" s="60"/>
      <c r="BG39" s="60"/>
      <c r="BH39" s="60"/>
      <c r="BI39" s="60"/>
      <c r="BJ39" s="60"/>
      <c r="BK39" s="60"/>
    </row>
    <row r="40" spans="1:63" x14ac:dyDescent="0.25">
      <c r="A40" s="58" t="s">
        <v>423</v>
      </c>
      <c r="B40" s="58"/>
      <c r="C40" s="58"/>
      <c r="D40" s="58"/>
      <c r="E40" s="86"/>
      <c r="F40" s="58"/>
      <c r="G40" s="58"/>
      <c r="H40" s="58"/>
      <c r="I40" s="86"/>
      <c r="J40" s="58"/>
      <c r="K40" s="58"/>
      <c r="L40" s="58"/>
      <c r="M40" s="86"/>
      <c r="N40" s="58"/>
      <c r="O40" s="58"/>
      <c r="P40" s="58"/>
      <c r="Q40" s="86"/>
      <c r="R40" s="81">
        <f t="shared" si="5"/>
        <v>0</v>
      </c>
      <c r="S40" s="65">
        <f t="shared" si="8"/>
        <v>0</v>
      </c>
      <c r="T40" s="80"/>
      <c r="U40" s="80"/>
      <c r="V40" s="80"/>
      <c r="W40" s="80"/>
      <c r="X40" s="80"/>
      <c r="Y40" s="60"/>
      <c r="Z40" s="60"/>
      <c r="AA40" s="60"/>
      <c r="AB40" s="60"/>
      <c r="AC40" s="60"/>
      <c r="AD40" s="60"/>
      <c r="AE40" s="60"/>
      <c r="AG40" s="58" t="s">
        <v>423</v>
      </c>
      <c r="AH40" s="58"/>
      <c r="AI40" s="58"/>
      <c r="AJ40" s="58"/>
      <c r="AK40" s="86"/>
      <c r="AL40" s="58"/>
      <c r="AM40" s="58"/>
      <c r="AN40" s="58"/>
      <c r="AO40" s="86"/>
      <c r="AP40" s="58"/>
      <c r="AQ40" s="58"/>
      <c r="AR40" s="58"/>
      <c r="AS40" s="86"/>
      <c r="AT40" s="58"/>
      <c r="AU40" s="58"/>
      <c r="AV40" s="58"/>
      <c r="AW40" s="86"/>
      <c r="AX40" s="81">
        <f t="shared" si="6"/>
        <v>0</v>
      </c>
      <c r="AY40" s="65">
        <f t="shared" si="7"/>
        <v>0</v>
      </c>
      <c r="AZ40" s="60"/>
      <c r="BA40" s="60"/>
      <c r="BB40" s="60"/>
      <c r="BC40" s="60"/>
      <c r="BD40" s="60"/>
      <c r="BE40" s="60"/>
      <c r="BF40" s="60"/>
      <c r="BG40" s="60"/>
      <c r="BH40" s="60"/>
      <c r="BI40" s="60"/>
      <c r="BJ40" s="60"/>
      <c r="BK40" s="60"/>
    </row>
    <row r="41" spans="1:63" x14ac:dyDescent="0.25">
      <c r="A41" s="58" t="s">
        <v>424</v>
      </c>
      <c r="B41" s="58"/>
      <c r="C41" s="58"/>
      <c r="D41" s="58"/>
      <c r="E41" s="86"/>
      <c r="F41" s="58"/>
      <c r="G41" s="58"/>
      <c r="H41" s="58"/>
      <c r="I41" s="86"/>
      <c r="J41" s="58"/>
      <c r="K41" s="58"/>
      <c r="L41" s="58"/>
      <c r="M41" s="86"/>
      <c r="N41" s="58"/>
      <c r="O41" s="58"/>
      <c r="P41" s="58"/>
      <c r="Q41" s="86"/>
      <c r="R41" s="81">
        <f t="shared" si="5"/>
        <v>0</v>
      </c>
      <c r="S41" s="65">
        <f t="shared" si="8"/>
        <v>0</v>
      </c>
      <c r="T41" s="80"/>
      <c r="U41" s="80"/>
      <c r="V41" s="80"/>
      <c r="W41" s="80"/>
      <c r="X41" s="80"/>
      <c r="Y41" s="60"/>
      <c r="Z41" s="60"/>
      <c r="AA41" s="60"/>
      <c r="AB41" s="60"/>
      <c r="AC41" s="60"/>
      <c r="AD41" s="60"/>
      <c r="AE41" s="60"/>
      <c r="AG41" s="58" t="s">
        <v>424</v>
      </c>
      <c r="AH41" s="58"/>
      <c r="AI41" s="58"/>
      <c r="AJ41" s="58"/>
      <c r="AK41" s="86"/>
      <c r="AL41" s="58"/>
      <c r="AM41" s="58"/>
      <c r="AN41" s="58"/>
      <c r="AO41" s="86"/>
      <c r="AP41" s="58"/>
      <c r="AQ41" s="58"/>
      <c r="AR41" s="58"/>
      <c r="AS41" s="86"/>
      <c r="AT41" s="58"/>
      <c r="AU41" s="58"/>
      <c r="AV41" s="58"/>
      <c r="AW41" s="86"/>
      <c r="AX41" s="81">
        <f t="shared" si="6"/>
        <v>0</v>
      </c>
      <c r="AY41" s="65">
        <f t="shared" si="7"/>
        <v>0</v>
      </c>
      <c r="AZ41" s="60"/>
      <c r="BA41" s="60"/>
      <c r="BB41" s="60"/>
      <c r="BC41" s="60"/>
      <c r="BD41" s="60"/>
      <c r="BE41" s="60"/>
      <c r="BF41" s="60"/>
      <c r="BG41" s="60"/>
      <c r="BH41" s="60"/>
      <c r="BI41" s="60"/>
      <c r="BJ41" s="60"/>
      <c r="BK41" s="60"/>
    </row>
    <row r="42" spans="1:63" x14ac:dyDescent="0.25">
      <c r="A42" s="58" t="s">
        <v>425</v>
      </c>
      <c r="B42" s="58"/>
      <c r="C42" s="58"/>
      <c r="D42" s="58"/>
      <c r="E42" s="86"/>
      <c r="F42" s="58"/>
      <c r="G42" s="58"/>
      <c r="H42" s="58"/>
      <c r="I42" s="86"/>
      <c r="J42" s="58"/>
      <c r="K42" s="58"/>
      <c r="L42" s="58"/>
      <c r="M42" s="86"/>
      <c r="N42" s="58"/>
      <c r="O42" s="58"/>
      <c r="P42" s="58"/>
      <c r="Q42" s="86"/>
      <c r="R42" s="81">
        <f t="shared" si="5"/>
        <v>0</v>
      </c>
      <c r="S42" s="65">
        <f t="shared" si="8"/>
        <v>0</v>
      </c>
      <c r="T42" s="80"/>
      <c r="U42" s="80"/>
      <c r="V42" s="80"/>
      <c r="W42" s="80"/>
      <c r="X42" s="80"/>
      <c r="Y42" s="60"/>
      <c r="Z42" s="60"/>
      <c r="AA42" s="60"/>
      <c r="AB42" s="60"/>
      <c r="AC42" s="60"/>
      <c r="AD42" s="60"/>
      <c r="AE42" s="60"/>
      <c r="AG42" s="58" t="s">
        <v>425</v>
      </c>
      <c r="AH42" s="58"/>
      <c r="AI42" s="58"/>
      <c r="AJ42" s="58"/>
      <c r="AK42" s="86"/>
      <c r="AL42" s="58"/>
      <c r="AM42" s="58"/>
      <c r="AN42" s="58"/>
      <c r="AO42" s="86"/>
      <c r="AP42" s="58"/>
      <c r="AQ42" s="58"/>
      <c r="AR42" s="58"/>
      <c r="AS42" s="86"/>
      <c r="AT42" s="58"/>
      <c r="AU42" s="58"/>
      <c r="AV42" s="58"/>
      <c r="AW42" s="86"/>
      <c r="AX42" s="81">
        <f t="shared" si="6"/>
        <v>0</v>
      </c>
      <c r="AY42" s="65">
        <f t="shared" si="7"/>
        <v>0</v>
      </c>
      <c r="AZ42" s="60"/>
      <c r="BA42" s="60"/>
      <c r="BB42" s="60"/>
      <c r="BC42" s="60"/>
      <c r="BD42" s="60"/>
      <c r="BE42" s="60"/>
      <c r="BF42" s="60"/>
      <c r="BG42" s="60"/>
      <c r="BH42" s="60"/>
      <c r="BI42" s="60"/>
      <c r="BJ42" s="60"/>
      <c r="BK42" s="60"/>
    </row>
    <row r="43" spans="1:63" x14ac:dyDescent="0.25">
      <c r="A43" s="58" t="s">
        <v>426</v>
      </c>
      <c r="B43" s="58"/>
      <c r="C43" s="58"/>
      <c r="D43" s="58"/>
      <c r="E43" s="86"/>
      <c r="F43" s="58"/>
      <c r="G43" s="58"/>
      <c r="H43" s="58"/>
      <c r="I43" s="86"/>
      <c r="J43" s="58"/>
      <c r="K43" s="58"/>
      <c r="L43" s="58"/>
      <c r="M43" s="86"/>
      <c r="N43" s="58"/>
      <c r="O43" s="58"/>
      <c r="P43" s="58"/>
      <c r="Q43" s="86"/>
      <c r="R43" s="81">
        <f t="shared" si="5"/>
        <v>0</v>
      </c>
      <c r="S43" s="65">
        <f t="shared" si="8"/>
        <v>0</v>
      </c>
      <c r="T43" s="80"/>
      <c r="U43" s="80"/>
      <c r="V43" s="80"/>
      <c r="W43" s="80"/>
      <c r="X43" s="80"/>
      <c r="Y43" s="60"/>
      <c r="Z43" s="60"/>
      <c r="AA43" s="60"/>
      <c r="AB43" s="60"/>
      <c r="AC43" s="60"/>
      <c r="AD43" s="60"/>
      <c r="AE43" s="60"/>
      <c r="AG43" s="58" t="s">
        <v>426</v>
      </c>
      <c r="AH43" s="58"/>
      <c r="AI43" s="58"/>
      <c r="AJ43" s="58"/>
      <c r="AK43" s="86"/>
      <c r="AL43" s="58"/>
      <c r="AM43" s="58"/>
      <c r="AN43" s="58"/>
      <c r="AO43" s="86"/>
      <c r="AP43" s="58"/>
      <c r="AQ43" s="58"/>
      <c r="AR43" s="58"/>
      <c r="AS43" s="86"/>
      <c r="AT43" s="58"/>
      <c r="AU43" s="58"/>
      <c r="AV43" s="58"/>
      <c r="AW43" s="86"/>
      <c r="AX43" s="81">
        <f t="shared" si="6"/>
        <v>0</v>
      </c>
      <c r="AY43" s="65">
        <f t="shared" si="7"/>
        <v>0</v>
      </c>
      <c r="AZ43" s="60"/>
      <c r="BA43" s="60"/>
      <c r="BB43" s="60"/>
      <c r="BC43" s="60"/>
      <c r="BD43" s="60"/>
      <c r="BE43" s="60"/>
      <c r="BF43" s="60"/>
      <c r="BG43" s="60"/>
      <c r="BH43" s="60"/>
      <c r="BI43" s="60"/>
      <c r="BJ43" s="60"/>
      <c r="BK43" s="60"/>
    </row>
    <row r="44" spans="1:63" x14ac:dyDescent="0.25">
      <c r="A44" s="58" t="s">
        <v>427</v>
      </c>
      <c r="B44" s="58"/>
      <c r="C44" s="58"/>
      <c r="D44" s="58"/>
      <c r="E44" s="86"/>
      <c r="F44" s="58"/>
      <c r="G44" s="58"/>
      <c r="H44" s="58"/>
      <c r="I44" s="86"/>
      <c r="J44" s="58"/>
      <c r="K44" s="58"/>
      <c r="L44" s="58"/>
      <c r="M44" s="86"/>
      <c r="N44" s="58"/>
      <c r="O44" s="58"/>
      <c r="P44" s="58"/>
      <c r="Q44" s="86"/>
      <c r="R44" s="81">
        <f t="shared" si="5"/>
        <v>0</v>
      </c>
      <c r="S44" s="65">
        <f t="shared" si="8"/>
        <v>0</v>
      </c>
      <c r="T44" s="80"/>
      <c r="U44" s="80"/>
      <c r="V44" s="80"/>
      <c r="W44" s="80"/>
      <c r="X44" s="80"/>
      <c r="Y44" s="60"/>
      <c r="Z44" s="60"/>
      <c r="AA44" s="60"/>
      <c r="AB44" s="60"/>
      <c r="AC44" s="60"/>
      <c r="AD44" s="60"/>
      <c r="AE44" s="60"/>
      <c r="AG44" s="58" t="s">
        <v>427</v>
      </c>
      <c r="AH44" s="58"/>
      <c r="AI44" s="58"/>
      <c r="AJ44" s="58"/>
      <c r="AK44" s="86"/>
      <c r="AL44" s="58"/>
      <c r="AM44" s="58"/>
      <c r="AN44" s="58"/>
      <c r="AO44" s="86"/>
      <c r="AP44" s="58"/>
      <c r="AQ44" s="58"/>
      <c r="AR44" s="58"/>
      <c r="AS44" s="86"/>
      <c r="AT44" s="58"/>
      <c r="AU44" s="58"/>
      <c r="AV44" s="58"/>
      <c r="AW44" s="86"/>
      <c r="AX44" s="81">
        <f t="shared" si="6"/>
        <v>0</v>
      </c>
      <c r="AY44" s="65">
        <f t="shared" si="7"/>
        <v>0</v>
      </c>
      <c r="AZ44" s="60"/>
      <c r="BA44" s="60"/>
      <c r="BB44" s="60"/>
      <c r="BC44" s="60"/>
      <c r="BD44" s="60"/>
      <c r="BE44" s="60"/>
      <c r="BF44" s="60"/>
      <c r="BG44" s="60"/>
      <c r="BH44" s="60"/>
      <c r="BI44" s="60"/>
      <c r="BJ44" s="60"/>
      <c r="BK44" s="60"/>
    </row>
    <row r="45" spans="1:63" x14ac:dyDescent="0.25">
      <c r="A45" s="58" t="s">
        <v>428</v>
      </c>
      <c r="B45" s="58"/>
      <c r="C45" s="58"/>
      <c r="D45" s="58"/>
      <c r="E45" s="86"/>
      <c r="F45" s="58"/>
      <c r="G45" s="58"/>
      <c r="H45" s="58"/>
      <c r="I45" s="86"/>
      <c r="J45" s="58"/>
      <c r="K45" s="58"/>
      <c r="L45" s="58"/>
      <c r="M45" s="86"/>
      <c r="N45" s="58"/>
      <c r="O45" s="58"/>
      <c r="P45" s="58"/>
      <c r="Q45" s="86"/>
      <c r="R45" s="81">
        <f t="shared" si="5"/>
        <v>0</v>
      </c>
      <c r="S45" s="65">
        <f t="shared" si="8"/>
        <v>0</v>
      </c>
      <c r="T45" s="80"/>
      <c r="U45" s="80"/>
      <c r="V45" s="80"/>
      <c r="W45" s="80"/>
      <c r="X45" s="80"/>
      <c r="Y45" s="60"/>
      <c r="Z45" s="60"/>
      <c r="AA45" s="60"/>
      <c r="AB45" s="60"/>
      <c r="AC45" s="60"/>
      <c r="AD45" s="60"/>
      <c r="AE45" s="60"/>
      <c r="AG45" s="58" t="s">
        <v>428</v>
      </c>
      <c r="AH45" s="58"/>
      <c r="AI45" s="58"/>
      <c r="AJ45" s="58"/>
      <c r="AK45" s="86"/>
      <c r="AL45" s="58"/>
      <c r="AM45" s="58"/>
      <c r="AN45" s="58"/>
      <c r="AO45" s="86"/>
      <c r="AP45" s="58"/>
      <c r="AQ45" s="58"/>
      <c r="AR45" s="58"/>
      <c r="AS45" s="86"/>
      <c r="AT45" s="58"/>
      <c r="AU45" s="58"/>
      <c r="AV45" s="58"/>
      <c r="AW45" s="86"/>
      <c r="AX45" s="81">
        <f t="shared" si="6"/>
        <v>0</v>
      </c>
      <c r="AY45" s="65">
        <f t="shared" si="7"/>
        <v>0</v>
      </c>
      <c r="AZ45" s="60"/>
      <c r="BA45" s="60"/>
      <c r="BB45" s="60"/>
      <c r="BC45" s="60"/>
      <c r="BD45" s="60"/>
      <c r="BE45" s="60"/>
      <c r="BF45" s="60"/>
      <c r="BG45" s="60"/>
      <c r="BH45" s="60"/>
      <c r="BI45" s="58"/>
      <c r="BJ45" s="58"/>
      <c r="BK45" s="58"/>
    </row>
    <row r="46" spans="1:63" x14ac:dyDescent="0.25">
      <c r="A46" s="58" t="s">
        <v>429</v>
      </c>
      <c r="B46" s="58"/>
      <c r="C46" s="58"/>
      <c r="D46" s="58"/>
      <c r="E46" s="86"/>
      <c r="F46" s="58"/>
      <c r="G46" s="58"/>
      <c r="H46" s="58"/>
      <c r="I46" s="86"/>
      <c r="J46" s="58"/>
      <c r="K46" s="58"/>
      <c r="L46" s="58"/>
      <c r="M46" s="86"/>
      <c r="N46" s="58"/>
      <c r="O46" s="58"/>
      <c r="P46" s="58"/>
      <c r="Q46" s="86"/>
      <c r="R46" s="81">
        <f t="shared" si="5"/>
        <v>0</v>
      </c>
      <c r="S46" s="65">
        <f t="shared" si="8"/>
        <v>0</v>
      </c>
      <c r="T46" s="80"/>
      <c r="U46" s="80"/>
      <c r="V46" s="80"/>
      <c r="W46" s="80"/>
      <c r="X46" s="80"/>
      <c r="Y46" s="60"/>
      <c r="Z46" s="60"/>
      <c r="AA46" s="60"/>
      <c r="AB46" s="60"/>
      <c r="AC46" s="60"/>
      <c r="AD46" s="60"/>
      <c r="AE46" s="60"/>
      <c r="AG46" s="58" t="s">
        <v>429</v>
      </c>
      <c r="AH46" s="58"/>
      <c r="AI46" s="58"/>
      <c r="AJ46" s="58"/>
      <c r="AK46" s="86"/>
      <c r="AL46" s="58"/>
      <c r="AM46" s="58"/>
      <c r="AN46" s="58"/>
      <c r="AO46" s="86"/>
      <c r="AP46" s="58"/>
      <c r="AQ46" s="58"/>
      <c r="AR46" s="58"/>
      <c r="AS46" s="86"/>
      <c r="AT46" s="58"/>
      <c r="AU46" s="58"/>
      <c r="AV46" s="58"/>
      <c r="AW46" s="86"/>
      <c r="AX46" s="81">
        <f t="shared" si="6"/>
        <v>0</v>
      </c>
      <c r="AY46" s="65">
        <f t="shared" si="7"/>
        <v>0</v>
      </c>
      <c r="AZ46" s="60"/>
      <c r="BA46" s="60"/>
      <c r="BB46" s="60"/>
      <c r="BC46" s="60"/>
      <c r="BD46" s="60"/>
      <c r="BE46" s="60"/>
      <c r="BF46" s="60"/>
      <c r="BG46" s="60"/>
      <c r="BH46" s="60"/>
      <c r="BI46" s="58"/>
      <c r="BJ46" s="58"/>
      <c r="BK46" s="58"/>
    </row>
    <row r="47" spans="1:63" x14ac:dyDescent="0.25">
      <c r="A47" s="58" t="s">
        <v>430</v>
      </c>
      <c r="B47" s="58"/>
      <c r="C47" s="58"/>
      <c r="D47" s="58"/>
      <c r="E47" s="86"/>
      <c r="F47" s="58"/>
      <c r="G47" s="58"/>
      <c r="H47" s="58"/>
      <c r="I47" s="86"/>
      <c r="J47" s="58"/>
      <c r="K47" s="58"/>
      <c r="L47" s="58"/>
      <c r="M47" s="86"/>
      <c r="N47" s="58"/>
      <c r="O47" s="58"/>
      <c r="P47" s="58"/>
      <c r="Q47" s="86"/>
      <c r="R47" s="81">
        <f t="shared" si="5"/>
        <v>0</v>
      </c>
      <c r="S47" s="65">
        <f t="shared" si="8"/>
        <v>0</v>
      </c>
      <c r="T47" s="80"/>
      <c r="U47" s="80"/>
      <c r="V47" s="80"/>
      <c r="W47" s="80"/>
      <c r="X47" s="80"/>
      <c r="Y47" s="60"/>
      <c r="Z47" s="60"/>
      <c r="AA47" s="60"/>
      <c r="AB47" s="60"/>
      <c r="AC47" s="60"/>
      <c r="AD47" s="60"/>
      <c r="AE47" s="60"/>
      <c r="AG47" s="58" t="s">
        <v>430</v>
      </c>
      <c r="AH47" s="58"/>
      <c r="AI47" s="58"/>
      <c r="AJ47" s="58"/>
      <c r="AK47" s="86"/>
      <c r="AL47" s="58"/>
      <c r="AM47" s="58"/>
      <c r="AN47" s="58"/>
      <c r="AO47" s="86"/>
      <c r="AP47" s="58"/>
      <c r="AQ47" s="58"/>
      <c r="AR47" s="58"/>
      <c r="AS47" s="86"/>
      <c r="AT47" s="58"/>
      <c r="AU47" s="58"/>
      <c r="AV47" s="58"/>
      <c r="AW47" s="86"/>
      <c r="AX47" s="81">
        <f t="shared" si="6"/>
        <v>0</v>
      </c>
      <c r="AY47" s="65">
        <f t="shared" si="7"/>
        <v>0</v>
      </c>
      <c r="AZ47" s="60"/>
      <c r="BA47" s="60"/>
      <c r="BB47" s="60"/>
      <c r="BC47" s="60"/>
      <c r="BD47" s="60"/>
      <c r="BE47" s="60"/>
      <c r="BF47" s="60"/>
      <c r="BG47" s="60"/>
      <c r="BH47" s="60"/>
      <c r="BI47" s="58"/>
      <c r="BJ47" s="58"/>
      <c r="BK47" s="58"/>
    </row>
    <row r="48" spans="1:63" x14ac:dyDescent="0.25">
      <c r="A48" s="58" t="s">
        <v>431</v>
      </c>
      <c r="B48" s="58"/>
      <c r="C48" s="58"/>
      <c r="D48" s="58"/>
      <c r="E48" s="86"/>
      <c r="F48" s="58"/>
      <c r="G48" s="58"/>
      <c r="H48" s="58"/>
      <c r="I48" s="86"/>
      <c r="J48" s="58"/>
      <c r="K48" s="58"/>
      <c r="L48" s="58"/>
      <c r="M48" s="86"/>
      <c r="N48" s="58"/>
      <c r="O48" s="58"/>
      <c r="P48" s="58"/>
      <c r="Q48" s="86"/>
      <c r="R48" s="81">
        <f t="shared" si="5"/>
        <v>0</v>
      </c>
      <c r="S48" s="65">
        <f t="shared" si="8"/>
        <v>0</v>
      </c>
      <c r="T48" s="80"/>
      <c r="U48" s="80"/>
      <c r="V48" s="80"/>
      <c r="W48" s="80"/>
      <c r="X48" s="80"/>
      <c r="Y48" s="60"/>
      <c r="Z48" s="60"/>
      <c r="AA48" s="60"/>
      <c r="AB48" s="60"/>
      <c r="AC48" s="60"/>
      <c r="AD48" s="60"/>
      <c r="AE48" s="60"/>
      <c r="AG48" s="58" t="s">
        <v>431</v>
      </c>
      <c r="AH48" s="58"/>
      <c r="AI48" s="58"/>
      <c r="AJ48" s="58"/>
      <c r="AK48" s="86"/>
      <c r="AL48" s="58"/>
      <c r="AM48" s="58"/>
      <c r="AN48" s="58"/>
      <c r="AO48" s="86"/>
      <c r="AP48" s="58"/>
      <c r="AQ48" s="58"/>
      <c r="AR48" s="58"/>
      <c r="AS48" s="86"/>
      <c r="AT48" s="58"/>
      <c r="AU48" s="58"/>
      <c r="AV48" s="58"/>
      <c r="AW48" s="86"/>
      <c r="AX48" s="81">
        <f t="shared" si="6"/>
        <v>0</v>
      </c>
      <c r="AY48" s="65">
        <f t="shared" si="7"/>
        <v>0</v>
      </c>
      <c r="AZ48" s="60"/>
      <c r="BA48" s="60"/>
      <c r="BB48" s="60"/>
      <c r="BC48" s="60"/>
      <c r="BD48" s="60"/>
      <c r="BE48" s="60"/>
      <c r="BF48" s="60"/>
      <c r="BG48" s="60"/>
      <c r="BH48" s="60"/>
      <c r="BI48" s="60"/>
      <c r="BJ48" s="60"/>
      <c r="BK48" s="60"/>
    </row>
    <row r="49" spans="1:63" x14ac:dyDescent="0.25">
      <c r="A49" s="58" t="s">
        <v>432</v>
      </c>
      <c r="B49" s="58"/>
      <c r="C49" s="58"/>
      <c r="D49" s="58"/>
      <c r="E49" s="86"/>
      <c r="F49" s="58"/>
      <c r="G49" s="58"/>
      <c r="H49" s="58"/>
      <c r="I49" s="86"/>
      <c r="J49" s="58"/>
      <c r="K49" s="58"/>
      <c r="L49" s="58"/>
      <c r="M49" s="86"/>
      <c r="N49" s="58"/>
      <c r="O49" s="58"/>
      <c r="P49" s="58"/>
      <c r="Q49" s="86"/>
      <c r="R49" s="81">
        <f t="shared" si="5"/>
        <v>0</v>
      </c>
      <c r="S49" s="65">
        <f t="shared" si="8"/>
        <v>0</v>
      </c>
      <c r="T49" s="80"/>
      <c r="U49" s="80"/>
      <c r="V49" s="80"/>
      <c r="W49" s="80"/>
      <c r="X49" s="80"/>
      <c r="Y49" s="60"/>
      <c r="Z49" s="60"/>
      <c r="AA49" s="60"/>
      <c r="AB49" s="60"/>
      <c r="AC49" s="60"/>
      <c r="AD49" s="60"/>
      <c r="AE49" s="60"/>
      <c r="AG49" s="58" t="s">
        <v>432</v>
      </c>
      <c r="AH49" s="58"/>
      <c r="AI49" s="58"/>
      <c r="AJ49" s="58"/>
      <c r="AK49" s="86"/>
      <c r="AL49" s="58"/>
      <c r="AM49" s="58"/>
      <c r="AN49" s="58"/>
      <c r="AO49" s="86"/>
      <c r="AP49" s="58"/>
      <c r="AQ49" s="58"/>
      <c r="AR49" s="58"/>
      <c r="AS49" s="86"/>
      <c r="AT49" s="58"/>
      <c r="AU49" s="58"/>
      <c r="AV49" s="58"/>
      <c r="AW49" s="86"/>
      <c r="AX49" s="81">
        <f t="shared" si="6"/>
        <v>0</v>
      </c>
      <c r="AY49" s="65">
        <f t="shared" si="7"/>
        <v>0</v>
      </c>
      <c r="AZ49" s="60"/>
      <c r="BA49" s="60"/>
      <c r="BB49" s="60"/>
      <c r="BC49" s="60"/>
      <c r="BD49" s="60"/>
      <c r="BE49" s="60"/>
      <c r="BF49" s="60"/>
      <c r="BG49" s="60"/>
      <c r="BH49" s="60"/>
      <c r="BI49" s="60"/>
      <c r="BJ49" s="60"/>
      <c r="BK49" s="60"/>
    </row>
    <row r="50" spans="1:63" x14ac:dyDescent="0.25">
      <c r="A50" s="58" t="s">
        <v>433</v>
      </c>
      <c r="B50" s="58"/>
      <c r="C50" s="58"/>
      <c r="D50" s="58"/>
      <c r="E50" s="86"/>
      <c r="F50" s="58"/>
      <c r="G50" s="58"/>
      <c r="H50" s="58"/>
      <c r="I50" s="86"/>
      <c r="J50" s="58"/>
      <c r="K50" s="58"/>
      <c r="L50" s="58"/>
      <c r="M50" s="86"/>
      <c r="N50" s="58"/>
      <c r="O50" s="58"/>
      <c r="P50" s="58"/>
      <c r="Q50" s="86"/>
      <c r="R50" s="81">
        <f t="shared" si="5"/>
        <v>0</v>
      </c>
      <c r="S50" s="65">
        <f t="shared" si="8"/>
        <v>0</v>
      </c>
      <c r="T50" s="80"/>
      <c r="U50" s="80"/>
      <c r="V50" s="80"/>
      <c r="W50" s="80"/>
      <c r="X50" s="80"/>
      <c r="Y50" s="60"/>
      <c r="Z50" s="60"/>
      <c r="AA50" s="60"/>
      <c r="AB50" s="60"/>
      <c r="AC50" s="60"/>
      <c r="AD50" s="60"/>
      <c r="AE50" s="60"/>
      <c r="AG50" s="58" t="s">
        <v>433</v>
      </c>
      <c r="AH50" s="58"/>
      <c r="AI50" s="58"/>
      <c r="AJ50" s="58"/>
      <c r="AK50" s="86"/>
      <c r="AL50" s="58"/>
      <c r="AM50" s="58"/>
      <c r="AN50" s="58"/>
      <c r="AO50" s="86"/>
      <c r="AP50" s="58"/>
      <c r="AQ50" s="58"/>
      <c r="AR50" s="58"/>
      <c r="AS50" s="86"/>
      <c r="AT50" s="58"/>
      <c r="AU50" s="58"/>
      <c r="AV50" s="58"/>
      <c r="AW50" s="86"/>
      <c r="AX50" s="81">
        <f t="shared" si="6"/>
        <v>0</v>
      </c>
      <c r="AY50" s="65">
        <f t="shared" si="7"/>
        <v>0</v>
      </c>
      <c r="AZ50" s="60"/>
      <c r="BA50" s="60"/>
      <c r="BB50" s="60"/>
      <c r="BC50" s="60"/>
      <c r="BD50" s="60"/>
      <c r="BE50" s="60"/>
      <c r="BF50" s="60"/>
      <c r="BG50" s="60"/>
      <c r="BH50" s="60"/>
      <c r="BI50" s="60"/>
      <c r="BJ50" s="60"/>
      <c r="BK50" s="60"/>
    </row>
    <row r="51" spans="1:63" x14ac:dyDescent="0.25">
      <c r="A51" s="58" t="s">
        <v>434</v>
      </c>
      <c r="B51" s="58"/>
      <c r="C51" s="58"/>
      <c r="D51" s="58"/>
      <c r="E51" s="86"/>
      <c r="F51" s="58"/>
      <c r="G51" s="58"/>
      <c r="H51" s="58"/>
      <c r="I51" s="86"/>
      <c r="J51" s="58"/>
      <c r="K51" s="58"/>
      <c r="L51" s="58"/>
      <c r="M51" s="86"/>
      <c r="N51" s="58"/>
      <c r="O51" s="58"/>
      <c r="P51" s="58"/>
      <c r="Q51" s="86"/>
      <c r="R51" s="81">
        <f t="shared" si="5"/>
        <v>0</v>
      </c>
      <c r="S51" s="65">
        <f t="shared" si="8"/>
        <v>0</v>
      </c>
      <c r="T51" s="80"/>
      <c r="U51" s="80"/>
      <c r="V51" s="80"/>
      <c r="W51" s="80"/>
      <c r="X51" s="80"/>
      <c r="Y51" s="60"/>
      <c r="Z51" s="60"/>
      <c r="AA51" s="60"/>
      <c r="AB51" s="60"/>
      <c r="AC51" s="60"/>
      <c r="AD51" s="60"/>
      <c r="AE51" s="60"/>
      <c r="AG51" s="58" t="s">
        <v>434</v>
      </c>
      <c r="AH51" s="58"/>
      <c r="AI51" s="58"/>
      <c r="AJ51" s="58"/>
      <c r="AK51" s="86"/>
      <c r="AL51" s="58"/>
      <c r="AM51" s="58"/>
      <c r="AN51" s="58"/>
      <c r="AO51" s="86"/>
      <c r="AP51" s="58"/>
      <c r="AQ51" s="58"/>
      <c r="AR51" s="58"/>
      <c r="AS51" s="86"/>
      <c r="AT51" s="58"/>
      <c r="AU51" s="58"/>
      <c r="AV51" s="58"/>
      <c r="AW51" s="86"/>
      <c r="AX51" s="81">
        <f t="shared" si="6"/>
        <v>0</v>
      </c>
      <c r="AY51" s="65">
        <f t="shared" si="7"/>
        <v>0</v>
      </c>
      <c r="AZ51" s="60"/>
      <c r="BA51" s="60"/>
      <c r="BB51" s="60"/>
      <c r="BC51" s="60"/>
      <c r="BD51" s="60"/>
      <c r="BE51" s="60"/>
      <c r="BF51" s="60"/>
      <c r="BG51" s="60"/>
      <c r="BH51" s="60"/>
      <c r="BI51" s="60"/>
      <c r="BJ51" s="60"/>
      <c r="BK51" s="60"/>
    </row>
    <row r="52" spans="1:63" x14ac:dyDescent="0.25">
      <c r="A52" s="58" t="s">
        <v>435</v>
      </c>
      <c r="B52" s="58"/>
      <c r="C52" s="58"/>
      <c r="D52" s="58"/>
      <c r="E52" s="86"/>
      <c r="F52" s="58"/>
      <c r="G52" s="58"/>
      <c r="H52" s="58"/>
      <c r="I52" s="86"/>
      <c r="J52" s="58"/>
      <c r="K52" s="58"/>
      <c r="L52" s="58"/>
      <c r="M52" s="86"/>
      <c r="N52" s="58"/>
      <c r="O52" s="58"/>
      <c r="P52" s="58"/>
      <c r="Q52" s="86"/>
      <c r="R52" s="81">
        <f t="shared" si="5"/>
        <v>0</v>
      </c>
      <c r="S52" s="65">
        <f t="shared" si="8"/>
        <v>0</v>
      </c>
      <c r="T52" s="80"/>
      <c r="U52" s="80"/>
      <c r="V52" s="80"/>
      <c r="W52" s="80"/>
      <c r="X52" s="80"/>
      <c r="Y52" s="60"/>
      <c r="Z52" s="60"/>
      <c r="AA52" s="60"/>
      <c r="AB52" s="60"/>
      <c r="AC52" s="60"/>
      <c r="AD52" s="60"/>
      <c r="AE52" s="60"/>
      <c r="AG52" s="58" t="s">
        <v>435</v>
      </c>
      <c r="AH52" s="58"/>
      <c r="AI52" s="58"/>
      <c r="AJ52" s="58"/>
      <c r="AK52" s="86"/>
      <c r="AL52" s="58"/>
      <c r="AM52" s="58"/>
      <c r="AN52" s="58"/>
      <c r="AO52" s="86"/>
      <c r="AP52" s="58"/>
      <c r="AQ52" s="58"/>
      <c r="AR52" s="58"/>
      <c r="AS52" s="86"/>
      <c r="AT52" s="58"/>
      <c r="AU52" s="58"/>
      <c r="AV52" s="58"/>
      <c r="AW52" s="86"/>
      <c r="AX52" s="81">
        <f t="shared" si="6"/>
        <v>0</v>
      </c>
      <c r="AY52" s="65">
        <f t="shared" si="7"/>
        <v>0</v>
      </c>
      <c r="AZ52" s="60"/>
      <c r="BA52" s="60"/>
      <c r="BB52" s="60"/>
      <c r="BC52" s="60"/>
      <c r="BD52" s="60"/>
      <c r="BE52" s="60"/>
      <c r="BF52" s="60"/>
      <c r="BG52" s="60"/>
      <c r="BH52" s="60"/>
      <c r="BI52" s="60"/>
      <c r="BJ52" s="60"/>
      <c r="BK52" s="60"/>
    </row>
    <row r="53" spans="1:63" x14ac:dyDescent="0.25">
      <c r="A53" s="58" t="s">
        <v>436</v>
      </c>
      <c r="B53" s="58"/>
      <c r="C53" s="58"/>
      <c r="D53" s="58"/>
      <c r="E53" s="86"/>
      <c r="F53" s="58"/>
      <c r="G53" s="58"/>
      <c r="H53" s="58"/>
      <c r="I53" s="86"/>
      <c r="J53" s="58"/>
      <c r="K53" s="58"/>
      <c r="L53" s="58"/>
      <c r="M53" s="86"/>
      <c r="N53" s="58"/>
      <c r="O53" s="58"/>
      <c r="P53" s="58"/>
      <c r="Q53" s="86"/>
      <c r="R53" s="81">
        <f t="shared" si="5"/>
        <v>0</v>
      </c>
      <c r="S53" s="65">
        <f t="shared" si="8"/>
        <v>0</v>
      </c>
      <c r="T53" s="80"/>
      <c r="U53" s="80"/>
      <c r="V53" s="80"/>
      <c r="W53" s="80"/>
      <c r="X53" s="80"/>
      <c r="Y53" s="60"/>
      <c r="Z53" s="60"/>
      <c r="AA53" s="60"/>
      <c r="AB53" s="60"/>
      <c r="AC53" s="60"/>
      <c r="AD53" s="60"/>
      <c r="AE53" s="60"/>
      <c r="AG53" s="58" t="s">
        <v>436</v>
      </c>
      <c r="AH53" s="58"/>
      <c r="AI53" s="58"/>
      <c r="AJ53" s="58"/>
      <c r="AK53" s="86"/>
      <c r="AL53" s="58"/>
      <c r="AM53" s="58"/>
      <c r="AN53" s="58"/>
      <c r="AO53" s="86"/>
      <c r="AP53" s="58"/>
      <c r="AQ53" s="58"/>
      <c r="AR53" s="58"/>
      <c r="AS53" s="86"/>
      <c r="AT53" s="58"/>
      <c r="AU53" s="58"/>
      <c r="AV53" s="58"/>
      <c r="AW53" s="86"/>
      <c r="AX53" s="81">
        <f t="shared" si="6"/>
        <v>0</v>
      </c>
      <c r="AY53" s="65">
        <f t="shared" si="7"/>
        <v>0</v>
      </c>
      <c r="AZ53" s="60"/>
      <c r="BA53" s="60"/>
      <c r="BB53" s="60"/>
      <c r="BC53" s="60"/>
      <c r="BD53" s="60"/>
      <c r="BE53" s="60"/>
      <c r="BF53" s="60"/>
      <c r="BG53" s="60"/>
      <c r="BH53" s="60"/>
      <c r="BI53" s="60"/>
      <c r="BJ53" s="60"/>
      <c r="BK53" s="60"/>
    </row>
    <row r="54" spans="1:63" x14ac:dyDescent="0.25">
      <c r="A54" s="58" t="s">
        <v>437</v>
      </c>
      <c r="B54" s="58"/>
      <c r="C54" s="58"/>
      <c r="D54" s="58"/>
      <c r="E54" s="86"/>
      <c r="F54" s="58"/>
      <c r="G54" s="58"/>
      <c r="H54" s="58"/>
      <c r="I54" s="86"/>
      <c r="J54" s="58"/>
      <c r="K54" s="58"/>
      <c r="L54" s="58"/>
      <c r="M54" s="86"/>
      <c r="N54" s="58"/>
      <c r="O54" s="58"/>
      <c r="P54" s="58"/>
      <c r="Q54" s="86"/>
      <c r="R54" s="81">
        <f t="shared" si="5"/>
        <v>0</v>
      </c>
      <c r="S54" s="65">
        <f t="shared" si="8"/>
        <v>0</v>
      </c>
      <c r="T54" s="80"/>
      <c r="U54" s="80"/>
      <c r="V54" s="80"/>
      <c r="W54" s="80"/>
      <c r="X54" s="80"/>
      <c r="Y54" s="60"/>
      <c r="Z54" s="60"/>
      <c r="AA54" s="60"/>
      <c r="AB54" s="60"/>
      <c r="AC54" s="60"/>
      <c r="AD54" s="60"/>
      <c r="AE54" s="60"/>
      <c r="AG54" s="58" t="s">
        <v>437</v>
      </c>
      <c r="AH54" s="58"/>
      <c r="AI54" s="58"/>
      <c r="AJ54" s="58"/>
      <c r="AK54" s="86"/>
      <c r="AL54" s="58"/>
      <c r="AM54" s="58"/>
      <c r="AN54" s="58"/>
      <c r="AO54" s="86"/>
      <c r="AP54" s="58"/>
      <c r="AQ54" s="58"/>
      <c r="AR54" s="58"/>
      <c r="AS54" s="86"/>
      <c r="AT54" s="58"/>
      <c r="AU54" s="58"/>
      <c r="AV54" s="58"/>
      <c r="AW54" s="86"/>
      <c r="AX54" s="81">
        <f t="shared" si="6"/>
        <v>0</v>
      </c>
      <c r="AY54" s="65">
        <f t="shared" si="7"/>
        <v>0</v>
      </c>
      <c r="AZ54" s="60"/>
      <c r="BA54" s="60"/>
      <c r="BB54" s="60"/>
      <c r="BC54" s="60"/>
      <c r="BD54" s="60"/>
      <c r="BE54" s="60"/>
      <c r="BF54" s="60"/>
      <c r="BG54" s="60"/>
      <c r="BH54" s="60"/>
      <c r="BI54" s="60"/>
      <c r="BJ54" s="60"/>
      <c r="BK54" s="60"/>
    </row>
    <row r="55" spans="1:63" x14ac:dyDescent="0.25">
      <c r="A55" s="58" t="s">
        <v>438</v>
      </c>
      <c r="B55" s="58"/>
      <c r="C55" s="58"/>
      <c r="D55" s="58"/>
      <c r="E55" s="86"/>
      <c r="F55" s="58"/>
      <c r="G55" s="58"/>
      <c r="H55" s="58"/>
      <c r="I55" s="86"/>
      <c r="J55" s="58"/>
      <c r="K55" s="58"/>
      <c r="L55" s="58"/>
      <c r="M55" s="86"/>
      <c r="N55" s="58"/>
      <c r="O55" s="58"/>
      <c r="P55" s="58"/>
      <c r="Q55" s="86"/>
      <c r="R55" s="81">
        <f t="shared" si="5"/>
        <v>0</v>
      </c>
      <c r="S55" s="65">
        <f t="shared" si="8"/>
        <v>0</v>
      </c>
      <c r="T55" s="80"/>
      <c r="U55" s="80"/>
      <c r="V55" s="80"/>
      <c r="W55" s="80"/>
      <c r="X55" s="80"/>
      <c r="Y55" s="60"/>
      <c r="Z55" s="60"/>
      <c r="AA55" s="60"/>
      <c r="AB55" s="60"/>
      <c r="AC55" s="60"/>
      <c r="AD55" s="60"/>
      <c r="AE55" s="60"/>
      <c r="AG55" s="58" t="s">
        <v>438</v>
      </c>
      <c r="AH55" s="58"/>
      <c r="AI55" s="58"/>
      <c r="AJ55" s="58"/>
      <c r="AK55" s="86"/>
      <c r="AL55" s="58"/>
      <c r="AM55" s="58"/>
      <c r="AN55" s="58"/>
      <c r="AO55" s="86"/>
      <c r="AP55" s="58"/>
      <c r="AQ55" s="58"/>
      <c r="AR55" s="58"/>
      <c r="AS55" s="86"/>
      <c r="AT55" s="58"/>
      <c r="AU55" s="58"/>
      <c r="AV55" s="58"/>
      <c r="AW55" s="86"/>
      <c r="AX55" s="81">
        <f t="shared" si="6"/>
        <v>0</v>
      </c>
      <c r="AY55" s="65">
        <f t="shared" si="7"/>
        <v>0</v>
      </c>
      <c r="AZ55" s="60"/>
      <c r="BA55" s="60"/>
      <c r="BB55" s="60"/>
      <c r="BC55" s="60"/>
      <c r="BD55" s="60"/>
      <c r="BE55" s="60"/>
      <c r="BF55" s="60"/>
      <c r="BG55" s="60"/>
      <c r="BH55" s="60"/>
      <c r="BI55" s="60"/>
      <c r="BJ55" s="60"/>
      <c r="BK55" s="60"/>
    </row>
    <row r="56" spans="1:63" x14ac:dyDescent="0.25">
      <c r="A56" s="58" t="s">
        <v>439</v>
      </c>
      <c r="B56" s="58"/>
      <c r="C56" s="58"/>
      <c r="D56" s="58"/>
      <c r="E56" s="86"/>
      <c r="F56" s="58"/>
      <c r="G56" s="58"/>
      <c r="H56" s="58"/>
      <c r="I56" s="86"/>
      <c r="J56" s="58"/>
      <c r="K56" s="58"/>
      <c r="L56" s="58"/>
      <c r="M56" s="86"/>
      <c r="N56" s="58"/>
      <c r="O56" s="58"/>
      <c r="P56" s="58"/>
      <c r="Q56" s="86"/>
      <c r="R56" s="81">
        <f t="shared" si="5"/>
        <v>0</v>
      </c>
      <c r="S56" s="65">
        <f t="shared" si="8"/>
        <v>0</v>
      </c>
      <c r="T56" s="80"/>
      <c r="U56" s="80"/>
      <c r="V56" s="80"/>
      <c r="W56" s="80"/>
      <c r="X56" s="80"/>
      <c r="Y56" s="60"/>
      <c r="Z56" s="60"/>
      <c r="AA56" s="60"/>
      <c r="AB56" s="60"/>
      <c r="AC56" s="60"/>
      <c r="AD56" s="60"/>
      <c r="AE56" s="60"/>
      <c r="AG56" s="58" t="s">
        <v>439</v>
      </c>
      <c r="AH56" s="58"/>
      <c r="AI56" s="58"/>
      <c r="AJ56" s="58"/>
      <c r="AK56" s="86"/>
      <c r="AL56" s="58"/>
      <c r="AM56" s="58"/>
      <c r="AN56" s="58"/>
      <c r="AO56" s="86"/>
      <c r="AP56" s="58"/>
      <c r="AQ56" s="58"/>
      <c r="AR56" s="58"/>
      <c r="AS56" s="86"/>
      <c r="AT56" s="58"/>
      <c r="AU56" s="58"/>
      <c r="AV56" s="58"/>
      <c r="AW56" s="86"/>
      <c r="AX56" s="81">
        <f t="shared" si="6"/>
        <v>0</v>
      </c>
      <c r="AY56" s="65">
        <f t="shared" si="7"/>
        <v>0</v>
      </c>
      <c r="AZ56" s="60"/>
      <c r="BA56" s="60"/>
      <c r="BB56" s="60"/>
      <c r="BC56" s="60"/>
      <c r="BD56" s="60"/>
      <c r="BE56" s="60"/>
      <c r="BF56" s="60"/>
      <c r="BG56" s="60"/>
      <c r="BH56" s="60"/>
      <c r="BI56" s="60"/>
      <c r="BJ56" s="60"/>
      <c r="BK56" s="60"/>
    </row>
    <row r="57" spans="1:63" x14ac:dyDescent="0.25">
      <c r="A57" s="58" t="s">
        <v>440</v>
      </c>
      <c r="B57" s="58"/>
      <c r="C57" s="58"/>
      <c r="D57" s="58"/>
      <c r="E57" s="86"/>
      <c r="F57" s="58"/>
      <c r="G57" s="58"/>
      <c r="H57" s="58"/>
      <c r="I57" s="86"/>
      <c r="J57" s="58"/>
      <c r="K57" s="58"/>
      <c r="L57" s="58"/>
      <c r="M57" s="86"/>
      <c r="N57" s="58"/>
      <c r="O57" s="58"/>
      <c r="P57" s="58"/>
      <c r="Q57" s="86"/>
      <c r="R57" s="81">
        <f t="shared" si="5"/>
        <v>0</v>
      </c>
      <c r="S57" s="65">
        <f t="shared" si="8"/>
        <v>0</v>
      </c>
      <c r="T57" s="80"/>
      <c r="U57" s="80"/>
      <c r="V57" s="80"/>
      <c r="W57" s="80"/>
      <c r="X57" s="80"/>
      <c r="Y57" s="60"/>
      <c r="Z57" s="60"/>
      <c r="AA57" s="60"/>
      <c r="AB57" s="60"/>
      <c r="AC57" s="60"/>
      <c r="AD57" s="60"/>
      <c r="AE57" s="60"/>
      <c r="AG57" s="58" t="s">
        <v>440</v>
      </c>
      <c r="AH57" s="58"/>
      <c r="AI57" s="58"/>
      <c r="AJ57" s="58"/>
      <c r="AK57" s="86"/>
      <c r="AL57" s="58"/>
      <c r="AM57" s="58"/>
      <c r="AN57" s="58"/>
      <c r="AO57" s="86"/>
      <c r="AP57" s="58"/>
      <c r="AQ57" s="58"/>
      <c r="AR57" s="58"/>
      <c r="AS57" s="86"/>
      <c r="AT57" s="58"/>
      <c r="AU57" s="58"/>
      <c r="AV57" s="58"/>
      <c r="AW57" s="86"/>
      <c r="AX57" s="81">
        <f t="shared" si="6"/>
        <v>0</v>
      </c>
      <c r="AY57" s="65">
        <f t="shared" si="7"/>
        <v>0</v>
      </c>
      <c r="AZ57" s="60"/>
      <c r="BA57" s="60"/>
      <c r="BB57" s="60"/>
      <c r="BC57" s="60"/>
      <c r="BD57" s="60"/>
      <c r="BE57" s="60"/>
      <c r="BF57" s="60"/>
      <c r="BG57" s="60"/>
      <c r="BH57" s="60"/>
      <c r="BI57" s="60"/>
      <c r="BJ57" s="60"/>
      <c r="BK57" s="60"/>
    </row>
    <row r="58" spans="1:63" x14ac:dyDescent="0.25">
      <c r="A58" s="62" t="s">
        <v>441</v>
      </c>
      <c r="B58" s="59">
        <f t="shared" ref="B58:Q58" si="9">SUM(B37:B57)</f>
        <v>0</v>
      </c>
      <c r="C58" s="59">
        <f t="shared" si="9"/>
        <v>0</v>
      </c>
      <c r="D58" s="59">
        <f t="shared" si="9"/>
        <v>0</v>
      </c>
      <c r="E58" s="87">
        <f t="shared" si="9"/>
        <v>0</v>
      </c>
      <c r="F58" s="59">
        <f t="shared" si="9"/>
        <v>0</v>
      </c>
      <c r="G58" s="59">
        <f t="shared" si="9"/>
        <v>0</v>
      </c>
      <c r="H58" s="59">
        <f t="shared" si="9"/>
        <v>0</v>
      </c>
      <c r="I58" s="87">
        <f t="shared" si="9"/>
        <v>0</v>
      </c>
      <c r="J58" s="59">
        <f t="shared" si="9"/>
        <v>0</v>
      </c>
      <c r="K58" s="59">
        <f t="shared" si="9"/>
        <v>0</v>
      </c>
      <c r="L58" s="59">
        <f t="shared" si="9"/>
        <v>0</v>
      </c>
      <c r="M58" s="87">
        <f t="shared" si="9"/>
        <v>0</v>
      </c>
      <c r="N58" s="59">
        <f t="shared" si="9"/>
        <v>0</v>
      </c>
      <c r="O58" s="59">
        <f t="shared" si="9"/>
        <v>0</v>
      </c>
      <c r="P58" s="59">
        <f t="shared" si="9"/>
        <v>0</v>
      </c>
      <c r="Q58" s="87">
        <f t="shared" si="9"/>
        <v>0</v>
      </c>
      <c r="R58" s="59">
        <f t="shared" ref="R58:AE58" si="10">SUM(R37:R57)</f>
        <v>0</v>
      </c>
      <c r="S58" s="65">
        <f t="shared" si="10"/>
        <v>0</v>
      </c>
      <c r="T58" s="59">
        <f t="shared" si="10"/>
        <v>0</v>
      </c>
      <c r="U58" s="59">
        <f t="shared" si="10"/>
        <v>0</v>
      </c>
      <c r="V58" s="59">
        <f t="shared" si="10"/>
        <v>0</v>
      </c>
      <c r="W58" s="59">
        <f t="shared" si="10"/>
        <v>0</v>
      </c>
      <c r="X58" s="59">
        <f t="shared" si="10"/>
        <v>0</v>
      </c>
      <c r="Y58" s="59">
        <f t="shared" si="10"/>
        <v>0</v>
      </c>
      <c r="Z58" s="59">
        <f t="shared" si="10"/>
        <v>0</v>
      </c>
      <c r="AA58" s="59">
        <f t="shared" si="10"/>
        <v>0</v>
      </c>
      <c r="AB58" s="59">
        <f t="shared" si="10"/>
        <v>0</v>
      </c>
      <c r="AC58" s="59">
        <f t="shared" si="10"/>
        <v>0</v>
      </c>
      <c r="AD58" s="59">
        <f t="shared" si="10"/>
        <v>0</v>
      </c>
      <c r="AE58" s="59">
        <f t="shared" si="10"/>
        <v>0</v>
      </c>
      <c r="AG58" s="62" t="s">
        <v>441</v>
      </c>
      <c r="AH58" s="59">
        <f t="shared" ref="AH58:AW58" si="11">SUM(AH37:AH57)</f>
        <v>0</v>
      </c>
      <c r="AI58" s="59">
        <f t="shared" si="11"/>
        <v>0</v>
      </c>
      <c r="AJ58" s="59">
        <f t="shared" si="11"/>
        <v>0</v>
      </c>
      <c r="AK58" s="87">
        <f t="shared" si="11"/>
        <v>0</v>
      </c>
      <c r="AL58" s="59">
        <f t="shared" si="11"/>
        <v>0</v>
      </c>
      <c r="AM58" s="59">
        <f t="shared" si="11"/>
        <v>0</v>
      </c>
      <c r="AN58" s="59">
        <f t="shared" si="11"/>
        <v>0</v>
      </c>
      <c r="AO58" s="87">
        <f t="shared" si="11"/>
        <v>0</v>
      </c>
      <c r="AP58" s="59">
        <f t="shared" si="11"/>
        <v>0</v>
      </c>
      <c r="AQ58" s="59">
        <f t="shared" si="11"/>
        <v>0</v>
      </c>
      <c r="AR58" s="59">
        <f t="shared" si="11"/>
        <v>0</v>
      </c>
      <c r="AS58" s="87">
        <f t="shared" si="11"/>
        <v>0</v>
      </c>
      <c r="AT58" s="59">
        <f t="shared" si="11"/>
        <v>0</v>
      </c>
      <c r="AU58" s="59">
        <f t="shared" si="11"/>
        <v>0</v>
      </c>
      <c r="AV58" s="59">
        <f t="shared" si="11"/>
        <v>0</v>
      </c>
      <c r="AW58" s="87">
        <f t="shared" si="11"/>
        <v>0</v>
      </c>
      <c r="AX58" s="82">
        <f t="shared" ref="AX58:BK58" si="12">SUM(AX37:AX57)</f>
        <v>0</v>
      </c>
      <c r="AY58" s="66">
        <f t="shared" si="12"/>
        <v>0</v>
      </c>
      <c r="AZ58" s="59">
        <f t="shared" si="12"/>
        <v>0</v>
      </c>
      <c r="BA58" s="59">
        <f t="shared" si="12"/>
        <v>0</v>
      </c>
      <c r="BB58" s="59">
        <f t="shared" si="12"/>
        <v>0</v>
      </c>
      <c r="BC58" s="59">
        <f t="shared" si="12"/>
        <v>0</v>
      </c>
      <c r="BD58" s="59">
        <f t="shared" si="12"/>
        <v>0</v>
      </c>
      <c r="BE58" s="59">
        <f t="shared" si="12"/>
        <v>0</v>
      </c>
      <c r="BF58" s="59">
        <f t="shared" si="12"/>
        <v>0</v>
      </c>
      <c r="BG58" s="59">
        <f t="shared" si="12"/>
        <v>0</v>
      </c>
      <c r="BH58" s="59">
        <f t="shared" si="12"/>
        <v>0</v>
      </c>
      <c r="BI58" s="59">
        <f t="shared" si="12"/>
        <v>0</v>
      </c>
      <c r="BJ58" s="59">
        <f t="shared" si="12"/>
        <v>0</v>
      </c>
      <c r="BK58" s="59">
        <f t="shared" si="12"/>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7"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topLeftCell="A8" zoomScaleNormal="100" workbookViewId="0">
      <selection activeCell="L16" sqref="L16"/>
    </sheetView>
  </sheetViews>
  <sheetFormatPr baseColWidth="10" defaultColWidth="11.42578125" defaultRowHeight="15" x14ac:dyDescent="0.25"/>
  <cols>
    <col min="1" max="1" width="21" customWidth="1"/>
    <col min="2" max="4" width="20.5703125" customWidth="1"/>
    <col min="5" max="5" width="24.28515625" customWidth="1"/>
  </cols>
  <sheetData>
    <row r="1" spans="1:5" s="1" customFormat="1" ht="16.5" customHeight="1" x14ac:dyDescent="0.25">
      <c r="A1" s="518"/>
      <c r="B1" s="521" t="s">
        <v>0</v>
      </c>
      <c r="C1" s="521"/>
      <c r="D1" s="521"/>
      <c r="E1" s="108" t="s">
        <v>1</v>
      </c>
    </row>
    <row r="2" spans="1:5" s="1" customFormat="1" ht="20.25" customHeight="1" x14ac:dyDescent="0.25">
      <c r="A2" s="519"/>
      <c r="B2" s="522" t="s">
        <v>2</v>
      </c>
      <c r="C2" s="522"/>
      <c r="D2" s="522"/>
      <c r="E2" s="109" t="s">
        <v>3</v>
      </c>
    </row>
    <row r="3" spans="1:5" s="1" customFormat="1" ht="30" customHeight="1" x14ac:dyDescent="0.25">
      <c r="A3" s="519"/>
      <c r="B3" s="523" t="s">
        <v>4</v>
      </c>
      <c r="C3" s="523"/>
      <c r="D3" s="523"/>
      <c r="E3" s="109" t="s">
        <v>5</v>
      </c>
    </row>
    <row r="4" spans="1:5" s="1" customFormat="1" ht="16.5" customHeight="1" thickBot="1" x14ac:dyDescent="0.3">
      <c r="A4" s="520"/>
      <c r="B4" s="248"/>
      <c r="C4" s="248"/>
      <c r="D4" s="248"/>
      <c r="E4" s="110" t="s">
        <v>442</v>
      </c>
    </row>
    <row r="5" spans="1:5" s="1" customFormat="1" ht="9" customHeight="1" thickBot="1" x14ac:dyDescent="0.3">
      <c r="A5"/>
      <c r="B5"/>
      <c r="C5"/>
      <c r="D5"/>
      <c r="E5"/>
    </row>
    <row r="6" spans="1:5" ht="14.25" customHeight="1" x14ac:dyDescent="0.25">
      <c r="A6" s="535" t="s">
        <v>443</v>
      </c>
      <c r="B6" s="334"/>
      <c r="C6" s="334"/>
      <c r="D6" s="334"/>
      <c r="E6" s="536"/>
    </row>
    <row r="7" spans="1:5" ht="15.75" customHeight="1" thickBot="1" x14ac:dyDescent="0.3">
      <c r="A7" s="115" t="s">
        <v>444</v>
      </c>
      <c r="B7" s="116" t="s">
        <v>445</v>
      </c>
      <c r="C7" s="524" t="s">
        <v>446</v>
      </c>
      <c r="D7" s="524"/>
      <c r="E7" s="525"/>
    </row>
    <row r="8" spans="1:5" ht="288" x14ac:dyDescent="0.25">
      <c r="A8" s="156">
        <v>45344</v>
      </c>
      <c r="B8" s="157" t="s">
        <v>447</v>
      </c>
      <c r="C8" s="529" t="s">
        <v>448</v>
      </c>
      <c r="D8" s="530"/>
      <c r="E8" s="531"/>
    </row>
    <row r="9" spans="1:5" ht="38.25" customHeight="1" x14ac:dyDescent="0.25">
      <c r="A9" s="156">
        <v>45377</v>
      </c>
      <c r="B9" s="157" t="s">
        <v>449</v>
      </c>
      <c r="C9" s="529" t="s">
        <v>450</v>
      </c>
      <c r="D9" s="530"/>
      <c r="E9" s="531"/>
    </row>
    <row r="10" spans="1:5" ht="98.25" customHeight="1" x14ac:dyDescent="0.25">
      <c r="A10" s="156">
        <v>45399</v>
      </c>
      <c r="B10" s="157" t="s">
        <v>451</v>
      </c>
      <c r="C10" s="529" t="s">
        <v>452</v>
      </c>
      <c r="D10" s="530"/>
      <c r="E10" s="531"/>
    </row>
    <row r="11" spans="1:5" x14ac:dyDescent="0.25">
      <c r="A11" s="112"/>
      <c r="B11" s="111"/>
      <c r="C11" s="526"/>
      <c r="D11" s="527"/>
      <c r="E11" s="528"/>
    </row>
    <row r="12" spans="1:5" x14ac:dyDescent="0.25">
      <c r="A12" s="112"/>
      <c r="B12" s="111"/>
      <c r="C12" s="526"/>
      <c r="D12" s="527"/>
      <c r="E12" s="528"/>
    </row>
    <row r="13" spans="1:5" x14ac:dyDescent="0.25">
      <c r="A13" s="112"/>
      <c r="B13" s="111"/>
      <c r="C13" s="526"/>
      <c r="D13" s="527"/>
      <c r="E13" s="528"/>
    </row>
    <row r="14" spans="1:5" x14ac:dyDescent="0.25">
      <c r="A14" s="112"/>
      <c r="B14" s="111"/>
      <c r="C14" s="526"/>
      <c r="D14" s="527"/>
      <c r="E14" s="528"/>
    </row>
    <row r="15" spans="1:5" x14ac:dyDescent="0.25">
      <c r="A15" s="112"/>
      <c r="B15" s="111"/>
      <c r="C15" s="526"/>
      <c r="D15" s="527"/>
      <c r="E15" s="528"/>
    </row>
    <row r="16" spans="1:5" x14ac:dyDescent="0.25">
      <c r="A16" s="112"/>
      <c r="B16" s="111"/>
      <c r="C16" s="526"/>
      <c r="D16" s="527"/>
      <c r="E16" s="528"/>
    </row>
    <row r="17" spans="1:5" x14ac:dyDescent="0.25">
      <c r="A17" s="112"/>
      <c r="B17" s="111"/>
      <c r="C17" s="526"/>
      <c r="D17" s="527"/>
      <c r="E17" s="528"/>
    </row>
    <row r="18" spans="1:5" x14ac:dyDescent="0.25">
      <c r="A18" s="112"/>
      <c r="B18" s="111"/>
      <c r="C18" s="526"/>
      <c r="D18" s="527"/>
      <c r="E18" s="528"/>
    </row>
    <row r="19" spans="1:5" x14ac:dyDescent="0.25">
      <c r="A19" s="112"/>
      <c r="B19" s="111"/>
      <c r="C19" s="526"/>
      <c r="D19" s="527"/>
      <c r="E19" s="528"/>
    </row>
    <row r="20" spans="1:5" x14ac:dyDescent="0.25">
      <c r="A20" s="112"/>
      <c r="B20" s="111"/>
      <c r="C20" s="526"/>
      <c r="D20" s="527"/>
      <c r="E20" s="528"/>
    </row>
    <row r="21" spans="1:5" x14ac:dyDescent="0.25">
      <c r="A21" s="112"/>
      <c r="B21" s="111"/>
      <c r="C21" s="526"/>
      <c r="D21" s="527"/>
      <c r="E21" s="528"/>
    </row>
    <row r="22" spans="1:5" x14ac:dyDescent="0.25">
      <c r="A22" s="112"/>
      <c r="B22" s="111"/>
      <c r="C22" s="526"/>
      <c r="D22" s="527"/>
      <c r="E22" s="528"/>
    </row>
    <row r="23" spans="1:5" x14ac:dyDescent="0.25">
      <c r="A23" s="112"/>
      <c r="B23" s="111"/>
      <c r="C23" s="526"/>
      <c r="D23" s="527"/>
      <c r="E23" s="528"/>
    </row>
    <row r="24" spans="1:5" x14ac:dyDescent="0.25">
      <c r="A24" s="112"/>
      <c r="B24" s="111"/>
      <c r="C24" s="526"/>
      <c r="D24" s="527"/>
      <c r="E24" s="528"/>
    </row>
    <row r="25" spans="1:5" x14ac:dyDescent="0.25">
      <c r="A25" s="112"/>
      <c r="B25" s="111"/>
      <c r="C25" s="526"/>
      <c r="D25" s="527"/>
      <c r="E25" s="528"/>
    </row>
    <row r="26" spans="1:5" x14ac:dyDescent="0.25">
      <c r="A26" s="112"/>
      <c r="B26" s="111"/>
      <c r="C26" s="526"/>
      <c r="D26" s="527"/>
      <c r="E26" s="528"/>
    </row>
    <row r="27" spans="1:5" x14ac:dyDescent="0.25">
      <c r="A27" s="112"/>
      <c r="B27" s="111"/>
      <c r="C27" s="526"/>
      <c r="D27" s="527"/>
      <c r="E27" s="528"/>
    </row>
    <row r="28" spans="1:5" x14ac:dyDescent="0.25">
      <c r="A28" s="112"/>
      <c r="B28" s="111"/>
      <c r="C28" s="526"/>
      <c r="D28" s="527"/>
      <c r="E28" s="528"/>
    </row>
    <row r="29" spans="1:5" x14ac:dyDescent="0.25">
      <c r="A29" s="112"/>
      <c r="B29" s="111"/>
      <c r="C29" s="526"/>
      <c r="D29" s="527"/>
      <c r="E29" s="528"/>
    </row>
    <row r="30" spans="1:5" x14ac:dyDescent="0.25">
      <c r="A30" s="112"/>
      <c r="B30" s="111"/>
      <c r="C30" s="526"/>
      <c r="D30" s="527"/>
      <c r="E30" s="528"/>
    </row>
    <row r="31" spans="1:5" x14ac:dyDescent="0.25">
      <c r="A31" s="112"/>
      <c r="B31" s="111"/>
      <c r="C31" s="526"/>
      <c r="D31" s="527"/>
      <c r="E31" s="528"/>
    </row>
    <row r="32" spans="1:5" x14ac:dyDescent="0.25">
      <c r="A32" s="112"/>
      <c r="B32" s="111"/>
      <c r="C32" s="526"/>
      <c r="D32" s="527"/>
      <c r="E32" s="528"/>
    </row>
    <row r="33" spans="1:5" x14ac:dyDescent="0.25">
      <c r="A33" s="112"/>
      <c r="B33" s="111"/>
      <c r="C33" s="526"/>
      <c r="D33" s="527"/>
      <c r="E33" s="528"/>
    </row>
    <row r="34" spans="1:5" x14ac:dyDescent="0.25">
      <c r="A34" s="112"/>
      <c r="B34" s="111"/>
      <c r="C34" s="526"/>
      <c r="D34" s="527"/>
      <c r="E34" s="528"/>
    </row>
    <row r="35" spans="1:5" ht="15.75" thickBot="1" x14ac:dyDescent="0.3">
      <c r="A35" s="113"/>
      <c r="B35" s="114"/>
      <c r="C35" s="532"/>
      <c r="D35" s="533"/>
      <c r="E35" s="534"/>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29" customWidth="1"/>
    <col min="2" max="2" width="61.85546875" style="29" customWidth="1"/>
    <col min="3" max="3" width="61.140625" style="29" customWidth="1"/>
    <col min="4" max="4" width="81" style="29" customWidth="1"/>
    <col min="5" max="5" width="32.85546875" style="54" customWidth="1"/>
    <col min="6" max="6" width="19" style="29" customWidth="1"/>
    <col min="7" max="7" width="29.42578125" style="29" customWidth="1"/>
    <col min="8" max="8" width="36.28515625" style="29" customWidth="1"/>
    <col min="9" max="9" width="40" style="29" customWidth="1"/>
    <col min="10" max="16384" width="11.42578125" style="29"/>
  </cols>
  <sheetData>
    <row r="1" spans="1:9" s="42" customFormat="1" x14ac:dyDescent="0.25">
      <c r="A1" s="41" t="s">
        <v>453</v>
      </c>
      <c r="B1" s="41" t="s">
        <v>454</v>
      </c>
      <c r="C1" s="41" t="s">
        <v>455</v>
      </c>
      <c r="D1" s="41" t="s">
        <v>456</v>
      </c>
      <c r="E1" s="41" t="s">
        <v>172</v>
      </c>
      <c r="F1" s="41" t="s">
        <v>457</v>
      </c>
      <c r="G1" s="41" t="s">
        <v>458</v>
      </c>
      <c r="H1" s="41" t="s">
        <v>404</v>
      </c>
      <c r="I1" s="41" t="s">
        <v>459</v>
      </c>
    </row>
    <row r="2" spans="1:9" s="42" customFormat="1" x14ac:dyDescent="0.25">
      <c r="A2" s="43" t="s">
        <v>209</v>
      </c>
      <c r="B2" s="38" t="s">
        <v>460</v>
      </c>
      <c r="C2" s="43" t="s">
        <v>461</v>
      </c>
      <c r="D2" s="44" t="s">
        <v>462</v>
      </c>
      <c r="E2" s="39" t="s">
        <v>463</v>
      </c>
      <c r="F2" s="45" t="s">
        <v>464</v>
      </c>
      <c r="G2" s="46" t="s">
        <v>465</v>
      </c>
      <c r="H2" s="46" t="s">
        <v>466</v>
      </c>
      <c r="I2" s="45" t="s">
        <v>467</v>
      </c>
    </row>
    <row r="3" spans="1:9" x14ac:dyDescent="0.25">
      <c r="A3" s="43" t="s">
        <v>468</v>
      </c>
      <c r="B3" s="38" t="s">
        <v>469</v>
      </c>
      <c r="C3" s="43" t="s">
        <v>470</v>
      </c>
      <c r="D3" s="47" t="s">
        <v>471</v>
      </c>
      <c r="E3" s="39" t="s">
        <v>472</v>
      </c>
      <c r="F3" s="45" t="s">
        <v>473</v>
      </c>
      <c r="G3" s="46" t="s">
        <v>474</v>
      </c>
      <c r="H3" s="46" t="s">
        <v>413</v>
      </c>
      <c r="I3" s="45" t="s">
        <v>475</v>
      </c>
    </row>
    <row r="4" spans="1:9" x14ac:dyDescent="0.25">
      <c r="A4" s="43" t="s">
        <v>476</v>
      </c>
      <c r="B4" s="38" t="s">
        <v>477</v>
      </c>
      <c r="C4" s="43" t="s">
        <v>478</v>
      </c>
      <c r="D4" s="47" t="s">
        <v>479</v>
      </c>
      <c r="E4" s="39" t="s">
        <v>480</v>
      </c>
      <c r="F4" s="45" t="s">
        <v>481</v>
      </c>
      <c r="G4" s="46" t="s">
        <v>482</v>
      </c>
      <c r="H4" s="46" t="s">
        <v>408</v>
      </c>
      <c r="I4" s="45" t="s">
        <v>483</v>
      </c>
    </row>
    <row r="5" spans="1:9" x14ac:dyDescent="0.25">
      <c r="A5" s="43" t="s">
        <v>484</v>
      </c>
      <c r="B5" s="38" t="s">
        <v>485</v>
      </c>
      <c r="C5" s="43" t="s">
        <v>486</v>
      </c>
      <c r="D5" s="47" t="s">
        <v>487</v>
      </c>
      <c r="E5" s="39" t="s">
        <v>488</v>
      </c>
      <c r="F5" s="45" t="s">
        <v>212</v>
      </c>
      <c r="G5" s="46" t="s">
        <v>489</v>
      </c>
      <c r="H5" s="46" t="s">
        <v>409</v>
      </c>
      <c r="I5" s="45" t="s">
        <v>490</v>
      </c>
    </row>
    <row r="6" spans="1:9" ht="30" x14ac:dyDescent="0.25">
      <c r="A6" s="43" t="s">
        <v>491</v>
      </c>
      <c r="B6" s="38" t="s">
        <v>492</v>
      </c>
      <c r="C6" s="43" t="s">
        <v>493</v>
      </c>
      <c r="D6" s="47" t="s">
        <v>494</v>
      </c>
      <c r="E6" s="39" t="s">
        <v>495</v>
      </c>
      <c r="G6" s="46" t="s">
        <v>496</v>
      </c>
      <c r="H6" s="46" t="s">
        <v>410</v>
      </c>
      <c r="I6" s="45" t="s">
        <v>497</v>
      </c>
    </row>
    <row r="7" spans="1:9" ht="30" x14ac:dyDescent="0.25">
      <c r="B7" s="38" t="s">
        <v>498</v>
      </c>
      <c r="C7" s="43" t="s">
        <v>499</v>
      </c>
      <c r="D7" s="47" t="s">
        <v>500</v>
      </c>
      <c r="E7" s="45" t="s">
        <v>501</v>
      </c>
      <c r="G7" s="39" t="s">
        <v>419</v>
      </c>
      <c r="H7" s="46" t="s">
        <v>411</v>
      </c>
      <c r="I7" s="45" t="s">
        <v>502</v>
      </c>
    </row>
    <row r="8" spans="1:9" ht="30" x14ac:dyDescent="0.25">
      <c r="A8" s="48"/>
      <c r="B8" s="38" t="s">
        <v>503</v>
      </c>
      <c r="C8" s="43" t="s">
        <v>504</v>
      </c>
      <c r="D8" s="47" t="s">
        <v>505</v>
      </c>
      <c r="E8" s="45" t="s">
        <v>506</v>
      </c>
      <c r="I8" s="45" t="s">
        <v>507</v>
      </c>
    </row>
    <row r="9" spans="1:9" ht="32.1" customHeight="1" x14ac:dyDescent="0.25">
      <c r="A9" s="48"/>
      <c r="B9" s="38" t="s">
        <v>508</v>
      </c>
      <c r="C9" s="43" t="s">
        <v>509</v>
      </c>
      <c r="D9" s="47" t="s">
        <v>510</v>
      </c>
      <c r="E9" s="45" t="s">
        <v>511</v>
      </c>
      <c r="I9" s="45" t="s">
        <v>512</v>
      </c>
    </row>
    <row r="10" spans="1:9" x14ac:dyDescent="0.25">
      <c r="A10" s="48"/>
      <c r="B10" s="38" t="s">
        <v>513</v>
      </c>
      <c r="C10" s="43" t="s">
        <v>514</v>
      </c>
      <c r="D10" s="47" t="s">
        <v>515</v>
      </c>
      <c r="E10" s="45" t="s">
        <v>516</v>
      </c>
      <c r="I10" s="45" t="s">
        <v>517</v>
      </c>
    </row>
    <row r="11" spans="1:9" x14ac:dyDescent="0.25">
      <c r="A11" s="48"/>
      <c r="B11" s="38" t="s">
        <v>518</v>
      </c>
      <c r="C11" s="43" t="s">
        <v>519</v>
      </c>
      <c r="D11" s="47" t="s">
        <v>520</v>
      </c>
      <c r="E11" s="45" t="s">
        <v>521</v>
      </c>
      <c r="I11" s="45" t="s">
        <v>522</v>
      </c>
    </row>
    <row r="12" spans="1:9" ht="30" x14ac:dyDescent="0.25">
      <c r="A12" s="48"/>
      <c r="B12" s="38" t="s">
        <v>523</v>
      </c>
      <c r="C12" s="43" t="s">
        <v>524</v>
      </c>
      <c r="D12" s="47" t="s">
        <v>525</v>
      </c>
      <c r="E12" s="45" t="s">
        <v>526</v>
      </c>
      <c r="I12" s="45" t="s">
        <v>527</v>
      </c>
    </row>
    <row r="13" spans="1:9" x14ac:dyDescent="0.25">
      <c r="A13" s="48"/>
      <c r="B13" s="122" t="s">
        <v>528</v>
      </c>
      <c r="D13" s="47" t="s">
        <v>529</v>
      </c>
      <c r="E13" s="45" t="s">
        <v>530</v>
      </c>
      <c r="I13" s="45" t="s">
        <v>531</v>
      </c>
    </row>
    <row r="14" spans="1:9" x14ac:dyDescent="0.25">
      <c r="A14" s="48"/>
      <c r="B14" s="38" t="s">
        <v>532</v>
      </c>
      <c r="C14" s="48"/>
      <c r="D14" s="47" t="s">
        <v>533</v>
      </c>
      <c r="E14" s="45" t="s">
        <v>534</v>
      </c>
    </row>
    <row r="15" spans="1:9" x14ac:dyDescent="0.25">
      <c r="A15" s="48"/>
      <c r="B15" s="38" t="s">
        <v>535</v>
      </c>
      <c r="C15" s="48"/>
      <c r="D15" s="47" t="s">
        <v>536</v>
      </c>
      <c r="E15" s="45" t="s">
        <v>537</v>
      </c>
    </row>
    <row r="16" spans="1:9" x14ac:dyDescent="0.25">
      <c r="A16" s="48"/>
      <c r="B16" s="38" t="s">
        <v>538</v>
      </c>
      <c r="C16" s="48"/>
      <c r="D16" s="47" t="s">
        <v>539</v>
      </c>
      <c r="E16" s="49"/>
    </row>
    <row r="17" spans="1:5" x14ac:dyDescent="0.25">
      <c r="A17" s="48"/>
      <c r="B17" s="38" t="s">
        <v>540</v>
      </c>
      <c r="C17" s="48"/>
      <c r="D17" s="47" t="s">
        <v>541</v>
      </c>
      <c r="E17" s="49"/>
    </row>
    <row r="18" spans="1:5" x14ac:dyDescent="0.25">
      <c r="A18" s="48"/>
      <c r="B18" s="38" t="s">
        <v>542</v>
      </c>
      <c r="C18" s="48"/>
      <c r="D18" s="47" t="s">
        <v>543</v>
      </c>
      <c r="E18" s="49"/>
    </row>
    <row r="19" spans="1:5" x14ac:dyDescent="0.25">
      <c r="A19" s="48"/>
      <c r="B19" s="38" t="s">
        <v>544</v>
      </c>
      <c r="C19" s="48"/>
      <c r="D19" s="47" t="s">
        <v>545</v>
      </c>
      <c r="E19" s="49"/>
    </row>
    <row r="20" spans="1:5" x14ac:dyDescent="0.25">
      <c r="A20" s="48"/>
      <c r="B20" s="38" t="s">
        <v>546</v>
      </c>
      <c r="C20" s="48"/>
      <c r="D20" s="47" t="s">
        <v>547</v>
      </c>
      <c r="E20" s="49"/>
    </row>
    <row r="21" spans="1:5" x14ac:dyDescent="0.25">
      <c r="B21" s="38" t="s">
        <v>548</v>
      </c>
      <c r="D21" s="47" t="s">
        <v>549</v>
      </c>
      <c r="E21" s="49"/>
    </row>
    <row r="22" spans="1:5" x14ac:dyDescent="0.25">
      <c r="B22" s="38" t="s">
        <v>550</v>
      </c>
      <c r="D22" s="47" t="s">
        <v>551</v>
      </c>
      <c r="E22" s="49"/>
    </row>
    <row r="23" spans="1:5" x14ac:dyDescent="0.25">
      <c r="B23" s="38" t="s">
        <v>552</v>
      </c>
      <c r="D23" s="47" t="s">
        <v>553</v>
      </c>
      <c r="E23" s="49"/>
    </row>
    <row r="24" spans="1:5" x14ac:dyDescent="0.25">
      <c r="D24" s="50" t="s">
        <v>554</v>
      </c>
      <c r="E24" s="50" t="s">
        <v>555</v>
      </c>
    </row>
    <row r="25" spans="1:5" x14ac:dyDescent="0.25">
      <c r="D25" s="51" t="s">
        <v>556</v>
      </c>
      <c r="E25" s="45" t="s">
        <v>557</v>
      </c>
    </row>
    <row r="26" spans="1:5" x14ac:dyDescent="0.25">
      <c r="D26" s="51" t="s">
        <v>558</v>
      </c>
      <c r="E26" s="45" t="s">
        <v>559</v>
      </c>
    </row>
    <row r="27" spans="1:5" x14ac:dyDescent="0.25">
      <c r="D27" s="537" t="s">
        <v>560</v>
      </c>
      <c r="E27" s="45" t="s">
        <v>561</v>
      </c>
    </row>
    <row r="28" spans="1:5" x14ac:dyDescent="0.25">
      <c r="D28" s="538"/>
      <c r="E28" s="45" t="s">
        <v>562</v>
      </c>
    </row>
    <row r="29" spans="1:5" x14ac:dyDescent="0.25">
      <c r="D29" s="538"/>
      <c r="E29" s="45" t="s">
        <v>563</v>
      </c>
    </row>
    <row r="30" spans="1:5" x14ac:dyDescent="0.25">
      <c r="D30" s="539"/>
      <c r="E30" s="45" t="s">
        <v>564</v>
      </c>
    </row>
    <row r="31" spans="1:5" x14ac:dyDescent="0.25">
      <c r="D31" s="51" t="s">
        <v>565</v>
      </c>
      <c r="E31" s="45" t="s">
        <v>566</v>
      </c>
    </row>
    <row r="32" spans="1:5" x14ac:dyDescent="0.25">
      <c r="D32" s="51" t="s">
        <v>567</v>
      </c>
      <c r="E32" s="45" t="s">
        <v>568</v>
      </c>
    </row>
    <row r="33" spans="4:5" x14ac:dyDescent="0.25">
      <c r="D33" s="51" t="s">
        <v>569</v>
      </c>
      <c r="E33" s="45" t="s">
        <v>570</v>
      </c>
    </row>
    <row r="34" spans="4:5" x14ac:dyDescent="0.25">
      <c r="D34" s="51" t="s">
        <v>571</v>
      </c>
      <c r="E34" s="45" t="s">
        <v>572</v>
      </c>
    </row>
    <row r="35" spans="4:5" x14ac:dyDescent="0.25">
      <c r="D35" s="51" t="s">
        <v>573</v>
      </c>
      <c r="E35" s="45" t="s">
        <v>574</v>
      </c>
    </row>
    <row r="36" spans="4:5" x14ac:dyDescent="0.25">
      <c r="D36" s="51" t="s">
        <v>575</v>
      </c>
      <c r="E36" s="45" t="s">
        <v>576</v>
      </c>
    </row>
    <row r="37" spans="4:5" x14ac:dyDescent="0.25">
      <c r="D37" s="51" t="s">
        <v>577</v>
      </c>
      <c r="E37" s="45" t="s">
        <v>188</v>
      </c>
    </row>
    <row r="38" spans="4:5" x14ac:dyDescent="0.25">
      <c r="D38" s="51" t="s">
        <v>578</v>
      </c>
      <c r="E38" s="45" t="s">
        <v>199</v>
      </c>
    </row>
    <row r="39" spans="4:5" x14ac:dyDescent="0.25">
      <c r="D39" s="52" t="s">
        <v>579</v>
      </c>
      <c r="E39" s="45" t="s">
        <v>580</v>
      </c>
    </row>
    <row r="40" spans="4:5" x14ac:dyDescent="0.25">
      <c r="D40" s="52" t="s">
        <v>581</v>
      </c>
      <c r="E40" s="45" t="s">
        <v>582</v>
      </c>
    </row>
    <row r="41" spans="4:5" x14ac:dyDescent="0.25">
      <c r="D41" s="51" t="s">
        <v>583</v>
      </c>
      <c r="E41" s="45" t="s">
        <v>584</v>
      </c>
    </row>
    <row r="42" spans="4:5" x14ac:dyDescent="0.25">
      <c r="D42" s="51" t="s">
        <v>585</v>
      </c>
      <c r="E42" s="45" t="s">
        <v>205</v>
      </c>
    </row>
    <row r="43" spans="4:5" x14ac:dyDescent="0.25">
      <c r="D43" s="52" t="s">
        <v>586</v>
      </c>
      <c r="E43" s="45" t="s">
        <v>587</v>
      </c>
    </row>
    <row r="44" spans="4:5" x14ac:dyDescent="0.25">
      <c r="D44" s="53" t="s">
        <v>588</v>
      </c>
      <c r="E44" s="45" t="s">
        <v>589</v>
      </c>
    </row>
    <row r="45" spans="4:5" x14ac:dyDescent="0.25">
      <c r="D45" s="47" t="s">
        <v>590</v>
      </c>
      <c r="E45" s="45" t="s">
        <v>591</v>
      </c>
    </row>
    <row r="46" spans="4:5" x14ac:dyDescent="0.25">
      <c r="D46" s="47" t="s">
        <v>592</v>
      </c>
      <c r="E46" s="45" t="s">
        <v>593</v>
      </c>
    </row>
    <row r="47" spans="4:5" x14ac:dyDescent="0.25">
      <c r="D47" s="47" t="s">
        <v>594</v>
      </c>
      <c r="E47" s="45" t="s">
        <v>595</v>
      </c>
    </row>
    <row r="48" spans="4:5" x14ac:dyDescent="0.25">
      <c r="D48" s="47" t="s">
        <v>596</v>
      </c>
      <c r="E48" s="45" t="s">
        <v>597</v>
      </c>
    </row>
    <row r="49" spans="4:4" x14ac:dyDescent="0.25">
      <c r="D49" s="50" t="s">
        <v>598</v>
      </c>
    </row>
    <row r="50" spans="4:4" x14ac:dyDescent="0.25">
      <c r="D50" s="47" t="s">
        <v>599</v>
      </c>
    </row>
    <row r="51" spans="4:4" x14ac:dyDescent="0.25">
      <c r="D51" s="47" t="s">
        <v>600</v>
      </c>
    </row>
    <row r="52" spans="4:4" x14ac:dyDescent="0.25">
      <c r="D52" s="50" t="s">
        <v>601</v>
      </c>
    </row>
    <row r="53" spans="4:4" x14ac:dyDescent="0.25">
      <c r="D53" s="53" t="s">
        <v>602</v>
      </c>
    </row>
    <row r="54" spans="4:4" x14ac:dyDescent="0.25">
      <c r="D54" s="53" t="s">
        <v>603</v>
      </c>
    </row>
    <row r="55" spans="4:4" x14ac:dyDescent="0.25">
      <c r="D55" s="53" t="s">
        <v>604</v>
      </c>
    </row>
    <row r="56" spans="4:4" x14ac:dyDescent="0.25">
      <c r="D56" s="53" t="s">
        <v>605</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D996C-CE17-4FFA-90B3-6F55F3855AC9}">
  <sheetPr>
    <tabColor theme="7" tint="0.39997558519241921"/>
    <pageSetUpPr fitToPage="1"/>
  </sheetPr>
  <dimension ref="A1:AO42"/>
  <sheetViews>
    <sheetView showGridLines="0" topLeftCell="U18" zoomScale="70" zoomScaleNormal="70" workbookViewId="0">
      <selection activeCell="F25" sqref="F25"/>
    </sheetView>
  </sheetViews>
  <sheetFormatPr baseColWidth="10" defaultColWidth="10.85546875" defaultRowHeight="15" x14ac:dyDescent="0.25"/>
  <cols>
    <col min="1" max="1" width="38.42578125" style="1" customWidth="1"/>
    <col min="2" max="2" width="20.5703125"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2" s="15" customFormat="1" ht="37.5" customHeight="1" thickBot="1" x14ac:dyDescent="0.3">
      <c r="A17" s="295" t="s">
        <v>23</v>
      </c>
      <c r="B17" s="296"/>
      <c r="C17" s="282" t="s">
        <v>94</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2"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2" ht="32.1" customHeight="1" thickBot="1" x14ac:dyDescent="0.3">
      <c r="A21" s="128">
        <v>161155000</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2" ht="32.1" customHeight="1" x14ac:dyDescent="0.25">
      <c r="A22" s="152" t="s">
        <v>44</v>
      </c>
      <c r="B22" s="151"/>
      <c r="C22" s="182">
        <v>161155000</v>
      </c>
      <c r="D22" s="129"/>
      <c r="E22" s="129"/>
      <c r="F22" s="190"/>
      <c r="G22" s="190"/>
      <c r="H22" s="190"/>
      <c r="I22" s="190"/>
      <c r="J22" s="190"/>
      <c r="K22" s="190"/>
      <c r="L22" s="190"/>
      <c r="M22" s="190"/>
      <c r="N22" s="191">
        <f>SUM(B22:M22)</f>
        <v>161155000</v>
      </c>
      <c r="O22" s="192"/>
      <c r="P22" s="117" t="s">
        <v>45</v>
      </c>
      <c r="Q22" s="193">
        <v>94636800</v>
      </c>
      <c r="R22" s="194">
        <v>995928000</v>
      </c>
      <c r="S22" s="194"/>
      <c r="T22" s="194">
        <f>-791483000</f>
        <v>-791483000</v>
      </c>
      <c r="U22" s="194"/>
      <c r="V22" s="194"/>
      <c r="W22" s="194"/>
      <c r="X22" s="194">
        <v>900918200</v>
      </c>
      <c r="Y22" s="194"/>
      <c r="Z22" s="194"/>
      <c r="AA22" s="194"/>
      <c r="AB22" s="194"/>
      <c r="AC22" s="196">
        <f>SUM(Q22:AB22)</f>
        <v>1200000000</v>
      </c>
      <c r="AE22" s="197"/>
      <c r="AF22" s="188"/>
    </row>
    <row r="23" spans="1:32" ht="32.1" customHeight="1" x14ac:dyDescent="0.25">
      <c r="A23" s="118" t="s">
        <v>46</v>
      </c>
      <c r="B23" s="198"/>
      <c r="C23" s="199"/>
      <c r="D23" s="199">
        <v>0</v>
      </c>
      <c r="E23" s="199">
        <v>0</v>
      </c>
      <c r="F23" s="199">
        <v>0</v>
      </c>
      <c r="G23" s="199"/>
      <c r="H23" s="199"/>
      <c r="I23" s="199"/>
      <c r="J23" s="199"/>
      <c r="K23" s="199"/>
      <c r="L23" s="199"/>
      <c r="M23" s="199"/>
      <c r="N23" s="200">
        <f>SUM(B23:M23)</f>
        <v>0</v>
      </c>
      <c r="O23" s="201" t="str">
        <f>IFERROR(N23/(SUMIF(B23:M23,"&gt;0",B22:M22))," ")</f>
        <v xml:space="preserve"> </v>
      </c>
      <c r="P23" s="118" t="s">
        <v>47</v>
      </c>
      <c r="Q23" s="198">
        <v>142692000</v>
      </c>
      <c r="R23" s="199">
        <v>946225000</v>
      </c>
      <c r="S23" s="199">
        <v>-1802500</v>
      </c>
      <c r="T23" s="199">
        <v>-13621336</v>
      </c>
      <c r="U23" s="199">
        <v>0</v>
      </c>
      <c r="V23" s="199"/>
      <c r="W23" s="199"/>
      <c r="X23" s="199"/>
      <c r="Y23" s="199"/>
      <c r="Z23" s="199"/>
      <c r="AA23" s="199"/>
      <c r="AB23" s="199"/>
      <c r="AC23" s="199">
        <f>SUM(Q23:AB23)</f>
        <v>1073493164</v>
      </c>
      <c r="AD23" s="202">
        <f>AC23/SUM(Q22:U22)</f>
        <v>3.5892961858595207</v>
      </c>
      <c r="AE23" s="213">
        <f>AC23/AC22</f>
        <v>0.89457763666666668</v>
      </c>
      <c r="AF23" s="188"/>
    </row>
    <row r="24" spans="1:32" ht="32.1" customHeight="1" x14ac:dyDescent="0.25">
      <c r="A24" s="118" t="s">
        <v>48</v>
      </c>
      <c r="B24" s="198">
        <f>+A21-B23</f>
        <v>161155000</v>
      </c>
      <c r="C24" s="199">
        <f>+B24-C23</f>
        <v>161155000</v>
      </c>
      <c r="D24" s="199">
        <f>+C24-D23</f>
        <v>161155000</v>
      </c>
      <c r="E24" s="199">
        <f>+D24-E23</f>
        <v>161155000</v>
      </c>
      <c r="F24" s="199">
        <f>+E24-F23</f>
        <v>161155000</v>
      </c>
      <c r="G24" s="199"/>
      <c r="H24" s="199"/>
      <c r="I24" s="199"/>
      <c r="J24" s="199"/>
      <c r="K24" s="199"/>
      <c r="L24" s="199"/>
      <c r="M24" s="199"/>
      <c r="N24" s="200">
        <f>MIN(B24:M24)</f>
        <v>161155000</v>
      </c>
      <c r="O24" s="204"/>
      <c r="P24" s="118" t="s">
        <v>44</v>
      </c>
      <c r="Q24" s="198"/>
      <c r="R24" s="199">
        <v>5914800</v>
      </c>
      <c r="S24" s="199">
        <v>180775000</v>
      </c>
      <c r="T24" s="199">
        <v>180775000</v>
      </c>
      <c r="U24" s="199">
        <v>180775000</v>
      </c>
      <c r="V24" s="199">
        <v>180775000</v>
      </c>
      <c r="W24" s="199">
        <v>180775000</v>
      </c>
      <c r="X24" s="199">
        <v>180775000</v>
      </c>
      <c r="Y24" s="214">
        <f>180775000-158296600</f>
        <v>22478400</v>
      </c>
      <c r="Z24" s="214">
        <f>180775000-158296600</f>
        <v>22478400</v>
      </c>
      <c r="AA24" s="214">
        <f>180775000-158296600</f>
        <v>22478400</v>
      </c>
      <c r="AB24" s="199">
        <f>358593200-158296600-158296600</f>
        <v>42000000</v>
      </c>
      <c r="AC24" s="199">
        <f>SUM(Q24:AB24)</f>
        <v>1200000000</v>
      </c>
      <c r="AD24" s="199"/>
      <c r="AE24" s="215"/>
      <c r="AF24" s="188"/>
    </row>
    <row r="25" spans="1:32" ht="32.1" customHeight="1" thickBot="1" x14ac:dyDescent="0.3">
      <c r="A25" s="119" t="s">
        <v>49</v>
      </c>
      <c r="B25" s="206">
        <v>0</v>
      </c>
      <c r="C25" s="207">
        <v>157340200</v>
      </c>
      <c r="D25" s="207">
        <v>3814800</v>
      </c>
      <c r="E25" s="207">
        <v>0</v>
      </c>
      <c r="F25" s="207">
        <v>0</v>
      </c>
      <c r="G25" s="207"/>
      <c r="H25" s="207"/>
      <c r="I25" s="207"/>
      <c r="J25" s="207"/>
      <c r="K25" s="207"/>
      <c r="L25" s="207"/>
      <c r="M25" s="207"/>
      <c r="N25" s="208">
        <f>SUM(B25:M25)</f>
        <v>161155000</v>
      </c>
      <c r="O25" s="209">
        <f>+N25/N24</f>
        <v>1</v>
      </c>
      <c r="P25" s="119" t="s">
        <v>49</v>
      </c>
      <c r="Q25" s="206">
        <v>0</v>
      </c>
      <c r="R25" s="207">
        <v>1287500</v>
      </c>
      <c r="S25" s="207">
        <v>159400664</v>
      </c>
      <c r="T25" s="207">
        <v>189705000</v>
      </c>
      <c r="U25" s="207">
        <v>180775000</v>
      </c>
      <c r="V25" s="207"/>
      <c r="W25" s="207"/>
      <c r="X25" s="207"/>
      <c r="Y25" s="207"/>
      <c r="Z25" s="207"/>
      <c r="AA25" s="207"/>
      <c r="AB25" s="207"/>
      <c r="AC25" s="207">
        <f>SUM(Q25:AB25)</f>
        <v>531168164</v>
      </c>
      <c r="AD25" s="210">
        <f ca="1">AD25/SUM(Q24:U24)</f>
        <v>0</v>
      </c>
      <c r="AE25" s="216">
        <f>AC25/AC24</f>
        <v>0.44264013666666668</v>
      </c>
      <c r="AF25" s="188"/>
    </row>
    <row r="26" spans="1:32" customFormat="1" ht="16.5" customHeight="1" thickBot="1" x14ac:dyDescent="0.3"/>
    <row r="27" spans="1:32"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2"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2"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2" ht="42" customHeight="1" thickBot="1" x14ac:dyDescent="0.3">
      <c r="A30" s="93" t="s">
        <v>94</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379" t="s">
        <v>95</v>
      </c>
      <c r="Z30" s="318"/>
      <c r="AA30" s="318"/>
      <c r="AB30" s="318"/>
      <c r="AC30" s="318"/>
      <c r="AD30" s="318"/>
      <c r="AE30" s="380"/>
    </row>
    <row r="31" spans="1:32"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2"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106.5" customHeight="1" x14ac:dyDescent="0.25">
      <c r="A35" s="338" t="s">
        <v>94</v>
      </c>
      <c r="B35" s="340">
        <f>SUM(B41)</f>
        <v>0.05</v>
      </c>
      <c r="C35" s="21" t="s">
        <v>66</v>
      </c>
      <c r="D35" s="126">
        <v>1</v>
      </c>
      <c r="E35" s="126">
        <v>1</v>
      </c>
      <c r="F35" s="126">
        <v>1</v>
      </c>
      <c r="G35" s="126">
        <v>1</v>
      </c>
      <c r="H35" s="126">
        <v>1</v>
      </c>
      <c r="I35" s="131">
        <v>0</v>
      </c>
      <c r="J35" s="131">
        <v>0</v>
      </c>
      <c r="K35" s="131">
        <v>0</v>
      </c>
      <c r="L35" s="131">
        <v>0</v>
      </c>
      <c r="M35" s="131">
        <v>0</v>
      </c>
      <c r="N35" s="131">
        <v>0</v>
      </c>
      <c r="O35" s="131">
        <v>0</v>
      </c>
      <c r="P35" s="123">
        <v>1</v>
      </c>
      <c r="Q35" s="387" t="s">
        <v>677</v>
      </c>
      <c r="R35" s="388"/>
      <c r="S35" s="388"/>
      <c r="T35" s="389"/>
      <c r="U35" s="401" t="s">
        <v>678</v>
      </c>
      <c r="V35" s="401"/>
      <c r="W35" s="401"/>
      <c r="X35" s="401"/>
      <c r="Y35" s="325" t="s">
        <v>96</v>
      </c>
      <c r="Z35" s="325"/>
      <c r="AA35" s="325"/>
      <c r="AB35" s="325"/>
      <c r="AC35" s="325" t="s">
        <v>97</v>
      </c>
      <c r="AD35" s="325"/>
      <c r="AE35" s="326"/>
      <c r="AG35" s="212"/>
      <c r="AH35" s="212"/>
      <c r="AI35" s="212"/>
      <c r="AJ35" s="212"/>
      <c r="AK35" s="212"/>
      <c r="AL35" s="212"/>
      <c r="AM35" s="212"/>
      <c r="AN35" s="212"/>
      <c r="AO35" s="212"/>
    </row>
    <row r="36" spans="1:41" ht="106.5" customHeight="1" thickBot="1" x14ac:dyDescent="0.3">
      <c r="A36" s="339"/>
      <c r="B36" s="341"/>
      <c r="C36" s="22" t="s">
        <v>69</v>
      </c>
      <c r="D36" s="136">
        <v>1</v>
      </c>
      <c r="E36" s="136">
        <v>1</v>
      </c>
      <c r="F36" s="136">
        <v>1</v>
      </c>
      <c r="G36" s="137">
        <v>1</v>
      </c>
      <c r="H36" s="137">
        <v>1</v>
      </c>
      <c r="I36" s="137"/>
      <c r="J36" s="137"/>
      <c r="K36" s="137"/>
      <c r="L36" s="137"/>
      <c r="M36" s="137"/>
      <c r="N36" s="137"/>
      <c r="O36" s="137"/>
      <c r="P36" s="67">
        <v>1</v>
      </c>
      <c r="Q36" s="390"/>
      <c r="R36" s="391"/>
      <c r="S36" s="391"/>
      <c r="T36" s="392"/>
      <c r="U36" s="402"/>
      <c r="V36" s="402"/>
      <c r="W36" s="402"/>
      <c r="X36" s="402"/>
      <c r="Y36" s="327"/>
      <c r="Z36" s="327"/>
      <c r="AA36" s="327"/>
      <c r="AB36" s="327"/>
      <c r="AC36" s="327"/>
      <c r="AD36" s="327"/>
      <c r="AE36" s="328"/>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156.75" customHeight="1" x14ac:dyDescent="0.25">
      <c r="A41" s="393" t="s">
        <v>98</v>
      </c>
      <c r="B41" s="352">
        <v>0.05</v>
      </c>
      <c r="C41" s="27" t="s">
        <v>66</v>
      </c>
      <c r="D41" s="140">
        <v>0.2</v>
      </c>
      <c r="E41" s="140">
        <v>0.2</v>
      </c>
      <c r="F41" s="140">
        <v>0.2</v>
      </c>
      <c r="G41" s="140">
        <v>0.2</v>
      </c>
      <c r="H41" s="140">
        <v>0.2</v>
      </c>
      <c r="I41" s="131">
        <v>0</v>
      </c>
      <c r="J41" s="131">
        <v>0</v>
      </c>
      <c r="K41" s="131">
        <v>0</v>
      </c>
      <c r="L41" s="131">
        <v>0</v>
      </c>
      <c r="M41" s="131">
        <v>0</v>
      </c>
      <c r="N41" s="131">
        <v>0</v>
      </c>
      <c r="O41" s="131">
        <v>0</v>
      </c>
      <c r="P41" s="95">
        <f>SUM(D41:O41)</f>
        <v>1</v>
      </c>
      <c r="Q41" s="395" t="s">
        <v>679</v>
      </c>
      <c r="R41" s="396"/>
      <c r="S41" s="396"/>
      <c r="T41" s="396"/>
      <c r="U41" s="396"/>
      <c r="V41" s="396"/>
      <c r="W41" s="396"/>
      <c r="X41" s="397"/>
      <c r="Y41" s="381" t="s">
        <v>680</v>
      </c>
      <c r="Z41" s="382"/>
      <c r="AA41" s="382"/>
      <c r="AB41" s="382"/>
      <c r="AC41" s="382"/>
      <c r="AD41" s="382"/>
      <c r="AE41" s="383"/>
      <c r="AG41" s="24"/>
      <c r="AH41" s="24"/>
      <c r="AI41" s="24"/>
      <c r="AJ41" s="24"/>
      <c r="AK41" s="24"/>
      <c r="AL41" s="24"/>
      <c r="AM41" s="24"/>
      <c r="AN41" s="24"/>
      <c r="AO41" s="24"/>
    </row>
    <row r="42" spans="1:41" ht="156.75" customHeight="1" x14ac:dyDescent="0.25">
      <c r="A42" s="394"/>
      <c r="B42" s="353"/>
      <c r="C42" s="22" t="s">
        <v>69</v>
      </c>
      <c r="D42" s="28">
        <v>0.2</v>
      </c>
      <c r="E42" s="28">
        <v>0.2</v>
      </c>
      <c r="F42" s="28">
        <v>0.2</v>
      </c>
      <c r="G42" s="28">
        <v>0.2</v>
      </c>
      <c r="H42" s="28">
        <v>0.2</v>
      </c>
      <c r="I42" s="28"/>
      <c r="J42" s="28"/>
      <c r="K42" s="28"/>
      <c r="L42" s="28"/>
      <c r="M42" s="28"/>
      <c r="N42" s="28"/>
      <c r="O42" s="28"/>
      <c r="P42" s="96">
        <f>SUM(D42:O42)</f>
        <v>1</v>
      </c>
      <c r="Q42" s="398"/>
      <c r="R42" s="399"/>
      <c r="S42" s="399"/>
      <c r="T42" s="399"/>
      <c r="U42" s="399"/>
      <c r="V42" s="399"/>
      <c r="W42" s="399"/>
      <c r="X42" s="400"/>
      <c r="Y42" s="384"/>
      <c r="Z42" s="385"/>
      <c r="AA42" s="385"/>
      <c r="AB42" s="385"/>
      <c r="AC42" s="385"/>
      <c r="AD42" s="385"/>
      <c r="AE42" s="386"/>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41 Y35 AC35" xr:uid="{EC677FEF-8094-4D25-86F3-E5446C3C36FA}">
      <formula1>2000</formula1>
    </dataValidation>
    <dataValidation type="textLength" operator="lessThanOrEqual" allowBlank="1" showInputMessage="1" showErrorMessage="1" errorTitle="Máximo 2.000 caracteres" error="Máximo 2.000 caracteres" promptTitle="2.000 caracteres" sqref="Q30:Q31" xr:uid="{9CA51070-8155-41C5-B37A-6798C57D7D3E}">
      <formula1>2000</formula1>
    </dataValidation>
    <dataValidation type="list" allowBlank="1" showInputMessage="1" showErrorMessage="1" sqref="C7:C9" xr:uid="{8C9AEB0A-5C2D-47F9-B2EB-7FE0E1F8C058}">
      <formula1>$B$21:$M$21</formula1>
    </dataValidation>
  </dataValidations>
  <hyperlinks>
    <hyperlink ref="Y41" r:id="rId1" xr:uid="{A38A8680-5906-4BA0-BA25-8C949B7DFA05}"/>
  </hyperlinks>
  <pageMargins left="0.25" right="0.25" top="0.75" bottom="0.75" header="0.3" footer="0.3"/>
  <pageSetup scale="20"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FBC0-8469-45EE-BB60-3CECBBDD7136}">
  <sheetPr>
    <tabColor theme="7" tint="0.39997558519241921"/>
    <pageSetUpPr fitToPage="1"/>
  </sheetPr>
  <dimension ref="A1:AO44"/>
  <sheetViews>
    <sheetView showGridLines="0" topLeftCell="A18" zoomScale="60" zoomScaleNormal="60" workbookViewId="0">
      <selection activeCell="N23" sqref="N23"/>
    </sheetView>
  </sheetViews>
  <sheetFormatPr baseColWidth="10" defaultColWidth="10.85546875" defaultRowHeight="15" x14ac:dyDescent="0.25"/>
  <cols>
    <col min="1" max="1" width="38.42578125" style="1" customWidth="1"/>
    <col min="2" max="2" width="20.5703125" style="1" customWidth="1"/>
    <col min="3" max="14" width="20.7109375" style="1" customWidth="1"/>
    <col min="15" max="15" width="20.5703125" style="1" customWidth="1"/>
    <col min="16" max="16" width="32.42578125" style="1" customWidth="1"/>
    <col min="17" max="20" width="20" style="1" customWidth="1"/>
    <col min="21" max="24" width="20.5703125" style="1" customWidth="1"/>
    <col min="25"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2" s="15" customFormat="1" ht="37.5" customHeight="1" thickBot="1" x14ac:dyDescent="0.3">
      <c r="A17" s="295" t="s">
        <v>23</v>
      </c>
      <c r="B17" s="296"/>
      <c r="C17" s="282" t="s">
        <v>99</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2"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2" ht="32.1" customHeight="1" thickBot="1" x14ac:dyDescent="0.3">
      <c r="A21" s="128">
        <v>3484934374</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2" ht="32.1" customHeight="1" x14ac:dyDescent="0.25">
      <c r="A22" s="117" t="s">
        <v>44</v>
      </c>
      <c r="B22" s="189">
        <v>895000000</v>
      </c>
      <c r="C22" s="190">
        <v>895000000</v>
      </c>
      <c r="D22" s="190">
        <v>945160286</v>
      </c>
      <c r="E22" s="190">
        <v>584182114</v>
      </c>
      <c r="F22" s="190">
        <v>145591974</v>
      </c>
      <c r="G22" s="190">
        <v>20000000</v>
      </c>
      <c r="H22" s="190"/>
      <c r="I22" s="190"/>
      <c r="J22" s="190"/>
      <c r="K22" s="190"/>
      <c r="L22" s="190"/>
      <c r="M22" s="190"/>
      <c r="N22" s="191">
        <f>SUM(B22:M22)</f>
        <v>3484934374</v>
      </c>
      <c r="O22" s="192"/>
      <c r="P22" s="117" t="s">
        <v>45</v>
      </c>
      <c r="Q22" s="193"/>
      <c r="R22" s="194">
        <f>950861460+192677894</f>
        <v>1143539354</v>
      </c>
      <c r="S22" s="194">
        <v>996966817</v>
      </c>
      <c r="T22" s="194">
        <v>1464471106</v>
      </c>
      <c r="U22" s="194">
        <v>7395022723</v>
      </c>
      <c r="V22" s="194"/>
      <c r="W22" s="194"/>
      <c r="X22" s="194"/>
      <c r="Y22" s="194"/>
      <c r="Z22" s="194"/>
      <c r="AA22" s="194"/>
      <c r="AB22" s="194"/>
      <c r="AC22" s="196">
        <f>SUM(Q22:AB22)</f>
        <v>11000000000</v>
      </c>
      <c r="AE22" s="197"/>
      <c r="AF22" s="188"/>
    </row>
    <row r="23" spans="1:32" ht="32.1" customHeight="1" x14ac:dyDescent="0.25">
      <c r="A23" s="118" t="s">
        <v>46</v>
      </c>
      <c r="B23" s="198"/>
      <c r="C23" s="199"/>
      <c r="D23" s="199">
        <v>0</v>
      </c>
      <c r="E23" s="199">
        <v>0</v>
      </c>
      <c r="F23" s="199">
        <v>0</v>
      </c>
      <c r="G23" s="199"/>
      <c r="H23" s="199"/>
      <c r="I23" s="199"/>
      <c r="J23" s="199"/>
      <c r="K23" s="199"/>
      <c r="L23" s="199"/>
      <c r="M23" s="199"/>
      <c r="N23" s="200">
        <f>SUM(B23:M23)</f>
        <v>0</v>
      </c>
      <c r="O23" s="201" t="str">
        <f>IFERROR(N23/(SUMIF(B23:M23,"&gt;0",B22:M22))," ")</f>
        <v xml:space="preserve"> </v>
      </c>
      <c r="P23" s="118" t="s">
        <v>47</v>
      </c>
      <c r="Q23" s="198">
        <v>0</v>
      </c>
      <c r="R23" s="199">
        <v>1453597396</v>
      </c>
      <c r="S23" s="199">
        <v>494230881</v>
      </c>
      <c r="T23" s="199">
        <v>0</v>
      </c>
      <c r="U23" s="199">
        <v>3559215102</v>
      </c>
      <c r="V23" s="199"/>
      <c r="W23" s="199"/>
      <c r="X23" s="199"/>
      <c r="Y23" s="199"/>
      <c r="Z23" s="199"/>
      <c r="AA23" s="199"/>
      <c r="AB23" s="199"/>
      <c r="AC23" s="199">
        <f>SUM(Q23:AB23)</f>
        <v>5507043379</v>
      </c>
      <c r="AD23" s="202">
        <f>AC23/SUM(Q22:U22)</f>
        <v>0.50064030718181818</v>
      </c>
      <c r="AE23" s="213">
        <f>AC23/AC22</f>
        <v>0.50064030718181818</v>
      </c>
      <c r="AF23" s="188"/>
    </row>
    <row r="24" spans="1:32" ht="32.1" customHeight="1" x14ac:dyDescent="0.25">
      <c r="A24" s="118" t="s">
        <v>48</v>
      </c>
      <c r="B24" s="198">
        <f>+A21-B23</f>
        <v>3484934374</v>
      </c>
      <c r="C24" s="199">
        <f>+B24-C23</f>
        <v>3484934374</v>
      </c>
      <c r="D24" s="199">
        <f>+C24-D23</f>
        <v>3484934374</v>
      </c>
      <c r="E24" s="199">
        <f>+D24-E23</f>
        <v>3484934374</v>
      </c>
      <c r="F24" s="199">
        <v>3469178437</v>
      </c>
      <c r="G24" s="199"/>
      <c r="H24" s="199"/>
      <c r="I24" s="199"/>
      <c r="J24" s="199"/>
      <c r="K24" s="199"/>
      <c r="L24" s="199"/>
      <c r="M24" s="199"/>
      <c r="N24" s="200">
        <f>MIN(B24:M24)</f>
        <v>3469178437</v>
      </c>
      <c r="O24" s="204"/>
      <c r="P24" s="118" t="s">
        <v>44</v>
      </c>
      <c r="Q24" s="198"/>
      <c r="R24" s="199"/>
      <c r="S24" s="199"/>
      <c r="T24" s="199">
        <v>362000000</v>
      </c>
      <c r="U24" s="199">
        <v>977000000</v>
      </c>
      <c r="V24" s="199">
        <v>1004525413</v>
      </c>
      <c r="W24" s="199">
        <f>977000000+27525413+209210158</f>
        <v>1213735571</v>
      </c>
      <c r="X24" s="199">
        <f>977000000+27525413+209210158</f>
        <v>1213735571</v>
      </c>
      <c r="Y24" s="199">
        <f>977000000+27525413+209210158</f>
        <v>1213735571</v>
      </c>
      <c r="Z24" s="199">
        <f>977000000+27525413+209210158</f>
        <v>1213735571</v>
      </c>
      <c r="AA24" s="199">
        <f>977000000+27525413+209210158</f>
        <v>1213735571</v>
      </c>
      <c r="AB24" s="199">
        <f>2141851000+27525416+209210158+209210158</f>
        <v>2587796732</v>
      </c>
      <c r="AC24" s="199">
        <f>SUM(Q24:AB24)</f>
        <v>11000000000</v>
      </c>
      <c r="AD24" s="199"/>
      <c r="AE24" s="215"/>
      <c r="AF24" s="188"/>
    </row>
    <row r="25" spans="1:32" ht="32.1" customHeight="1" thickBot="1" x14ac:dyDescent="0.3">
      <c r="A25" s="119" t="s">
        <v>49</v>
      </c>
      <c r="B25" s="206">
        <v>853254523</v>
      </c>
      <c r="C25" s="207">
        <v>828457779</v>
      </c>
      <c r="D25" s="207">
        <v>817392038</v>
      </c>
      <c r="E25" s="207">
        <v>535613775</v>
      </c>
      <c r="F25" s="207">
        <v>434460322</v>
      </c>
      <c r="G25" s="207"/>
      <c r="H25" s="207"/>
      <c r="I25" s="207"/>
      <c r="J25" s="207"/>
      <c r="K25" s="207"/>
      <c r="L25" s="207"/>
      <c r="M25" s="207"/>
      <c r="N25" s="207">
        <f>SUM(B25:M25)</f>
        <v>3469178437</v>
      </c>
      <c r="O25" s="209">
        <f>+N25/N24</f>
        <v>1</v>
      </c>
      <c r="P25" s="119" t="s">
        <v>49</v>
      </c>
      <c r="Q25" s="206">
        <v>0</v>
      </c>
      <c r="R25" s="207">
        <v>0</v>
      </c>
      <c r="S25" s="207">
        <v>0</v>
      </c>
      <c r="T25" s="207">
        <v>0</v>
      </c>
      <c r="U25" s="207">
        <v>726332478</v>
      </c>
      <c r="V25" s="207"/>
      <c r="W25" s="207"/>
      <c r="X25" s="207"/>
      <c r="Y25" s="207"/>
      <c r="Z25" s="207"/>
      <c r="AA25" s="207"/>
      <c r="AB25" s="207"/>
      <c r="AC25" s="207">
        <f>SUM(Q25:AB25)</f>
        <v>726332478</v>
      </c>
      <c r="AD25" s="210">
        <f ca="1">AD25/SUM(Q24:U24)</f>
        <v>0</v>
      </c>
      <c r="AE25" s="216">
        <f>AC25/AC24</f>
        <v>6.6030225272727269E-2</v>
      </c>
      <c r="AF25" s="188"/>
    </row>
    <row r="26" spans="1:32" customFormat="1" ht="16.5" customHeight="1" thickBot="1" x14ac:dyDescent="0.3"/>
    <row r="27" spans="1:32"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2"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2"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2" ht="64.5" customHeight="1" thickBot="1" x14ac:dyDescent="0.3">
      <c r="A30" s="93" t="s">
        <v>99</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403" t="s">
        <v>610</v>
      </c>
      <c r="Z30" s="404"/>
      <c r="AA30" s="404"/>
      <c r="AB30" s="404"/>
      <c r="AC30" s="404"/>
      <c r="AD30" s="404"/>
      <c r="AE30" s="405"/>
    </row>
    <row r="31" spans="1:32"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2"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226.5" customHeight="1" x14ac:dyDescent="0.25">
      <c r="A35" s="338" t="s">
        <v>99</v>
      </c>
      <c r="B35" s="340">
        <f>SUM(B41:B44)</f>
        <v>0.15000000000000002</v>
      </c>
      <c r="C35" s="21" t="s">
        <v>66</v>
      </c>
      <c r="D35" s="20">
        <v>6</v>
      </c>
      <c r="E35" s="20">
        <v>6</v>
      </c>
      <c r="F35" s="20">
        <v>6</v>
      </c>
      <c r="G35" s="20">
        <v>6</v>
      </c>
      <c r="H35" s="20">
        <v>6</v>
      </c>
      <c r="I35" s="20">
        <v>0</v>
      </c>
      <c r="J35" s="20">
        <v>0</v>
      </c>
      <c r="K35" s="20">
        <v>0</v>
      </c>
      <c r="L35" s="20">
        <v>0</v>
      </c>
      <c r="M35" s="20">
        <v>0</v>
      </c>
      <c r="N35" s="20">
        <v>0</v>
      </c>
      <c r="O35" s="20">
        <v>0</v>
      </c>
      <c r="P35" s="20">
        <v>6</v>
      </c>
      <c r="Q35" s="406" t="s">
        <v>100</v>
      </c>
      <c r="R35" s="407"/>
      <c r="S35" s="407"/>
      <c r="T35" s="408"/>
      <c r="U35" s="406" t="s">
        <v>101</v>
      </c>
      <c r="V35" s="407"/>
      <c r="W35" s="407"/>
      <c r="X35" s="408"/>
      <c r="Y35" s="401" t="s">
        <v>102</v>
      </c>
      <c r="Z35" s="401"/>
      <c r="AA35" s="401"/>
      <c r="AB35" s="401"/>
      <c r="AC35" s="325" t="s">
        <v>103</v>
      </c>
      <c r="AD35" s="325"/>
      <c r="AE35" s="326"/>
      <c r="AG35" s="212"/>
      <c r="AH35" s="212"/>
      <c r="AI35" s="212"/>
      <c r="AJ35" s="212"/>
      <c r="AK35" s="212"/>
      <c r="AL35" s="212"/>
      <c r="AM35" s="212"/>
      <c r="AN35" s="212"/>
      <c r="AO35" s="212"/>
    </row>
    <row r="36" spans="1:41" ht="226.5" customHeight="1" thickBot="1" x14ac:dyDescent="0.3">
      <c r="A36" s="339"/>
      <c r="B36" s="341"/>
      <c r="C36" s="22" t="s">
        <v>69</v>
      </c>
      <c r="D36" s="139">
        <v>6</v>
      </c>
      <c r="E36" s="139">
        <v>6</v>
      </c>
      <c r="F36" s="139">
        <v>6</v>
      </c>
      <c r="G36" s="139">
        <v>6</v>
      </c>
      <c r="H36" s="139">
        <v>6</v>
      </c>
      <c r="I36" s="139"/>
      <c r="J36" s="139"/>
      <c r="K36" s="139"/>
      <c r="L36" s="139"/>
      <c r="M36" s="139"/>
      <c r="N36" s="139"/>
      <c r="O36" s="139"/>
      <c r="P36" s="124">
        <v>6</v>
      </c>
      <c r="Q36" s="409"/>
      <c r="R36" s="410"/>
      <c r="S36" s="410"/>
      <c r="T36" s="411"/>
      <c r="U36" s="409"/>
      <c r="V36" s="410"/>
      <c r="W36" s="410"/>
      <c r="X36" s="411"/>
      <c r="Y36" s="402"/>
      <c r="Z36" s="402"/>
      <c r="AA36" s="402"/>
      <c r="AB36" s="402"/>
      <c r="AC36" s="327"/>
      <c r="AD36" s="327"/>
      <c r="AE36" s="328"/>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107.25" customHeight="1" x14ac:dyDescent="0.25">
      <c r="A41" s="366" t="s">
        <v>104</v>
      </c>
      <c r="B41" s="368">
        <v>0.05</v>
      </c>
      <c r="C41" s="27" t="s">
        <v>66</v>
      </c>
      <c r="D41" s="140">
        <v>0.2</v>
      </c>
      <c r="E41" s="140">
        <v>0.2</v>
      </c>
      <c r="F41" s="140">
        <v>0.2</v>
      </c>
      <c r="G41" s="140">
        <v>0.2</v>
      </c>
      <c r="H41" s="140">
        <v>0.2</v>
      </c>
      <c r="I41" s="131">
        <v>0</v>
      </c>
      <c r="J41" s="131">
        <v>0</v>
      </c>
      <c r="K41" s="131">
        <v>0</v>
      </c>
      <c r="L41" s="131">
        <v>0</v>
      </c>
      <c r="M41" s="131">
        <v>0</v>
      </c>
      <c r="N41" s="131">
        <v>0</v>
      </c>
      <c r="O41" s="131">
        <v>0</v>
      </c>
      <c r="P41" s="95">
        <f>SUM(D41:O41)</f>
        <v>1</v>
      </c>
      <c r="Q41" s="354" t="s">
        <v>613</v>
      </c>
      <c r="R41" s="355"/>
      <c r="S41" s="355"/>
      <c r="T41" s="355"/>
      <c r="U41" s="355"/>
      <c r="V41" s="355"/>
      <c r="W41" s="355"/>
      <c r="X41" s="356"/>
      <c r="Y41" s="381" t="s">
        <v>615</v>
      </c>
      <c r="Z41" s="355"/>
      <c r="AA41" s="355"/>
      <c r="AB41" s="355"/>
      <c r="AC41" s="355"/>
      <c r="AD41" s="355"/>
      <c r="AE41" s="412"/>
    </row>
    <row r="42" spans="1:41" ht="107.25" customHeight="1" x14ac:dyDescent="0.25">
      <c r="A42" s="367"/>
      <c r="B42" s="369"/>
      <c r="C42" s="25" t="s">
        <v>69</v>
      </c>
      <c r="D42" s="26">
        <v>0.2</v>
      </c>
      <c r="E42" s="26">
        <v>0.2</v>
      </c>
      <c r="F42" s="26">
        <v>0.2</v>
      </c>
      <c r="G42" s="26">
        <v>0.2</v>
      </c>
      <c r="H42" s="26">
        <v>0.2</v>
      </c>
      <c r="I42" s="26"/>
      <c r="J42" s="26"/>
      <c r="K42" s="26"/>
      <c r="L42" s="26"/>
      <c r="M42" s="26"/>
      <c r="N42" s="26"/>
      <c r="O42" s="26"/>
      <c r="P42" s="95">
        <f>SUM(D42:O42)</f>
        <v>1</v>
      </c>
      <c r="Q42" s="376"/>
      <c r="R42" s="377"/>
      <c r="S42" s="377"/>
      <c r="T42" s="377"/>
      <c r="U42" s="377"/>
      <c r="V42" s="377"/>
      <c r="W42" s="377"/>
      <c r="X42" s="378"/>
      <c r="Y42" s="376"/>
      <c r="Z42" s="377"/>
      <c r="AA42" s="377"/>
      <c r="AB42" s="377"/>
      <c r="AC42" s="377"/>
      <c r="AD42" s="377"/>
      <c r="AE42" s="413"/>
    </row>
    <row r="43" spans="1:41" ht="126" customHeight="1" x14ac:dyDescent="0.25">
      <c r="A43" s="350" t="s">
        <v>105</v>
      </c>
      <c r="B43" s="352">
        <v>0.1</v>
      </c>
      <c r="C43" s="27" t="s">
        <v>66</v>
      </c>
      <c r="D43" s="140">
        <v>0.2</v>
      </c>
      <c r="E43" s="140">
        <v>0.2</v>
      </c>
      <c r="F43" s="140">
        <v>0.2</v>
      </c>
      <c r="G43" s="140">
        <v>0.2</v>
      </c>
      <c r="H43" s="140">
        <v>0.2</v>
      </c>
      <c r="I43" s="131">
        <v>0</v>
      </c>
      <c r="J43" s="131">
        <v>0</v>
      </c>
      <c r="K43" s="131">
        <v>0</v>
      </c>
      <c r="L43" s="131">
        <v>0</v>
      </c>
      <c r="M43" s="131">
        <v>0</v>
      </c>
      <c r="N43" s="131">
        <v>0</v>
      </c>
      <c r="O43" s="131">
        <v>0</v>
      </c>
      <c r="P43" s="95">
        <f>SUM(D43:O43)</f>
        <v>1</v>
      </c>
      <c r="Q43" s="354" t="s">
        <v>614</v>
      </c>
      <c r="R43" s="355"/>
      <c r="S43" s="355"/>
      <c r="T43" s="355"/>
      <c r="U43" s="355"/>
      <c r="V43" s="355"/>
      <c r="W43" s="355"/>
      <c r="X43" s="356"/>
      <c r="Y43" s="381" t="s">
        <v>636</v>
      </c>
      <c r="Z43" s="355"/>
      <c r="AA43" s="355"/>
      <c r="AB43" s="355"/>
      <c r="AC43" s="355"/>
      <c r="AD43" s="355"/>
      <c r="AE43" s="412"/>
    </row>
    <row r="44" spans="1:41" ht="126" customHeight="1" x14ac:dyDescent="0.25">
      <c r="A44" s="351"/>
      <c r="B44" s="353"/>
      <c r="C44" s="22" t="s">
        <v>69</v>
      </c>
      <c r="D44" s="28">
        <v>0.2</v>
      </c>
      <c r="E44" s="28">
        <v>0.2</v>
      </c>
      <c r="F44" s="28">
        <v>0.2</v>
      </c>
      <c r="G44" s="28">
        <v>0.2</v>
      </c>
      <c r="H44" s="28">
        <v>0.2</v>
      </c>
      <c r="I44" s="28"/>
      <c r="J44" s="28"/>
      <c r="K44" s="28"/>
      <c r="L44" s="28"/>
      <c r="M44" s="28"/>
      <c r="N44" s="28"/>
      <c r="O44" s="28"/>
      <c r="P44" s="96">
        <f>SUM(D44:O44)</f>
        <v>1</v>
      </c>
      <c r="Q44" s="357"/>
      <c r="R44" s="358"/>
      <c r="S44" s="358"/>
      <c r="T44" s="358"/>
      <c r="U44" s="358"/>
      <c r="V44" s="358"/>
      <c r="W44" s="358"/>
      <c r="X44" s="359"/>
      <c r="Y44" s="357"/>
      <c r="Z44" s="358"/>
      <c r="AA44" s="358"/>
      <c r="AB44" s="358"/>
      <c r="AC44" s="358"/>
      <c r="AD44" s="358"/>
      <c r="AE44" s="414"/>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850BD99-682E-4864-B1D7-67601BEEF34F}">
      <formula1>$B$21:$M$21</formula1>
    </dataValidation>
    <dataValidation type="textLength" operator="lessThanOrEqual" allowBlank="1" showInputMessage="1" showErrorMessage="1" errorTitle="Máximo 2.000 caracteres" error="Máximo 2.000 caracteres" promptTitle="2.000 caracteres" sqref="Q30:Q31" xr:uid="{FF10ED60-A28E-41DF-88FE-A3B1E7A3DEC2}">
      <formula1>2000</formula1>
    </dataValidation>
    <dataValidation type="textLength" operator="lessThanOrEqual" allowBlank="1" showInputMessage="1" showErrorMessage="1" errorTitle="Máximo 2.000 caracteres" error="Máximo 2.000 caracteres" sqref="AC35 Q43 Y35 Q41 Q35 U35" xr:uid="{A6E01319-3A88-4792-B50E-D77D8FF439C8}">
      <formula1>2000</formula1>
    </dataValidation>
  </dataValidations>
  <hyperlinks>
    <hyperlink ref="Y41" r:id="rId1" xr:uid="{0D192FBC-CFD3-4867-8279-B30EF49F92AF}"/>
    <hyperlink ref="Y43" r:id="rId2" xr:uid="{5AA45670-6699-4721-8569-1E7E953D72AD}"/>
  </hyperlinks>
  <pageMargins left="0.25" right="0.25" top="0.75" bottom="0.75" header="0.3" footer="0.3"/>
  <pageSetup scale="20" orientation="landscape"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5A21C-CAF0-4531-B98A-103F45D1A9A8}">
  <sheetPr>
    <tabColor theme="7" tint="0.39997558519241921"/>
    <pageSetUpPr fitToPage="1"/>
  </sheetPr>
  <dimension ref="A1:AO44"/>
  <sheetViews>
    <sheetView showGridLines="0" topLeftCell="O8" zoomScale="60" zoomScaleNormal="60" workbookViewId="0">
      <selection activeCell="AI33" sqref="AI33"/>
    </sheetView>
  </sheetViews>
  <sheetFormatPr baseColWidth="10" defaultColWidth="10.85546875" defaultRowHeight="15" x14ac:dyDescent="0.25"/>
  <cols>
    <col min="1" max="1" width="38.42578125" style="1" customWidth="1"/>
    <col min="2" max="2" width="20.5703125"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2" s="15" customFormat="1" ht="37.5" customHeight="1" thickBot="1" x14ac:dyDescent="0.3">
      <c r="A17" s="295" t="s">
        <v>23</v>
      </c>
      <c r="B17" s="296"/>
      <c r="C17" s="282" t="s">
        <v>106</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2"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2" ht="32.1" customHeight="1" thickBot="1" x14ac:dyDescent="0.3">
      <c r="A21" s="128">
        <v>55649000</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2" ht="32.1" customHeight="1" x14ac:dyDescent="0.25">
      <c r="A22" s="117" t="s">
        <v>44</v>
      </c>
      <c r="B22" s="189">
        <v>0</v>
      </c>
      <c r="C22" s="190">
        <v>55649000</v>
      </c>
      <c r="D22" s="190"/>
      <c r="E22" s="190"/>
      <c r="F22" s="190"/>
      <c r="G22" s="190"/>
      <c r="H22" s="190"/>
      <c r="I22" s="190"/>
      <c r="J22" s="190"/>
      <c r="K22" s="190"/>
      <c r="L22" s="190"/>
      <c r="M22" s="190"/>
      <c r="N22" s="191">
        <f>SUM(B22:M22)</f>
        <v>55649000</v>
      </c>
      <c r="O22" s="192"/>
      <c r="P22" s="117" t="s">
        <v>45</v>
      </c>
      <c r="Q22" s="193">
        <v>371258800</v>
      </c>
      <c r="R22" s="194">
        <v>325782000</v>
      </c>
      <c r="S22" s="194"/>
      <c r="T22" s="194">
        <v>-449089000</v>
      </c>
      <c r="U22" s="194"/>
      <c r="V22" s="194"/>
      <c r="W22" s="194"/>
      <c r="X22" s="194">
        <v>552048200</v>
      </c>
      <c r="Y22" s="194"/>
      <c r="Z22" s="194"/>
      <c r="AA22" s="194"/>
      <c r="AB22" s="194"/>
      <c r="AC22" s="196">
        <f>SUM(Q22:AB22)</f>
        <v>800000000</v>
      </c>
      <c r="AE22" s="197"/>
      <c r="AF22" s="188"/>
    </row>
    <row r="23" spans="1:32" ht="32.1" customHeight="1" x14ac:dyDescent="0.25">
      <c r="A23" s="118" t="s">
        <v>46</v>
      </c>
      <c r="B23" s="198"/>
      <c r="C23" s="199"/>
      <c r="D23" s="199">
        <v>0</v>
      </c>
      <c r="E23" s="199">
        <v>0</v>
      </c>
      <c r="F23" s="199">
        <v>0</v>
      </c>
      <c r="G23" s="199"/>
      <c r="H23" s="199"/>
      <c r="I23" s="199"/>
      <c r="J23" s="199"/>
      <c r="K23" s="199"/>
      <c r="L23" s="199"/>
      <c r="M23" s="199"/>
      <c r="N23" s="200">
        <f>SUM(B23:M23)</f>
        <v>0</v>
      </c>
      <c r="O23" s="201" t="str">
        <f>IFERROR(N23/(SUMIF(B23:M23,"&gt;0",B22:M22))," ")</f>
        <v xml:space="preserve"> </v>
      </c>
      <c r="P23" s="118" t="s">
        <v>47</v>
      </c>
      <c r="Q23" s="198">
        <v>241235833</v>
      </c>
      <c r="R23" s="199">
        <v>362876000</v>
      </c>
      <c r="S23" s="199">
        <v>60522834</v>
      </c>
      <c r="T23" s="199">
        <v>-23927533</v>
      </c>
      <c r="U23" s="199">
        <v>-3797000</v>
      </c>
      <c r="V23" s="199"/>
      <c r="W23" s="199"/>
      <c r="X23" s="199"/>
      <c r="Y23" s="199"/>
      <c r="Z23" s="199"/>
      <c r="AA23" s="199"/>
      <c r="AB23" s="199"/>
      <c r="AC23" s="199">
        <f>SUM(Q23:AB23)</f>
        <v>636910134</v>
      </c>
      <c r="AD23" s="202">
        <f>AC23/SUM(Q22:U22)</f>
        <v>2.5686852606030688</v>
      </c>
      <c r="AE23" s="213">
        <f>AC23/AC22</f>
        <v>0.79613766750000003</v>
      </c>
      <c r="AF23" s="188"/>
    </row>
    <row r="24" spans="1:32" ht="32.1" customHeight="1" x14ac:dyDescent="0.25">
      <c r="A24" s="118" t="s">
        <v>48</v>
      </c>
      <c r="B24" s="198">
        <f>+A21-B23</f>
        <v>55649000</v>
      </c>
      <c r="C24" s="199">
        <f>+B24-C23</f>
        <v>55649000</v>
      </c>
      <c r="D24" s="199">
        <f>+C24-D23</f>
        <v>55649000</v>
      </c>
      <c r="E24" s="199">
        <f>+D24-E23</f>
        <v>55649000</v>
      </c>
      <c r="F24" s="199">
        <f>+E24-F23</f>
        <v>55649000</v>
      </c>
      <c r="G24" s="199"/>
      <c r="H24" s="199"/>
      <c r="I24" s="199"/>
      <c r="J24" s="199"/>
      <c r="K24" s="199"/>
      <c r="L24" s="199"/>
      <c r="M24" s="199"/>
      <c r="N24" s="200">
        <f>MIN(B24:M24)</f>
        <v>55649000</v>
      </c>
      <c r="O24" s="204"/>
      <c r="P24" s="118" t="s">
        <v>44</v>
      </c>
      <c r="Q24" s="198"/>
      <c r="R24" s="199">
        <v>22070800</v>
      </c>
      <c r="S24" s="199">
        <v>112495000</v>
      </c>
      <c r="T24" s="199">
        <v>112495000</v>
      </c>
      <c r="U24" s="199">
        <v>112495000</v>
      </c>
      <c r="V24" s="199">
        <v>112495000</v>
      </c>
      <c r="W24" s="199">
        <v>112495000</v>
      </c>
      <c r="X24" s="199">
        <v>112495000</v>
      </c>
      <c r="Y24" s="199">
        <f>112495000-89817800</f>
        <v>22677200</v>
      </c>
      <c r="Z24" s="199">
        <f>112495000-89817800</f>
        <v>22677200</v>
      </c>
      <c r="AA24" s="199">
        <f>112495000-89817800</f>
        <v>22677200</v>
      </c>
      <c r="AB24" s="199">
        <f>214563200-89817800-89817800</f>
        <v>34927600</v>
      </c>
      <c r="AC24" s="199">
        <f>SUM(Q24:AB24)</f>
        <v>800000000</v>
      </c>
      <c r="AD24" s="199"/>
      <c r="AE24" s="215"/>
      <c r="AF24" s="188"/>
    </row>
    <row r="25" spans="1:32" ht="32.1" customHeight="1" thickBot="1" x14ac:dyDescent="0.3">
      <c r="A25" s="119" t="s">
        <v>49</v>
      </c>
      <c r="B25" s="206">
        <v>0</v>
      </c>
      <c r="C25" s="207">
        <v>55649000</v>
      </c>
      <c r="D25" s="207">
        <v>0</v>
      </c>
      <c r="E25" s="207">
        <v>0</v>
      </c>
      <c r="F25" s="207">
        <v>0</v>
      </c>
      <c r="G25" s="207"/>
      <c r="H25" s="207"/>
      <c r="I25" s="207"/>
      <c r="J25" s="207"/>
      <c r="K25" s="207"/>
      <c r="L25" s="207"/>
      <c r="M25" s="207"/>
      <c r="N25" s="208">
        <f>SUM(B25:M25)</f>
        <v>55649000</v>
      </c>
      <c r="O25" s="209">
        <f>+N25/N24</f>
        <v>1</v>
      </c>
      <c r="P25" s="119" t="s">
        <v>49</v>
      </c>
      <c r="Q25" s="206">
        <v>0</v>
      </c>
      <c r="R25" s="207">
        <v>4092700</v>
      </c>
      <c r="S25" s="207">
        <v>69376100</v>
      </c>
      <c r="T25" s="207">
        <v>113709334</v>
      </c>
      <c r="U25" s="207">
        <v>104066200</v>
      </c>
      <c r="V25" s="207"/>
      <c r="W25" s="207"/>
      <c r="X25" s="207"/>
      <c r="Y25" s="207"/>
      <c r="Z25" s="207"/>
      <c r="AA25" s="207"/>
      <c r="AB25" s="207"/>
      <c r="AC25" s="207">
        <f>SUM(Q25:AB25)</f>
        <v>291244334</v>
      </c>
      <c r="AD25" s="210">
        <f ca="1">AD25/SUM(Q24:U24)</f>
        <v>0</v>
      </c>
      <c r="AE25" s="216">
        <f>AC25/AC24</f>
        <v>0.36405541749999998</v>
      </c>
      <c r="AF25" s="188"/>
    </row>
    <row r="26" spans="1:32" customFormat="1" ht="16.5" customHeight="1" thickBot="1" x14ac:dyDescent="0.3"/>
    <row r="27" spans="1:32"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2"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2"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2" ht="42" customHeight="1" thickBot="1" x14ac:dyDescent="0.3">
      <c r="A30" s="93" t="s">
        <v>106</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318" t="s">
        <v>107</v>
      </c>
      <c r="Z30" s="318"/>
      <c r="AA30" s="318"/>
      <c r="AB30" s="318"/>
      <c r="AC30" s="318"/>
      <c r="AD30" s="318"/>
      <c r="AE30" s="380"/>
    </row>
    <row r="31" spans="1:32"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2"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161.25" customHeight="1" x14ac:dyDescent="0.25">
      <c r="A35" s="338" t="s">
        <v>106</v>
      </c>
      <c r="B35" s="340">
        <f>SUM(B41:B44)</f>
        <v>0.1</v>
      </c>
      <c r="C35" s="21" t="s">
        <v>66</v>
      </c>
      <c r="D35" s="131">
        <v>1</v>
      </c>
      <c r="E35" s="131">
        <v>1</v>
      </c>
      <c r="F35" s="131">
        <v>1</v>
      </c>
      <c r="G35" s="131">
        <v>1</v>
      </c>
      <c r="H35" s="131">
        <v>1</v>
      </c>
      <c r="I35" s="131">
        <v>0</v>
      </c>
      <c r="J35" s="131">
        <v>0</v>
      </c>
      <c r="K35" s="131">
        <v>0</v>
      </c>
      <c r="L35" s="131">
        <v>0</v>
      </c>
      <c r="M35" s="131">
        <v>0</v>
      </c>
      <c r="N35" s="131">
        <v>0</v>
      </c>
      <c r="O35" s="131">
        <v>0</v>
      </c>
      <c r="P35" s="123">
        <v>1</v>
      </c>
      <c r="Q35" s="406" t="s">
        <v>637</v>
      </c>
      <c r="R35" s="407"/>
      <c r="S35" s="407"/>
      <c r="T35" s="408"/>
      <c r="U35" s="406" t="s">
        <v>638</v>
      </c>
      <c r="V35" s="407"/>
      <c r="W35" s="407"/>
      <c r="X35" s="408"/>
      <c r="Y35" s="325" t="s">
        <v>67</v>
      </c>
      <c r="Z35" s="325"/>
      <c r="AA35" s="325"/>
      <c r="AB35" s="325"/>
      <c r="AC35" s="325" t="s">
        <v>108</v>
      </c>
      <c r="AD35" s="325"/>
      <c r="AE35" s="326"/>
      <c r="AG35" s="212"/>
      <c r="AH35" s="212"/>
      <c r="AI35" s="212"/>
      <c r="AJ35" s="212"/>
      <c r="AK35" s="212"/>
      <c r="AL35" s="212"/>
      <c r="AM35" s="212"/>
      <c r="AN35" s="212"/>
      <c r="AO35" s="212"/>
    </row>
    <row r="36" spans="1:41" ht="161.25" customHeight="1" thickBot="1" x14ac:dyDescent="0.3">
      <c r="A36" s="339"/>
      <c r="B36" s="341"/>
      <c r="C36" s="22" t="s">
        <v>69</v>
      </c>
      <c r="D36" s="136">
        <v>1</v>
      </c>
      <c r="E36" s="136">
        <v>1</v>
      </c>
      <c r="F36" s="136">
        <v>1</v>
      </c>
      <c r="G36" s="136">
        <v>1</v>
      </c>
      <c r="H36" s="136">
        <v>1</v>
      </c>
      <c r="I36" s="136"/>
      <c r="J36" s="136"/>
      <c r="K36" s="136"/>
      <c r="L36" s="136"/>
      <c r="M36" s="136"/>
      <c r="N36" s="136"/>
      <c r="O36" s="136"/>
      <c r="P36" s="67">
        <v>1</v>
      </c>
      <c r="Q36" s="409"/>
      <c r="R36" s="410"/>
      <c r="S36" s="410"/>
      <c r="T36" s="411"/>
      <c r="U36" s="409"/>
      <c r="V36" s="410"/>
      <c r="W36" s="410"/>
      <c r="X36" s="411"/>
      <c r="Y36" s="327"/>
      <c r="Z36" s="327"/>
      <c r="AA36" s="327"/>
      <c r="AB36" s="327"/>
      <c r="AC36" s="327"/>
      <c r="AD36" s="327"/>
      <c r="AE36" s="328"/>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115.5" customHeight="1" x14ac:dyDescent="0.25">
      <c r="A41" s="415" t="s">
        <v>109</v>
      </c>
      <c r="B41" s="368">
        <v>0.05</v>
      </c>
      <c r="C41" s="27" t="s">
        <v>66</v>
      </c>
      <c r="D41" s="140">
        <v>0.2</v>
      </c>
      <c r="E41" s="140">
        <v>0.2</v>
      </c>
      <c r="F41" s="140">
        <v>0.2</v>
      </c>
      <c r="G41" s="140">
        <v>0.2</v>
      </c>
      <c r="H41" s="140">
        <v>0.2</v>
      </c>
      <c r="I41" s="131">
        <v>0</v>
      </c>
      <c r="J41" s="131">
        <v>0</v>
      </c>
      <c r="K41" s="131">
        <v>0</v>
      </c>
      <c r="L41" s="131">
        <v>0</v>
      </c>
      <c r="M41" s="131">
        <v>0</v>
      </c>
      <c r="N41" s="131">
        <v>0</v>
      </c>
      <c r="O41" s="131">
        <v>0</v>
      </c>
      <c r="P41" s="95">
        <f>SUM(D41:O41)</f>
        <v>1</v>
      </c>
      <c r="Q41" s="395" t="s">
        <v>639</v>
      </c>
      <c r="R41" s="396"/>
      <c r="S41" s="396"/>
      <c r="T41" s="396"/>
      <c r="U41" s="396"/>
      <c r="V41" s="396"/>
      <c r="W41" s="396"/>
      <c r="X41" s="397"/>
      <c r="Y41" s="381" t="s">
        <v>641</v>
      </c>
      <c r="Z41" s="382"/>
      <c r="AA41" s="382"/>
      <c r="AB41" s="382"/>
      <c r="AC41" s="382"/>
      <c r="AD41" s="382"/>
      <c r="AE41" s="383"/>
    </row>
    <row r="42" spans="1:41" ht="177" customHeight="1" x14ac:dyDescent="0.25">
      <c r="A42" s="393"/>
      <c r="B42" s="369"/>
      <c r="C42" s="25" t="s">
        <v>69</v>
      </c>
      <c r="D42" s="26">
        <v>0.2</v>
      </c>
      <c r="E42" s="26">
        <v>0.2</v>
      </c>
      <c r="F42" s="26">
        <v>0.2</v>
      </c>
      <c r="G42" s="26">
        <v>0.2</v>
      </c>
      <c r="H42" s="26">
        <v>0.2</v>
      </c>
      <c r="I42" s="26"/>
      <c r="J42" s="26"/>
      <c r="K42" s="26"/>
      <c r="L42" s="26"/>
      <c r="M42" s="26"/>
      <c r="N42" s="26"/>
      <c r="O42" s="26"/>
      <c r="P42" s="95">
        <f>SUM(D42:O42)</f>
        <v>1</v>
      </c>
      <c r="Q42" s="416"/>
      <c r="R42" s="417"/>
      <c r="S42" s="417"/>
      <c r="T42" s="417"/>
      <c r="U42" s="417"/>
      <c r="V42" s="417"/>
      <c r="W42" s="417"/>
      <c r="X42" s="418"/>
      <c r="Y42" s="384"/>
      <c r="Z42" s="385"/>
      <c r="AA42" s="385"/>
      <c r="AB42" s="385"/>
      <c r="AC42" s="385"/>
      <c r="AD42" s="385"/>
      <c r="AE42" s="386"/>
    </row>
    <row r="43" spans="1:41" ht="131.25" customHeight="1" x14ac:dyDescent="0.25">
      <c r="A43" s="393" t="s">
        <v>110</v>
      </c>
      <c r="B43" s="352">
        <v>0.05</v>
      </c>
      <c r="C43" s="27" t="s">
        <v>66</v>
      </c>
      <c r="D43" s="140">
        <v>0.2</v>
      </c>
      <c r="E43" s="140">
        <v>0.2</v>
      </c>
      <c r="F43" s="140">
        <v>0.2</v>
      </c>
      <c r="G43" s="140">
        <v>0.2</v>
      </c>
      <c r="H43" s="140">
        <v>0.2</v>
      </c>
      <c r="I43" s="131">
        <v>0</v>
      </c>
      <c r="J43" s="131">
        <v>0</v>
      </c>
      <c r="K43" s="131">
        <v>0</v>
      </c>
      <c r="L43" s="131">
        <v>0</v>
      </c>
      <c r="M43" s="131">
        <v>0</v>
      </c>
      <c r="N43" s="131">
        <v>0</v>
      </c>
      <c r="O43" s="131">
        <v>0</v>
      </c>
      <c r="P43" s="95">
        <f>SUM(D43:O43)</f>
        <v>1</v>
      </c>
      <c r="Q43" s="395" t="s">
        <v>640</v>
      </c>
      <c r="R43" s="396"/>
      <c r="S43" s="396"/>
      <c r="T43" s="396"/>
      <c r="U43" s="396"/>
      <c r="V43" s="396"/>
      <c r="W43" s="396"/>
      <c r="X43" s="397"/>
      <c r="Y43" s="381" t="s">
        <v>642</v>
      </c>
      <c r="Z43" s="355"/>
      <c r="AA43" s="355"/>
      <c r="AB43" s="355"/>
      <c r="AC43" s="355"/>
      <c r="AD43" s="355"/>
      <c r="AE43" s="412"/>
    </row>
    <row r="44" spans="1:41" ht="131.25" customHeight="1" x14ac:dyDescent="0.25">
      <c r="A44" s="394"/>
      <c r="B44" s="353"/>
      <c r="C44" s="22" t="s">
        <v>69</v>
      </c>
      <c r="D44" s="28">
        <v>0.2</v>
      </c>
      <c r="E44" s="28">
        <v>0.2</v>
      </c>
      <c r="F44" s="28">
        <v>0.2</v>
      </c>
      <c r="G44" s="28">
        <v>0.2</v>
      </c>
      <c r="H44" s="28">
        <v>0.2</v>
      </c>
      <c r="I44" s="28"/>
      <c r="J44" s="28"/>
      <c r="K44" s="28"/>
      <c r="L44" s="28"/>
      <c r="M44" s="28"/>
      <c r="N44" s="28"/>
      <c r="O44" s="28"/>
      <c r="P44" s="96">
        <f>SUM(D44:O44)</f>
        <v>1</v>
      </c>
      <c r="Q44" s="398"/>
      <c r="R44" s="399"/>
      <c r="S44" s="399"/>
      <c r="T44" s="399"/>
      <c r="U44" s="399"/>
      <c r="V44" s="399"/>
      <c r="W44" s="399"/>
      <c r="X44" s="400"/>
      <c r="Y44" s="357"/>
      <c r="Z44" s="358"/>
      <c r="AA44" s="358"/>
      <c r="AB44" s="358"/>
      <c r="AC44" s="358"/>
      <c r="AD44" s="358"/>
      <c r="AE44" s="414"/>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43 Y35 Q41 Q35 U35" xr:uid="{2F4E3482-9F9C-4F52-A270-069D224CE79F}">
      <formula1>2000</formula1>
    </dataValidation>
    <dataValidation type="textLength" operator="lessThanOrEqual" allowBlank="1" showInputMessage="1" showErrorMessage="1" errorTitle="Máximo 2.000 caracteres" error="Máximo 2.000 caracteres" promptTitle="2.000 caracteres" sqref="Q30:Q31" xr:uid="{5EE30C37-214A-4592-9455-2EEC052D918D}">
      <formula1>2000</formula1>
    </dataValidation>
    <dataValidation type="list" allowBlank="1" showInputMessage="1" showErrorMessage="1" sqref="C7:C9" xr:uid="{F7C64C21-9AD1-4850-9748-6A1CDFF38A2A}">
      <formula1>$B$21:$M$21</formula1>
    </dataValidation>
  </dataValidations>
  <hyperlinks>
    <hyperlink ref="Y41" r:id="rId1" xr:uid="{E924B17B-E74C-4339-B328-6E884BA039AB}"/>
    <hyperlink ref="Y43" r:id="rId2" xr:uid="{92674827-FE8B-4F40-96C7-213500C90964}"/>
  </hyperlinks>
  <pageMargins left="0.25" right="0.25" top="0.75" bottom="0.75" header="0.3" footer="0.3"/>
  <pageSetup scale="20" orientation="landscape"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4D84D-9FD0-4641-8E17-5649904D07A0}">
  <sheetPr>
    <tabColor theme="7" tint="0.39997558519241921"/>
    <pageSetUpPr fitToPage="1"/>
  </sheetPr>
  <dimension ref="A1:AO46"/>
  <sheetViews>
    <sheetView showGridLines="0" topLeftCell="F35" zoomScale="60" zoomScaleNormal="60" workbookViewId="0">
      <selection activeCell="N25" sqref="F25:N25"/>
    </sheetView>
  </sheetViews>
  <sheetFormatPr baseColWidth="10" defaultColWidth="10.85546875" defaultRowHeight="15" x14ac:dyDescent="0.25"/>
  <cols>
    <col min="1" max="1" width="38.42578125" style="1" customWidth="1"/>
    <col min="2" max="2" width="20.5703125"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2" s="15" customFormat="1" ht="37.5" customHeight="1" thickBot="1" x14ac:dyDescent="0.3">
      <c r="A17" s="295" t="s">
        <v>23</v>
      </c>
      <c r="B17" s="296"/>
      <c r="C17" s="282" t="s">
        <v>111</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2"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2" ht="32.1" customHeight="1" thickBot="1" x14ac:dyDescent="0.3">
      <c r="A21" s="130">
        <v>96815092</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2" ht="32.1" customHeight="1" x14ac:dyDescent="0.25">
      <c r="A22" s="117" t="s">
        <v>44</v>
      </c>
      <c r="B22" s="189">
        <v>15461694</v>
      </c>
      <c r="C22" s="190">
        <v>54506361</v>
      </c>
      <c r="D22" s="190">
        <v>3610694</v>
      </c>
      <c r="E22" s="190">
        <v>3236343</v>
      </c>
      <c r="F22" s="190"/>
      <c r="G22" s="190">
        <v>20000000</v>
      </c>
      <c r="H22" s="190"/>
      <c r="I22" s="190"/>
      <c r="J22" s="190"/>
      <c r="K22" s="190"/>
      <c r="L22" s="190"/>
      <c r="M22" s="190"/>
      <c r="N22" s="191">
        <f>SUM(B22:M22)</f>
        <v>96815092</v>
      </c>
      <c r="O22" s="192"/>
      <c r="P22" s="117" t="s">
        <v>45</v>
      </c>
      <c r="Q22" s="193">
        <v>482867200</v>
      </c>
      <c r="R22" s="194">
        <v>470064000</v>
      </c>
      <c r="S22" s="194">
        <v>103346000</v>
      </c>
      <c r="T22" s="194">
        <v>-585426400</v>
      </c>
      <c r="U22" s="194">
        <v>202317000</v>
      </c>
      <c r="V22" s="194"/>
      <c r="W22" s="194"/>
      <c r="X22" s="194">
        <v>726832200</v>
      </c>
      <c r="Y22" s="194">
        <v>0</v>
      </c>
      <c r="Z22" s="194"/>
      <c r="AA22" s="194"/>
      <c r="AB22" s="194"/>
      <c r="AC22" s="196">
        <f>SUM(Q22:AB22)</f>
        <v>1400000000</v>
      </c>
      <c r="AE22" s="197"/>
      <c r="AF22" s="188"/>
    </row>
    <row r="23" spans="1:32" ht="32.1" customHeight="1" x14ac:dyDescent="0.25">
      <c r="A23" s="118" t="s">
        <v>46</v>
      </c>
      <c r="B23" s="198"/>
      <c r="C23" s="199"/>
      <c r="D23" s="199">
        <v>0</v>
      </c>
      <c r="E23" s="199">
        <v>0</v>
      </c>
      <c r="F23" s="199">
        <v>3116000</v>
      </c>
      <c r="G23" s="199"/>
      <c r="H23" s="199"/>
      <c r="I23" s="199"/>
      <c r="J23" s="199"/>
      <c r="K23" s="199"/>
      <c r="L23" s="199"/>
      <c r="M23" s="199"/>
      <c r="N23" s="200">
        <f>SUM(B23:M23)</f>
        <v>3116000</v>
      </c>
      <c r="O23" s="201" t="str">
        <f>IFERROR(N23/(SUMIF(B23:M23,"&gt;0",B22:M22))," ")</f>
        <v xml:space="preserve"> </v>
      </c>
      <c r="P23" s="118" t="s">
        <v>47</v>
      </c>
      <c r="Q23" s="198">
        <v>24000000</v>
      </c>
      <c r="R23" s="199">
        <v>618132199</v>
      </c>
      <c r="S23" s="199">
        <v>47691378</v>
      </c>
      <c r="T23" s="199">
        <v>215653536</v>
      </c>
      <c r="U23" s="199">
        <v>17026534</v>
      </c>
      <c r="V23" s="199"/>
      <c r="W23" s="199"/>
      <c r="X23" s="199"/>
      <c r="Y23" s="199"/>
      <c r="Z23" s="199"/>
      <c r="AA23" s="199"/>
      <c r="AB23" s="199"/>
      <c r="AC23" s="199">
        <f>SUM(Q23:AB23)</f>
        <v>922503647</v>
      </c>
      <c r="AD23" s="202">
        <f>AC23/SUM(Q22:U22)</f>
        <v>1.3703918205832186</v>
      </c>
      <c r="AE23" s="213">
        <f>AC23/AC22</f>
        <v>0.65893117642857146</v>
      </c>
      <c r="AF23" s="188"/>
    </row>
    <row r="24" spans="1:32" ht="32.1" customHeight="1" x14ac:dyDescent="0.25">
      <c r="A24" s="118" t="s">
        <v>48</v>
      </c>
      <c r="B24" s="198">
        <f>+A21-B23</f>
        <v>96815092</v>
      </c>
      <c r="C24" s="199">
        <f>+B24-C23</f>
        <v>96815092</v>
      </c>
      <c r="D24" s="199">
        <f>+C24-D23</f>
        <v>96815092</v>
      </c>
      <c r="E24" s="180">
        <f>+D24-E23</f>
        <v>96815092</v>
      </c>
      <c r="F24" s="180">
        <f>+E24-F23</f>
        <v>93699092</v>
      </c>
      <c r="G24" s="199"/>
      <c r="H24" s="199"/>
      <c r="I24" s="199"/>
      <c r="J24" s="199"/>
      <c r="K24" s="199"/>
      <c r="L24" s="199"/>
      <c r="M24" s="199"/>
      <c r="N24" s="200">
        <f>MIN(B24:M24)</f>
        <v>93699092</v>
      </c>
      <c r="O24" s="204"/>
      <c r="P24" s="118" t="s">
        <v>44</v>
      </c>
      <c r="Q24" s="198"/>
      <c r="R24" s="199">
        <v>30179200</v>
      </c>
      <c r="S24" s="199">
        <v>157792000</v>
      </c>
      <c r="T24" s="199">
        <v>217814000</v>
      </c>
      <c r="U24" s="199">
        <v>161792000</v>
      </c>
      <c r="V24" s="199">
        <v>356109000</v>
      </c>
      <c r="W24" s="199">
        <v>153792000</v>
      </c>
      <c r="X24" s="199">
        <v>153792000</v>
      </c>
      <c r="Y24" s="199">
        <f>153792000-117085280</f>
        <v>36706720</v>
      </c>
      <c r="Z24" s="199">
        <f>153792000-117085280</f>
        <v>36706720</v>
      </c>
      <c r="AA24" s="199">
        <f>153792000-117085280</f>
        <v>36706720</v>
      </c>
      <c r="AB24" s="199">
        <f>292780200-117085280-117085280</f>
        <v>58609640</v>
      </c>
      <c r="AC24" s="199">
        <f>SUM(Q24:AB24)</f>
        <v>1400000000</v>
      </c>
      <c r="AD24" s="199"/>
      <c r="AE24" s="215"/>
      <c r="AF24" s="188"/>
    </row>
    <row r="25" spans="1:32" ht="32.1" customHeight="1" thickBot="1" x14ac:dyDescent="0.3">
      <c r="A25" s="119" t="s">
        <v>49</v>
      </c>
      <c r="B25" s="206">
        <v>11851000</v>
      </c>
      <c r="C25" s="207">
        <v>58117055.333333328</v>
      </c>
      <c r="D25" s="207">
        <v>0</v>
      </c>
      <c r="E25" s="207">
        <v>3610694</v>
      </c>
      <c r="F25" s="207">
        <v>20120343</v>
      </c>
      <c r="G25" s="207"/>
      <c r="H25" s="207"/>
      <c r="I25" s="207"/>
      <c r="J25" s="207"/>
      <c r="K25" s="207"/>
      <c r="L25" s="207"/>
      <c r="M25" s="207"/>
      <c r="N25" s="207">
        <f>SUM(B25:M25)</f>
        <v>93699092.333333328</v>
      </c>
      <c r="O25" s="209">
        <f>+N25/N24</f>
        <v>1.0000000035574872</v>
      </c>
      <c r="P25" s="119" t="s">
        <v>49</v>
      </c>
      <c r="Q25" s="206">
        <v>0</v>
      </c>
      <c r="R25" s="207">
        <v>0</v>
      </c>
      <c r="S25" s="207">
        <v>63113335</v>
      </c>
      <c r="T25" s="207">
        <v>109700667</v>
      </c>
      <c r="U25" s="207">
        <v>313598579</v>
      </c>
      <c r="V25" s="207"/>
      <c r="W25" s="207"/>
      <c r="X25" s="207"/>
      <c r="Y25" s="207"/>
      <c r="Z25" s="207"/>
      <c r="AA25" s="207"/>
      <c r="AB25" s="207"/>
      <c r="AC25" s="207">
        <f>SUM(Q25:AB25)</f>
        <v>486412581</v>
      </c>
      <c r="AD25" s="210">
        <f ca="1">AD25/SUM(Q24:U24)</f>
        <v>0</v>
      </c>
      <c r="AE25" s="216">
        <f>AC25/AC24</f>
        <v>0.34743755785714286</v>
      </c>
      <c r="AF25" s="188"/>
    </row>
    <row r="26" spans="1:32" customFormat="1" ht="16.5" customHeight="1" thickBot="1" x14ac:dyDescent="0.3"/>
    <row r="27" spans="1:32"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2"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2"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2" ht="42" customHeight="1" thickBot="1" x14ac:dyDescent="0.3">
      <c r="A30" s="93" t="s">
        <v>111</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318" t="s">
        <v>611</v>
      </c>
      <c r="Z30" s="318"/>
      <c r="AA30" s="318"/>
      <c r="AB30" s="318"/>
      <c r="AC30" s="318"/>
      <c r="AD30" s="318"/>
      <c r="AE30" s="380"/>
    </row>
    <row r="31" spans="1:32"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2"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144.75" customHeight="1" x14ac:dyDescent="0.25">
      <c r="A35" s="338" t="s">
        <v>111</v>
      </c>
      <c r="B35" s="340">
        <f>SUM(B41:B46)</f>
        <v>0.15000000000000002</v>
      </c>
      <c r="C35" s="21" t="s">
        <v>66</v>
      </c>
      <c r="D35" s="20">
        <v>4</v>
      </c>
      <c r="E35" s="20">
        <v>4</v>
      </c>
      <c r="F35" s="20">
        <v>4</v>
      </c>
      <c r="G35" s="20">
        <v>4</v>
      </c>
      <c r="H35" s="20">
        <v>4</v>
      </c>
      <c r="I35" s="20">
        <v>0</v>
      </c>
      <c r="J35" s="20">
        <v>0</v>
      </c>
      <c r="K35" s="20">
        <v>0</v>
      </c>
      <c r="L35" s="20">
        <v>0</v>
      </c>
      <c r="M35" s="20">
        <v>0</v>
      </c>
      <c r="N35" s="20">
        <v>0</v>
      </c>
      <c r="O35" s="20">
        <v>0</v>
      </c>
      <c r="P35" s="20">
        <v>4</v>
      </c>
      <c r="Q35" s="419" t="s">
        <v>756</v>
      </c>
      <c r="R35" s="420"/>
      <c r="S35" s="420"/>
      <c r="T35" s="421"/>
      <c r="U35" s="342" t="s">
        <v>755</v>
      </c>
      <c r="V35" s="343"/>
      <c r="W35" s="343"/>
      <c r="X35" s="344"/>
      <c r="Y35" s="325" t="s">
        <v>67</v>
      </c>
      <c r="Z35" s="325"/>
      <c r="AA35" s="325"/>
      <c r="AB35" s="325"/>
      <c r="AC35" s="325" t="s">
        <v>112</v>
      </c>
      <c r="AD35" s="325"/>
      <c r="AE35" s="326"/>
      <c r="AG35" s="212"/>
      <c r="AH35" s="212"/>
      <c r="AI35" s="212"/>
      <c r="AJ35" s="212"/>
      <c r="AK35" s="212"/>
      <c r="AL35" s="212"/>
      <c r="AM35" s="212"/>
      <c r="AN35" s="212"/>
      <c r="AO35" s="212"/>
    </row>
    <row r="36" spans="1:41" ht="204.75" customHeight="1" x14ac:dyDescent="0.25">
      <c r="A36" s="339"/>
      <c r="B36" s="341"/>
      <c r="C36" s="22" t="s">
        <v>69</v>
      </c>
      <c r="D36" s="139">
        <v>4</v>
      </c>
      <c r="E36" s="139">
        <v>4</v>
      </c>
      <c r="F36" s="139">
        <v>4</v>
      </c>
      <c r="G36" s="139">
        <v>4</v>
      </c>
      <c r="H36" s="143"/>
      <c r="I36" s="143"/>
      <c r="J36" s="143"/>
      <c r="K36" s="143"/>
      <c r="L36" s="143"/>
      <c r="M36" s="143"/>
      <c r="N36" s="143"/>
      <c r="O36" s="143"/>
      <c r="P36" s="124">
        <v>4</v>
      </c>
      <c r="Q36" s="409"/>
      <c r="R36" s="410"/>
      <c r="S36" s="410"/>
      <c r="T36" s="411"/>
      <c r="U36" s="345"/>
      <c r="V36" s="346"/>
      <c r="W36" s="346"/>
      <c r="X36" s="347"/>
      <c r="Y36" s="327"/>
      <c r="Z36" s="327"/>
      <c r="AA36" s="327"/>
      <c r="AB36" s="327"/>
      <c r="AC36" s="327"/>
      <c r="AD36" s="327"/>
      <c r="AE36" s="328"/>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93.75" customHeight="1" x14ac:dyDescent="0.25">
      <c r="A41" s="415" t="s">
        <v>113</v>
      </c>
      <c r="B41" s="368">
        <v>0.05</v>
      </c>
      <c r="C41" s="27" t="s">
        <v>66</v>
      </c>
      <c r="D41" s="140">
        <v>0.2</v>
      </c>
      <c r="E41" s="140">
        <v>0.2</v>
      </c>
      <c r="F41" s="140">
        <v>0.2</v>
      </c>
      <c r="G41" s="140">
        <v>0.2</v>
      </c>
      <c r="H41" s="140">
        <v>0.2</v>
      </c>
      <c r="I41" s="131">
        <v>0</v>
      </c>
      <c r="J41" s="131">
        <v>0</v>
      </c>
      <c r="K41" s="131">
        <v>0</v>
      </c>
      <c r="L41" s="131">
        <v>0</v>
      </c>
      <c r="M41" s="131">
        <v>0</v>
      </c>
      <c r="N41" s="131">
        <v>0</v>
      </c>
      <c r="O41" s="131">
        <v>0</v>
      </c>
      <c r="P41" s="95">
        <f t="shared" ref="P41:P46" si="0">SUM(D41:O41)</f>
        <v>1</v>
      </c>
      <c r="Q41" s="354" t="s">
        <v>757</v>
      </c>
      <c r="R41" s="355"/>
      <c r="S41" s="355"/>
      <c r="T41" s="355"/>
      <c r="U41" s="355"/>
      <c r="V41" s="355"/>
      <c r="W41" s="355"/>
      <c r="X41" s="356"/>
      <c r="Y41" s="381" t="s">
        <v>729</v>
      </c>
      <c r="Z41" s="355"/>
      <c r="AA41" s="355"/>
      <c r="AB41" s="355"/>
      <c r="AC41" s="355"/>
      <c r="AD41" s="355"/>
      <c r="AE41" s="412"/>
      <c r="AG41" s="24"/>
      <c r="AH41" s="24"/>
      <c r="AI41" s="24"/>
      <c r="AJ41" s="24"/>
      <c r="AK41" s="24"/>
      <c r="AL41" s="24"/>
      <c r="AM41" s="24"/>
      <c r="AN41" s="24"/>
      <c r="AO41" s="24"/>
    </row>
    <row r="42" spans="1:41" ht="93.75" customHeight="1" x14ac:dyDescent="0.25">
      <c r="A42" s="393"/>
      <c r="B42" s="369"/>
      <c r="C42" s="25" t="s">
        <v>69</v>
      </c>
      <c r="D42" s="26">
        <v>0.2</v>
      </c>
      <c r="E42" s="26">
        <v>0.2</v>
      </c>
      <c r="F42" s="26">
        <v>0.2</v>
      </c>
      <c r="G42" s="26">
        <v>0.2</v>
      </c>
      <c r="H42" s="26">
        <v>0.2</v>
      </c>
      <c r="I42" s="26"/>
      <c r="J42" s="26"/>
      <c r="K42" s="26"/>
      <c r="L42" s="26"/>
      <c r="M42" s="26"/>
      <c r="N42" s="26"/>
      <c r="O42" s="26"/>
      <c r="P42" s="95">
        <f t="shared" si="0"/>
        <v>1</v>
      </c>
      <c r="Q42" s="376"/>
      <c r="R42" s="377"/>
      <c r="S42" s="377"/>
      <c r="T42" s="377"/>
      <c r="U42" s="377"/>
      <c r="V42" s="377"/>
      <c r="W42" s="377"/>
      <c r="X42" s="378"/>
      <c r="Y42" s="376"/>
      <c r="Z42" s="377"/>
      <c r="AA42" s="377"/>
      <c r="AB42" s="377"/>
      <c r="AC42" s="377"/>
      <c r="AD42" s="377"/>
      <c r="AE42" s="413"/>
    </row>
    <row r="43" spans="1:41" ht="117" customHeight="1" x14ac:dyDescent="0.25">
      <c r="A43" s="422" t="s">
        <v>114</v>
      </c>
      <c r="B43" s="352">
        <v>0.05</v>
      </c>
      <c r="C43" s="27" t="s">
        <v>66</v>
      </c>
      <c r="D43" s="140">
        <v>0</v>
      </c>
      <c r="E43" s="140">
        <v>0.25</v>
      </c>
      <c r="F43" s="140">
        <v>0.25</v>
      </c>
      <c r="G43" s="140">
        <v>0.25</v>
      </c>
      <c r="H43" s="140">
        <v>0.25</v>
      </c>
      <c r="I43" s="131">
        <v>0</v>
      </c>
      <c r="J43" s="131">
        <v>0</v>
      </c>
      <c r="K43" s="131">
        <v>0</v>
      </c>
      <c r="L43" s="131">
        <v>0</v>
      </c>
      <c r="M43" s="131">
        <v>0</v>
      </c>
      <c r="N43" s="131">
        <v>0</v>
      </c>
      <c r="O43" s="131">
        <v>0</v>
      </c>
      <c r="P43" s="95">
        <f t="shared" si="0"/>
        <v>1</v>
      </c>
      <c r="Q43" s="354" t="s">
        <v>726</v>
      </c>
      <c r="R43" s="355"/>
      <c r="S43" s="355"/>
      <c r="T43" s="355"/>
      <c r="U43" s="355"/>
      <c r="V43" s="355"/>
      <c r="W43" s="355"/>
      <c r="X43" s="356"/>
      <c r="Y43" s="381" t="s">
        <v>730</v>
      </c>
      <c r="Z43" s="423"/>
      <c r="AA43" s="423"/>
      <c r="AB43" s="423"/>
      <c r="AC43" s="423"/>
      <c r="AD43" s="423"/>
      <c r="AE43" s="424"/>
    </row>
    <row r="44" spans="1:41" ht="117" customHeight="1" x14ac:dyDescent="0.25">
      <c r="A44" s="415"/>
      <c r="B44" s="369"/>
      <c r="C44" s="25" t="s">
        <v>69</v>
      </c>
      <c r="D44" s="26">
        <v>0</v>
      </c>
      <c r="E44" s="26">
        <v>0.25</v>
      </c>
      <c r="F44" s="26">
        <v>0.25</v>
      </c>
      <c r="G44" s="26">
        <v>0.25</v>
      </c>
      <c r="H44" s="26">
        <v>0.25</v>
      </c>
      <c r="I44" s="26"/>
      <c r="J44" s="26"/>
      <c r="K44" s="26"/>
      <c r="L44" s="26"/>
      <c r="M44" s="26"/>
      <c r="N44" s="26"/>
      <c r="O44" s="26"/>
      <c r="P44" s="95">
        <f t="shared" si="0"/>
        <v>1</v>
      </c>
      <c r="Q44" s="376"/>
      <c r="R44" s="377"/>
      <c r="S44" s="377"/>
      <c r="T44" s="377"/>
      <c r="U44" s="377"/>
      <c r="V44" s="377"/>
      <c r="W44" s="377"/>
      <c r="X44" s="378"/>
      <c r="Y44" s="425"/>
      <c r="Z44" s="426"/>
      <c r="AA44" s="426"/>
      <c r="AB44" s="426"/>
      <c r="AC44" s="426"/>
      <c r="AD44" s="426"/>
      <c r="AE44" s="427"/>
    </row>
    <row r="45" spans="1:41" ht="183.75" customHeight="1" x14ac:dyDescent="0.25">
      <c r="A45" s="422" t="s">
        <v>115</v>
      </c>
      <c r="B45" s="352">
        <v>0.05</v>
      </c>
      <c r="C45" s="27" t="s">
        <v>66</v>
      </c>
      <c r="D45" s="140">
        <v>0.2</v>
      </c>
      <c r="E45" s="140">
        <v>0.2</v>
      </c>
      <c r="F45" s="140">
        <v>0.2</v>
      </c>
      <c r="G45" s="140">
        <v>0.2</v>
      </c>
      <c r="H45" s="140">
        <v>0.2</v>
      </c>
      <c r="I45" s="131">
        <v>0</v>
      </c>
      <c r="J45" s="131">
        <v>0</v>
      </c>
      <c r="K45" s="131">
        <v>0</v>
      </c>
      <c r="L45" s="131">
        <v>0</v>
      </c>
      <c r="M45" s="131">
        <v>0</v>
      </c>
      <c r="N45" s="131">
        <v>0</v>
      </c>
      <c r="O45" s="131">
        <v>0</v>
      </c>
      <c r="P45" s="95">
        <f t="shared" si="0"/>
        <v>1</v>
      </c>
      <c r="Q45" s="354" t="s">
        <v>727</v>
      </c>
      <c r="R45" s="355"/>
      <c r="S45" s="355"/>
      <c r="T45" s="355"/>
      <c r="U45" s="355"/>
      <c r="V45" s="355"/>
      <c r="W45" s="355"/>
      <c r="X45" s="356"/>
      <c r="Y45" s="381" t="s">
        <v>728</v>
      </c>
      <c r="Z45" s="355"/>
      <c r="AA45" s="355"/>
      <c r="AB45" s="355"/>
      <c r="AC45" s="355"/>
      <c r="AD45" s="355"/>
      <c r="AE45" s="412"/>
    </row>
    <row r="46" spans="1:41" ht="183.75" customHeight="1" thickBot="1" x14ac:dyDescent="0.3">
      <c r="A46" s="428"/>
      <c r="B46" s="353"/>
      <c r="C46" s="22" t="s">
        <v>69</v>
      </c>
      <c r="D46" s="28">
        <v>0.2</v>
      </c>
      <c r="E46" s="28">
        <v>0.2</v>
      </c>
      <c r="F46" s="28">
        <v>0.2</v>
      </c>
      <c r="G46" s="28">
        <v>0.2</v>
      </c>
      <c r="H46" s="28">
        <v>0.2</v>
      </c>
      <c r="I46" s="28"/>
      <c r="J46" s="28"/>
      <c r="K46" s="28"/>
      <c r="L46" s="28"/>
      <c r="M46" s="28"/>
      <c r="N46" s="28"/>
      <c r="O46" s="28"/>
      <c r="P46" s="96">
        <f t="shared" si="0"/>
        <v>1</v>
      </c>
      <c r="Q46" s="357"/>
      <c r="R46" s="358"/>
      <c r="S46" s="358"/>
      <c r="T46" s="358"/>
      <c r="U46" s="358"/>
      <c r="V46" s="358"/>
      <c r="W46" s="358"/>
      <c r="X46" s="359"/>
      <c r="Y46" s="357"/>
      <c r="Z46" s="358"/>
      <c r="AA46" s="358"/>
      <c r="AB46" s="358"/>
      <c r="AC46" s="358"/>
      <c r="AD46" s="358"/>
      <c r="AE46" s="414"/>
    </row>
  </sheetData>
  <mergeCells count="79">
    <mergeCell ref="Q45:X46"/>
    <mergeCell ref="Y45:AE46"/>
    <mergeCell ref="A41:A42"/>
    <mergeCell ref="B41:B42"/>
    <mergeCell ref="Q41:X42"/>
    <mergeCell ref="Y41:AE42"/>
    <mergeCell ref="A43:A44"/>
    <mergeCell ref="B43:B44"/>
    <mergeCell ref="Q43:X44"/>
    <mergeCell ref="Y43:AE44"/>
    <mergeCell ref="B45:B46"/>
    <mergeCell ref="A45:A46"/>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s>
  <dataValidations count="3">
    <dataValidation type="list" allowBlank="1" showInputMessage="1" showErrorMessage="1" sqref="C7:C9" xr:uid="{9B44CE33-DD14-4F9A-9484-04E9E05EA343}">
      <formula1>$B$21:$M$21</formula1>
    </dataValidation>
    <dataValidation type="textLength" operator="lessThanOrEqual" allowBlank="1" showInputMessage="1" showErrorMessage="1" errorTitle="Máximo 2.000 caracteres" error="Máximo 2.000 caracteres" promptTitle="2.000 caracteres" sqref="Q30:Q31" xr:uid="{FCE96934-A033-414D-8D6A-6F662BF9AFD3}">
      <formula1>2000</formula1>
    </dataValidation>
    <dataValidation type="textLength" operator="lessThanOrEqual" allowBlank="1" showInputMessage="1" showErrorMessage="1" errorTitle="Máximo 2.000 caracteres" error="Máximo 2.000 caracteres" sqref="AC35 Q35 Y35 U35 Q43 Q45 Q41" xr:uid="{3EDF6F57-8286-47DC-B1E3-CF903E7987EB}">
      <formula1>2000</formula1>
    </dataValidation>
  </dataValidations>
  <hyperlinks>
    <hyperlink ref="Y45" r:id="rId1" xr:uid="{E0FDCD36-60FA-4866-B9CE-F82BC0728E30}"/>
    <hyperlink ref="Y41" r:id="rId2" xr:uid="{D7A6BD51-877B-4741-87A2-23601993FCE5}"/>
    <hyperlink ref="Y43" r:id="rId3" xr:uid="{2F9AD779-4C33-42A2-9148-535A1D7A1F8B}"/>
  </hyperlinks>
  <pageMargins left="0.25" right="0.25" top="0.75" bottom="0.75" header="0.3" footer="0.3"/>
  <pageSetup scale="20" orientation="landscape" r:id="rId4"/>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12CB-14D4-4DF1-A57E-8C77EC3DFB80}">
  <sheetPr>
    <tabColor theme="7" tint="0.39997558519241921"/>
    <pageSetUpPr fitToPage="1"/>
  </sheetPr>
  <dimension ref="A1:AO48"/>
  <sheetViews>
    <sheetView showGridLines="0" topLeftCell="B21" zoomScale="60" zoomScaleNormal="60" workbookViewId="0">
      <selection activeCell="F25" sqref="F25"/>
    </sheetView>
  </sheetViews>
  <sheetFormatPr baseColWidth="10" defaultColWidth="10.85546875" defaultRowHeight="15" x14ac:dyDescent="0.25"/>
  <cols>
    <col min="1" max="1" width="38.42578125" style="1" customWidth="1"/>
    <col min="2" max="2" width="23.42578125"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2" s="15" customFormat="1" ht="37.5" customHeight="1" thickBot="1" x14ac:dyDescent="0.3">
      <c r="A17" s="295" t="s">
        <v>23</v>
      </c>
      <c r="B17" s="296"/>
      <c r="C17" s="282" t="s">
        <v>116</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2"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2" ht="32.1" customHeight="1" thickBot="1" x14ac:dyDescent="0.3">
      <c r="A21" s="130">
        <v>250214621</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2" ht="32.1" customHeight="1" x14ac:dyDescent="0.25">
      <c r="A22" s="117" t="s">
        <v>44</v>
      </c>
      <c r="B22" s="189">
        <v>50500000</v>
      </c>
      <c r="C22" s="190">
        <v>50500000</v>
      </c>
      <c r="D22" s="190">
        <v>50500000</v>
      </c>
      <c r="E22" s="190">
        <v>83232821</v>
      </c>
      <c r="F22" s="190"/>
      <c r="G22" s="190">
        <v>15481800</v>
      </c>
      <c r="H22" s="190"/>
      <c r="I22" s="190"/>
      <c r="J22" s="190"/>
      <c r="K22" s="190"/>
      <c r="L22" s="190"/>
      <c r="M22" s="190"/>
      <c r="N22" s="191">
        <f>SUM(B22:M22)</f>
        <v>250214621</v>
      </c>
      <c r="O22" s="192"/>
      <c r="P22" s="117" t="s">
        <v>45</v>
      </c>
      <c r="Q22" s="193">
        <v>392630933</v>
      </c>
      <c r="R22" s="194">
        <f>555330000-192677894</f>
        <v>362652106</v>
      </c>
      <c r="S22" s="194">
        <v>1177255000</v>
      </c>
      <c r="T22" s="194">
        <v>-403973506</v>
      </c>
      <c r="U22" s="194"/>
      <c r="V22" s="194"/>
      <c r="W22" s="194"/>
      <c r="X22" s="194">
        <v>1188435467</v>
      </c>
      <c r="Y22" s="194"/>
      <c r="Z22" s="194"/>
      <c r="AA22" s="194"/>
      <c r="AB22" s="194"/>
      <c r="AC22" s="196">
        <f>SUM(Q22:AB22)</f>
        <v>2717000000</v>
      </c>
      <c r="AE22" s="197"/>
      <c r="AF22" s="188"/>
    </row>
    <row r="23" spans="1:32" ht="32.1" customHeight="1" x14ac:dyDescent="0.25">
      <c r="A23" s="118" t="s">
        <v>46</v>
      </c>
      <c r="B23" s="198"/>
      <c r="C23" s="199"/>
      <c r="D23" s="199">
        <v>0</v>
      </c>
      <c r="E23" s="199">
        <v>0</v>
      </c>
      <c r="F23" s="199">
        <v>0</v>
      </c>
      <c r="G23" s="199"/>
      <c r="H23" s="199"/>
      <c r="I23" s="199"/>
      <c r="J23" s="199"/>
      <c r="K23" s="199"/>
      <c r="L23" s="199"/>
      <c r="M23" s="199"/>
      <c r="N23" s="200">
        <f>SUM(B23:M23)</f>
        <v>0</v>
      </c>
      <c r="O23" s="201" t="str">
        <f>IFERROR(N23/(SUMIF(B23:M23,"&gt;0",B22:M22))," ")</f>
        <v xml:space="preserve"> </v>
      </c>
      <c r="P23" s="118" t="s">
        <v>47</v>
      </c>
      <c r="Q23" s="198">
        <v>0</v>
      </c>
      <c r="R23" s="199">
        <v>410186758</v>
      </c>
      <c r="S23" s="199">
        <v>244637332</v>
      </c>
      <c r="T23" s="199">
        <v>196896302</v>
      </c>
      <c r="U23" s="199">
        <v>308735981</v>
      </c>
      <c r="V23" s="199"/>
      <c r="W23" s="199"/>
      <c r="X23" s="199"/>
      <c r="Y23" s="199"/>
      <c r="Z23" s="199"/>
      <c r="AA23" s="199"/>
      <c r="AB23" s="199"/>
      <c r="AC23" s="200">
        <f>SUM(Q23:AB23)</f>
        <v>1160456373</v>
      </c>
      <c r="AD23" s="202">
        <f>AC23/SUM(Q22:U22)</f>
        <v>0.75918049120403086</v>
      </c>
      <c r="AE23" s="213">
        <f>AC23/AC22</f>
        <v>0.42710944902465953</v>
      </c>
      <c r="AF23" s="188"/>
    </row>
    <row r="24" spans="1:32" ht="32.1" customHeight="1" x14ac:dyDescent="0.25">
      <c r="A24" s="118" t="s">
        <v>48</v>
      </c>
      <c r="B24" s="198">
        <f>+A21-B23</f>
        <v>250214621</v>
      </c>
      <c r="C24" s="199">
        <f>+B24-C23</f>
        <v>250214621</v>
      </c>
      <c r="D24" s="199">
        <f>+C24-D23</f>
        <v>250214621</v>
      </c>
      <c r="E24" s="180">
        <f>+D24-E23</f>
        <v>250214621</v>
      </c>
      <c r="F24" s="180">
        <f>+E24-F23</f>
        <v>250214621</v>
      </c>
      <c r="G24" s="199"/>
      <c r="H24" s="199"/>
      <c r="I24" s="199"/>
      <c r="J24" s="199"/>
      <c r="K24" s="199"/>
      <c r="L24" s="199"/>
      <c r="M24" s="199"/>
      <c r="N24" s="200">
        <f>MIN(B24:M24)</f>
        <v>250214621</v>
      </c>
      <c r="O24" s="204"/>
      <c r="P24" s="118" t="s">
        <v>44</v>
      </c>
      <c r="Q24" s="198"/>
      <c r="R24" s="199">
        <v>19142933.333333332</v>
      </c>
      <c r="S24" s="199">
        <v>154803000</v>
      </c>
      <c r="T24" s="199">
        <v>317886000</v>
      </c>
      <c r="U24" s="199">
        <v>317886000</v>
      </c>
      <c r="V24" s="199">
        <f t="shared" ref="V24:X24" si="0">317886000-27525413</f>
        <v>290360587</v>
      </c>
      <c r="W24" s="199">
        <f t="shared" si="0"/>
        <v>290360587</v>
      </c>
      <c r="X24" s="199">
        <f t="shared" si="0"/>
        <v>290360587</v>
      </c>
      <c r="Y24" s="199">
        <f>317886000-27525413-80794701</f>
        <v>209565886</v>
      </c>
      <c r="Z24" s="199">
        <f>317886000-27525413-80794701</f>
        <v>209565886</v>
      </c>
      <c r="AA24" s="199">
        <f>317886000-27525413-80794701</f>
        <v>209565886</v>
      </c>
      <c r="AB24" s="199">
        <f>596617467-27525416-80794702-80794701</f>
        <v>407502648</v>
      </c>
      <c r="AC24" s="200">
        <f>SUM(Q24:AB24)</f>
        <v>2717000000.3333335</v>
      </c>
      <c r="AD24" s="199"/>
      <c r="AE24" s="215"/>
      <c r="AF24" s="188"/>
    </row>
    <row r="25" spans="1:32" ht="32.1" customHeight="1" thickBot="1" x14ac:dyDescent="0.3">
      <c r="A25" s="119" t="s">
        <v>49</v>
      </c>
      <c r="B25" s="206">
        <v>0</v>
      </c>
      <c r="C25" s="207">
        <v>0</v>
      </c>
      <c r="D25" s="207">
        <v>52599216</v>
      </c>
      <c r="E25" s="207">
        <v>96011138</v>
      </c>
      <c r="F25" s="207">
        <v>0</v>
      </c>
      <c r="G25" s="207"/>
      <c r="H25" s="207"/>
      <c r="I25" s="207"/>
      <c r="J25" s="207"/>
      <c r="K25" s="207"/>
      <c r="L25" s="207"/>
      <c r="M25" s="207"/>
      <c r="N25" s="208">
        <f>SUM(B25:M25)</f>
        <v>148610354</v>
      </c>
      <c r="O25" s="209">
        <f>+N25/N24</f>
        <v>0.59393153527986675</v>
      </c>
      <c r="P25" s="119" t="s">
        <v>49</v>
      </c>
      <c r="Q25" s="206">
        <v>0</v>
      </c>
      <c r="R25" s="207">
        <v>0</v>
      </c>
      <c r="S25" s="207">
        <v>9517100</v>
      </c>
      <c r="T25" s="207">
        <v>85849501</v>
      </c>
      <c r="U25" s="207">
        <v>121882668</v>
      </c>
      <c r="V25" s="207"/>
      <c r="W25" s="207"/>
      <c r="X25" s="207"/>
      <c r="Y25" s="207"/>
      <c r="Z25" s="207"/>
      <c r="AA25" s="207"/>
      <c r="AB25" s="207"/>
      <c r="AC25" s="208">
        <f>SUM(Q25:AB25)</f>
        <v>217249269</v>
      </c>
      <c r="AD25" s="210">
        <f ca="1">AD25/SUM(Q24:U24)</f>
        <v>0</v>
      </c>
      <c r="AE25" s="216">
        <f>AC25/AC24</f>
        <v>7.9959245113488009E-2</v>
      </c>
      <c r="AF25" s="188"/>
    </row>
    <row r="26" spans="1:32" customFormat="1" ht="16.5" customHeight="1" thickBot="1" x14ac:dyDescent="0.3"/>
    <row r="27" spans="1:32"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2"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2"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2" ht="42" customHeight="1" thickBot="1" x14ac:dyDescent="0.3">
      <c r="A30" s="93" t="s">
        <v>116</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318" t="s">
        <v>117</v>
      </c>
      <c r="Z30" s="318"/>
      <c r="AA30" s="318"/>
      <c r="AB30" s="318"/>
      <c r="AC30" s="318"/>
      <c r="AD30" s="318"/>
      <c r="AE30" s="380"/>
    </row>
    <row r="31" spans="1:32"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2"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120" customHeight="1" x14ac:dyDescent="0.25">
      <c r="A35" s="338" t="s">
        <v>116</v>
      </c>
      <c r="B35" s="340">
        <f>SUM(B41:B48)</f>
        <v>0.1</v>
      </c>
      <c r="C35" s="21" t="s">
        <v>66</v>
      </c>
      <c r="D35" s="20">
        <v>1</v>
      </c>
      <c r="E35" s="20">
        <v>1</v>
      </c>
      <c r="F35" s="20">
        <v>1</v>
      </c>
      <c r="G35" s="20">
        <v>1</v>
      </c>
      <c r="H35" s="20">
        <v>1</v>
      </c>
      <c r="I35" s="20">
        <v>0</v>
      </c>
      <c r="J35" s="20">
        <v>0</v>
      </c>
      <c r="K35" s="20">
        <v>0</v>
      </c>
      <c r="L35" s="20">
        <v>0</v>
      </c>
      <c r="M35" s="20">
        <v>0</v>
      </c>
      <c r="N35" s="20">
        <v>0</v>
      </c>
      <c r="O35" s="20">
        <v>0</v>
      </c>
      <c r="P35" s="20">
        <v>1</v>
      </c>
      <c r="Q35" s="325" t="s">
        <v>665</v>
      </c>
      <c r="R35" s="325"/>
      <c r="S35" s="325"/>
      <c r="T35" s="325"/>
      <c r="U35" s="325" t="s">
        <v>753</v>
      </c>
      <c r="V35" s="325"/>
      <c r="W35" s="325"/>
      <c r="X35" s="325"/>
      <c r="Y35" s="342" t="s">
        <v>666</v>
      </c>
      <c r="Z35" s="343"/>
      <c r="AA35" s="343"/>
      <c r="AB35" s="344"/>
      <c r="AC35" s="325" t="s">
        <v>118</v>
      </c>
      <c r="AD35" s="325"/>
      <c r="AE35" s="325"/>
      <c r="AG35" s="212"/>
      <c r="AH35" s="212"/>
      <c r="AI35" s="212"/>
      <c r="AJ35" s="212"/>
      <c r="AK35" s="212"/>
      <c r="AL35" s="212"/>
      <c r="AM35" s="212"/>
      <c r="AN35" s="212"/>
      <c r="AO35" s="212"/>
    </row>
    <row r="36" spans="1:41" ht="161.25" customHeight="1" thickBot="1" x14ac:dyDescent="0.3">
      <c r="A36" s="339"/>
      <c r="B36" s="341"/>
      <c r="C36" s="22" t="s">
        <v>69</v>
      </c>
      <c r="D36" s="144">
        <v>0</v>
      </c>
      <c r="E36" s="138">
        <v>1</v>
      </c>
      <c r="F36" s="138">
        <v>1</v>
      </c>
      <c r="G36" s="135">
        <v>1</v>
      </c>
      <c r="H36" s="135">
        <v>1</v>
      </c>
      <c r="I36" s="135"/>
      <c r="J36" s="135"/>
      <c r="K36" s="135"/>
      <c r="L36" s="135"/>
      <c r="M36" s="135"/>
      <c r="N36" s="135"/>
      <c r="O36" s="135"/>
      <c r="P36" s="135">
        <v>1</v>
      </c>
      <c r="Q36" s="325"/>
      <c r="R36" s="325"/>
      <c r="S36" s="325"/>
      <c r="T36" s="325"/>
      <c r="U36" s="325"/>
      <c r="V36" s="325"/>
      <c r="W36" s="325"/>
      <c r="X36" s="325"/>
      <c r="Y36" s="429"/>
      <c r="Z36" s="430"/>
      <c r="AA36" s="430"/>
      <c r="AB36" s="431"/>
      <c r="AC36" s="325"/>
      <c r="AD36" s="325"/>
      <c r="AE36" s="325"/>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297" customHeight="1" x14ac:dyDescent="0.25">
      <c r="A41" s="366" t="s">
        <v>119</v>
      </c>
      <c r="B41" s="368">
        <v>0.02</v>
      </c>
      <c r="C41" s="27" t="s">
        <v>66</v>
      </c>
      <c r="D41" s="140">
        <v>0</v>
      </c>
      <c r="E41" s="140">
        <v>0.25</v>
      </c>
      <c r="F41" s="140">
        <v>0.25</v>
      </c>
      <c r="G41" s="140">
        <v>0.25</v>
      </c>
      <c r="H41" s="140">
        <v>0.25</v>
      </c>
      <c r="I41" s="131">
        <v>0</v>
      </c>
      <c r="J41" s="131">
        <v>0</v>
      </c>
      <c r="K41" s="131">
        <v>0</v>
      </c>
      <c r="L41" s="131">
        <v>0</v>
      </c>
      <c r="M41" s="131">
        <v>0</v>
      </c>
      <c r="N41" s="131">
        <v>0</v>
      </c>
      <c r="O41" s="131">
        <v>0</v>
      </c>
      <c r="P41" s="95">
        <f t="shared" ref="P41:P48" si="1">SUM(D41:O41)</f>
        <v>1</v>
      </c>
      <c r="Q41" s="354" t="s">
        <v>667</v>
      </c>
      <c r="R41" s="355"/>
      <c r="S41" s="355"/>
      <c r="T41" s="355"/>
      <c r="U41" s="355"/>
      <c r="V41" s="355"/>
      <c r="W41" s="355"/>
      <c r="X41" s="356"/>
      <c r="Y41" s="381" t="s">
        <v>682</v>
      </c>
      <c r="Z41" s="355"/>
      <c r="AA41" s="355"/>
      <c r="AB41" s="355"/>
      <c r="AC41" s="355"/>
      <c r="AD41" s="355"/>
      <c r="AE41" s="412"/>
      <c r="AG41" s="24"/>
      <c r="AH41" s="24"/>
      <c r="AI41" s="24"/>
      <c r="AJ41" s="24"/>
      <c r="AK41" s="24"/>
      <c r="AL41" s="24"/>
      <c r="AM41" s="24"/>
      <c r="AN41" s="24"/>
      <c r="AO41" s="24"/>
    </row>
    <row r="42" spans="1:41" ht="297" customHeight="1" x14ac:dyDescent="0.25">
      <c r="A42" s="367"/>
      <c r="B42" s="369"/>
      <c r="C42" s="25" t="s">
        <v>69</v>
      </c>
      <c r="D42" s="26">
        <v>0</v>
      </c>
      <c r="E42" s="26">
        <v>0.25</v>
      </c>
      <c r="F42" s="26">
        <v>0.25</v>
      </c>
      <c r="G42" s="26">
        <v>0.25</v>
      </c>
      <c r="H42" s="26">
        <v>0.25</v>
      </c>
      <c r="I42" s="26"/>
      <c r="J42" s="26"/>
      <c r="K42" s="26"/>
      <c r="L42" s="26"/>
      <c r="M42" s="26"/>
      <c r="N42" s="26"/>
      <c r="O42" s="26"/>
      <c r="P42" s="95">
        <f t="shared" si="1"/>
        <v>1</v>
      </c>
      <c r="Q42" s="376"/>
      <c r="R42" s="377"/>
      <c r="S42" s="377"/>
      <c r="T42" s="377"/>
      <c r="U42" s="377"/>
      <c r="V42" s="377"/>
      <c r="W42" s="377"/>
      <c r="X42" s="378"/>
      <c r="Y42" s="376"/>
      <c r="Z42" s="377"/>
      <c r="AA42" s="377"/>
      <c r="AB42" s="377"/>
      <c r="AC42" s="377"/>
      <c r="AD42" s="377"/>
      <c r="AE42" s="413"/>
    </row>
    <row r="43" spans="1:41" ht="197.25" customHeight="1" x14ac:dyDescent="0.25">
      <c r="A43" s="367" t="s">
        <v>120</v>
      </c>
      <c r="B43" s="352">
        <v>0.03</v>
      </c>
      <c r="C43" s="27" t="s">
        <v>66</v>
      </c>
      <c r="D43" s="140">
        <v>0</v>
      </c>
      <c r="E43" s="140">
        <v>0.25</v>
      </c>
      <c r="F43" s="140">
        <v>0.25</v>
      </c>
      <c r="G43" s="140">
        <v>0.25</v>
      </c>
      <c r="H43" s="140">
        <v>0.25</v>
      </c>
      <c r="I43" s="131">
        <v>0</v>
      </c>
      <c r="J43" s="131">
        <v>0</v>
      </c>
      <c r="K43" s="131">
        <v>0</v>
      </c>
      <c r="L43" s="131">
        <v>0</v>
      </c>
      <c r="M43" s="131">
        <v>0</v>
      </c>
      <c r="N43" s="131">
        <v>0</v>
      </c>
      <c r="O43" s="131">
        <v>0</v>
      </c>
      <c r="P43" s="95">
        <f t="shared" si="1"/>
        <v>1</v>
      </c>
      <c r="Q43" s="354" t="s">
        <v>750</v>
      </c>
      <c r="R43" s="355"/>
      <c r="S43" s="355"/>
      <c r="T43" s="355"/>
      <c r="U43" s="355"/>
      <c r="V43" s="355"/>
      <c r="W43" s="355"/>
      <c r="X43" s="356"/>
      <c r="Y43" s="381" t="s">
        <v>683</v>
      </c>
      <c r="Z43" s="355"/>
      <c r="AA43" s="355"/>
      <c r="AB43" s="355"/>
      <c r="AC43" s="355"/>
      <c r="AD43" s="355"/>
      <c r="AE43" s="412"/>
    </row>
    <row r="44" spans="1:41" ht="197.25" customHeight="1" x14ac:dyDescent="0.25">
      <c r="A44" s="367"/>
      <c r="B44" s="369"/>
      <c r="C44" s="25" t="s">
        <v>69</v>
      </c>
      <c r="D44" s="26">
        <v>0</v>
      </c>
      <c r="E44" s="26">
        <v>0</v>
      </c>
      <c r="F44" s="26">
        <v>0.25</v>
      </c>
      <c r="G44" s="26">
        <v>0.25</v>
      </c>
      <c r="H44" s="26">
        <v>0.5</v>
      </c>
      <c r="I44" s="26"/>
      <c r="J44" s="26"/>
      <c r="K44" s="26"/>
      <c r="L44" s="26"/>
      <c r="M44" s="26"/>
      <c r="N44" s="26"/>
      <c r="O44" s="26"/>
      <c r="P44" s="95">
        <f t="shared" si="1"/>
        <v>1</v>
      </c>
      <c r="Q44" s="376"/>
      <c r="R44" s="377"/>
      <c r="S44" s="377"/>
      <c r="T44" s="377"/>
      <c r="U44" s="377"/>
      <c r="V44" s="377"/>
      <c r="W44" s="377"/>
      <c r="X44" s="378"/>
      <c r="Y44" s="376"/>
      <c r="Z44" s="377"/>
      <c r="AA44" s="377"/>
      <c r="AB44" s="377"/>
      <c r="AC44" s="377"/>
      <c r="AD44" s="377"/>
      <c r="AE44" s="413"/>
    </row>
    <row r="45" spans="1:41" ht="88.5" customHeight="1" x14ac:dyDescent="0.25">
      <c r="A45" s="350" t="s">
        <v>121</v>
      </c>
      <c r="B45" s="352">
        <v>0.02</v>
      </c>
      <c r="C45" s="27" t="s">
        <v>66</v>
      </c>
      <c r="D45" s="140">
        <v>0</v>
      </c>
      <c r="E45" s="140">
        <v>0.25</v>
      </c>
      <c r="F45" s="140">
        <v>0.25</v>
      </c>
      <c r="G45" s="140">
        <v>0.25</v>
      </c>
      <c r="H45" s="140">
        <v>0.25</v>
      </c>
      <c r="I45" s="131">
        <v>0</v>
      </c>
      <c r="J45" s="131">
        <v>0</v>
      </c>
      <c r="K45" s="131">
        <v>0</v>
      </c>
      <c r="L45" s="131">
        <v>0</v>
      </c>
      <c r="M45" s="131">
        <v>0</v>
      </c>
      <c r="N45" s="131">
        <v>0</v>
      </c>
      <c r="O45" s="131">
        <v>0</v>
      </c>
      <c r="P45" s="95">
        <f t="shared" si="1"/>
        <v>1</v>
      </c>
      <c r="Q45" s="354" t="s">
        <v>752</v>
      </c>
      <c r="R45" s="355"/>
      <c r="S45" s="355"/>
      <c r="T45" s="355"/>
      <c r="U45" s="355"/>
      <c r="V45" s="355"/>
      <c r="W45" s="355"/>
      <c r="X45" s="356"/>
      <c r="Y45" s="360" t="s">
        <v>684</v>
      </c>
      <c r="Z45" s="396"/>
      <c r="AA45" s="396"/>
      <c r="AB45" s="396"/>
      <c r="AC45" s="396"/>
      <c r="AD45" s="396"/>
      <c r="AE45" s="432"/>
    </row>
    <row r="46" spans="1:41" ht="165.75" customHeight="1" x14ac:dyDescent="0.25">
      <c r="A46" s="366"/>
      <c r="B46" s="369"/>
      <c r="C46" s="25" t="s">
        <v>69</v>
      </c>
      <c r="D46" s="26">
        <v>0</v>
      </c>
      <c r="E46" s="26">
        <v>0</v>
      </c>
      <c r="F46" s="26">
        <v>0.25</v>
      </c>
      <c r="G46" s="26">
        <v>0.25</v>
      </c>
      <c r="H46" s="26">
        <v>0.5</v>
      </c>
      <c r="I46" s="26"/>
      <c r="J46" s="26"/>
      <c r="K46" s="26"/>
      <c r="L46" s="26"/>
      <c r="M46" s="26"/>
      <c r="N46" s="26"/>
      <c r="O46" s="26"/>
      <c r="P46" s="95">
        <f t="shared" si="1"/>
        <v>1</v>
      </c>
      <c r="Q46" s="376"/>
      <c r="R46" s="377"/>
      <c r="S46" s="377"/>
      <c r="T46" s="377"/>
      <c r="U46" s="377"/>
      <c r="V46" s="377"/>
      <c r="W46" s="377"/>
      <c r="X46" s="378"/>
      <c r="Y46" s="416"/>
      <c r="Z46" s="417"/>
      <c r="AA46" s="417"/>
      <c r="AB46" s="417"/>
      <c r="AC46" s="417"/>
      <c r="AD46" s="417"/>
      <c r="AE46" s="433"/>
    </row>
    <row r="47" spans="1:41" ht="111" customHeight="1" x14ac:dyDescent="0.25">
      <c r="A47" s="350" t="s">
        <v>122</v>
      </c>
      <c r="B47" s="352">
        <v>0.03</v>
      </c>
      <c r="C47" s="27" t="s">
        <v>66</v>
      </c>
      <c r="D47" s="140">
        <v>0</v>
      </c>
      <c r="E47" s="140">
        <v>0.25</v>
      </c>
      <c r="F47" s="140">
        <v>0.25</v>
      </c>
      <c r="G47" s="140">
        <v>0.25</v>
      </c>
      <c r="H47" s="140">
        <v>0.25</v>
      </c>
      <c r="I47" s="131">
        <v>0</v>
      </c>
      <c r="J47" s="131">
        <v>0</v>
      </c>
      <c r="K47" s="131">
        <v>0</v>
      </c>
      <c r="L47" s="131">
        <v>0</v>
      </c>
      <c r="M47" s="131">
        <v>0</v>
      </c>
      <c r="N47" s="131">
        <v>0</v>
      </c>
      <c r="O47" s="131">
        <v>0</v>
      </c>
      <c r="P47" s="95">
        <v>19</v>
      </c>
      <c r="Q47" s="395" t="s">
        <v>608</v>
      </c>
      <c r="R47" s="396"/>
      <c r="S47" s="396"/>
      <c r="T47" s="396"/>
      <c r="U47" s="396"/>
      <c r="V47" s="396"/>
      <c r="W47" s="396"/>
      <c r="X47" s="397"/>
      <c r="Y47" s="381" t="s">
        <v>681</v>
      </c>
      <c r="Z47" s="355"/>
      <c r="AA47" s="355"/>
      <c r="AB47" s="355"/>
      <c r="AC47" s="355"/>
      <c r="AD47" s="355"/>
      <c r="AE47" s="412"/>
    </row>
    <row r="48" spans="1:41" ht="111" customHeight="1" thickBot="1" x14ac:dyDescent="0.3">
      <c r="A48" s="434"/>
      <c r="B48" s="353"/>
      <c r="C48" s="22" t="s">
        <v>69</v>
      </c>
      <c r="D48" s="28">
        <v>0</v>
      </c>
      <c r="E48" s="28">
        <v>0</v>
      </c>
      <c r="F48" s="28">
        <v>0.25</v>
      </c>
      <c r="G48" s="28">
        <v>0.25</v>
      </c>
      <c r="H48" s="28">
        <v>0.5</v>
      </c>
      <c r="I48" s="28"/>
      <c r="J48" s="28"/>
      <c r="K48" s="28"/>
      <c r="L48" s="28"/>
      <c r="M48" s="28"/>
      <c r="N48" s="28"/>
      <c r="O48" s="28"/>
      <c r="P48" s="96">
        <f t="shared" si="1"/>
        <v>1</v>
      </c>
      <c r="Q48" s="398"/>
      <c r="R48" s="399"/>
      <c r="S48" s="399"/>
      <c r="T48" s="399"/>
      <c r="U48" s="399"/>
      <c r="V48" s="399"/>
      <c r="W48" s="399"/>
      <c r="X48" s="400"/>
      <c r="Y48" s="357"/>
      <c r="Z48" s="358"/>
      <c r="AA48" s="358"/>
      <c r="AB48" s="358"/>
      <c r="AC48" s="358"/>
      <c r="AD48" s="358"/>
      <c r="AE48" s="414"/>
    </row>
  </sheetData>
  <mergeCells count="83">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4">
    <dataValidation type="textLength" operator="lessThanOrEqual" allowBlank="1" showInputMessage="1" showErrorMessage="1" errorTitle="Máximo 2.000 caracteres" error="Máximo 2.000 caracteres" sqref="Q47 Q45 U35 Y35 Q35" xr:uid="{9BF6BD58-785B-4E0D-8356-3D4543952E68}">
      <formula1>2000</formula1>
    </dataValidation>
    <dataValidation type="textLength" operator="lessThanOrEqual" allowBlank="1" showInputMessage="1" showErrorMessage="1" errorTitle="Máximo 2.000 caracteres" error="Máximo 2.000 caracteres" promptTitle="2.000 caracteres" sqref="Q30:Q31" xr:uid="{E0E26DEE-93C3-415B-962D-985CCCCFFBCE}">
      <formula1>2000</formula1>
    </dataValidation>
    <dataValidation type="list" allowBlank="1" showInputMessage="1" showErrorMessage="1" sqref="C7:C9" xr:uid="{C620973D-ECD6-4566-A3AE-A4699DDF5645}">
      <formula1>$B$21:$M$21</formula1>
    </dataValidation>
    <dataValidation operator="lessThanOrEqual" allowBlank="1" showInputMessage="1" showErrorMessage="1" errorTitle="Máximo 2.000 caracteres" error="Máximo 2.000 caracteres" sqref="Q43:X44" xr:uid="{E43ECD0B-045E-4266-8943-27C4A4968549}"/>
  </dataValidations>
  <hyperlinks>
    <hyperlink ref="Y47" r:id="rId1" xr:uid="{05D36B24-AD74-4347-B5C6-674535C24EC9}"/>
    <hyperlink ref="Y41" r:id="rId2" xr:uid="{3A8F9345-AA6C-4875-A960-87B8DF08E6E2}"/>
    <hyperlink ref="Y43" r:id="rId3" xr:uid="{28E61F19-DE41-4E3D-81A4-DF8DFD3E2ABA}"/>
    <hyperlink ref="Y45" r:id="rId4" xr:uid="{4B30A568-7117-4A04-970E-931EA6471F60}"/>
  </hyperlinks>
  <pageMargins left="0.25" right="0.25" top="0.75" bottom="0.75" header="0.3" footer="0.3"/>
  <pageSetup scale="20" orientation="landscape" r:id="rId5"/>
  <drawing r:id="rId6"/>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6FE93-60C1-48C0-BC60-A5C3B54DDE32}">
  <sheetPr>
    <tabColor theme="7" tint="0.39997558519241921"/>
    <pageSetUpPr fitToPage="1"/>
  </sheetPr>
  <dimension ref="A1:AO46"/>
  <sheetViews>
    <sheetView showGridLines="0" topLeftCell="Q1" zoomScale="60" zoomScaleNormal="60" workbookViewId="0">
      <selection activeCell="AG22" sqref="AG22"/>
    </sheetView>
  </sheetViews>
  <sheetFormatPr baseColWidth="10" defaultColWidth="10.85546875" defaultRowHeight="15" x14ac:dyDescent="0.25"/>
  <cols>
    <col min="1" max="1" width="38.42578125" style="1" customWidth="1"/>
    <col min="2" max="2" width="20.5703125"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3" s="15" customFormat="1" ht="37.5" customHeight="1" thickBot="1" x14ac:dyDescent="0.3">
      <c r="A17" s="295" t="s">
        <v>23</v>
      </c>
      <c r="B17" s="296"/>
      <c r="C17" s="282" t="s">
        <v>123</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3"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3"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3"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3" ht="32.1" customHeight="1" thickBot="1" x14ac:dyDescent="0.3">
      <c r="A21" s="130">
        <v>1353567</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3" ht="32.1" customHeight="1" x14ac:dyDescent="0.25">
      <c r="A22" s="117" t="s">
        <v>44</v>
      </c>
      <c r="B22" s="189"/>
      <c r="C22" s="190"/>
      <c r="D22" s="190"/>
      <c r="E22" s="190">
        <v>1353567</v>
      </c>
      <c r="F22" s="190"/>
      <c r="G22" s="190"/>
      <c r="H22" s="190"/>
      <c r="I22" s="190"/>
      <c r="J22" s="190"/>
      <c r="K22" s="190"/>
      <c r="L22" s="190"/>
      <c r="M22" s="190"/>
      <c r="N22" s="191">
        <f>SUM(B22:M22)</f>
        <v>1353567</v>
      </c>
      <c r="O22" s="192"/>
      <c r="P22" s="117" t="s">
        <v>45</v>
      </c>
      <c r="Q22" s="193">
        <v>612821800</v>
      </c>
      <c r="R22" s="194">
        <v>179250000</v>
      </c>
      <c r="S22" s="194"/>
      <c r="T22" s="194">
        <v>-672182000</v>
      </c>
      <c r="U22" s="194"/>
      <c r="V22" s="194"/>
      <c r="W22" s="194"/>
      <c r="X22" s="194">
        <v>600110200</v>
      </c>
      <c r="Y22" s="194"/>
      <c r="Z22" s="194"/>
      <c r="AA22" s="194"/>
      <c r="AB22" s="194"/>
      <c r="AC22" s="196">
        <f>SUM(Q22:AB22)</f>
        <v>720000000</v>
      </c>
      <c r="AE22" s="197"/>
      <c r="AF22" s="188"/>
      <c r="AG22" s="1">
        <f>+AC22/20</f>
        <v>36000000</v>
      </c>
    </row>
    <row r="23" spans="1:33" ht="32.1" customHeight="1" x14ac:dyDescent="0.25">
      <c r="A23" s="118" t="s">
        <v>46</v>
      </c>
      <c r="B23" s="198"/>
      <c r="C23" s="199"/>
      <c r="D23" s="199">
        <v>0</v>
      </c>
      <c r="E23" s="199">
        <v>0</v>
      </c>
      <c r="F23" s="199">
        <v>1353567</v>
      </c>
      <c r="G23" s="199"/>
      <c r="H23" s="199"/>
      <c r="I23" s="199"/>
      <c r="J23" s="199"/>
      <c r="K23" s="199"/>
      <c r="L23" s="199"/>
      <c r="M23" s="199"/>
      <c r="N23" s="200">
        <f>SUM(B23:M23)</f>
        <v>1353567</v>
      </c>
      <c r="O23" s="201" t="str">
        <f>IFERROR(N23/(SUMIF(B23:M23,"&gt;0",B22:M22))," ")</f>
        <v xml:space="preserve"> </v>
      </c>
      <c r="P23" s="118" t="s">
        <v>47</v>
      </c>
      <c r="Q23" s="198">
        <v>43549000</v>
      </c>
      <c r="R23" s="199">
        <v>653266668</v>
      </c>
      <c r="S23" s="199">
        <v>0</v>
      </c>
      <c r="T23" s="199">
        <v>-16911169</v>
      </c>
      <c r="U23" s="199">
        <v>0</v>
      </c>
      <c r="V23" s="199"/>
      <c r="W23" s="199"/>
      <c r="X23" s="199"/>
      <c r="Y23" s="199"/>
      <c r="Z23" s="199"/>
      <c r="AA23" s="199"/>
      <c r="AB23" s="199"/>
      <c r="AC23" s="200">
        <f>SUM(Q23:AB23)</f>
        <v>679904499</v>
      </c>
      <c r="AD23" s="202">
        <f>AC23/SUM(Q22:U22)</f>
        <v>5.6710787656664703</v>
      </c>
      <c r="AE23" s="213">
        <f>AC23/AC22</f>
        <v>0.94431180416666671</v>
      </c>
      <c r="AF23" s="188"/>
    </row>
    <row r="24" spans="1:33" ht="32.1" customHeight="1" x14ac:dyDescent="0.25">
      <c r="A24" s="118" t="s">
        <v>48</v>
      </c>
      <c r="B24" s="198">
        <f>+A21-B23</f>
        <v>1353567</v>
      </c>
      <c r="C24" s="199">
        <f>+B24-C23</f>
        <v>1353567</v>
      </c>
      <c r="D24" s="199">
        <f>+C24-D23</f>
        <v>1353567</v>
      </c>
      <c r="E24" s="180">
        <f>+D24-E23</f>
        <v>1353567</v>
      </c>
      <c r="F24" s="180">
        <f>+E24-F23</f>
        <v>0</v>
      </c>
      <c r="G24" s="199"/>
      <c r="H24" s="199"/>
      <c r="I24" s="199"/>
      <c r="J24" s="199"/>
      <c r="K24" s="199"/>
      <c r="L24" s="199"/>
      <c r="M24" s="199"/>
      <c r="N24" s="200">
        <f>MIN(B24:M24)</f>
        <v>0</v>
      </c>
      <c r="O24" s="204"/>
      <c r="P24" s="118" t="s">
        <v>44</v>
      </c>
      <c r="Q24" s="198"/>
      <c r="R24" s="199">
        <v>32699800</v>
      </c>
      <c r="S24" s="172">
        <v>126562000</v>
      </c>
      <c r="T24" s="172">
        <v>126562000</v>
      </c>
      <c r="U24" s="172">
        <v>126562000</v>
      </c>
      <c r="V24" s="172">
        <v>126562000</v>
      </c>
      <c r="W24" s="172">
        <v>126562000</v>
      </c>
      <c r="X24" s="172">
        <f>126562000-72071800</f>
        <v>54490200</v>
      </c>
      <c r="Y24" s="199"/>
      <c r="Z24" s="199"/>
      <c r="AA24" s="199"/>
      <c r="AB24" s="199"/>
      <c r="AC24" s="200">
        <f>SUM(Q24:AB24)</f>
        <v>720000000</v>
      </c>
      <c r="AD24" s="199"/>
      <c r="AE24" s="215"/>
      <c r="AF24" s="188"/>
    </row>
    <row r="25" spans="1:33" ht="32.1" customHeight="1" thickBot="1" x14ac:dyDescent="0.3">
      <c r="A25" s="119" t="s">
        <v>49</v>
      </c>
      <c r="B25" s="206">
        <v>0</v>
      </c>
      <c r="C25" s="207">
        <v>0</v>
      </c>
      <c r="D25" s="207">
        <v>0</v>
      </c>
      <c r="E25" s="207">
        <v>0</v>
      </c>
      <c r="F25" s="207">
        <v>0</v>
      </c>
      <c r="G25" s="207"/>
      <c r="H25" s="207"/>
      <c r="I25" s="207"/>
      <c r="J25" s="207"/>
      <c r="K25" s="207"/>
      <c r="L25" s="207"/>
      <c r="M25" s="207"/>
      <c r="N25" s="208">
        <f>SUM(B25:M25)</f>
        <v>0</v>
      </c>
      <c r="O25" s="209" t="e">
        <f>+N25/N24</f>
        <v>#DIV/0!</v>
      </c>
      <c r="P25" s="119" t="s">
        <v>49</v>
      </c>
      <c r="Q25" s="206">
        <v>0</v>
      </c>
      <c r="R25" s="207">
        <v>0</v>
      </c>
      <c r="S25" s="207">
        <v>42115333</v>
      </c>
      <c r="T25" s="207">
        <v>131541166</v>
      </c>
      <c r="U25" s="207">
        <v>126562000</v>
      </c>
      <c r="V25" s="207"/>
      <c r="W25" s="207"/>
      <c r="X25" s="207"/>
      <c r="Y25" s="207"/>
      <c r="Z25" s="207"/>
      <c r="AA25" s="207"/>
      <c r="AB25" s="207"/>
      <c r="AC25" s="208">
        <f>SUM(Q25:AB25)</f>
        <v>300218499</v>
      </c>
      <c r="AD25" s="210">
        <f ca="1">AD25/SUM(Q24:U24)</f>
        <v>0</v>
      </c>
      <c r="AE25" s="216">
        <f>AC25/AC24</f>
        <v>0.4169701375</v>
      </c>
      <c r="AF25" s="188"/>
    </row>
    <row r="26" spans="1:33" customFormat="1" ht="16.5" customHeight="1" thickBot="1" x14ac:dyDescent="0.3"/>
    <row r="27" spans="1:33"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3"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3"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3" ht="42" customHeight="1" thickBot="1" x14ac:dyDescent="0.3">
      <c r="A30" s="93" t="s">
        <v>123</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435" t="s">
        <v>612</v>
      </c>
      <c r="Z30" s="435"/>
      <c r="AA30" s="435"/>
      <c r="AB30" s="435"/>
      <c r="AC30" s="435"/>
      <c r="AD30" s="435"/>
      <c r="AE30" s="436"/>
    </row>
    <row r="31" spans="1:33"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3"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85.5" customHeight="1" x14ac:dyDescent="0.25">
      <c r="A35" s="338" t="s">
        <v>123</v>
      </c>
      <c r="B35" s="437">
        <f>SUM(B41:B46)</f>
        <v>0.1</v>
      </c>
      <c r="C35" s="21" t="s">
        <v>66</v>
      </c>
      <c r="D35" s="20">
        <v>20</v>
      </c>
      <c r="E35" s="20">
        <v>20</v>
      </c>
      <c r="F35" s="20">
        <v>20</v>
      </c>
      <c r="G35" s="20">
        <v>20</v>
      </c>
      <c r="H35" s="20">
        <v>20</v>
      </c>
      <c r="I35" s="20">
        <v>0</v>
      </c>
      <c r="J35" s="20">
        <v>0</v>
      </c>
      <c r="K35" s="20">
        <v>0</v>
      </c>
      <c r="L35" s="20">
        <v>0</v>
      </c>
      <c r="M35" s="20">
        <v>0</v>
      </c>
      <c r="N35" s="20">
        <v>0</v>
      </c>
      <c r="O35" s="20">
        <v>0</v>
      </c>
      <c r="P35" s="161">
        <v>20</v>
      </c>
      <c r="Q35" s="342" t="s">
        <v>648</v>
      </c>
      <c r="R35" s="343"/>
      <c r="S35" s="343"/>
      <c r="T35" s="344"/>
      <c r="U35" s="325" t="s">
        <v>649</v>
      </c>
      <c r="V35" s="325"/>
      <c r="W35" s="325"/>
      <c r="X35" s="325"/>
      <c r="Y35" s="325" t="s">
        <v>67</v>
      </c>
      <c r="Z35" s="325"/>
      <c r="AA35" s="325"/>
      <c r="AB35" s="325"/>
      <c r="AC35" s="325" t="s">
        <v>124</v>
      </c>
      <c r="AD35" s="325"/>
      <c r="AE35" s="326"/>
      <c r="AG35" s="212"/>
      <c r="AH35" s="212"/>
      <c r="AI35" s="212"/>
      <c r="AJ35" s="212"/>
      <c r="AK35" s="212"/>
      <c r="AL35" s="212"/>
      <c r="AM35" s="212"/>
      <c r="AN35" s="212"/>
      <c r="AO35" s="212"/>
    </row>
    <row r="36" spans="1:41" ht="125.25" customHeight="1" thickBot="1" x14ac:dyDescent="0.3">
      <c r="A36" s="339"/>
      <c r="B36" s="438"/>
      <c r="C36" s="22" t="s">
        <v>69</v>
      </c>
      <c r="D36" s="144">
        <v>0</v>
      </c>
      <c r="E36" s="138">
        <v>9</v>
      </c>
      <c r="F36" s="138">
        <v>20</v>
      </c>
      <c r="G36" s="138">
        <v>20</v>
      </c>
      <c r="H36" s="135">
        <v>20</v>
      </c>
      <c r="I36" s="135"/>
      <c r="J36" s="135"/>
      <c r="K36" s="135"/>
      <c r="L36" s="135"/>
      <c r="M36" s="135"/>
      <c r="N36" s="135"/>
      <c r="O36" s="135"/>
      <c r="P36" s="143">
        <f>MAX(D36:O36)</f>
        <v>20</v>
      </c>
      <c r="Q36" s="345"/>
      <c r="R36" s="346"/>
      <c r="S36" s="346"/>
      <c r="T36" s="347"/>
      <c r="U36" s="327"/>
      <c r="V36" s="327"/>
      <c r="W36" s="327"/>
      <c r="X36" s="327"/>
      <c r="Y36" s="327"/>
      <c r="Z36" s="327"/>
      <c r="AA36" s="327"/>
      <c r="AB36" s="327"/>
      <c r="AC36" s="327"/>
      <c r="AD36" s="327"/>
      <c r="AE36" s="328"/>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85.5" customHeight="1" x14ac:dyDescent="0.25">
      <c r="A41" s="366" t="s">
        <v>125</v>
      </c>
      <c r="B41" s="368">
        <v>0.03</v>
      </c>
      <c r="C41" s="27" t="s">
        <v>66</v>
      </c>
      <c r="D41" s="140">
        <v>0</v>
      </c>
      <c r="E41" s="140">
        <v>0.25</v>
      </c>
      <c r="F41" s="140">
        <v>0.25</v>
      </c>
      <c r="G41" s="140">
        <v>0.25</v>
      </c>
      <c r="H41" s="140">
        <v>0.25</v>
      </c>
      <c r="I41" s="131">
        <v>0</v>
      </c>
      <c r="J41" s="131">
        <v>0</v>
      </c>
      <c r="K41" s="131">
        <v>0</v>
      </c>
      <c r="L41" s="131">
        <v>0</v>
      </c>
      <c r="M41" s="131">
        <v>0</v>
      </c>
      <c r="N41" s="131">
        <v>0</v>
      </c>
      <c r="O41" s="131">
        <v>0</v>
      </c>
      <c r="P41" s="95">
        <f t="shared" ref="P41:P46" si="0">SUM(D41:O41)</f>
        <v>1</v>
      </c>
      <c r="Q41" s="439" t="s">
        <v>645</v>
      </c>
      <c r="R41" s="440"/>
      <c r="S41" s="440"/>
      <c r="T41" s="440"/>
      <c r="U41" s="440"/>
      <c r="V41" s="440"/>
      <c r="W41" s="440"/>
      <c r="X41" s="441"/>
      <c r="Y41" s="360" t="s">
        <v>718</v>
      </c>
      <c r="Z41" s="396"/>
      <c r="AA41" s="396"/>
      <c r="AB41" s="396"/>
      <c r="AC41" s="396"/>
      <c r="AD41" s="396"/>
      <c r="AE41" s="432"/>
    </row>
    <row r="42" spans="1:41" ht="85.5" customHeight="1" x14ac:dyDescent="0.25">
      <c r="A42" s="367"/>
      <c r="B42" s="369"/>
      <c r="C42" s="25" t="s">
        <v>69</v>
      </c>
      <c r="D42" s="26">
        <v>0</v>
      </c>
      <c r="E42" s="26">
        <v>0.25</v>
      </c>
      <c r="F42" s="26">
        <v>0.25</v>
      </c>
      <c r="G42" s="26">
        <v>0.25</v>
      </c>
      <c r="H42" s="26">
        <v>0.25</v>
      </c>
      <c r="I42" s="26"/>
      <c r="J42" s="26"/>
      <c r="K42" s="26"/>
      <c r="L42" s="26"/>
      <c r="M42" s="26"/>
      <c r="N42" s="26"/>
      <c r="O42" s="26"/>
      <c r="P42" s="95">
        <f t="shared" si="0"/>
        <v>1</v>
      </c>
      <c r="Q42" s="446"/>
      <c r="R42" s="447"/>
      <c r="S42" s="447"/>
      <c r="T42" s="447"/>
      <c r="U42" s="447"/>
      <c r="V42" s="447"/>
      <c r="W42" s="447"/>
      <c r="X42" s="448"/>
      <c r="Y42" s="416"/>
      <c r="Z42" s="417"/>
      <c r="AA42" s="417"/>
      <c r="AB42" s="417"/>
      <c r="AC42" s="417"/>
      <c r="AD42" s="417"/>
      <c r="AE42" s="433"/>
    </row>
    <row r="43" spans="1:41" ht="102.75" customHeight="1" x14ac:dyDescent="0.25">
      <c r="A43" s="367" t="s">
        <v>126</v>
      </c>
      <c r="B43" s="352">
        <v>0.03</v>
      </c>
      <c r="C43" s="27" t="s">
        <v>66</v>
      </c>
      <c r="D43" s="140">
        <v>0</v>
      </c>
      <c r="E43" s="140">
        <v>0.25</v>
      </c>
      <c r="F43" s="140">
        <v>0.25</v>
      </c>
      <c r="G43" s="140">
        <v>0.25</v>
      </c>
      <c r="H43" s="140">
        <v>0.25</v>
      </c>
      <c r="I43" s="131">
        <v>0</v>
      </c>
      <c r="J43" s="131">
        <v>0</v>
      </c>
      <c r="K43" s="131">
        <v>0</v>
      </c>
      <c r="L43" s="131">
        <v>0</v>
      </c>
      <c r="M43" s="131">
        <v>0</v>
      </c>
      <c r="N43" s="131">
        <v>0</v>
      </c>
      <c r="O43" s="131">
        <v>0</v>
      </c>
      <c r="P43" s="95">
        <f t="shared" si="0"/>
        <v>1</v>
      </c>
      <c r="Q43" s="439" t="s">
        <v>646</v>
      </c>
      <c r="R43" s="440"/>
      <c r="S43" s="440"/>
      <c r="T43" s="440"/>
      <c r="U43" s="440"/>
      <c r="V43" s="440"/>
      <c r="W43" s="440"/>
      <c r="X43" s="441"/>
      <c r="Y43" s="360" t="s">
        <v>710</v>
      </c>
      <c r="Z43" s="396"/>
      <c r="AA43" s="396"/>
      <c r="AB43" s="396"/>
      <c r="AC43" s="396"/>
      <c r="AD43" s="396"/>
      <c r="AE43" s="432"/>
    </row>
    <row r="44" spans="1:41" ht="102.75" customHeight="1" x14ac:dyDescent="0.25">
      <c r="A44" s="367"/>
      <c r="B44" s="369"/>
      <c r="C44" s="25" t="s">
        <v>69</v>
      </c>
      <c r="D44" s="26">
        <v>0</v>
      </c>
      <c r="E44" s="26">
        <v>0.25</v>
      </c>
      <c r="F44" s="26">
        <v>0.25</v>
      </c>
      <c r="G44" s="26">
        <v>0.25</v>
      </c>
      <c r="H44" s="26">
        <v>0.25</v>
      </c>
      <c r="I44" s="26"/>
      <c r="J44" s="26"/>
      <c r="K44" s="26"/>
      <c r="L44" s="26"/>
      <c r="M44" s="26"/>
      <c r="N44" s="26"/>
      <c r="O44" s="26"/>
      <c r="P44" s="95">
        <f t="shared" si="0"/>
        <v>1</v>
      </c>
      <c r="Q44" s="446"/>
      <c r="R44" s="447"/>
      <c r="S44" s="447"/>
      <c r="T44" s="447"/>
      <c r="U44" s="447"/>
      <c r="V44" s="447"/>
      <c r="W44" s="447"/>
      <c r="X44" s="448"/>
      <c r="Y44" s="416"/>
      <c r="Z44" s="417"/>
      <c r="AA44" s="417"/>
      <c r="AB44" s="417"/>
      <c r="AC44" s="417"/>
      <c r="AD44" s="417"/>
      <c r="AE44" s="433"/>
    </row>
    <row r="45" spans="1:41" ht="87" customHeight="1" x14ac:dyDescent="0.25">
      <c r="A45" s="350" t="s">
        <v>127</v>
      </c>
      <c r="B45" s="352">
        <v>0.04</v>
      </c>
      <c r="C45" s="27" t="s">
        <v>66</v>
      </c>
      <c r="D45" s="140">
        <v>0</v>
      </c>
      <c r="E45" s="140">
        <v>0.25</v>
      </c>
      <c r="F45" s="140">
        <v>0.25</v>
      </c>
      <c r="G45" s="140">
        <v>0.25</v>
      </c>
      <c r="H45" s="140">
        <v>0.25</v>
      </c>
      <c r="I45" s="131">
        <v>0</v>
      </c>
      <c r="J45" s="131">
        <v>0</v>
      </c>
      <c r="K45" s="131">
        <v>0</v>
      </c>
      <c r="L45" s="131">
        <v>0</v>
      </c>
      <c r="M45" s="131">
        <v>0</v>
      </c>
      <c r="N45" s="131">
        <v>0</v>
      </c>
      <c r="O45" s="131">
        <v>0</v>
      </c>
      <c r="P45" s="95">
        <f t="shared" si="0"/>
        <v>1</v>
      </c>
      <c r="Q45" s="439" t="s">
        <v>647</v>
      </c>
      <c r="R45" s="440"/>
      <c r="S45" s="440"/>
      <c r="T45" s="440"/>
      <c r="U45" s="440"/>
      <c r="V45" s="440"/>
      <c r="W45" s="440"/>
      <c r="X45" s="441"/>
      <c r="Y45" s="360" t="s">
        <v>685</v>
      </c>
      <c r="Z45" s="396"/>
      <c r="AA45" s="396"/>
      <c r="AB45" s="396"/>
      <c r="AC45" s="396"/>
      <c r="AD45" s="396"/>
      <c r="AE45" s="432"/>
    </row>
    <row r="46" spans="1:41" ht="87" customHeight="1" thickBot="1" x14ac:dyDescent="0.3">
      <c r="A46" s="351"/>
      <c r="B46" s="353"/>
      <c r="C46" s="22" t="s">
        <v>69</v>
      </c>
      <c r="D46" s="28">
        <v>0</v>
      </c>
      <c r="E46" s="28">
        <v>0.25</v>
      </c>
      <c r="F46" s="28">
        <v>0.25</v>
      </c>
      <c r="G46" s="28">
        <v>0.25</v>
      </c>
      <c r="H46" s="28">
        <v>0.25</v>
      </c>
      <c r="I46" s="28"/>
      <c r="J46" s="28"/>
      <c r="K46" s="28"/>
      <c r="L46" s="28"/>
      <c r="M46" s="28"/>
      <c r="N46" s="28"/>
      <c r="O46" s="28"/>
      <c r="P46" s="96">
        <f t="shared" si="0"/>
        <v>1</v>
      </c>
      <c r="Q46" s="442"/>
      <c r="R46" s="443"/>
      <c r="S46" s="443"/>
      <c r="T46" s="443"/>
      <c r="U46" s="443"/>
      <c r="V46" s="443"/>
      <c r="W46" s="443"/>
      <c r="X46" s="444"/>
      <c r="Y46" s="398"/>
      <c r="Z46" s="399"/>
      <c r="AA46" s="399"/>
      <c r="AB46" s="399"/>
      <c r="AC46" s="399"/>
      <c r="AD46" s="399"/>
      <c r="AE46" s="445"/>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B8844E49-B447-47A4-B0B5-75388B10D1A5}">
      <formula1>$B$21:$M$21</formula1>
    </dataValidation>
    <dataValidation type="textLength" operator="lessThanOrEqual" allowBlank="1" showInputMessage="1" showErrorMessage="1" errorTitle="Máximo 2.000 caracteres" error="Máximo 2.000 caracteres" promptTitle="2.000 caracteres" sqref="Q30:Q31" xr:uid="{AF2785CF-6A55-44DC-A22E-6C57FC3B1532}">
      <formula1>2000</formula1>
    </dataValidation>
    <dataValidation type="textLength" operator="lessThanOrEqual" allowBlank="1" showInputMessage="1" showErrorMessage="1" errorTitle="Máximo 2.000 caracteres" error="Máximo 2.000 caracteres" sqref="AC35 Q41 Y35 Q43 Q45 Q35" xr:uid="{6C8BA25B-7AED-41B5-9770-14C7B3E7A921}">
      <formula1>2000</formula1>
    </dataValidation>
  </dataValidations>
  <hyperlinks>
    <hyperlink ref="Y45" r:id="rId1" xr:uid="{FBF88C79-C6C9-4015-AE69-16294075A84C}"/>
    <hyperlink ref="Y43" r:id="rId2" xr:uid="{7BB3CAE1-D60F-4CF0-B0D6-F13218BB6660}"/>
    <hyperlink ref="Y41" r:id="rId3" xr:uid="{7BD836C4-22BF-4E0B-AF8C-556DD5DFFC61}"/>
  </hyperlinks>
  <pageMargins left="0.25" right="0.25" top="0.75" bottom="0.75" header="0.3" footer="0.3"/>
  <pageSetup scale="20" orientation="landscape" r:id="rId4"/>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5DEB-CA57-40DC-890D-50992DEC65EE}">
  <sheetPr>
    <tabColor theme="7" tint="0.39997558519241921"/>
    <pageSetUpPr fitToPage="1"/>
  </sheetPr>
  <dimension ref="A1:AO44"/>
  <sheetViews>
    <sheetView showGridLines="0" topLeftCell="N35" zoomScale="60" zoomScaleNormal="60" workbookViewId="0">
      <selection activeCell="Q41" sqref="Q41:X42"/>
    </sheetView>
  </sheetViews>
  <sheetFormatPr baseColWidth="10" defaultColWidth="10.85546875" defaultRowHeight="15" x14ac:dyDescent="0.25"/>
  <cols>
    <col min="1" max="1" width="38.42578125" style="1" customWidth="1"/>
    <col min="2" max="2" width="20.5703125"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2" s="15" customFormat="1" ht="37.5" customHeight="1" thickBot="1" x14ac:dyDescent="0.3">
      <c r="A17" s="295" t="s">
        <v>23</v>
      </c>
      <c r="B17" s="296"/>
      <c r="C17" s="282" t="s">
        <v>128</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2"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2" ht="32.1" customHeight="1" thickBot="1" x14ac:dyDescent="0.3">
      <c r="A21" s="130">
        <v>11458000</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2" ht="32.1" customHeight="1" x14ac:dyDescent="0.25">
      <c r="A22" s="117" t="s">
        <v>44</v>
      </c>
      <c r="B22" s="189"/>
      <c r="C22" s="190">
        <v>11458000</v>
      </c>
      <c r="D22" s="190"/>
      <c r="E22" s="190"/>
      <c r="F22" s="190"/>
      <c r="G22" s="190"/>
      <c r="H22" s="190"/>
      <c r="I22" s="190"/>
      <c r="J22" s="190"/>
      <c r="K22" s="190"/>
      <c r="L22" s="190"/>
      <c r="M22" s="190"/>
      <c r="N22" s="191">
        <f>SUM(B22:M22)</f>
        <v>11458000</v>
      </c>
      <c r="O22" s="192"/>
      <c r="P22" s="117" t="s">
        <v>45</v>
      </c>
      <c r="Q22" s="193">
        <v>225024800</v>
      </c>
      <c r="R22" s="194">
        <v>70812000</v>
      </c>
      <c r="S22" s="194"/>
      <c r="T22" s="194">
        <v>-226374000</v>
      </c>
      <c r="U22" s="194"/>
      <c r="V22" s="194"/>
      <c r="W22" s="194"/>
      <c r="X22" s="194">
        <v>230537200</v>
      </c>
      <c r="Y22" s="194"/>
      <c r="Z22" s="194"/>
      <c r="AA22" s="194"/>
      <c r="AB22" s="194"/>
      <c r="AC22" s="196">
        <f>SUM(Q22:AB22)</f>
        <v>300000000</v>
      </c>
      <c r="AE22" s="197"/>
      <c r="AF22" s="188"/>
    </row>
    <row r="23" spans="1:32" ht="32.1" customHeight="1" x14ac:dyDescent="0.25">
      <c r="A23" s="118" t="s">
        <v>46</v>
      </c>
      <c r="B23" s="198"/>
      <c r="C23" s="199"/>
      <c r="D23" s="199">
        <v>0</v>
      </c>
      <c r="E23" s="199">
        <v>0</v>
      </c>
      <c r="F23" s="199">
        <v>0</v>
      </c>
      <c r="G23" s="199"/>
      <c r="H23" s="199"/>
      <c r="I23" s="199"/>
      <c r="J23" s="199"/>
      <c r="K23" s="199"/>
      <c r="L23" s="199"/>
      <c r="M23" s="199"/>
      <c r="N23" s="200">
        <f>SUM(B23:M23)</f>
        <v>0</v>
      </c>
      <c r="O23" s="201" t="str">
        <f>IFERROR(N23/(SUMIF(B23:M23,"&gt;0",B22:M22))," ")</f>
        <v xml:space="preserve"> </v>
      </c>
      <c r="P23" s="118" t="s">
        <v>47</v>
      </c>
      <c r="Q23" s="198">
        <v>0</v>
      </c>
      <c r="R23" s="199">
        <v>261611000</v>
      </c>
      <c r="S23" s="199">
        <v>0</v>
      </c>
      <c r="T23" s="199">
        <v>-2753800</v>
      </c>
      <c r="U23" s="199">
        <v>-6884500</v>
      </c>
      <c r="V23" s="199"/>
      <c r="W23" s="199"/>
      <c r="X23" s="199"/>
      <c r="Y23" s="199"/>
      <c r="Z23" s="199"/>
      <c r="AA23" s="199"/>
      <c r="AB23" s="199"/>
      <c r="AC23" s="200">
        <f>SUM(Q23:AB23)</f>
        <v>251972700</v>
      </c>
      <c r="AD23" s="202">
        <f>AC23/SUM(Q22:U22)</f>
        <v>3.6274480729253642</v>
      </c>
      <c r="AE23" s="213">
        <f>AC23/AC22</f>
        <v>0.83990900000000002</v>
      </c>
      <c r="AF23" s="188"/>
    </row>
    <row r="24" spans="1:32" ht="32.1" customHeight="1" x14ac:dyDescent="0.25">
      <c r="A24" s="118" t="s">
        <v>48</v>
      </c>
      <c r="B24" s="198">
        <f>+A21-B23</f>
        <v>11458000</v>
      </c>
      <c r="C24" s="199">
        <f>+B24-C23</f>
        <v>11458000</v>
      </c>
      <c r="D24" s="199">
        <f>+C24-D23</f>
        <v>11458000</v>
      </c>
      <c r="E24" s="199">
        <f>+D24-E23</f>
        <v>11458000</v>
      </c>
      <c r="F24" s="199">
        <f>+E24-F23</f>
        <v>11458000</v>
      </c>
      <c r="G24" s="199"/>
      <c r="H24" s="199"/>
      <c r="I24" s="199"/>
      <c r="J24" s="199"/>
      <c r="K24" s="199"/>
      <c r="L24" s="199"/>
      <c r="M24" s="199"/>
      <c r="N24" s="200">
        <f>MIN(B24:M24)</f>
        <v>11458000</v>
      </c>
      <c r="O24" s="204"/>
      <c r="P24" s="118" t="s">
        <v>44</v>
      </c>
      <c r="Q24" s="198"/>
      <c r="R24" s="199">
        <v>12588800</v>
      </c>
      <c r="S24" s="199">
        <v>47208000</v>
      </c>
      <c r="T24" s="199">
        <v>47208000</v>
      </c>
      <c r="U24" s="199">
        <v>47208000</v>
      </c>
      <c r="V24" s="199">
        <v>47208000</v>
      </c>
      <c r="W24" s="199">
        <v>47208000</v>
      </c>
      <c r="X24" s="199">
        <v>47208000</v>
      </c>
      <c r="Y24" s="199">
        <f>47208000-45820267</f>
        <v>1387733</v>
      </c>
      <c r="Z24" s="199">
        <f>47208000-45820267</f>
        <v>1387733</v>
      </c>
      <c r="AA24" s="199">
        <f>47208000-45820266</f>
        <v>1387734</v>
      </c>
      <c r="AB24" s="199"/>
      <c r="AC24" s="200">
        <f>SUM(Q24:AB24)</f>
        <v>300000000</v>
      </c>
      <c r="AD24" s="199"/>
      <c r="AE24" s="215"/>
      <c r="AF24" s="188"/>
    </row>
    <row r="25" spans="1:32" ht="32.1" customHeight="1" thickBot="1" x14ac:dyDescent="0.3">
      <c r="A25" s="119" t="s">
        <v>49</v>
      </c>
      <c r="B25" s="206">
        <v>0</v>
      </c>
      <c r="C25" s="207">
        <v>11458000</v>
      </c>
      <c r="D25" s="207">
        <v>0</v>
      </c>
      <c r="E25" s="207">
        <v>0</v>
      </c>
      <c r="F25" s="207">
        <v>0</v>
      </c>
      <c r="G25" s="207"/>
      <c r="H25" s="207"/>
      <c r="I25" s="207"/>
      <c r="J25" s="207"/>
      <c r="K25" s="207"/>
      <c r="L25" s="207"/>
      <c r="M25" s="207"/>
      <c r="N25" s="208">
        <f>SUM(B25:M25)</f>
        <v>11458000</v>
      </c>
      <c r="O25" s="209">
        <f>+N25/N24</f>
        <v>1</v>
      </c>
      <c r="P25" s="119" t="s">
        <v>49</v>
      </c>
      <c r="Q25" s="206">
        <v>0</v>
      </c>
      <c r="R25" s="207">
        <v>0</v>
      </c>
      <c r="S25" s="207">
        <v>15932700</v>
      </c>
      <c r="T25" s="207">
        <v>47208000</v>
      </c>
      <c r="U25" s="207">
        <v>47208000</v>
      </c>
      <c r="V25" s="207"/>
      <c r="W25" s="207"/>
      <c r="X25" s="207"/>
      <c r="Y25" s="207"/>
      <c r="Z25" s="207"/>
      <c r="AA25" s="207"/>
      <c r="AB25" s="207"/>
      <c r="AC25" s="208">
        <f>SUM(Q25:AB25)</f>
        <v>110348700</v>
      </c>
      <c r="AD25" s="210">
        <f ca="1">AD25/SUM(Q24:U24)</f>
        <v>0</v>
      </c>
      <c r="AE25" s="216">
        <f>AC25/AC24</f>
        <v>0.36782900000000002</v>
      </c>
      <c r="AF25" s="188"/>
    </row>
    <row r="26" spans="1:32" customFormat="1" ht="16.5" customHeight="1" thickBot="1" x14ac:dyDescent="0.3"/>
    <row r="27" spans="1:32"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2"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2"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2" ht="42" customHeight="1" thickBot="1" x14ac:dyDescent="0.3">
      <c r="A30" s="93" t="s">
        <v>128</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318" t="s">
        <v>107</v>
      </c>
      <c r="Z30" s="318"/>
      <c r="AA30" s="318"/>
      <c r="AB30" s="318"/>
      <c r="AC30" s="318"/>
      <c r="AD30" s="318"/>
      <c r="AE30" s="380"/>
    </row>
    <row r="31" spans="1:32"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2"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102.75" customHeight="1" x14ac:dyDescent="0.25">
      <c r="A35" s="338" t="s">
        <v>128</v>
      </c>
      <c r="B35" s="437">
        <f>SUM(B41:B44)</f>
        <v>0.15</v>
      </c>
      <c r="C35" s="21" t="s">
        <v>66</v>
      </c>
      <c r="D35" s="20">
        <v>1</v>
      </c>
      <c r="E35" s="20">
        <v>1</v>
      </c>
      <c r="F35" s="20">
        <v>1</v>
      </c>
      <c r="G35" s="20">
        <v>1</v>
      </c>
      <c r="H35" s="20">
        <v>1</v>
      </c>
      <c r="I35" s="20">
        <v>0</v>
      </c>
      <c r="J35" s="20">
        <v>0</v>
      </c>
      <c r="K35" s="20">
        <v>0</v>
      </c>
      <c r="L35" s="20">
        <v>0</v>
      </c>
      <c r="M35" s="20">
        <v>0</v>
      </c>
      <c r="N35" s="20">
        <v>0</v>
      </c>
      <c r="O35" s="20">
        <v>0</v>
      </c>
      <c r="P35" s="20">
        <v>1</v>
      </c>
      <c r="Q35" s="453" t="s">
        <v>712</v>
      </c>
      <c r="R35" s="454"/>
      <c r="S35" s="454"/>
      <c r="T35" s="455"/>
      <c r="U35" s="453" t="s">
        <v>740</v>
      </c>
      <c r="V35" s="454"/>
      <c r="W35" s="454"/>
      <c r="X35" s="455"/>
      <c r="Y35" s="449" t="s">
        <v>67</v>
      </c>
      <c r="Z35" s="449"/>
      <c r="AA35" s="449"/>
      <c r="AB35" s="449"/>
      <c r="AC35" s="449" t="s">
        <v>129</v>
      </c>
      <c r="AD35" s="449"/>
      <c r="AE35" s="450"/>
      <c r="AG35" s="212"/>
      <c r="AH35" s="212"/>
      <c r="AI35" s="212"/>
      <c r="AJ35" s="212"/>
      <c r="AK35" s="212"/>
      <c r="AL35" s="212"/>
      <c r="AM35" s="212"/>
      <c r="AN35" s="212"/>
      <c r="AO35" s="212"/>
    </row>
    <row r="36" spans="1:41" ht="183.75" customHeight="1" x14ac:dyDescent="0.25">
      <c r="A36" s="339"/>
      <c r="B36" s="438"/>
      <c r="C36" s="22" t="s">
        <v>69</v>
      </c>
      <c r="D36" s="144">
        <v>0</v>
      </c>
      <c r="E36" s="138">
        <v>1</v>
      </c>
      <c r="F36" s="138">
        <v>1</v>
      </c>
      <c r="G36" s="135">
        <v>1</v>
      </c>
      <c r="H36" s="135">
        <v>1</v>
      </c>
      <c r="I36" s="135"/>
      <c r="J36" s="135"/>
      <c r="K36" s="135"/>
      <c r="L36" s="135"/>
      <c r="M36" s="135"/>
      <c r="N36" s="135"/>
      <c r="O36" s="135"/>
      <c r="P36" s="143">
        <v>1</v>
      </c>
      <c r="Q36" s="456"/>
      <c r="R36" s="457"/>
      <c r="S36" s="457"/>
      <c r="T36" s="458"/>
      <c r="U36" s="456"/>
      <c r="V36" s="457"/>
      <c r="W36" s="457"/>
      <c r="X36" s="458"/>
      <c r="Y36" s="451"/>
      <c r="Z36" s="451"/>
      <c r="AA36" s="451"/>
      <c r="AB36" s="451"/>
      <c r="AC36" s="451"/>
      <c r="AD36" s="451"/>
      <c r="AE36" s="452"/>
      <c r="AG36" s="212"/>
      <c r="AH36" s="212"/>
      <c r="AI36" s="212"/>
      <c r="AJ36" s="212"/>
      <c r="AK36" s="212"/>
      <c r="AL36" s="212"/>
      <c r="AM36" s="212"/>
      <c r="AN36" s="212"/>
      <c r="AO36" s="212"/>
    </row>
    <row r="37" spans="1:41" customFormat="1" ht="17.25" customHeight="1" thickBot="1" x14ac:dyDescent="0.3">
      <c r="B37" s="125"/>
    </row>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129.75" customHeight="1" x14ac:dyDescent="0.25">
      <c r="A41" s="415" t="s">
        <v>130</v>
      </c>
      <c r="B41" s="368">
        <v>0.06</v>
      </c>
      <c r="C41" s="27" t="s">
        <v>66</v>
      </c>
      <c r="D41" s="140">
        <v>0</v>
      </c>
      <c r="E41" s="140">
        <v>0.25</v>
      </c>
      <c r="F41" s="140">
        <v>0.25</v>
      </c>
      <c r="G41" s="140">
        <v>0.25</v>
      </c>
      <c r="H41" s="140">
        <v>0.25</v>
      </c>
      <c r="I41" s="131">
        <v>0</v>
      </c>
      <c r="J41" s="131">
        <v>0</v>
      </c>
      <c r="K41" s="131">
        <v>0</v>
      </c>
      <c r="L41" s="131">
        <v>0</v>
      </c>
      <c r="M41" s="131">
        <v>0</v>
      </c>
      <c r="N41" s="131">
        <v>0</v>
      </c>
      <c r="O41" s="131">
        <v>0</v>
      </c>
      <c r="P41" s="95">
        <f>SUM(D41:O41)</f>
        <v>1</v>
      </c>
      <c r="Q41" s="395" t="s">
        <v>686</v>
      </c>
      <c r="R41" s="459"/>
      <c r="S41" s="459"/>
      <c r="T41" s="459"/>
      <c r="U41" s="459"/>
      <c r="V41" s="459"/>
      <c r="W41" s="459"/>
      <c r="X41" s="460"/>
      <c r="Y41" s="381" t="s">
        <v>687</v>
      </c>
      <c r="Z41" s="355"/>
      <c r="AA41" s="355"/>
      <c r="AB41" s="355"/>
      <c r="AC41" s="355"/>
      <c r="AD41" s="355"/>
      <c r="AE41" s="412"/>
    </row>
    <row r="42" spans="1:41" ht="180.75" customHeight="1" x14ac:dyDescent="0.25">
      <c r="A42" s="393"/>
      <c r="B42" s="369"/>
      <c r="C42" s="25" t="s">
        <v>69</v>
      </c>
      <c r="D42" s="26">
        <v>0</v>
      </c>
      <c r="E42" s="26">
        <v>0.25</v>
      </c>
      <c r="F42" s="26">
        <v>0.25</v>
      </c>
      <c r="G42" s="26">
        <v>0.25</v>
      </c>
      <c r="H42" s="26">
        <v>0.25</v>
      </c>
      <c r="I42" s="26"/>
      <c r="J42" s="26"/>
      <c r="K42" s="26"/>
      <c r="L42" s="26"/>
      <c r="M42" s="26"/>
      <c r="N42" s="26"/>
      <c r="O42" s="26"/>
      <c r="P42" s="95">
        <f>SUM(D42:O42)</f>
        <v>1</v>
      </c>
      <c r="Q42" s="461"/>
      <c r="R42" s="462"/>
      <c r="S42" s="462"/>
      <c r="T42" s="462"/>
      <c r="U42" s="462"/>
      <c r="V42" s="462"/>
      <c r="W42" s="462"/>
      <c r="X42" s="463"/>
      <c r="Y42" s="376"/>
      <c r="Z42" s="377"/>
      <c r="AA42" s="377"/>
      <c r="AB42" s="377"/>
      <c r="AC42" s="377"/>
      <c r="AD42" s="377"/>
      <c r="AE42" s="413"/>
    </row>
    <row r="43" spans="1:41" ht="99" customHeight="1" x14ac:dyDescent="0.25">
      <c r="A43" s="393" t="s">
        <v>131</v>
      </c>
      <c r="B43" s="352">
        <v>0.09</v>
      </c>
      <c r="C43" s="27" t="s">
        <v>66</v>
      </c>
      <c r="D43" s="140">
        <v>0</v>
      </c>
      <c r="E43" s="140">
        <v>0.25</v>
      </c>
      <c r="F43" s="140">
        <v>0.25</v>
      </c>
      <c r="G43" s="140">
        <v>0.25</v>
      </c>
      <c r="H43" s="140">
        <v>0.25</v>
      </c>
      <c r="I43" s="131">
        <v>0</v>
      </c>
      <c r="J43" s="131">
        <v>0</v>
      </c>
      <c r="K43" s="131">
        <v>0</v>
      </c>
      <c r="L43" s="131">
        <v>0</v>
      </c>
      <c r="M43" s="131">
        <v>0</v>
      </c>
      <c r="N43" s="131">
        <v>0</v>
      </c>
      <c r="O43" s="131">
        <v>0</v>
      </c>
      <c r="P43" s="95">
        <f>SUM(D43:O43)</f>
        <v>1</v>
      </c>
      <c r="Q43" s="354" t="s">
        <v>711</v>
      </c>
      <c r="R43" s="355"/>
      <c r="S43" s="355"/>
      <c r="T43" s="355"/>
      <c r="U43" s="355"/>
      <c r="V43" s="355"/>
      <c r="W43" s="355"/>
      <c r="X43" s="356"/>
      <c r="Y43" s="381" t="s">
        <v>739</v>
      </c>
      <c r="Z43" s="355"/>
      <c r="AA43" s="355"/>
      <c r="AB43" s="355"/>
      <c r="AC43" s="355"/>
      <c r="AD43" s="355"/>
      <c r="AE43" s="412"/>
    </row>
    <row r="44" spans="1:41" ht="99" customHeight="1" x14ac:dyDescent="0.25">
      <c r="A44" s="394"/>
      <c r="B44" s="353"/>
      <c r="C44" s="22" t="s">
        <v>69</v>
      </c>
      <c r="D44" s="28">
        <v>0</v>
      </c>
      <c r="E44" s="28">
        <v>0.25</v>
      </c>
      <c r="F44" s="28">
        <v>0.25</v>
      </c>
      <c r="G44" s="28">
        <v>0.25</v>
      </c>
      <c r="H44" s="28">
        <v>0.25</v>
      </c>
      <c r="I44" s="28"/>
      <c r="J44" s="28"/>
      <c r="K44" s="28"/>
      <c r="L44" s="28"/>
      <c r="M44" s="28"/>
      <c r="N44" s="28"/>
      <c r="O44" s="28"/>
      <c r="P44" s="96">
        <f>SUM(D44:O44)</f>
        <v>1</v>
      </c>
      <c r="Q44" s="357"/>
      <c r="R44" s="358"/>
      <c r="S44" s="358"/>
      <c r="T44" s="358"/>
      <c r="U44" s="358"/>
      <c r="V44" s="358"/>
      <c r="W44" s="358"/>
      <c r="X44" s="359"/>
      <c r="Y44" s="357"/>
      <c r="Z44" s="358"/>
      <c r="AA44" s="358"/>
      <c r="AB44" s="358"/>
      <c r="AC44" s="358"/>
      <c r="AD44" s="358"/>
      <c r="AE44" s="414"/>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35 Y35 AC35 Q41 Q43 U35" xr:uid="{6432B2EB-2426-49EA-A9F9-9974B015CF4C}">
      <formula1>2000</formula1>
    </dataValidation>
    <dataValidation type="textLength" operator="lessThanOrEqual" allowBlank="1" showInputMessage="1" showErrorMessage="1" errorTitle="Máximo 2.000 caracteres" error="Máximo 2.000 caracteres" promptTitle="2.000 caracteres" sqref="Q30:Q31" xr:uid="{069F8283-E1C4-4AF8-8DC4-8D4A3D16D0B6}">
      <formula1>2000</formula1>
    </dataValidation>
    <dataValidation type="list" allowBlank="1" showInputMessage="1" showErrorMessage="1" sqref="C7:C9" xr:uid="{612B560D-58B4-417A-87E6-C4A38ACB2DB4}">
      <formula1>$B$21:$M$21</formula1>
    </dataValidation>
  </dataValidations>
  <hyperlinks>
    <hyperlink ref="Y41" r:id="rId1" xr:uid="{2D248456-B3FB-4612-AA9D-779F30BF17E6}"/>
  </hyperlinks>
  <pageMargins left="0.25" right="0.25" top="0.75" bottom="0.75" header="0.3" footer="0.3"/>
  <pageSetup scale="20" orientation="landscape"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7F09-8250-434A-80FF-C14154D44EA3}">
  <sheetPr>
    <tabColor theme="7" tint="0.39997558519241921"/>
    <pageSetUpPr fitToPage="1"/>
  </sheetPr>
  <dimension ref="A1:AO46"/>
  <sheetViews>
    <sheetView showGridLines="0" topLeftCell="P32" zoomScale="70" zoomScaleNormal="70" workbookViewId="0">
      <selection activeCell="U35" sqref="U35:X36"/>
    </sheetView>
  </sheetViews>
  <sheetFormatPr baseColWidth="10" defaultColWidth="10.85546875" defaultRowHeight="15" x14ac:dyDescent="0.25"/>
  <cols>
    <col min="1" max="1" width="38.42578125" style="1" customWidth="1"/>
    <col min="2" max="2" width="20.5703125" style="1" customWidth="1"/>
    <col min="3" max="14" width="20.7109375" style="1" customWidth="1"/>
    <col min="15" max="15" width="20.5703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5703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235"/>
      <c r="B1" s="238"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40"/>
      <c r="AB1" s="241" t="s">
        <v>1</v>
      </c>
      <c r="AC1" s="242"/>
      <c r="AD1" s="242"/>
      <c r="AE1" s="243"/>
    </row>
    <row r="2" spans="1:31" ht="30.75" customHeight="1" thickBot="1" x14ac:dyDescent="0.3">
      <c r="A2" s="236"/>
      <c r="B2" s="238" t="s">
        <v>2</v>
      </c>
      <c r="C2" s="239"/>
      <c r="D2" s="239"/>
      <c r="E2" s="239"/>
      <c r="F2" s="239"/>
      <c r="G2" s="239"/>
      <c r="H2" s="239"/>
      <c r="I2" s="239"/>
      <c r="J2" s="239"/>
      <c r="K2" s="239"/>
      <c r="L2" s="239"/>
      <c r="M2" s="239"/>
      <c r="N2" s="239"/>
      <c r="O2" s="239"/>
      <c r="P2" s="239"/>
      <c r="Q2" s="239"/>
      <c r="R2" s="239"/>
      <c r="S2" s="239"/>
      <c r="T2" s="239"/>
      <c r="U2" s="239"/>
      <c r="V2" s="239"/>
      <c r="W2" s="239"/>
      <c r="X2" s="239"/>
      <c r="Y2" s="239"/>
      <c r="Z2" s="239"/>
      <c r="AA2" s="240"/>
      <c r="AB2" s="241" t="s">
        <v>3</v>
      </c>
      <c r="AC2" s="242"/>
      <c r="AD2" s="242"/>
      <c r="AE2" s="243"/>
    </row>
    <row r="3" spans="1:31" ht="24" customHeight="1" thickBot="1" x14ac:dyDescent="0.3">
      <c r="A3" s="236"/>
      <c r="B3" s="244" t="s">
        <v>4</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c r="AB3" s="241" t="s">
        <v>5</v>
      </c>
      <c r="AC3" s="242"/>
      <c r="AD3" s="242"/>
      <c r="AE3" s="243"/>
    </row>
    <row r="4" spans="1:31" ht="21.75" customHeight="1" thickBot="1" x14ac:dyDescent="0.3">
      <c r="A4" s="237"/>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9"/>
      <c r="AB4" s="250" t="s">
        <v>6</v>
      </c>
      <c r="AC4" s="251"/>
      <c r="AD4" s="251"/>
      <c r="AE4" s="252"/>
    </row>
    <row r="5" spans="1:31" ht="9" customHeight="1" thickBot="1" x14ac:dyDescent="0.3">
      <c r="A5" s="2"/>
      <c r="B5" s="89"/>
      <c r="C5" s="90"/>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53" t="s">
        <v>7</v>
      </c>
      <c r="B7" s="254"/>
      <c r="C7" s="268" t="s">
        <v>8</v>
      </c>
      <c r="D7" s="253" t="s">
        <v>9</v>
      </c>
      <c r="E7" s="271"/>
      <c r="F7" s="271"/>
      <c r="G7" s="271"/>
      <c r="H7" s="254"/>
      <c r="I7" s="274">
        <v>45455</v>
      </c>
      <c r="J7" s="275"/>
      <c r="K7" s="253" t="s">
        <v>10</v>
      </c>
      <c r="L7" s="254"/>
      <c r="M7" s="280" t="s">
        <v>11</v>
      </c>
      <c r="N7" s="281"/>
      <c r="O7" s="285"/>
      <c r="P7" s="286"/>
      <c r="Q7" s="3"/>
      <c r="R7" s="3"/>
      <c r="S7" s="3"/>
      <c r="T7" s="3"/>
      <c r="U7" s="3"/>
      <c r="V7" s="3"/>
      <c r="W7" s="3"/>
      <c r="X7" s="3"/>
      <c r="Y7" s="3"/>
      <c r="Z7" s="4"/>
      <c r="AA7" s="3"/>
      <c r="AB7" s="3"/>
      <c r="AD7" s="6"/>
      <c r="AE7" s="7"/>
    </row>
    <row r="8" spans="1:31" x14ac:dyDescent="0.25">
      <c r="A8" s="255"/>
      <c r="B8" s="256"/>
      <c r="C8" s="269"/>
      <c r="D8" s="255"/>
      <c r="E8" s="272"/>
      <c r="F8" s="272"/>
      <c r="G8" s="272"/>
      <c r="H8" s="256"/>
      <c r="I8" s="276"/>
      <c r="J8" s="277"/>
      <c r="K8" s="255"/>
      <c r="L8" s="256"/>
      <c r="M8" s="287" t="s">
        <v>12</v>
      </c>
      <c r="N8" s="288"/>
      <c r="O8" s="289"/>
      <c r="P8" s="290"/>
      <c r="Q8" s="3"/>
      <c r="R8" s="3"/>
      <c r="S8" s="3"/>
      <c r="T8" s="3"/>
      <c r="U8" s="3"/>
      <c r="V8" s="3"/>
      <c r="W8" s="3"/>
      <c r="X8" s="3"/>
      <c r="Y8" s="3"/>
      <c r="Z8" s="4"/>
      <c r="AA8" s="3"/>
      <c r="AB8" s="3"/>
      <c r="AD8" s="6"/>
      <c r="AE8" s="7"/>
    </row>
    <row r="9" spans="1:31" ht="15.75" thickBot="1" x14ac:dyDescent="0.3">
      <c r="A9" s="257"/>
      <c r="B9" s="258"/>
      <c r="C9" s="270"/>
      <c r="D9" s="257"/>
      <c r="E9" s="273"/>
      <c r="F9" s="273"/>
      <c r="G9" s="273"/>
      <c r="H9" s="258"/>
      <c r="I9" s="278"/>
      <c r="J9" s="279"/>
      <c r="K9" s="257"/>
      <c r="L9" s="258"/>
      <c r="M9" s="291" t="s">
        <v>13</v>
      </c>
      <c r="N9" s="292"/>
      <c r="O9" s="293" t="s">
        <v>14</v>
      </c>
      <c r="P9" s="294"/>
      <c r="Q9" s="3"/>
      <c r="R9" s="3"/>
      <c r="S9" s="3"/>
      <c r="T9" s="3"/>
      <c r="U9" s="3"/>
      <c r="V9" s="3"/>
      <c r="W9" s="3"/>
      <c r="X9" s="3"/>
      <c r="Y9" s="3"/>
      <c r="Z9" s="4"/>
      <c r="AA9" s="3"/>
      <c r="AB9" s="3"/>
      <c r="AD9" s="6"/>
      <c r="AE9" s="7"/>
    </row>
    <row r="10" spans="1:31" ht="15" customHeight="1" thickBot="1" x14ac:dyDescent="0.3">
      <c r="A10" s="71"/>
      <c r="B10" s="72"/>
      <c r="C10" s="72"/>
      <c r="D10" s="8"/>
      <c r="E10" s="8"/>
      <c r="F10" s="8"/>
      <c r="G10" s="8"/>
      <c r="H10" s="8"/>
      <c r="I10" s="68"/>
      <c r="J10" s="68"/>
      <c r="K10" s="8"/>
      <c r="L10" s="8"/>
      <c r="M10" s="69"/>
      <c r="N10" s="69"/>
      <c r="O10" s="70"/>
      <c r="P10" s="70"/>
      <c r="Q10" s="72"/>
      <c r="R10" s="72"/>
      <c r="S10" s="72"/>
      <c r="T10" s="72"/>
      <c r="U10" s="72"/>
      <c r="V10" s="72"/>
      <c r="W10" s="72"/>
      <c r="X10" s="72"/>
      <c r="Y10" s="72"/>
      <c r="Z10" s="73"/>
      <c r="AA10" s="72"/>
      <c r="AB10" s="72"/>
      <c r="AD10" s="74"/>
      <c r="AE10" s="75"/>
    </row>
    <row r="11" spans="1:31" ht="15" customHeight="1" x14ac:dyDescent="0.25">
      <c r="A11" s="253" t="s">
        <v>15</v>
      </c>
      <c r="B11" s="254"/>
      <c r="C11" s="259" t="s">
        <v>16</v>
      </c>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1"/>
    </row>
    <row r="12" spans="1:31" ht="15" customHeight="1" x14ac:dyDescent="0.25">
      <c r="A12" s="255"/>
      <c r="B12" s="256"/>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7"/>
      <c r="B13" s="258"/>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295" t="s">
        <v>17</v>
      </c>
      <c r="B15" s="296"/>
      <c r="C15" s="297" t="s">
        <v>18</v>
      </c>
      <c r="D15" s="298"/>
      <c r="E15" s="298"/>
      <c r="F15" s="298"/>
      <c r="G15" s="298"/>
      <c r="H15" s="298"/>
      <c r="I15" s="298"/>
      <c r="J15" s="298"/>
      <c r="K15" s="299"/>
      <c r="L15" s="300" t="s">
        <v>19</v>
      </c>
      <c r="M15" s="301"/>
      <c r="N15" s="301"/>
      <c r="O15" s="301"/>
      <c r="P15" s="301"/>
      <c r="Q15" s="302"/>
      <c r="R15" s="303" t="s">
        <v>20</v>
      </c>
      <c r="S15" s="304"/>
      <c r="T15" s="304"/>
      <c r="U15" s="304"/>
      <c r="V15" s="304"/>
      <c r="W15" s="304"/>
      <c r="X15" s="305"/>
      <c r="Y15" s="300" t="s">
        <v>21</v>
      </c>
      <c r="Z15" s="302"/>
      <c r="AA15" s="282" t="s">
        <v>22</v>
      </c>
      <c r="AB15" s="283"/>
      <c r="AC15" s="283"/>
      <c r="AD15" s="283"/>
      <c r="AE15" s="284"/>
    </row>
    <row r="16" spans="1:31" ht="9" customHeight="1" thickBot="1" x14ac:dyDescent="0.3">
      <c r="A16" s="5"/>
      <c r="B16" s="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D16" s="6"/>
      <c r="AE16" s="7"/>
    </row>
    <row r="17" spans="1:32" s="15" customFormat="1" ht="37.5" customHeight="1" thickBot="1" x14ac:dyDescent="0.3">
      <c r="A17" s="295" t="s">
        <v>23</v>
      </c>
      <c r="B17" s="296"/>
      <c r="C17" s="282" t="s">
        <v>132</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300" t="s">
        <v>25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c r="AF19" s="19"/>
    </row>
    <row r="20" spans="1:32" ht="32.1" customHeight="1" thickBot="1" x14ac:dyDescent="0.3">
      <c r="A20" s="91" t="s">
        <v>26</v>
      </c>
      <c r="B20" s="307" t="s">
        <v>27</v>
      </c>
      <c r="C20" s="308"/>
      <c r="D20" s="308"/>
      <c r="E20" s="308"/>
      <c r="F20" s="308"/>
      <c r="G20" s="308"/>
      <c r="H20" s="308"/>
      <c r="I20" s="308"/>
      <c r="J20" s="308"/>
      <c r="K20" s="308"/>
      <c r="L20" s="308"/>
      <c r="M20" s="308"/>
      <c r="N20" s="308"/>
      <c r="O20" s="309"/>
      <c r="P20" s="300" t="s">
        <v>28</v>
      </c>
      <c r="Q20" s="301"/>
      <c r="R20" s="301"/>
      <c r="S20" s="301"/>
      <c r="T20" s="301"/>
      <c r="U20" s="301"/>
      <c r="V20" s="301"/>
      <c r="W20" s="301"/>
      <c r="X20" s="301"/>
      <c r="Y20" s="301"/>
      <c r="Z20" s="301"/>
      <c r="AA20" s="301"/>
      <c r="AB20" s="301"/>
      <c r="AC20" s="301"/>
      <c r="AD20" s="301"/>
      <c r="AE20" s="302"/>
      <c r="AF20" s="19"/>
    </row>
    <row r="21" spans="1:32" ht="32.1" customHeight="1" thickBot="1" x14ac:dyDescent="0.3">
      <c r="A21" s="128">
        <v>30153933</v>
      </c>
      <c r="B21" s="97" t="s">
        <v>29</v>
      </c>
      <c r="C21" s="98" t="s">
        <v>30</v>
      </c>
      <c r="D21" s="98" t="s">
        <v>31</v>
      </c>
      <c r="E21" s="98" t="s">
        <v>32</v>
      </c>
      <c r="F21" s="98" t="s">
        <v>8</v>
      </c>
      <c r="G21" s="98" t="s">
        <v>33</v>
      </c>
      <c r="H21" s="98" t="s">
        <v>34</v>
      </c>
      <c r="I21" s="98" t="s">
        <v>35</v>
      </c>
      <c r="J21" s="98" t="s">
        <v>36</v>
      </c>
      <c r="K21" s="98" t="s">
        <v>37</v>
      </c>
      <c r="L21" s="98" t="s">
        <v>38</v>
      </c>
      <c r="M21" s="98" t="s">
        <v>39</v>
      </c>
      <c r="N21" s="98" t="s">
        <v>40</v>
      </c>
      <c r="O21" s="99" t="s">
        <v>41</v>
      </c>
      <c r="P21" s="121"/>
      <c r="Q21" s="91" t="s">
        <v>29</v>
      </c>
      <c r="R21" s="92" t="s">
        <v>30</v>
      </c>
      <c r="S21" s="92" t="s">
        <v>31</v>
      </c>
      <c r="T21" s="92" t="s">
        <v>32</v>
      </c>
      <c r="U21" s="92" t="s">
        <v>8</v>
      </c>
      <c r="V21" s="92" t="s">
        <v>33</v>
      </c>
      <c r="W21" s="92" t="s">
        <v>34</v>
      </c>
      <c r="X21" s="92" t="s">
        <v>35</v>
      </c>
      <c r="Y21" s="92" t="s">
        <v>36</v>
      </c>
      <c r="Z21" s="92" t="s">
        <v>37</v>
      </c>
      <c r="AA21" s="92" t="s">
        <v>38</v>
      </c>
      <c r="AB21" s="92" t="s">
        <v>39</v>
      </c>
      <c r="AC21" s="92" t="s">
        <v>40</v>
      </c>
      <c r="AD21" s="120" t="s">
        <v>42</v>
      </c>
      <c r="AE21" s="120" t="s">
        <v>43</v>
      </c>
      <c r="AF21" s="188"/>
    </row>
    <row r="22" spans="1:32" ht="32.1" customHeight="1" x14ac:dyDescent="0.25">
      <c r="A22" s="117" t="s">
        <v>44</v>
      </c>
      <c r="B22" s="189"/>
      <c r="C22" s="190">
        <v>29772000</v>
      </c>
      <c r="D22" s="190"/>
      <c r="E22" s="190">
        <v>381933</v>
      </c>
      <c r="F22" s="190"/>
      <c r="G22" s="190"/>
      <c r="H22" s="190"/>
      <c r="I22" s="190"/>
      <c r="J22" s="190"/>
      <c r="K22" s="190"/>
      <c r="L22" s="190"/>
      <c r="M22" s="190"/>
      <c r="N22" s="191">
        <f>SUM(B22:M22)</f>
        <v>30153933</v>
      </c>
      <c r="O22" s="192"/>
      <c r="P22" s="117" t="s">
        <v>45</v>
      </c>
      <c r="Q22" s="193">
        <v>295836800</v>
      </c>
      <c r="R22" s="194">
        <v>183996000</v>
      </c>
      <c r="S22" s="194"/>
      <c r="T22" s="194">
        <v>-476062000</v>
      </c>
      <c r="U22" s="194"/>
      <c r="V22" s="194"/>
      <c r="W22" s="194"/>
      <c r="X22" s="194">
        <v>386229200</v>
      </c>
      <c r="Y22" s="194"/>
      <c r="Z22" s="194"/>
      <c r="AA22" s="194"/>
      <c r="AB22" s="194"/>
      <c r="AC22" s="196">
        <f>SUM(Q22:AB22)</f>
        <v>390000000</v>
      </c>
      <c r="AE22" s="197"/>
      <c r="AF22" s="188"/>
    </row>
    <row r="23" spans="1:32" ht="32.1" customHeight="1" x14ac:dyDescent="0.25">
      <c r="A23" s="118" t="s">
        <v>46</v>
      </c>
      <c r="B23" s="198"/>
      <c r="C23" s="199"/>
      <c r="D23" s="199">
        <v>0</v>
      </c>
      <c r="E23" s="199">
        <v>0</v>
      </c>
      <c r="F23" s="199">
        <v>0</v>
      </c>
      <c r="G23" s="199"/>
      <c r="H23" s="199"/>
      <c r="I23" s="199"/>
      <c r="J23" s="199"/>
      <c r="K23" s="199"/>
      <c r="L23" s="199"/>
      <c r="M23" s="199"/>
      <c r="N23" s="200">
        <f>SUM(B23:M23)</f>
        <v>0</v>
      </c>
      <c r="O23" s="201" t="str">
        <f>IFERROR(N23/(SUMIF(B23:M23,"&gt;0",B22:M22))," ")</f>
        <v xml:space="preserve"> </v>
      </c>
      <c r="P23" s="118" t="s">
        <v>47</v>
      </c>
      <c r="Q23" s="198">
        <v>0</v>
      </c>
      <c r="R23" s="199">
        <v>375778500</v>
      </c>
      <c r="S23" s="199">
        <v>0</v>
      </c>
      <c r="T23" s="199">
        <v>-20092500</v>
      </c>
      <c r="U23" s="199">
        <v>0</v>
      </c>
      <c r="V23" s="199"/>
      <c r="W23" s="199"/>
      <c r="X23" s="199"/>
      <c r="Y23" s="199"/>
      <c r="Z23" s="199"/>
      <c r="AA23" s="199"/>
      <c r="AB23" s="199"/>
      <c r="AC23" s="200">
        <f>SUM(Q23:AB23)</f>
        <v>355686000</v>
      </c>
      <c r="AD23" s="202">
        <f>AC23/SUM(Q22:U22)</f>
        <v>94.326402885329372</v>
      </c>
      <c r="AE23" s="213">
        <f>AC23/AC22</f>
        <v>0.91201538461538456</v>
      </c>
      <c r="AF23" s="188"/>
    </row>
    <row r="24" spans="1:32" ht="32.1" customHeight="1" x14ac:dyDescent="0.25">
      <c r="A24" s="118" t="s">
        <v>48</v>
      </c>
      <c r="B24" s="198">
        <f>+A21-B23</f>
        <v>30153933</v>
      </c>
      <c r="C24" s="199">
        <f>+B24-C23</f>
        <v>30153933</v>
      </c>
      <c r="D24" s="199">
        <f>+C24-D23</f>
        <v>30153933</v>
      </c>
      <c r="E24" s="180">
        <f>+D24-E23</f>
        <v>30153933</v>
      </c>
      <c r="F24" s="180">
        <f>+E24-F23</f>
        <v>30153933</v>
      </c>
      <c r="G24" s="199"/>
      <c r="H24" s="199"/>
      <c r="I24" s="199"/>
      <c r="J24" s="199"/>
      <c r="K24" s="199"/>
      <c r="L24" s="199"/>
      <c r="M24" s="199"/>
      <c r="N24" s="200">
        <f>MIN(B24:M24)</f>
        <v>30153933</v>
      </c>
      <c r="O24" s="204"/>
      <c r="P24" s="118" t="s">
        <v>44</v>
      </c>
      <c r="Q24" s="198"/>
      <c r="R24" s="199">
        <v>12588800</v>
      </c>
      <c r="S24" s="199">
        <v>77874000</v>
      </c>
      <c r="T24" s="172">
        <v>77874000</v>
      </c>
      <c r="U24" s="172">
        <v>77874000</v>
      </c>
      <c r="V24" s="172">
        <v>77874000</v>
      </c>
      <c r="W24" s="172">
        <f>77874000-11958800</f>
        <v>65915200</v>
      </c>
      <c r="X24" s="199"/>
      <c r="Y24" s="199"/>
      <c r="Z24" s="199"/>
      <c r="AA24" s="199"/>
      <c r="AB24" s="199"/>
      <c r="AC24" s="200">
        <f>SUM(Q24:AB24)</f>
        <v>390000000</v>
      </c>
      <c r="AD24" s="199"/>
      <c r="AE24" s="215"/>
      <c r="AF24" s="188"/>
    </row>
    <row r="25" spans="1:32" ht="32.1" customHeight="1" thickBot="1" x14ac:dyDescent="0.3">
      <c r="A25" s="119" t="s">
        <v>49</v>
      </c>
      <c r="B25" s="206">
        <v>0</v>
      </c>
      <c r="C25" s="207">
        <v>29772000</v>
      </c>
      <c r="D25" s="207">
        <v>0</v>
      </c>
      <c r="E25" s="207">
        <v>0</v>
      </c>
      <c r="F25" s="207">
        <v>0</v>
      </c>
      <c r="G25" s="207"/>
      <c r="H25" s="207"/>
      <c r="I25" s="207"/>
      <c r="J25" s="207"/>
      <c r="K25" s="207"/>
      <c r="L25" s="207"/>
      <c r="M25" s="207"/>
      <c r="N25" s="208">
        <f>SUM(B25:M25)</f>
        <v>29772000</v>
      </c>
      <c r="O25" s="209">
        <f>+N25/N24</f>
        <v>0.98733389107152292</v>
      </c>
      <c r="P25" s="119" t="s">
        <v>49</v>
      </c>
      <c r="Q25" s="206">
        <v>0</v>
      </c>
      <c r="R25" s="207">
        <v>0</v>
      </c>
      <c r="S25" s="207">
        <v>25326000</v>
      </c>
      <c r="T25" s="207">
        <v>66072000</v>
      </c>
      <c r="U25" s="207">
        <v>66072000</v>
      </c>
      <c r="V25" s="207"/>
      <c r="W25" s="207"/>
      <c r="X25" s="207"/>
      <c r="Y25" s="207"/>
      <c r="Z25" s="207"/>
      <c r="AA25" s="207"/>
      <c r="AB25" s="207"/>
      <c r="AC25" s="208">
        <f>SUM(Q25:AB25)</f>
        <v>157470000</v>
      </c>
      <c r="AD25" s="210">
        <f ca="1">AD25/SUM(Q24:U24)</f>
        <v>0</v>
      </c>
      <c r="AE25" s="216">
        <f>AC25/AC24</f>
        <v>0.40376923076923077</v>
      </c>
      <c r="AF25" s="188"/>
    </row>
    <row r="26" spans="1:32" customFormat="1" ht="16.5" customHeight="1" thickBot="1" x14ac:dyDescent="0.3"/>
    <row r="27" spans="1:32" ht="33.950000000000003" customHeight="1" x14ac:dyDescent="0.25">
      <c r="A27" s="310" t="s">
        <v>50</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2" ht="15" customHeight="1" x14ac:dyDescent="0.25">
      <c r="A28" s="313" t="s">
        <v>51</v>
      </c>
      <c r="B28" s="314" t="s">
        <v>52</v>
      </c>
      <c r="C28" s="314"/>
      <c r="D28" s="314" t="s">
        <v>53</v>
      </c>
      <c r="E28" s="314"/>
      <c r="F28" s="314"/>
      <c r="G28" s="314"/>
      <c r="H28" s="314"/>
      <c r="I28" s="314"/>
      <c r="J28" s="314"/>
      <c r="K28" s="314"/>
      <c r="L28" s="314"/>
      <c r="M28" s="314"/>
      <c r="N28" s="314"/>
      <c r="O28" s="314"/>
      <c r="P28" s="314" t="s">
        <v>40</v>
      </c>
      <c r="Q28" s="314" t="s">
        <v>54</v>
      </c>
      <c r="R28" s="314"/>
      <c r="S28" s="314"/>
      <c r="T28" s="314"/>
      <c r="U28" s="314"/>
      <c r="V28" s="314"/>
      <c r="W28" s="314"/>
      <c r="X28" s="314"/>
      <c r="Y28" s="314" t="s">
        <v>55</v>
      </c>
      <c r="Z28" s="314"/>
      <c r="AA28" s="314"/>
      <c r="AB28" s="314"/>
      <c r="AC28" s="314"/>
      <c r="AD28" s="314"/>
      <c r="AE28" s="315"/>
    </row>
    <row r="29" spans="1:32" ht="27" customHeight="1" x14ac:dyDescent="0.25">
      <c r="A29" s="313"/>
      <c r="B29" s="314"/>
      <c r="C29" s="314"/>
      <c r="D29" s="88" t="s">
        <v>29</v>
      </c>
      <c r="E29" s="88" t="s">
        <v>30</v>
      </c>
      <c r="F29" s="88" t="s">
        <v>31</v>
      </c>
      <c r="G29" s="88" t="s">
        <v>32</v>
      </c>
      <c r="H29" s="88" t="s">
        <v>8</v>
      </c>
      <c r="I29" s="88" t="s">
        <v>33</v>
      </c>
      <c r="J29" s="88" t="s">
        <v>34</v>
      </c>
      <c r="K29" s="88" t="s">
        <v>35</v>
      </c>
      <c r="L29" s="88" t="s">
        <v>36</v>
      </c>
      <c r="M29" s="88" t="s">
        <v>37</v>
      </c>
      <c r="N29" s="88" t="s">
        <v>38</v>
      </c>
      <c r="O29" s="88" t="s">
        <v>39</v>
      </c>
      <c r="P29" s="314"/>
      <c r="Q29" s="314"/>
      <c r="R29" s="314"/>
      <c r="S29" s="314"/>
      <c r="T29" s="314"/>
      <c r="U29" s="314"/>
      <c r="V29" s="314"/>
      <c r="W29" s="314"/>
      <c r="X29" s="314"/>
      <c r="Y29" s="314"/>
      <c r="Z29" s="314"/>
      <c r="AA29" s="314"/>
      <c r="AB29" s="314"/>
      <c r="AC29" s="314"/>
      <c r="AD29" s="314"/>
      <c r="AE29" s="315"/>
    </row>
    <row r="30" spans="1:32" ht="42" customHeight="1" thickBot="1" x14ac:dyDescent="0.3">
      <c r="A30" s="93" t="s">
        <v>132</v>
      </c>
      <c r="B30" s="316"/>
      <c r="C30" s="316"/>
      <c r="D30" s="127"/>
      <c r="E30" s="127"/>
      <c r="F30" s="127"/>
      <c r="G30" s="127"/>
      <c r="H30" s="127"/>
      <c r="I30" s="127"/>
      <c r="J30" s="127"/>
      <c r="K30" s="127"/>
      <c r="L30" s="127"/>
      <c r="M30" s="127"/>
      <c r="N30" s="127"/>
      <c r="O30" s="127"/>
      <c r="P30" s="94">
        <f>SUM(D30:O30)</f>
        <v>0</v>
      </c>
      <c r="Q30" s="317"/>
      <c r="R30" s="317"/>
      <c r="S30" s="317"/>
      <c r="T30" s="317"/>
      <c r="U30" s="317"/>
      <c r="V30" s="317"/>
      <c r="W30" s="317"/>
      <c r="X30" s="317"/>
      <c r="Y30" s="318" t="s">
        <v>107</v>
      </c>
      <c r="Z30" s="318"/>
      <c r="AA30" s="318"/>
      <c r="AB30" s="318"/>
      <c r="AC30" s="318"/>
      <c r="AD30" s="318"/>
      <c r="AE30" s="380"/>
    </row>
    <row r="31" spans="1:32" ht="12" customHeight="1" thickBot="1" x14ac:dyDescent="0.3">
      <c r="A31" s="100"/>
      <c r="B31" s="101"/>
      <c r="C31" s="101"/>
      <c r="D31" s="8"/>
      <c r="E31" s="8"/>
      <c r="F31" s="8"/>
      <c r="G31" s="8"/>
      <c r="H31" s="8"/>
      <c r="I31" s="8"/>
      <c r="J31" s="8"/>
      <c r="K31" s="8"/>
      <c r="L31" s="8"/>
      <c r="M31" s="8"/>
      <c r="N31" s="8"/>
      <c r="O31" s="8"/>
      <c r="P31" s="102"/>
      <c r="Q31" s="103"/>
      <c r="R31" s="103"/>
      <c r="S31" s="103"/>
      <c r="T31" s="103"/>
      <c r="U31" s="103"/>
      <c r="V31" s="103"/>
      <c r="W31" s="103"/>
      <c r="X31" s="103"/>
      <c r="Y31" s="103"/>
      <c r="Z31" s="103"/>
      <c r="AA31" s="103"/>
      <c r="AB31" s="103"/>
      <c r="AC31" s="103"/>
      <c r="AD31" s="103"/>
      <c r="AE31" s="104"/>
    </row>
    <row r="32" spans="1:32" ht="45" customHeight="1" x14ac:dyDescent="0.25">
      <c r="A32" s="259" t="s">
        <v>57</v>
      </c>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1"/>
    </row>
    <row r="33" spans="1:41" ht="23.1" customHeight="1" x14ac:dyDescent="0.25">
      <c r="A33" s="313" t="s">
        <v>58</v>
      </c>
      <c r="B33" s="314" t="s">
        <v>59</v>
      </c>
      <c r="C33" s="314" t="s">
        <v>52</v>
      </c>
      <c r="D33" s="314" t="s">
        <v>60</v>
      </c>
      <c r="E33" s="314"/>
      <c r="F33" s="314"/>
      <c r="G33" s="314"/>
      <c r="H33" s="314"/>
      <c r="I33" s="314"/>
      <c r="J33" s="314"/>
      <c r="K33" s="314"/>
      <c r="L33" s="314"/>
      <c r="M33" s="314"/>
      <c r="N33" s="314"/>
      <c r="O33" s="314"/>
      <c r="P33" s="314"/>
      <c r="Q33" s="314" t="s">
        <v>61</v>
      </c>
      <c r="R33" s="314"/>
      <c r="S33" s="314"/>
      <c r="T33" s="314"/>
      <c r="U33" s="314"/>
      <c r="V33" s="314"/>
      <c r="W33" s="314"/>
      <c r="X33" s="314"/>
      <c r="Y33" s="314"/>
      <c r="Z33" s="314"/>
      <c r="AA33" s="314"/>
      <c r="AB33" s="314"/>
      <c r="AC33" s="314"/>
      <c r="AD33" s="314"/>
      <c r="AE33" s="315"/>
      <c r="AG33" s="212"/>
      <c r="AH33" s="212"/>
      <c r="AI33" s="212"/>
      <c r="AJ33" s="212"/>
      <c r="AK33" s="212"/>
      <c r="AL33" s="212"/>
      <c r="AM33" s="212"/>
      <c r="AN33" s="212"/>
      <c r="AO33" s="212"/>
    </row>
    <row r="34" spans="1:41" ht="27" customHeight="1" x14ac:dyDescent="0.25">
      <c r="A34" s="313"/>
      <c r="B34" s="314"/>
      <c r="C34" s="321"/>
      <c r="D34" s="88" t="s">
        <v>29</v>
      </c>
      <c r="E34" s="88" t="s">
        <v>30</v>
      </c>
      <c r="F34" s="88" t="s">
        <v>31</v>
      </c>
      <c r="G34" s="88" t="s">
        <v>32</v>
      </c>
      <c r="H34" s="88" t="s">
        <v>8</v>
      </c>
      <c r="I34" s="88" t="s">
        <v>33</v>
      </c>
      <c r="J34" s="88" t="s">
        <v>34</v>
      </c>
      <c r="K34" s="88" t="s">
        <v>35</v>
      </c>
      <c r="L34" s="88" t="s">
        <v>36</v>
      </c>
      <c r="M34" s="88" t="s">
        <v>37</v>
      </c>
      <c r="N34" s="88" t="s">
        <v>38</v>
      </c>
      <c r="O34" s="88" t="s">
        <v>39</v>
      </c>
      <c r="P34" s="88" t="s">
        <v>40</v>
      </c>
      <c r="Q34" s="322" t="s">
        <v>62</v>
      </c>
      <c r="R34" s="323"/>
      <c r="S34" s="323"/>
      <c r="T34" s="324"/>
      <c r="U34" s="314" t="s">
        <v>63</v>
      </c>
      <c r="V34" s="314"/>
      <c r="W34" s="314"/>
      <c r="X34" s="314"/>
      <c r="Y34" s="314" t="s">
        <v>64</v>
      </c>
      <c r="Z34" s="314"/>
      <c r="AA34" s="314"/>
      <c r="AB34" s="314"/>
      <c r="AC34" s="314" t="s">
        <v>65</v>
      </c>
      <c r="AD34" s="314"/>
      <c r="AE34" s="315"/>
      <c r="AG34" s="212"/>
      <c r="AH34" s="212"/>
      <c r="AI34" s="212"/>
      <c r="AJ34" s="212"/>
      <c r="AK34" s="212"/>
      <c r="AL34" s="212"/>
      <c r="AM34" s="212"/>
      <c r="AN34" s="212"/>
      <c r="AO34" s="212"/>
    </row>
    <row r="35" spans="1:41" ht="80.25" customHeight="1" x14ac:dyDescent="0.25">
      <c r="A35" s="338" t="s">
        <v>132</v>
      </c>
      <c r="B35" s="437">
        <f>SUM(B41:B46)</f>
        <v>0.1</v>
      </c>
      <c r="C35" s="21" t="s">
        <v>66</v>
      </c>
      <c r="D35" s="20">
        <v>0</v>
      </c>
      <c r="E35" s="20">
        <v>100</v>
      </c>
      <c r="F35" s="20">
        <v>487</v>
      </c>
      <c r="G35" s="20">
        <v>488</v>
      </c>
      <c r="H35" s="20">
        <v>488</v>
      </c>
      <c r="I35" s="20">
        <v>0</v>
      </c>
      <c r="J35" s="20">
        <v>0</v>
      </c>
      <c r="K35" s="20">
        <v>0</v>
      </c>
      <c r="L35" s="20">
        <v>0</v>
      </c>
      <c r="M35" s="20">
        <v>0</v>
      </c>
      <c r="N35" s="20">
        <v>0</v>
      </c>
      <c r="O35" s="20">
        <v>0</v>
      </c>
      <c r="P35" s="134">
        <f>SUM(D35:O35)</f>
        <v>1563</v>
      </c>
      <c r="Q35" s="419" t="s">
        <v>688</v>
      </c>
      <c r="R35" s="420"/>
      <c r="S35" s="420"/>
      <c r="T35" s="421"/>
      <c r="U35" s="401" t="s">
        <v>689</v>
      </c>
      <c r="V35" s="401"/>
      <c r="W35" s="401"/>
      <c r="X35" s="401"/>
      <c r="Y35" s="325" t="s">
        <v>133</v>
      </c>
      <c r="Z35" s="325"/>
      <c r="AA35" s="325"/>
      <c r="AB35" s="325"/>
      <c r="AC35" s="325" t="s">
        <v>134</v>
      </c>
      <c r="AD35" s="325"/>
      <c r="AE35" s="326"/>
      <c r="AG35" s="212"/>
      <c r="AH35" s="212"/>
      <c r="AI35" s="212"/>
      <c r="AJ35" s="212"/>
      <c r="AK35" s="212"/>
      <c r="AL35" s="212"/>
      <c r="AM35" s="212"/>
      <c r="AN35" s="212"/>
      <c r="AO35" s="212"/>
    </row>
    <row r="36" spans="1:41" ht="241.5" customHeight="1" thickBot="1" x14ac:dyDescent="0.3">
      <c r="A36" s="339"/>
      <c r="B36" s="438"/>
      <c r="C36" s="22" t="s">
        <v>69</v>
      </c>
      <c r="D36" s="138">
        <v>0</v>
      </c>
      <c r="E36" s="138">
        <v>127</v>
      </c>
      <c r="F36" s="138">
        <f>216+143</f>
        <v>359</v>
      </c>
      <c r="G36" s="138">
        <v>128</v>
      </c>
      <c r="H36" s="135">
        <f>355+179</f>
        <v>534</v>
      </c>
      <c r="I36" s="135"/>
      <c r="J36" s="135"/>
      <c r="K36" s="135"/>
      <c r="L36" s="135"/>
      <c r="M36" s="135"/>
      <c r="N36" s="135"/>
      <c r="O36" s="135"/>
      <c r="P36" s="143">
        <f>SUM(D36:O36)</f>
        <v>1148</v>
      </c>
      <c r="Q36" s="409"/>
      <c r="R36" s="410"/>
      <c r="S36" s="410"/>
      <c r="T36" s="411"/>
      <c r="U36" s="402"/>
      <c r="V36" s="402"/>
      <c r="W36" s="402"/>
      <c r="X36" s="402"/>
      <c r="Y36" s="327"/>
      <c r="Z36" s="327"/>
      <c r="AA36" s="327"/>
      <c r="AB36" s="327"/>
      <c r="AC36" s="327"/>
      <c r="AD36" s="327"/>
      <c r="AE36" s="328"/>
      <c r="AG36" s="212"/>
      <c r="AH36" s="212"/>
      <c r="AI36" s="212"/>
      <c r="AJ36" s="212"/>
      <c r="AK36" s="212"/>
      <c r="AL36" s="212"/>
      <c r="AM36" s="212"/>
      <c r="AN36" s="212"/>
      <c r="AO36" s="212"/>
    </row>
    <row r="37" spans="1:41" customFormat="1" ht="17.25" customHeight="1" thickBot="1" x14ac:dyDescent="0.3"/>
    <row r="38" spans="1:41" ht="45" customHeight="1" thickBot="1" x14ac:dyDescent="0.3">
      <c r="A38" s="259" t="s">
        <v>70</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G38" s="212"/>
      <c r="AH38" s="212"/>
      <c r="AI38" s="212"/>
      <c r="AJ38" s="212"/>
      <c r="AK38" s="212"/>
      <c r="AL38" s="212"/>
      <c r="AM38" s="212"/>
      <c r="AN38" s="212"/>
      <c r="AO38" s="212"/>
    </row>
    <row r="39" spans="1:41" ht="26.1" customHeight="1" x14ac:dyDescent="0.25">
      <c r="A39" s="329" t="s">
        <v>71</v>
      </c>
      <c r="B39" s="330" t="s">
        <v>72</v>
      </c>
      <c r="C39" s="331" t="s">
        <v>73</v>
      </c>
      <c r="D39" s="333" t="s">
        <v>74</v>
      </c>
      <c r="E39" s="334"/>
      <c r="F39" s="334"/>
      <c r="G39" s="334"/>
      <c r="H39" s="334"/>
      <c r="I39" s="334"/>
      <c r="J39" s="334"/>
      <c r="K39" s="334"/>
      <c r="L39" s="334"/>
      <c r="M39" s="334"/>
      <c r="N39" s="334"/>
      <c r="O39" s="334"/>
      <c r="P39" s="335"/>
      <c r="Q39" s="330" t="s">
        <v>75</v>
      </c>
      <c r="R39" s="330"/>
      <c r="S39" s="330"/>
      <c r="T39" s="330"/>
      <c r="U39" s="330"/>
      <c r="V39" s="330"/>
      <c r="W39" s="330"/>
      <c r="X39" s="330"/>
      <c r="Y39" s="330"/>
      <c r="Z39" s="330"/>
      <c r="AA39" s="330"/>
      <c r="AB39" s="330"/>
      <c r="AC39" s="330"/>
      <c r="AD39" s="330"/>
      <c r="AE39" s="336"/>
      <c r="AG39" s="212"/>
      <c r="AH39" s="212"/>
      <c r="AI39" s="212"/>
      <c r="AJ39" s="212"/>
      <c r="AK39" s="212"/>
      <c r="AL39" s="212"/>
      <c r="AM39" s="212"/>
      <c r="AN39" s="212"/>
      <c r="AO39" s="212"/>
    </row>
    <row r="40" spans="1:41" ht="26.1" customHeight="1" x14ac:dyDescent="0.25">
      <c r="A40" s="313"/>
      <c r="B40" s="314"/>
      <c r="C40" s="332"/>
      <c r="D40" s="88" t="s">
        <v>76</v>
      </c>
      <c r="E40" s="88" t="s">
        <v>77</v>
      </c>
      <c r="F40" s="88" t="s">
        <v>78</v>
      </c>
      <c r="G40" s="88" t="s">
        <v>79</v>
      </c>
      <c r="H40" s="88" t="s">
        <v>80</v>
      </c>
      <c r="I40" s="88" t="s">
        <v>81</v>
      </c>
      <c r="J40" s="88" t="s">
        <v>82</v>
      </c>
      <c r="K40" s="88" t="s">
        <v>83</v>
      </c>
      <c r="L40" s="88" t="s">
        <v>84</v>
      </c>
      <c r="M40" s="88" t="s">
        <v>85</v>
      </c>
      <c r="N40" s="88" t="s">
        <v>86</v>
      </c>
      <c r="O40" s="88" t="s">
        <v>87</v>
      </c>
      <c r="P40" s="88" t="s">
        <v>88</v>
      </c>
      <c r="Q40" s="322" t="s">
        <v>89</v>
      </c>
      <c r="R40" s="323"/>
      <c r="S40" s="323"/>
      <c r="T40" s="323"/>
      <c r="U40" s="323"/>
      <c r="V40" s="323"/>
      <c r="W40" s="323"/>
      <c r="X40" s="324"/>
      <c r="Y40" s="322" t="s">
        <v>90</v>
      </c>
      <c r="Z40" s="323"/>
      <c r="AA40" s="323"/>
      <c r="AB40" s="323"/>
      <c r="AC40" s="323"/>
      <c r="AD40" s="323"/>
      <c r="AE40" s="337"/>
      <c r="AG40" s="23"/>
      <c r="AH40" s="23"/>
      <c r="AI40" s="23"/>
      <c r="AJ40" s="23"/>
      <c r="AK40" s="23"/>
      <c r="AL40" s="23"/>
      <c r="AM40" s="23"/>
      <c r="AN40" s="23"/>
      <c r="AO40" s="23"/>
    </row>
    <row r="41" spans="1:41" ht="136.5" customHeight="1" x14ac:dyDescent="0.25">
      <c r="A41" s="350" t="s">
        <v>135</v>
      </c>
      <c r="B41" s="368">
        <v>0.04</v>
      </c>
      <c r="C41" s="27" t="s">
        <v>66</v>
      </c>
      <c r="D41" s="140">
        <v>0</v>
      </c>
      <c r="E41" s="140">
        <v>0.25</v>
      </c>
      <c r="F41" s="140">
        <v>0.25</v>
      </c>
      <c r="G41" s="140">
        <v>0.25</v>
      </c>
      <c r="H41" s="140">
        <v>0.25</v>
      </c>
      <c r="I41" s="131">
        <v>0</v>
      </c>
      <c r="J41" s="131">
        <v>0</v>
      </c>
      <c r="K41" s="131">
        <v>0</v>
      </c>
      <c r="L41" s="131">
        <v>0</v>
      </c>
      <c r="M41" s="131">
        <v>0</v>
      </c>
      <c r="N41" s="131">
        <v>0</v>
      </c>
      <c r="O41" s="131">
        <v>0</v>
      </c>
      <c r="P41" s="95">
        <f t="shared" ref="P41:P46" si="0">SUM(D41:O41)</f>
        <v>1</v>
      </c>
      <c r="Q41" s="395" t="s">
        <v>741</v>
      </c>
      <c r="R41" s="396"/>
      <c r="S41" s="396"/>
      <c r="T41" s="396"/>
      <c r="U41" s="396"/>
      <c r="V41" s="396"/>
      <c r="W41" s="396"/>
      <c r="X41" s="397"/>
      <c r="Y41" s="381" t="s">
        <v>722</v>
      </c>
      <c r="Z41" s="382"/>
      <c r="AA41" s="382"/>
      <c r="AB41" s="382"/>
      <c r="AC41" s="382"/>
      <c r="AD41" s="382"/>
      <c r="AE41" s="383"/>
    </row>
    <row r="42" spans="1:41" ht="136.5" customHeight="1" x14ac:dyDescent="0.25">
      <c r="A42" s="366"/>
      <c r="B42" s="369"/>
      <c r="C42" s="25" t="s">
        <v>69</v>
      </c>
      <c r="D42" s="26">
        <v>0</v>
      </c>
      <c r="E42" s="26">
        <v>0.25</v>
      </c>
      <c r="F42" s="26">
        <v>0.25</v>
      </c>
      <c r="G42" s="26">
        <v>0.25</v>
      </c>
      <c r="H42" s="26">
        <v>0.25</v>
      </c>
      <c r="I42" s="26"/>
      <c r="J42" s="26"/>
      <c r="K42" s="26"/>
      <c r="L42" s="26"/>
      <c r="M42" s="26"/>
      <c r="N42" s="26"/>
      <c r="O42" s="26"/>
      <c r="P42" s="95">
        <f t="shared" si="0"/>
        <v>1</v>
      </c>
      <c r="Q42" s="416"/>
      <c r="R42" s="417"/>
      <c r="S42" s="417"/>
      <c r="T42" s="417"/>
      <c r="U42" s="417"/>
      <c r="V42" s="417"/>
      <c r="W42" s="417"/>
      <c r="X42" s="418"/>
      <c r="Y42" s="384"/>
      <c r="Z42" s="385"/>
      <c r="AA42" s="385"/>
      <c r="AB42" s="385"/>
      <c r="AC42" s="385"/>
      <c r="AD42" s="385"/>
      <c r="AE42" s="386"/>
    </row>
    <row r="43" spans="1:41" ht="124.5" customHeight="1" x14ac:dyDescent="0.25">
      <c r="A43" s="350" t="s">
        <v>136</v>
      </c>
      <c r="B43" s="352">
        <v>0.03</v>
      </c>
      <c r="C43" s="27" t="s">
        <v>66</v>
      </c>
      <c r="D43" s="140">
        <v>0</v>
      </c>
      <c r="E43" s="140">
        <v>0.25</v>
      </c>
      <c r="F43" s="140">
        <v>0.25</v>
      </c>
      <c r="G43" s="140">
        <v>0.25</v>
      </c>
      <c r="H43" s="140">
        <v>0.25</v>
      </c>
      <c r="I43" s="131">
        <v>0</v>
      </c>
      <c r="J43" s="131">
        <v>0</v>
      </c>
      <c r="K43" s="131">
        <v>0</v>
      </c>
      <c r="L43" s="131">
        <v>0</v>
      </c>
      <c r="M43" s="131">
        <v>0</v>
      </c>
      <c r="N43" s="131">
        <v>0</v>
      </c>
      <c r="O43" s="131">
        <v>0</v>
      </c>
      <c r="P43" s="95">
        <f t="shared" si="0"/>
        <v>1</v>
      </c>
      <c r="Q43" s="395" t="s">
        <v>742</v>
      </c>
      <c r="R43" s="396"/>
      <c r="S43" s="396"/>
      <c r="T43" s="396"/>
      <c r="U43" s="396"/>
      <c r="V43" s="396"/>
      <c r="W43" s="396"/>
      <c r="X43" s="397"/>
      <c r="Y43" s="381" t="s">
        <v>722</v>
      </c>
      <c r="Z43" s="355"/>
      <c r="AA43" s="355"/>
      <c r="AB43" s="355"/>
      <c r="AC43" s="355"/>
      <c r="AD43" s="355"/>
      <c r="AE43" s="412"/>
    </row>
    <row r="44" spans="1:41" ht="195" customHeight="1" x14ac:dyDescent="0.25">
      <c r="A44" s="366"/>
      <c r="B44" s="369"/>
      <c r="C44" s="25" t="s">
        <v>69</v>
      </c>
      <c r="D44" s="26">
        <v>0</v>
      </c>
      <c r="E44" s="26">
        <v>0.25</v>
      </c>
      <c r="F44" s="26">
        <v>0.25</v>
      </c>
      <c r="G44" s="26">
        <v>0.25</v>
      </c>
      <c r="H44" s="26">
        <v>0.25</v>
      </c>
      <c r="I44" s="26"/>
      <c r="J44" s="26"/>
      <c r="K44" s="26"/>
      <c r="L44" s="26"/>
      <c r="M44" s="26"/>
      <c r="N44" s="26"/>
      <c r="O44" s="26"/>
      <c r="P44" s="95">
        <f t="shared" si="0"/>
        <v>1</v>
      </c>
      <c r="Q44" s="416"/>
      <c r="R44" s="417"/>
      <c r="S44" s="417"/>
      <c r="T44" s="417"/>
      <c r="U44" s="417"/>
      <c r="V44" s="417"/>
      <c r="W44" s="417"/>
      <c r="X44" s="418"/>
      <c r="Y44" s="376"/>
      <c r="Z44" s="377"/>
      <c r="AA44" s="377"/>
      <c r="AB44" s="377"/>
      <c r="AC44" s="377"/>
      <c r="AD44" s="377"/>
      <c r="AE44" s="413"/>
    </row>
    <row r="45" spans="1:41" ht="63" customHeight="1" x14ac:dyDescent="0.25">
      <c r="A45" s="350" t="s">
        <v>137</v>
      </c>
      <c r="B45" s="352">
        <v>0.03</v>
      </c>
      <c r="C45" s="27" t="s">
        <v>66</v>
      </c>
      <c r="D45" s="140">
        <v>0</v>
      </c>
      <c r="E45" s="140">
        <v>0.25</v>
      </c>
      <c r="F45" s="140">
        <v>0.25</v>
      </c>
      <c r="G45" s="140">
        <v>0.25</v>
      </c>
      <c r="H45" s="140">
        <v>0.25</v>
      </c>
      <c r="I45" s="131">
        <v>0</v>
      </c>
      <c r="J45" s="131">
        <v>0</v>
      </c>
      <c r="K45" s="131">
        <v>0</v>
      </c>
      <c r="L45" s="131">
        <v>0</v>
      </c>
      <c r="M45" s="131">
        <v>0</v>
      </c>
      <c r="N45" s="131">
        <v>0</v>
      </c>
      <c r="O45" s="131">
        <v>0</v>
      </c>
      <c r="P45" s="95">
        <f t="shared" si="0"/>
        <v>1</v>
      </c>
      <c r="Q45" s="439" t="s">
        <v>743</v>
      </c>
      <c r="R45" s="440"/>
      <c r="S45" s="440"/>
      <c r="T45" s="440"/>
      <c r="U45" s="440"/>
      <c r="V45" s="440"/>
      <c r="W45" s="440"/>
      <c r="X45" s="441"/>
      <c r="Y45" s="381" t="s">
        <v>722</v>
      </c>
      <c r="Z45" s="382"/>
      <c r="AA45" s="382"/>
      <c r="AB45" s="382"/>
      <c r="AC45" s="382"/>
      <c r="AD45" s="382"/>
      <c r="AE45" s="383"/>
    </row>
    <row r="46" spans="1:41" ht="63" customHeight="1" x14ac:dyDescent="0.25">
      <c r="A46" s="351"/>
      <c r="B46" s="353"/>
      <c r="C46" s="22" t="s">
        <v>69</v>
      </c>
      <c r="D46" s="28">
        <v>0</v>
      </c>
      <c r="E46" s="28">
        <v>0.25</v>
      </c>
      <c r="F46" s="28">
        <v>0.25</v>
      </c>
      <c r="G46" s="28">
        <v>0.25</v>
      </c>
      <c r="H46" s="28">
        <v>0.25</v>
      </c>
      <c r="I46" s="28"/>
      <c r="J46" s="28"/>
      <c r="K46" s="28"/>
      <c r="L46" s="28"/>
      <c r="M46" s="28"/>
      <c r="N46" s="28"/>
      <c r="O46" s="28"/>
      <c r="P46" s="96">
        <f t="shared" si="0"/>
        <v>1</v>
      </c>
      <c r="Q46" s="442"/>
      <c r="R46" s="443"/>
      <c r="S46" s="443"/>
      <c r="T46" s="443"/>
      <c r="U46" s="443"/>
      <c r="V46" s="443"/>
      <c r="W46" s="443"/>
      <c r="X46" s="444"/>
      <c r="Y46" s="384"/>
      <c r="Z46" s="385"/>
      <c r="AA46" s="385"/>
      <c r="AB46" s="385"/>
      <c r="AC46" s="385"/>
      <c r="AD46" s="385"/>
      <c r="AE46" s="386"/>
    </row>
  </sheetData>
  <mergeCells count="79">
    <mergeCell ref="A35:A36"/>
    <mergeCell ref="B35:B36"/>
    <mergeCell ref="AC35:AE36"/>
    <mergeCell ref="A38:AE38"/>
    <mergeCell ref="A39:A40"/>
    <mergeCell ref="B39:B40"/>
    <mergeCell ref="C39:C40"/>
    <mergeCell ref="D39:P39"/>
    <mergeCell ref="Q39:AE39"/>
    <mergeCell ref="Q40:X40"/>
    <mergeCell ref="Y40:AE40"/>
    <mergeCell ref="Q35:T36"/>
    <mergeCell ref="U35:X36"/>
    <mergeCell ref="Y35:AB36"/>
    <mergeCell ref="A45:A46"/>
    <mergeCell ref="B45:B46"/>
    <mergeCell ref="Y45:AE46"/>
    <mergeCell ref="A41:A42"/>
    <mergeCell ref="B41:B42"/>
    <mergeCell ref="Y41:AE42"/>
    <mergeCell ref="A43:A44"/>
    <mergeCell ref="B43:B44"/>
    <mergeCell ref="Y43:AE44"/>
    <mergeCell ref="Q45:X46"/>
    <mergeCell ref="Q41:X42"/>
    <mergeCell ref="Q43:X44"/>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B053E66A-61CC-42E4-B601-2554809BF5BF}">
      <formula1>$B$21:$M$21</formula1>
    </dataValidation>
    <dataValidation type="textLength" operator="lessThanOrEqual" allowBlank="1" showInputMessage="1" showErrorMessage="1" errorTitle="Máximo 2.000 caracteres" error="Máximo 2.000 caracteres" promptTitle="2.000 caracteres" sqref="Q30:Q31" xr:uid="{CDEF4FC7-7F8F-4C50-ADCF-2FFE21598BC0}">
      <formula1>2000</formula1>
    </dataValidation>
    <dataValidation type="textLength" operator="lessThanOrEqual" allowBlank="1" showInputMessage="1" showErrorMessage="1" errorTitle="Máximo 2.000 caracteres" error="Máximo 2.000 caracteres" sqref="AC35 Y35 Q35 Q41 Q43 Q45" xr:uid="{CE61E8DE-20D6-4A7C-A893-3A6C6AF16039}">
      <formula1>2000</formula1>
    </dataValidation>
  </dataValidations>
  <hyperlinks>
    <hyperlink ref="Y41" r:id="rId1" xr:uid="{832F72FB-6745-4F46-9D1B-2CBB1BA1DB30}"/>
    <hyperlink ref="Y43" r:id="rId2" xr:uid="{06A4DEED-62D3-4287-9B51-F3C76CE8C7F7}"/>
    <hyperlink ref="Y45" r:id="rId3" xr:uid="{243AF362-0BDA-4365-964E-6CBB0723ACB1}"/>
  </hyperlinks>
  <pageMargins left="0.25" right="0.25" top="0.75" bottom="0.75" header="0.3" footer="0.3"/>
  <pageSetup scale="20" orientation="landscape" r:id="rId4"/>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a0951dc-e915-46c8-94cd-dc87152af3c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8BF6B9527275469EEF6301EB2EB4A5" ma:contentTypeVersion="8" ma:contentTypeDescription="Crear nuevo documento." ma:contentTypeScope="" ma:versionID="ba396d9e986c8ee604ef662f49ad92d5">
  <xsd:schema xmlns:xsd="http://www.w3.org/2001/XMLSchema" xmlns:xs="http://www.w3.org/2001/XMLSchema" xmlns:p="http://schemas.microsoft.com/office/2006/metadata/properties" xmlns:ns3="b0b96874-ac84-4e06-bfb4-c20fc18816f9" xmlns:ns4="9a0951dc-e915-46c8-94cd-dc87152af3c0" targetNamespace="http://schemas.microsoft.com/office/2006/metadata/properties" ma:root="true" ma:fieldsID="ccce322cbe4c20b2789e3c490f5ee9fb" ns3:_="" ns4:_="">
    <xsd:import namespace="b0b96874-ac84-4e06-bfb4-c20fc18816f9"/>
    <xsd:import namespace="9a0951dc-e915-46c8-94cd-dc87152af3c0"/>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b96874-ac84-4e06-bfb4-c20fc18816f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0951dc-e915-46c8-94cd-dc87152af3c0"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9a0951dc-e915-46c8-94cd-dc87152af3c0"/>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3D8E08BA-F094-450B-B56A-138491762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b96874-ac84-4e06-bfb4-c20fc18816f9"/>
    <ds:schemaRef ds:uri="9a0951dc-e915-46c8-94cd-dc87152af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Meta 1 ATENCIONES LPD</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Hoja1</vt:lpstr>
      <vt:lpstr>Indicadores PA</vt:lpstr>
      <vt:lpstr>Territorialización PA</vt:lpstr>
      <vt:lpstr>Control de Cambios</vt:lpstr>
      <vt:lpstr>LISTAS</vt:lpstr>
      <vt:lpstr>'Indicadores PA'!Área_de_impresión</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2024-06-25T20:55:40Z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0x010100108BF6B9527275469EEF6301EB2EB4A5</vt:lpwstr>
  </property>
</Properties>
</file>