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718\"/>
    </mc:Choice>
  </mc:AlternateContent>
  <xr:revisionPtr revIDLastSave="0" documentId="13_ncr:1_{F3C12B69-06E9-4CE6-A3C2-0D81D71F7355}" xr6:coauthVersionLast="47" xr6:coauthVersionMax="47" xr10:uidLastSave="{00000000-0000-0000-0000-000000000000}"/>
  <bookViews>
    <workbookView xWindow="-120" yWindow="-120" windowWidth="20730" windowHeight="11160" xr2:uid="{00000000-000D-0000-FFFF-FFFF00000000}"/>
  </bookViews>
  <sheets>
    <sheet name="Meta 1" sheetId="40" r:id="rId1"/>
    <sheet name="Meta 2" sheetId="42" r:id="rId2"/>
    <sheet name="Meta 3" sheetId="43" r:id="rId3"/>
    <sheet name="Meta 4" sheetId="44" r:id="rId4"/>
    <sheet name="Meta 5" sheetId="45" r:id="rId5"/>
    <sheet name="Meta 6" sheetId="46" r:id="rId6"/>
    <sheet name="Meta 7" sheetId="47" r:id="rId7"/>
    <sheet name="LISTAS" sheetId="38" state="hidden" r:id="rId8"/>
    <sheet name="Indicadores PA" sheetId="36" r:id="rId9"/>
    <sheet name="Territorialización PA" sheetId="37" r:id="rId10"/>
    <sheet name="Control de Cambios" sheetId="41" r:id="rId11"/>
  </sheets>
  <definedNames>
    <definedName name="_xlnm._FilterDatabase" localSheetId="8" hidden="1">'Indicadores PA'!$A$12:$BB$12</definedName>
    <definedName name="_xlnm.Print_Area" localSheetId="0">'Meta 1'!$A$1:$AE$44</definedName>
    <definedName name="_xlnm.Print_Area" localSheetId="1">'Meta 2'!$A$1:$AE$46</definedName>
    <definedName name="_xlnm.Print_Area" localSheetId="2">'Meta 3'!$A$1:$AE$46</definedName>
    <definedName name="_xlnm.Print_Area" localSheetId="3">'Meta 4'!$A$1:$AE$46</definedName>
    <definedName name="_xlnm.Print_Area" localSheetId="4">'Meta 5'!$A$1:$AE$42</definedName>
    <definedName name="_xlnm.Print_Area" localSheetId="5">'Meta 6'!$A$1:$AE$47</definedName>
    <definedName name="_xlnm.Print_Area" localSheetId="6">'Meta 7'!$A$1:$AE$44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5" i="36" l="1"/>
  <c r="AD23" i="40"/>
  <c r="AV14" i="36"/>
  <c r="AW14" i="36"/>
  <c r="AM60" i="37"/>
  <c r="AX11" i="37"/>
  <c r="AM32" i="37"/>
  <c r="P36" i="47"/>
  <c r="AW19" i="36"/>
  <c r="AL32" i="37" l="1"/>
  <c r="AX26" i="37"/>
  <c r="AL60" i="37"/>
  <c r="P42" i="43"/>
  <c r="P42" i="42"/>
  <c r="P44" i="42"/>
  <c r="P43" i="42"/>
  <c r="P41" i="42"/>
  <c r="P43" i="46"/>
  <c r="AJ32" i="37"/>
  <c r="AI32" i="37"/>
  <c r="AX39" i="37"/>
  <c r="AJ60" i="37"/>
  <c r="S22" i="47"/>
  <c r="S24" i="47"/>
  <c r="S23" i="46"/>
  <c r="S25" i="46"/>
  <c r="S24" i="45"/>
  <c r="S22" i="45"/>
  <c r="S24" i="44"/>
  <c r="S22" i="44"/>
  <c r="S22" i="43"/>
  <c r="S24" i="43"/>
  <c r="S24" i="42"/>
  <c r="S22" i="42"/>
  <c r="S24" i="40"/>
  <c r="S22" i="40"/>
  <c r="AX12" i="37"/>
  <c r="AX13" i="37"/>
  <c r="AX14" i="37"/>
  <c r="AX15" i="37"/>
  <c r="AX16" i="37"/>
  <c r="AX17" i="37"/>
  <c r="AX18" i="37"/>
  <c r="AX19" i="37"/>
  <c r="AX20" i="37"/>
  <c r="AX21" i="37"/>
  <c r="AX22" i="37"/>
  <c r="AX23" i="37"/>
  <c r="AX24" i="37"/>
  <c r="AX25" i="37"/>
  <c r="AX27" i="37"/>
  <c r="AX28" i="37"/>
  <c r="AX29" i="37"/>
  <c r="AX30" i="37"/>
  <c r="AX31" i="37"/>
  <c r="C24" i="47"/>
  <c r="D24" i="47"/>
  <c r="E24" i="47"/>
  <c r="F24" i="47"/>
  <c r="G24" i="47"/>
  <c r="H24" i="47"/>
  <c r="I24" i="47"/>
  <c r="J24" i="47"/>
  <c r="K24" i="47"/>
  <c r="L24" i="47"/>
  <c r="M24" i="47"/>
  <c r="B24" i="47"/>
  <c r="C25" i="46"/>
  <c r="D25" i="46"/>
  <c r="E25" i="46"/>
  <c r="F25" i="46"/>
  <c r="G25" i="46"/>
  <c r="H25" i="46"/>
  <c r="I25" i="46"/>
  <c r="J25" i="46"/>
  <c r="K25" i="46"/>
  <c r="L25" i="46"/>
  <c r="M25" i="46"/>
  <c r="B25" i="46"/>
  <c r="C24" i="45"/>
  <c r="D24" i="45"/>
  <c r="E24" i="45"/>
  <c r="F24" i="45"/>
  <c r="G24" i="45"/>
  <c r="H24" i="45"/>
  <c r="I24" i="45"/>
  <c r="J24" i="45"/>
  <c r="K24" i="45"/>
  <c r="L24" i="45"/>
  <c r="M24" i="45"/>
  <c r="B24" i="45"/>
  <c r="C24" i="44"/>
  <c r="D24" i="44"/>
  <c r="E24" i="44"/>
  <c r="F24" i="44"/>
  <c r="G24" i="44"/>
  <c r="H24" i="44"/>
  <c r="I24" i="44"/>
  <c r="J24" i="44"/>
  <c r="K24" i="44"/>
  <c r="L24" i="44"/>
  <c r="M24" i="44"/>
  <c r="B24" i="44"/>
  <c r="F24" i="43"/>
  <c r="G24" i="43"/>
  <c r="H24" i="43"/>
  <c r="I24" i="43"/>
  <c r="J24" i="43"/>
  <c r="K24" i="43"/>
  <c r="L24" i="43"/>
  <c r="M24" i="43"/>
  <c r="C24" i="40"/>
  <c r="D24" i="40"/>
  <c r="E24" i="40"/>
  <c r="F24" i="40"/>
  <c r="G24" i="40"/>
  <c r="H24" i="40"/>
  <c r="I24" i="40"/>
  <c r="J24" i="40"/>
  <c r="K24" i="40"/>
  <c r="L24" i="40"/>
  <c r="M24" i="40"/>
  <c r="B24" i="40"/>
  <c r="AX32" i="37" l="1"/>
  <c r="AX40" i="37"/>
  <c r="AX41" i="37"/>
  <c r="AX42" i="37"/>
  <c r="AX43" i="37"/>
  <c r="AX44" i="37"/>
  <c r="AX45" i="37"/>
  <c r="AX46" i="37"/>
  <c r="AX47" i="37"/>
  <c r="AX48" i="37"/>
  <c r="AX49" i="37"/>
  <c r="AX50" i="37"/>
  <c r="AX51" i="37"/>
  <c r="AX52" i="37"/>
  <c r="AX53" i="37"/>
  <c r="AX54" i="37"/>
  <c r="AX55" i="37"/>
  <c r="AX56" i="37"/>
  <c r="AX57" i="37"/>
  <c r="AX58" i="37"/>
  <c r="AX59" i="37"/>
  <c r="AI60" i="37"/>
  <c r="B60" i="37"/>
  <c r="R12" i="37"/>
  <c r="R13" i="37"/>
  <c r="R14" i="37"/>
  <c r="R15" i="37"/>
  <c r="R16" i="37"/>
  <c r="R17" i="37"/>
  <c r="R18" i="37"/>
  <c r="R19" i="37"/>
  <c r="R20" i="37"/>
  <c r="R21" i="37"/>
  <c r="R22" i="37"/>
  <c r="R23" i="37"/>
  <c r="R24" i="37"/>
  <c r="R25" i="37"/>
  <c r="R26" i="37"/>
  <c r="R27" i="37"/>
  <c r="R28" i="37"/>
  <c r="R29" i="37"/>
  <c r="R30" i="37"/>
  <c r="R31" i="37"/>
  <c r="R11" i="37"/>
  <c r="R40" i="37"/>
  <c r="R41" i="37"/>
  <c r="R42" i="37"/>
  <c r="R43" i="37"/>
  <c r="R44" i="37"/>
  <c r="R45" i="37"/>
  <c r="R46" i="37"/>
  <c r="R47" i="37"/>
  <c r="R48" i="37"/>
  <c r="R49" i="37"/>
  <c r="R50" i="37"/>
  <c r="R51" i="37"/>
  <c r="R52" i="37"/>
  <c r="R53" i="37"/>
  <c r="R54" i="37"/>
  <c r="R55" i="37"/>
  <c r="R56" i="37"/>
  <c r="R57" i="37"/>
  <c r="R58" i="37"/>
  <c r="R59" i="37"/>
  <c r="R39" i="37"/>
  <c r="AX60" i="37" l="1"/>
  <c r="AV18" i="36"/>
  <c r="AV17" i="36"/>
  <c r="AW17" i="36" s="1"/>
  <c r="AV16" i="36"/>
  <c r="AW16" i="36" s="1"/>
  <c r="P36" i="44"/>
  <c r="P36" i="43"/>
  <c r="P36" i="42"/>
  <c r="P36" i="40"/>
  <c r="P35" i="43" l="1"/>
  <c r="P44" i="40"/>
  <c r="P43" i="40"/>
  <c r="D24" i="42"/>
  <c r="M24" i="42"/>
  <c r="L24" i="42"/>
  <c r="K24" i="42"/>
  <c r="J24" i="42"/>
  <c r="I24" i="42"/>
  <c r="H24" i="42"/>
  <c r="G24" i="42"/>
  <c r="F24" i="42"/>
  <c r="E24" i="42"/>
  <c r="C24" i="42"/>
  <c r="B24" i="42"/>
  <c r="C24" i="43" l="1"/>
  <c r="D24" i="43"/>
  <c r="E24" i="43"/>
  <c r="B24" i="43"/>
  <c r="W24" i="47"/>
  <c r="V24" i="47"/>
  <c r="U24" i="47"/>
  <c r="T24" i="47"/>
  <c r="W25" i="46"/>
  <c r="V25" i="46"/>
  <c r="U25" i="46"/>
  <c r="T25" i="46"/>
  <c r="W24" i="45"/>
  <c r="V24" i="45"/>
  <c r="U24" i="45"/>
  <c r="T24" i="45"/>
  <c r="W24" i="44"/>
  <c r="V24" i="44"/>
  <c r="U24" i="44"/>
  <c r="T24" i="44"/>
  <c r="R22" i="44"/>
  <c r="W24" i="43"/>
  <c r="V24" i="43"/>
  <c r="U24" i="43"/>
  <c r="T24" i="43"/>
  <c r="R22" i="43"/>
  <c r="W24" i="40"/>
  <c r="V24" i="40"/>
  <c r="U24" i="40"/>
  <c r="T24" i="40"/>
  <c r="W24" i="42"/>
  <c r="V24" i="42"/>
  <c r="U24" i="42"/>
  <c r="T24" i="42"/>
  <c r="P35" i="44" l="1"/>
  <c r="AC23" i="47"/>
  <c r="AD23" i="47" s="1"/>
  <c r="AC24" i="47"/>
  <c r="AC25" i="47"/>
  <c r="AD25" i="47" s="1"/>
  <c r="AC22" i="47"/>
  <c r="N23" i="47"/>
  <c r="O23" i="47" s="1"/>
  <c r="N24" i="47"/>
  <c r="N25" i="47"/>
  <c r="N22" i="47"/>
  <c r="AC24" i="46"/>
  <c r="AD24" i="46" s="1"/>
  <c r="AC25" i="46"/>
  <c r="AC26" i="46"/>
  <c r="AD26" i="46" s="1"/>
  <c r="AC23" i="46"/>
  <c r="N26" i="46"/>
  <c r="O25" i="47" l="1"/>
  <c r="AE25" i="47"/>
  <c r="AE23" i="47"/>
  <c r="AE26" i="46"/>
  <c r="AE24" i="46"/>
  <c r="N24" i="46"/>
  <c r="N25" i="46"/>
  <c r="N23" i="46"/>
  <c r="O26" i="46" s="1"/>
  <c r="AC23" i="45"/>
  <c r="AD23" i="45" s="1"/>
  <c r="AC24" i="45"/>
  <c r="AC25" i="45"/>
  <c r="AD25" i="45" s="1"/>
  <c r="AC22" i="45"/>
  <c r="N23" i="45"/>
  <c r="N24" i="45"/>
  <c r="N25" i="45"/>
  <c r="N22" i="45"/>
  <c r="AC23" i="44"/>
  <c r="AD23" i="44" s="1"/>
  <c r="AC24" i="44"/>
  <c r="AC25" i="44"/>
  <c r="AD25" i="44" s="1"/>
  <c r="AC22" i="44"/>
  <c r="N23" i="44"/>
  <c r="N24" i="44"/>
  <c r="N25" i="44"/>
  <c r="N22" i="44"/>
  <c r="O24" i="46" l="1"/>
  <c r="O23" i="44"/>
  <c r="O23" i="45"/>
  <c r="O25" i="44"/>
  <c r="AE25" i="45"/>
  <c r="AE23" i="45"/>
  <c r="AE25" i="44"/>
  <c r="O25" i="45"/>
  <c r="AE23" i="44"/>
  <c r="AC23" i="43"/>
  <c r="AD23" i="43" s="1"/>
  <c r="AC24" i="43"/>
  <c r="AC25" i="43"/>
  <c r="AD25" i="43" s="1"/>
  <c r="AC22" i="43"/>
  <c r="N23" i="43"/>
  <c r="O23" i="43" s="1"/>
  <c r="N24" i="43"/>
  <c r="N25" i="43"/>
  <c r="N22" i="43"/>
  <c r="O25" i="43" l="1"/>
  <c r="AE23" i="43"/>
  <c r="AE25" i="43"/>
  <c r="AC23" i="42"/>
  <c r="AD23" i="42" s="1"/>
  <c r="AC24" i="42"/>
  <c r="AC25" i="42"/>
  <c r="AD25" i="42" s="1"/>
  <c r="AC22" i="42"/>
  <c r="N23" i="42"/>
  <c r="O23" i="42" s="1"/>
  <c r="N24" i="42"/>
  <c r="N25" i="42"/>
  <c r="N22" i="42"/>
  <c r="N23" i="40"/>
  <c r="N24" i="40"/>
  <c r="N25" i="40"/>
  <c r="O25" i="42" l="1"/>
  <c r="AE25" i="42"/>
  <c r="AE23" i="42"/>
  <c r="AW18" i="36"/>
  <c r="N22" i="40" l="1"/>
  <c r="AC25" i="40"/>
  <c r="AD25" i="40" s="1"/>
  <c r="AC24" i="40"/>
  <c r="AC23" i="40"/>
  <c r="AC22" i="40"/>
  <c r="O25" i="40" l="1"/>
  <c r="O23" i="40"/>
  <c r="AE23" i="40"/>
  <c r="AE25" i="40"/>
  <c r="AW13" i="36"/>
  <c r="U15" i="36"/>
  <c r="AW15" i="36" s="1"/>
  <c r="T15" i="36"/>
  <c r="P44" i="47" l="1"/>
  <c r="P43" i="47"/>
  <c r="P42" i="47"/>
  <c r="P41" i="47"/>
  <c r="P35" i="47"/>
  <c r="P30" i="47"/>
  <c r="P47" i="46"/>
  <c r="P46" i="46"/>
  <c r="P45" i="46"/>
  <c r="P44" i="46"/>
  <c r="P42" i="46"/>
  <c r="P31" i="46"/>
  <c r="P42" i="45"/>
  <c r="P41" i="45"/>
  <c r="P30" i="45"/>
  <c r="P46" i="44"/>
  <c r="P45" i="44"/>
  <c r="P44" i="44"/>
  <c r="P43" i="44"/>
  <c r="P42" i="44"/>
  <c r="P41" i="44"/>
  <c r="P30" i="44"/>
  <c r="P46" i="43"/>
  <c r="P45" i="43"/>
  <c r="P44" i="43"/>
  <c r="P43" i="43"/>
  <c r="P41" i="43"/>
  <c r="P30" i="43"/>
  <c r="P46" i="42"/>
  <c r="P45" i="42"/>
  <c r="P30" i="42"/>
  <c r="P35" i="40" l="1"/>
  <c r="P42" i="40"/>
  <c r="P41" i="40"/>
  <c r="P30"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9D31158E-330C-4443-90AD-D702DE5CB227}">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5BF5322-4924-40A5-81CE-C5360F77941D}">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E27563D-4A8E-4753-B6AF-E6E55201A1BA}">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47CE70A-4ED6-4656-BD8F-BE5C886407B3}">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C5AA636-EF69-4819-AED1-E464F6CFFEBC}">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P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 ref="A26" authorId="0" shapeId="0" xr:uid="{00000000-0006-0000-0500-000009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968F8AA2-D0E6-4955-B460-DD18952138A6}">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6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6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6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6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6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6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6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s>
  <commentList>
    <comment ref="AX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00000000-0006-0000-07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700-00000A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00000000-0006-0000-07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<sst xmlns="http://schemas.openxmlformats.org/spreadsheetml/2006/main" count="4356" uniqueCount="513">
  <si>
    <t>SECRETARÍA DISTRITAL DE LA MUJER</t>
  </si>
  <si>
    <t>Código: DE-FO-5</t>
  </si>
  <si>
    <t xml:space="preserve">DIRECCIONAMIENTO ESTRATEGICO </t>
  </si>
  <si>
    <t>Versión: 11</t>
  </si>
  <si>
    <t xml:space="preserve">FORMULACIÓN Y SEGUIMIENTO  PLAN DE ACCIÓN </t>
  </si>
  <si>
    <t>Fecha de Emisión: 21/11/2023</t>
  </si>
  <si>
    <t>Libro 2 (vigencia 2024) Página 1 de 4</t>
  </si>
  <si>
    <t>PERIODO REPORTADO</t>
  </si>
  <si>
    <t>MAY</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</si>
  <si>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</si>
  <si>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</si>
  <si>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</si>
  <si>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</si>
  <si>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</si>
  <si>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</si>
  <si>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</si>
  <si>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</si>
  <si>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</si>
  <si>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</si>
  <si>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</si>
  <si>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</si>
  <si>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</si>
  <si>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 xml:space="preserve">Sistema Distrital de Cuidado			</t>
  </si>
  <si>
    <t>DESCRIPCIÓN DE LA META (ACTIVIDAD MGA)</t>
  </si>
  <si>
    <t>Diseñar 1 documento de lineamientos técnicos para la formulación de las bases del sistema distrital de cuidado. (Objetivo 1) (Indicador 2. Meta PDD)</t>
  </si>
  <si>
    <t>EJECUCIÓN PRESUPUESTAL DEL PROYECTO</t>
  </si>
  <si>
    <t>RESERVA CONSTITUIDA</t>
  </si>
  <si>
    <t>RESERVAS VIGENCIA ANTERIOR (en pesos, sin decimales)</t>
  </si>
  <si>
    <t>PRESUPUESTO ASIGNADO EN LA VIGENCIA ACTUAL (en pesos, sin decimales)</t>
  </si>
  <si>
    <t xml:space="preserve">1. Diseñar 1 documento de lineamientos técnicos para la formulación de las bases del sistema distrital de cuidado. </t>
  </si>
  <si>
    <t>ENE</t>
  </si>
  <si>
    <t>FEB</t>
  </si>
  <si>
    <t>MAR</t>
  </si>
  <si>
    <t>ABR</t>
  </si>
  <si>
    <t>JUN</t>
  </si>
  <si>
    <t>JUL</t>
  </si>
  <si>
    <t>AGO</t>
  </si>
  <si>
    <t>SEP</t>
  </si>
  <si>
    <t>OCT</t>
  </si>
  <si>
    <t>NOV</t>
  </si>
  <si>
    <t>DIC</t>
  </si>
  <si>
    <t>TOTAL</t>
  </si>
  <si>
    <t>AVANCE</t>
  </si>
  <si>
    <t> </t>
  </si>
  <si>
    <t>AVANCE PERIODO</t>
  </si>
  <si>
    <t>AVANCE TOTAL</t>
  </si>
  <si>
    <t>PROGRAMACION DE GIROS</t>
  </si>
  <si>
    <t>PROGRAMACION DE COMPROMISOS</t>
  </si>
  <si>
    <t>LIBERACIONES</t>
  </si>
  <si>
    <t>COMPROMISOS</t>
  </si>
  <si>
    <t xml:space="preserve">                                     -  </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</si>
  <si>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</si>
  <si>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</si>
  <si>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</si>
  <si>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</si>
  <si>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</si>
  <si>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</si>
  <si>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</si>
  <si>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</si>
  <si>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</si>
  <si>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</si>
  <si>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</si>
  <si>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</si>
  <si>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</si>
  <si>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</si>
  <si>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</si>
  <si>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</si>
  <si>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</si>
  <si>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</si>
  <si>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Se logro la actualización de la base de datos de los diferentes enlaces de las entidades suscriptoras del Convenio 913 de 2021, conforme las designaciones remitidas a la SDMujer.
Se logró la socialización de lineamientos técnicos y nuevas metas del sistema de cuidado para el periodo del 2024-2027</t>
  </si>
  <si>
    <t>Actualización permanente de la Base de datos de enlaces para la mesa de seguimiento al Convenio 913. Reporte a la fecha de 17 manzanas del cuidado con actualización de anexos 2. 
En lo corrido del 2024 se han realizado sesiones de socialización del Sistema de Cuidado.</t>
  </si>
  <si>
    <t>El desconocimiento de algunos enlaces y personal designado por la entidad impide que se haga la actualización efectiva de los anexos 2 y se realizan reprocesos. Como alternativa de solución se planteó presentar en la Mesa de Seguimiento de junio de 2024 el estado actual de los anexos 2.</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</si>
  <si>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</si>
  <si>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</si>
  <si>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</si>
  <si>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</si>
  <si>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</si>
  <si>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</si>
  <si>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</si>
  <si>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</si>
  <si>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</si>
  <si>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</si>
  <si>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</si>
  <si>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</si>
  <si>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</si>
  <si>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</si>
  <si>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</si>
  <si>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</si>
  <si>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</si>
  <si>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</si>
  <si>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</si>
  <si>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</si>
  <si>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</si>
  <si>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</si>
  <si>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</si>
  <si>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Socializar los lineamientos técnicos del Sistema Distrital de Cuidado con espacios e instancias de participación y ciudadanía en general. </t>
  </si>
  <si>
    <t>En mayo de 2024 se realizó 1 jornada  de socialización del Sistema Distrital de Cuidado y sus lineamientos técnicos con:
1) 08.05.2024 el Consejo Distrital de Política Social  en donde se presentaron las metas estratégicas del nuevo Plan de desarrollo 2024 - 2027</t>
  </si>
  <si>
    <t xml:space="preserve">Acta de la sesión del Consejo Distrital de Política Social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</si>
  <si>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</si>
  <si>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 xml:space="preserve">Publicación en SECOP I de ACTA SESIÓN 8- MESA DE TRABAJO PARA EL SEGUIMIENTO DEL CONVENIO 913 DE 2021 y ANEXO 2 LOS MÁRTIRES- CASTILLO ARTES - SDE - SDMujer- SDDE-IDARTES .
Actualización de la base de datos de los nuevos enlaces de las distintas entidades para la mesa de seguimiento del Convenio 913 conforme los memorando de designación recepcionados.
Beneficios: Poder generar una estrategia novedosa que facilita la articulación de diferentes entidades distritales para prestar servicios y ser sedes ancla de las manzanas del cuidado, permite una operación rápida y eficaz que cumple con el objetivo de garantizar actividades a personas cuidadoras de calidad y con eficiencia.
Retrasos y alternativas de solución: Como retraso se tiene la consolidación de los anexos 2 de 5 manzanas de cuidado pendientes y de la nueva manzana de Ecoparque – Ciudad Bolívar inaugurada, es importante poder seguir generando sinergias con el equipo de las diferentes entidades. Un reto es la continuación de la mesa trimestral de seguimiento para poder evidenciar y hacer seguimiento de los pormenores que son necesarios para llevar a feliz término la prestación de los servicios. </t>
  </si>
  <si>
    <t>Link de publicación en SECOP 1 de los Anexos 2
Excel con base de datos que registra las designaciones de los delegados a la Mesa del Convenio 913 al 31 de mayo de 2024
Oficios de designación de delegados a la mesa del Convenio 913</t>
  </si>
  <si>
    <t>*Incluir tantas filas sean necesarias</t>
  </si>
  <si>
    <t xml:space="preserve">Coordinar y articular 13 secretarías del nivel distrital para la implementación del sistema distrital de cuidado. (Objetivo 1) (Indicador 2. Meta PDD)
</t>
  </si>
  <si>
    <t xml:space="preserve">2. Coordinar y articular 13 secretarías del nivel distrital para la implementación del sistema distrital de cuidado. </t>
  </si>
  <si>
    <t xml:space="preserve">Se articularon 13 entidades del Sector Central, 7 entidades del Sector Descentralizado en una (1) sesión: sesión ordinaria de la Unidad Técnica de Apoyo de la secretaría técnica (28.05.24),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</si>
  <si>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23 manzanas del cuidado con presencia en las 19 localidades urbanas y urbano-rurales de Bogotá.  Se espera inaugurar dos manzanas del cuidado para el segundo semestre de la actual vigencia (CADE La Gaitana, en Suba Tibabuyes y 2. Comunidad del Cuidado el Camino, en la UPL Salitre en Engativá).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</si>
  <si>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No aplica </t>
  </si>
  <si>
    <t xml:space="preserve">Las personas cuidadoras en sus diferencias y diversidades y las personas que requieren cuidado y apoyo cuentan con 23 manzanas de cuidado implementadas,  con un aumento en la cobertura a través de los servicios intersectoriales que se prestan en cinco componentes: formación, bienestar/respiro, generación de ingresos, cuidado y transformación cultural; así como a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</si>
  <si>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3. Convocar y gestionar las sesiones de la Comisión Intersectorial del Sistema de Cuidado según lo establecido en el Decreto 237 de 2020</t>
  </si>
  <si>
    <t xml:space="preserve">Durante el mes de mayo, la Comisión Intersectorial del Sistema Distrital de Cuidado no sesionó; sin embargo, se elaboró (14.05.24) el acta de la sesión realizada el 15 de abril del año en vigencia (15.04.24), se remitió a la directora del Sistema de Cuidado. La Directora convalidó el acta No. 16 de la sesión del 4 de marzo de 2024 y el acta No. 17 del 5 de abril y las remitió junto con el el informe del primer trimestre del año de la Comisión Intersectorial  al Despacho para suscripción por parte de la Secretaria de la Mujer. (31.05.24) </t>
  </si>
  <si>
    <t>Trazabilidad_SolicitudSuscripcion_Acta17CI
Trazabilidad_Convalidacion_Acta16y17_CI
Trazabilidad_SolicitudSuscripcion_Secretaria</t>
  </si>
  <si>
    <t>4. Convocar y gestionar las sesiones de la Unidad Técnica de Apoyo de la Comisión Intersectorial del Sistema de Cuidado según lo establecido en el Decreto 237 de 2020</t>
  </si>
  <si>
    <t xml:space="preserve">A. Se realizó sesión ordinaria virtual de la Unidad Técnica de Apoyo (28.05.24), la No. 48 desde que se expidió el Decreto 237 de 2020 (derogado en la actualidad) y la 9na desde que se expidió el Decreto 415 de 2023. En la quinta sesión del año se desarrolló esta agenda: 1. Verificación del quorum. 2. Presentación apuestas del Sistema Distrital de Cuidado en el Plan de Desarrollo Distrital 2024 – 2028 Bogotá Camina Segura. 3. Infocuidado. Balance de entrega de información con corte a abril y aclaraciones sobre las metas proyectadas por los sectores. 4. Recorrido y definición preliminar de servicios Manzana del Cuidado  en la Sede de la Secretaría General : CADE La Gaitana – Tibabuyes, Localidad de Suba. 5. Seguimiento a compromisos y balance Plan de Acción Comisión Intersectorial Sistema Distrital de Cuidado. 6. Varios. 
B. Elaboración del acta de la Unidad Técnica de Apoyo realizada el 30.04.24, remisión a la secretaría técnica (17.05.24) y y se remitió junto con el acta de la sesión No. 45 y 46  para publicación en las páginas Web de la Secretaría Distrital de la Mujer y el Sistema Distrital de Cuidado. (16.02.24)
C. Actualización de la Mesa de seguimiento al Convenio 913, Mesa de Infraestructura del Cuidado y Mesa de Infocuidado. 
</t>
  </si>
  <si>
    <t>Trazabilidad_SolicitudSuscripcion_Acta47UTA
Trazabilidad_SolicitudpublicacionOAP_ActasUTA
Directorio_MesasdeTrabajo_UTA_2024
PPT_ UTA_28.05.2024</t>
  </si>
  <si>
    <t>5. Convocar y gestionar las sesiones del Mecanismo de Participación y Seguimiento de la Comisión Intersectorial del Sistema de Cuidado según lo establecido en el Decreto 237 de 2020</t>
  </si>
  <si>
    <t xml:space="preserve">A. Se elaboró un proyecto de modificación de la Resolución No. 0541 de 2023 "Por medio de la cual se adopta el proceso de elección de algunas representaciones del Mecanismo de Participación y Seguimiento del Sistema Distrital de Cuidado según lo establecido en el Acuerdo Distrital 893 de 2023 y el Decreto Distrital 415 de 2023". Esta modificación se realizó debido a que al 9 de mayo de 2024 no se había inscrito ningún proceso para el proceso eleccionario del Mecanismo de Participación y Seguimiento del Sistema Distrital de Cuidado. El trámite se inició con la Oficina Asesora Jurídica. Posteriormente, se publicó el proyecto en LegalBog y en el sitio web de la Secretaría Distrital de la Mujer. Finalmente, se remitió el documento ajustado con los vistos buenos del equipo, la directora y la subsecretaria y se envió a Despacho para suscripción de la secretaria de la Mujer.
Nota: De acuerdo con lo establecido en el numeral 2 del artículo 6 del Decreto Distrital 415 de 2023, se debe programar una sesión trimestral, la cual no se convocó en el mes de febrero de 2024: “Programar las sesiones trimestrales de la Comisión y del Mecanismo de Participación y Seguimiento del Sistema Distrital de Cuidado, así como las extraordinarias cuando se requieran.” </t>
  </si>
  <si>
    <t>Trazabilidad_ModificaciónResolución_Procesoeleccionario
Trazabilidad_Firma, numeración y publicación de nueva resolución_Proceso Eleccionario
Certificado Publicacion Legalbog</t>
  </si>
  <si>
    <t>Gestionar 1 estrategia para la adecuación de infraestructura de manzanas de cuidado</t>
  </si>
  <si>
    <t xml:space="preserve">3. Gestionar 1 estrategia para la adecuación de infraestructura de manzanas de cuidado </t>
  </si>
  <si>
    <t>Durante el mes de mayo de 2024, se logró la operación de 23 manzanas de cuidado en el distrito. Así mismo, se avanzó en la convocatoria y  gestión para el desarrollo de 18 sesiones de mesas locales e interlocales, con el fin de realizar el monitoreo y seguimiento a la operación e  implementación de servicios según las fichas técnicas;  se desarrollaron socializaciones en las 19 localidades urbanas que promovieron la consolidación y  la apropiación de las Manzanas del Cuidado por parte de las personas cuidadoras, además de posicionar las Manzanas del Cuidado con actores sociales, comunitarios y ciudadanía en general, a fin de beneficiar las personas cuidadoras y  las personas que requieren cuidados en el distrito.</t>
  </si>
  <si>
    <t xml:space="preserve">
A la fecha se encuentran en operación 23 manzanas de cuidado en el Distrito,  cumpliendo con la meta de inauguración de manzanas proyectada para el primer semestre del año en curso  y ampliando así la oferta en localidades con índices altos de priorización a nivel distrital.
De esta manera, se cumple con el 100% de la meta de ejecución.</t>
  </si>
  <si>
    <t>Con relación a la gestión de una estrategia para la adecuación de infraestructura de manzanas de cuidado, durante el mes de mayo no se presentaron dificultades que alteren la normal ejecución de esta meta.</t>
  </si>
  <si>
    <t xml:space="preserve">Las 23 Manzanas del Cuidado inauguradas vienen ampliando la cobertura de atenciones y el posicionamiento en los territorios, beneficiando así a las personas cuidadoras y a las personas que requieren cuidados o altos niveles de apoyo en Bogotá.
</t>
  </si>
  <si>
    <t xml:space="preserve">6. Implementar actividades de difusión del programa de Sistema de Cuidado con ciudadanía y actores territoriales </t>
  </si>
  <si>
    <t xml:space="preserve">Durante el mes de mayo del 2024, desde la Estrategia Territorial de las Manzanas del Cuidado se implementaron 139 actividades de difusión y socialización del Sistema Distrital del Cuidado y los servicios de las 23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(1330) y 2024 (600).
En el mes de mayo de 2024 se realizaron 22 recorridos territoriales que permitieron posicionar la estrategia de Manzanas del Cuidado en el territorio con personas cuidadoras y actores claves de cada localidad, a saber: Antonio Nariño, Bosa, Centro (Santa Fe-Candelaria), Chapinero, Ciudad Bolívar, Engativá, Fontibón, Kennedy, Mochuelos, Puente Aranda, Rafael Uribe Uribe, San Cristóbal, Suba, Teusaquillo, Tunjuelito, Usaquén, Usme y Barrios Unidos. 
</t>
  </si>
  <si>
    <t>Actas de socializaciones por localidad 
Actas de recorridos territoriales</t>
  </si>
  <si>
    <t>7. Articular las acciones intersectoriales para la puesta en operación de cinco (5) manzanas del cuidado</t>
  </si>
  <si>
    <t>El 28 de mayo se desarrolló la Unidad Técnica de Apoyo número 48, en la cual  se ve el recorrido y definición preliminar de servicios Manzana del Cuidado en la Sede de la Secretaría
General: CADE La Gaitana – Tibabuyes, localidad de Suba.
Al cierre de de la progrmacion de este semestre  se inauguraron 2 manzanas del cuidado, con un cumplimiento al 100%</t>
  </si>
  <si>
    <t>Acta UTA del 28 de mayo de 2024, seión No. 48.</t>
  </si>
  <si>
    <t>8. Convocar y gestionar las sesiones de las Mesas Locales de las Manzanas del Cuidado que se encuentran en funcionamiento</t>
  </si>
  <si>
    <t xml:space="preserve">Para dar continuidad al reporte oportuno de las metas y actividades asociadas a convocar y gestionar las sesiones de las Mesas locales e Interlocales, se reporta para el mes de mayo del año 2024, la convocatoria a 18 espacios en el mes de junio: 14 mesas locales y 4 interlocales, de la siguiente forma de: 1-Bosa - Porvenir y campo verde, 2- Kennedy – Bella Vista y Timiza, 3-Ciudad Bolívar Manitas, Mochuelos y Ecoparque, 4- Usme, 5- San Cristóbal - CEFE y Juan Rey, 6-Mártires, 7-Usaquén, 8-Centro, 9- Engativá, 10- Rafael Uribe Uribe, 11- Antonio Narino, 12- Tunjuelito, 13- Chapinero, 14- Fontibón, 15- Suba, 16- Puente Aranda, 17- Teusaquillo y 18-Barrios Unidos. El orden del día propuesto fue: 
1.	Validación y verificación del Quorum
2.	Aprobación de orden del día
3.	Verificación compromisos de mesa local del mes abril
4.	Presentación y aprobación informe semestral
5.	Seguimiento a la implementación de servicios según ficha técnica:
   5.1. Alertas y compromisos
   5.2. Reporte Infocuidado
6.	Varios: definición de fechas recorridos territoriales
</t>
  </si>
  <si>
    <t>Correos de citación a los delegados  y delegadas a las mes locales del mes de junio</t>
  </si>
  <si>
    <t>Diseñar e implementar 1 estrategia de cuidado a cuidadoras</t>
  </si>
  <si>
    <t>4. Diseñar e implementar 1 estrategia de cuidado a cuidadoras</t>
  </si>
  <si>
    <t xml:space="preserve">Dentro del componente de formación para el mes de mayo de 2024 se ofreció atención en cursos de formación complementaria y procesos de Evaluación y Certificación por competencias a 569 cuidadoras en las Manzanas del Cuidado.
Orientación y asesoría psico jurídica: 2.364 cuidadoras (1.206 orientación y asesoría jurídica y 1.158 orientación psicosocial).	</t>
  </si>
  <si>
    <t>Con la implementación del proceso de formación de la Estrategia Cuidado a Cuidadoras, en el acumulado al término de la vigencia 2024 se han certificando a 420 mujeres en "Herramientas para Cuidadoras en el Reconocimiento de su Trabajo de Cuidado" a través del Aula Virtual de la SDMujer, en Manipulación de Alimentos a través de los procesos de Formación Complementaria implementados por los tutores/as SENA; así mismo en el marco del Convenio Interadministrativo 012 con el SENA se certificaron 149 mujeres cuidadoras en el proceso de Evaluación y Certificación por Competencias Laborales ECCL por las 3 evaluadoras vinculadas a nuestra entidad. para los procesos de Formación Complementaria, se cuenta con el apoyo de 23 formadoras en todas Manzanas del Cuidado de la Ciudad.
En el marco de los procesos realizados por el SIDICU en la vigencia referida al reporte, se han beneficiado del servicio de orientación y asesoría psico jurídica a 6.469 personas cuidadoras  ((3.301) orientación y asesoría jurídica y (3.168) orientación psicosocial).</t>
  </si>
  <si>
    <t>Se han presentado retrasos en la asignación de tutores por parte del Servicio Nacional de Aprendizaje SENA para las Manzanas de San Cristóbal - La Felicidad, Timiza, Ecoparque y Usme; no obstante ya se cuenta con remisión mediante correo de la situación a la persona encargada del Convenio con la cual se espera obtener pronta respuesta favorable de la situación.</t>
  </si>
  <si>
    <t xml:space="preserve">En cuanto al beneficio de la oferta de formación se logró la certificación de 569 personas cuidadoras, distribuidas de la siguiente manera: Manzanas del Cuidado de: Kennedy Bella Vista 45; Kennedy Timiza 33; Bosa Campo verde 31; Suba 30; Usaquén 30; Ciudad Bolívar Manitas 25; Usme 23; Tunjuelito 21; Rafael Uribe Uribe	16; Teusaquillo 16; Bosa Porvenir 15; San Cristóbal La Felicidad 15; Puente Aranda 15; Ciudad Bolívar Mochuelo 14; Ciudad Bolívar Ecoparque 23; San Cristóbal Juan Rey 12; Los Mártires 12; Barrios Unidos 12; Antonio Nariño 10; Fontibón 9; Chapinero 8; Centro 5. Y por parte de las tres evaluadoras: Evaluadora Marta Torres 62; Evaluadora Luz Serrano 60; Evaluadora Sandra Prieto 27.
En relación con la oferta de atención psico jurídica en el mes de MAYO, se benefició un TOTAL de 2.364 personas cuidadoras, de las cuales 1.206 recibieron orientación y asesoría jurídica en las localidades de: Antonio Nariño 31, Barrios Unidos 31, Bosa 27, Chapinero 31, Ciudad Bolívar 67, Engativá 56, Fontibón 67, Fuera de Bogotá 1,  Kennedy 59, La Candelaria 6, Mártires 37, Puente Aranda 60, Rafael Uribe 39, San Cristóbal 64, Santa Fe 25, Suba 26,  Teusaquillo 15,  Tunjuelito 38, Usaquén 39, Usme 38, Sin información 449.  Y 1.158 personas cuidadoras recibieron orientación psicosocial, distribuidas a lo largo de las localidades de la siguiente manera: Antonio Nariño 26, Barrios Unidos 27, Bosa 23, Chapinero 31, Ciudad Bolívar 73, Engativá 53, Fontibón 65, Kennedy 55, La Candelaria 6, Mártires 34, Puente Aranda 63, Rafael Uribe 28, San Cristóbal 63, Santa Fe 25, Suba 25, Teusaquillo 16,  Tunjuelito 37, Usaquén 34, Usme 41., Sin información 433. </t>
  </si>
  <si>
    <t>9. Implementar el componente de formación para cuidadoras</t>
  </si>
  <si>
    <t xml:space="preserve">Durante el mes de mayo se programaron y realizaron veinti (24) cursos de Formación Complementaria para mujeres cuidadoras, en "Herramientas para cuidadoras en el reconocimiento de su trabajo de cuidado" programa de 10 horas cuyos contenidos fueron elaborados junto a la Universidad Nacional de Colombia en la vigencia 2021 y a los que se accede a través del Aula Virtual de la Secretaría Distrital de la Mujer; Curso de Manipulación de Alimentos desarrollado por medio de Instructor del Servicio Nacional de Aprendizaje SENA en la Manzana del Cuidado de Usaquén; así como tres (3) procesos de Evaluación y Certificación por Competencias Laborales ECCL llevados a cabo por las tres (3) evaluadoras vinculadas a la entidad quienes certifican los conocimientos de las cuidadoras bajo la norma "Cuidar personas según protocolos de actividades básicas cotidianas", por lo cual el número total de cuidadoras certificadas en el marco de la Estrategia de Cuidado a Cuidadoras en el mes de mayo fue de quinientas sesenta y nueve (569). </t>
  </si>
  <si>
    <t>Reporte Simisional (descargado y analizado por la líder del componente)
Presentación con el análisis y consolidado de la meta de la vigencia</t>
  </si>
  <si>
    <t>10. Implementar el componente de orientación psicosocial y orientación y asesoría jurídica para personas cuidadoras</t>
  </si>
  <si>
    <t xml:space="preserve">En relación con la oferta de atención psico jurídica en el mes de MAYO, se benefició un TOTAL de 2.364 personas cuidadoras, de las cuales 1.206 recibieron orientación y asesoría jurídica en las localidades de: Antonio Nariño 31, Barrios Unidos 31, Bosa 27, Chapinero 31, Ciudad Bolívar 67, Engativá 56, Fontibón 67, Fuera de Bogotá 1,  Kennedy 59, La Candelaria 6, Mártires 37, Puente Aranda 60, Rafael Uribe 39, San Cristóbal 64, Santa Fe 25, Suba 26,  Teusaquillo 15,  Tunjuelito 38, Usaquén 39, Usme 38, Sin información 449.  Y 1.158 personas cuidadoras recibieron orientación psicosocial, distribuidas a lo largo de las localidades de la siguiente manera: Antonio Nariño 26, Barrios Unidos 27, Bosa 23, Chapinero 31, Ciudad Bolívar 73, Engativá 53, Fontibón 65, Kennedy 55, La Candelaria 6, Mártires 34, Puente Aranda 63, Rafael Uribe 28, San Cristóbal 63, Santa Fe 25, Suba 25, Teusaquillo 16,  Tunjuelito 37, Usaquén 34, Usme 41., Sin información 433. </t>
  </si>
  <si>
    <t>No aplica</t>
  </si>
  <si>
    <t xml:space="preserve">11. Implementar, monitorear y hacer seguimiento al Plan Integral de Acciones Afirmativas </t>
  </si>
  <si>
    <t xml:space="preserve">Durante el mes de mayo se implementaron dos (02) espacios respiro, se logró veinti tres (23) atenciones a mujeres cuidadoras, así:   
a) Un (1): Espacio de Respiro con el pueblo Rrom o Gitano, énfasis relajación y bienestar emocional// Fecha: 02.05.24 //Horario: 1pm–3 pm. // Atenciones: 12 
b) Un (1): Espacio de Respiro con la organización Unión Romani empoderamiento y bienestar emocional// Fecha: 07.05.24 // Horario: 1pm a 3:00pm. //Atenciones: 11   
Los avances que se reportan están relacionados a la vinculación por medio de compromisos contractual de una mujer perteneciente al pueblo gitano, su respectiva ruta de gestión y compromisos para dar cumplimiento a la PIAA, para un total de cinco compromisos contractuales, se adjuntan los informes de supervisión.   
Pueblos indígenas: compromiso contractual No. 782 de 2024; Comunidades negras y afrodescendientes, se están implementando tres AA, dos que responden a compromisos contractuales y una en relación a formación. i) Compromiso contractual No. 782 de 2024; ii) Compromiso contractual No. 758 de 2024; y iii) “4 grupos de 40 mujeres afrocolombianas empleadas domésticas vinculadas a los procesos de formación y homologación de saberes en el marco de la estrategia de cuidado a cuidadoras (Certificación de saberes empíricos)”, se generó una reunión interna 31.05.2024 para socializar la oferta a la líder sindical Caribeth Palacios perteneciente al sindicado de empleadas domésticas.  
Al respecto de las acciones con pueblo Rrom “Contratar a referentas Gitanas para incorporar la cosmogonía y cosmovisión Gitana a la estrategia de cuidado cuidadoras del Sistema Distrital de Cuidado.” Se realizó por medio los compromisos contractuales No. 782 de 2024 y N° 983 de 2024 
Durante el mes se realizaron seis reuniones, el 09.05, 14.05, dos el 16.05, el 17.05 y 27.05 directamente de seguimiento entre la líder de formación y acciones afirmativas, así como con la Dirección de Enfoque Diferencial y las referentes con vinculación contractual.    </t>
  </si>
  <si>
    <t xml:space="preserve">Anexo 11.1 05.06.2024 Desempeño meta PIAA  corte Mayo 
Anexo 11.1.2 05.06.2024 SEGUIMIENTO Y MONITOREO 
Anexo 11.1.3 Memorando asignación supervisión equipo PIAA 
Anexo 11.2.1 05.02.2024 Evidencia espacio de respiro mujeres gitanas- Relajación 
Anexo 11.2.2 05.07.2024 Evidencia Espacio Respiro mujeres gitanas- Empoderamiento y bienestar 
Anexo 11.3.1  Yessica Cristo Lombana Acta de Inicio  Cto 983  
Anexo 11.3.2  Yessica Cristo Lombana Minuta Cto 983 
Anexo 11.3.3 Ruta de Gestión y Compromisos Yessica Cristo Lombana Contrato 983-2024 
Anexo 11.3.4 Memorando Actualizado de Designación Apoyo Supervisión Equipo acciones afirmativas gitana 
Anexo 11.4.1 Claudia González Perlaza Informe Supervisión 2 843-2024  
Anexo 11.5.1 Mery Piedrahita Ref Gitana Informe Supervisión 1 Cto. 896-2024  
Anexo 11.6.1 Francelina Viasus Ref Indígena Informe Supervisión 1 Cto 782-2024 
Anexo 11.6.2 Francelina Viasus Ref Indígena Informe Supervisión 2 Cto 782-2024 
Anexo 11.7.1 05.09.2024 Evidencia Reunión Articulación ER Mujeres Indígenas 
Anexo 11.7.2 05.14.2024 Evidencia Reunión de equipo formación y Acciones Afirmativas 
Anexo 11.7.3 05.16.2024 Evidencia Reunión seguimiento PIAA acciones AfroyN 
Anexo 11.7.4 05.16.2024 Reunión coordinación AA-Seguimiento 
Anexo 11.7.5 05.17.2024 Recomendaciones referente Gitana Yessica Cristo 
Anexo 11.7.6 05.27.2024 Reunión coordinación AA-Seguimiento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</si>
  <si>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</si>
  <si>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</si>
  <si>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En el marco del diseño de un documento que abarque la implementación de la Estrategia Pedagógica y de Cambio Cultural para la valoración, resignificación, reconocimiento y redistribución del trabajo de cuidado no remunerado que realizan las mujeres en Bogotá, en el mes de mayo se actualizó la metodología A cuidar se aprende enfocada a población LGBTI. Este hace parte de las metodologías de la Caja de herramientas para la Transformación cultural. 
Adicionalmente, se construyeron los siguientes documentos para la implementación del equipo de Transformación Cultural a partir de tres ejes transversales:            
1.  Estrategia de comunicaciones desde un enfoque de transformación cultural para el reconocimiento y la redistribución de los trabajos de cuidados, así como en la organización de un calendario de campaña para el posicionamiento de los objetivos del equipo de Transformación Cultural. 
2. Componente de formación a formadores.  
3. Bases teóricas sustento de las acciones 2024 –2028. </t>
  </si>
  <si>
    <t xml:space="preserve">En lo que va del año 2024, con corte a mayo frente al proceso de diseño y socialización de la caja de herramientas de la Estrategia Pedagógica de Cambio Cultural se diseñó y revisó cuatro metodologías. La primera, "El Tendedero de Imaginarios" de estructura corta que se implementó en la inauguración de la primera manzana del cuidado con enfoque de Transformación Cultural Ecoparque en Ciudad Bolívar y la segunda, “Cuidarme y Cuidarte: Una tarea conjunta” del módulo “A cuidar se aprende-familias” de aplicación virtual para las personas cuidadoras beneficiarias del programa de Asistencia en casa, la tercera la golosa del cuidado, por último la metodología A cuidar se aprende enfocada a población LGBTI. 
Se diseñó una herramienta de arquitectura de decisiones para guiar la redistribución de los trabajos de cuidados en los hogares para las beneficiarias de Asistencia en Casa. 
Se diseño y envió la primera estrategia de comunicaciones desde un enfoque de transformación cultural para el reconocimiento y la redistribución de los trabajos de cuidados enfocada en el día de la madre, así como en la organización de un calendario de campaña para el posicionamiento de los objetivos del equipo de Transformación Cultural. 
Por último, se crearon otros dos documentos para la implementación del equipo de Transformación Cultural a partir de los ejes transversales: componente de formación a formadores y bases teóricas sustento de las acciones 2024 –2028.  </t>
  </si>
  <si>
    <t>En cuanto al diseño del documento para implementar la Estrategia Pedagógica para valorar, resignificar, reconocer y redistribuir el trabajo de cuidado no remunerado realizado por mujeres en Bogotá de enero a abril de 2024, no existieron dificultades ni retrasos que impactaran esta meta.</t>
  </si>
  <si>
    <t>La actualización de la metodología "A cuidar se aprende" para la población LGBTI promueve la inclusión y fomenta articulaciones más sólidas con las casas LGBTI y otros espacios diversos. Por otro lado, la estrategia de comunicación con enfoque de transformación cultural, así como el componente de formación a formadores podría amplificar la importancia de reconocer y redistribuir el trabajo de cuidado no remunerado, lo que puede llevar a cambiar percepciones, actitudes y comportamientos en poblaciones distintas a las que asisten a las unidades operativas del Sistema de Cuidado.  
Las bases teóricas para el periodo 2024-2028 proporcionan un marco sólido y fundamentado para la futura implementación, asegurando que las acciones sean coherentes con los resultados de la evaluación del Sistema de Cuidado y efectivas a largo plazo.</t>
  </si>
  <si>
    <t>12. Diseñar y generar contenido pedagogico y comunicativo, tanto físicio como digital, relacionado con los objetivos de Transformación Cultural, para generar una guía técnica a nivel Distrital y comunitario.</t>
  </si>
  <si>
    <t xml:space="preserve">Durante el mes de mayo se construyeron documentos para la estrategia de comunicación con enfoque de transformación cultural, así como para el componente de formación a formadores amplifica la importancia de reconocer y redistribuir el trabajo de cuidado no remunerado, lo que puede llevar a cambiar percepciones, actitudes y comportamientos en poblaciones distintas a las que asisten a las unidades operativas del Sistema de Cuidado.  
Las bases teóricas para el periodo 2024-2028 proporcionan un marco sólido y fundamentado para la futura implementación, asegurando que las acciones sean coherentes con los resultados de la evaluación del Sistema de Cuidado y efectivas a largo plazo. </t>
  </si>
  <si>
    <t>Documentos con metodologias revisadas y ejes transversales.</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</si>
  <si>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</si>
  <si>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</si>
  <si>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En mayo se beneficiaron 864 personas en las acciones de Transformación Cultural. Se resalta que esta información no tiene los filtros correspondientes del equipo de la Dirección de Gestión del conocimiento, sino que corresponde al reporte propio del equipo de Transformación Cultural y debe contrastarse con el de SIMISIONAL 2.0   
Adicionalmente, en mayo se realizaron ocho reuniones con miembros y posibles miembros de la Red de Alianzas del Cuidado para vincular a las organizaciones y realizar acciones de amplificación.   
Finalmente se participó en la sesión mensual de la Mesa de Trabajo Transformación Cultural en la que se socializaron los enfoques de 1. Cultura Ciudadana de la Secretaría de Cultura, Recreación y Deporte y 2. Género por parte de la Secretaría Distrital de la Mujer</t>
  </si>
  <si>
    <t xml:space="preserve">Desde enero a corte de mayo del 2024, se beneficiaron 2.137 personas en las acciones de Transformación Cultural. Se resalta que esta información no tiene los filtros correspondientes del equipo de la Dirección de Gestión del conocimiento, sino que corresponde al reporte propio del equipo de Transformación Cultural y debe ser contrastado con el reporte de gestión del conocimiento. 
Adicionalmente, se establecieron acciones con siete organizaciones que hacen o harán parte de la Red de Alianzas del cuidado y así indicar acciones de amplificación en transformación cultural con sus beneficiarios y público general: Se realizó articulación con Maloka, espacio donde se realizó la articulación la implementación del taller a cuidar se aprende a 20 directivos de la organización, se realizó reunión de seguimiento con Dersa, con base en el proceso de entrega del jabón para las manzanas, se ha retomado comunicación con el fin de realizar la actualización de la información inicial y llegar a más manzanas del cuidado, se inició la construcción del Plan Operativo Anual de Gelsa, se retomó contacto y se planteó una posible agenda con Propace, se inició proceso de articulación con Cinde, desde el programa Paternar, e la organización acción técnica social,Ey, Batuta, así mismo se inició diálogo con la empresa de telecomunicaciones Claro, la empresa de asistencia médica y arreglos locativos de Ike, donde se inició el proceso de orientación a el sello de la igualdad y estrategia de empleabilidad de la secretaría distrital de las mujeres, así mismo La academia de belleza Silueta Dorada, en la articulación de los diferentes escenarios se ha planteado espacios de co construcción con las organizaciones de los diferentes sectores, esto con el fin de generar fomentar espacios de amplificación.   
inalmente se ha apoyado y participado de 4 reuniones preparatorias para la entrega del liderazgo técnico y tres sesiones ordinarias de la Mesa de Trabajo de Transformación Cultural. </t>
  </si>
  <si>
    <t>Para el mes de mayo se subsanaron los retrasos en la contratación del equipo de transformación cultural, garantizando a el rol de liderazgo de la Red de Alianzas del Cuidado y el correcto proceso de cesión del contrato de un gestor territorial y la referenta afro.</t>
  </si>
  <si>
    <t xml:space="preserve">864 personas fueron sensibilizadas sobre la importancia de reconocer y redistribuir los trabajos de cuidados no remunerados con las acciones de transformación cultural, así como tuvieron la oportunidad de reflexionar sobre las normas sociales que permiten una redistribución inequitativa de los trabajos de cuidados no remunerados,   aportando así en la meta trazadora distrital de reducir el porcentaje de personas que consideran que las mujeres son mejores que los hombres para realizar los trabajos de cuidados. 
Se ha iniciado la vinculación de nuevas organizaciones a la Red de Alianzas del Cuidado, iniciando el proceso de firma de acta: Maloka, Ike y Claro. así como se están reactivando las alianzas conformadas en el 2023. 
or último, se participó en las tres sesiones de la Mesa de Transformación Cultural, cuyo eje central es trabajar distritalmente en la redistribuir equitativa y no sexista de los trabajos de cuidados en Bogotá. </t>
  </si>
  <si>
    <t xml:space="preserve">13. Implementar los talleres de cambio cultural </t>
  </si>
  <si>
    <t>En el mes de mayo se implementaron 66 talleres de Transformación Cultural, a través de los cuales se vincularon 864 personas beneficiarias de la siguiente manera: 
Nivel Distrital 75 personas;  Usaquén 11 personas; Chapinero 23 personas;  Santa Fe 15 personas;  San Cristóbal 147 personas; Usme 59 personas; Tunjuelito 32 personas; Bosa 44 personas;  Kennedy 112 personas; Fontibón 26 personas;  Engativá 19 personas; Suba 29 personas; Barrios Unidos 18 personas; Teusaquillo 18 personas; Antonio Nariño 19  personas; Mártires 34 personas; Puente Aranda 47 personas;  La Candelaria 8 personas; Rafael Uribe Uribe 42 personas; Ciudad Bolívar 80 personas; y Sumapaz 6 personas. 
Se resalta que esta información no tiene los filtros correspondientes del equipo de la Dirección de Gestión del conocimiento, sino que corresponde al reporte propio del equipo de Transformación Cultural.</t>
  </si>
  <si>
    <t>Tablero auto reporte de actividades de transformación cultural</t>
  </si>
  <si>
    <t>14. Implementar la Red de Alianzas del Cuidado</t>
  </si>
  <si>
    <t xml:space="preserve">Para el mes de mayo se realizaron 8 reuniones en el marco de la Red de Alianzas del Cuidado con las siguientes organizaciones: Acción Técnica Social, Batuta, Propace, Gelsa, Programa Paternar, Empresa Ey, Empresa Ike y Claro desde allí se retomaron algunos compromisos existentes y se dio inicio a compartir el acta de la red de alianzas del cuidado. </t>
  </si>
  <si>
    <t>Actas de reuniones lideradas por la RAC</t>
  </si>
  <si>
    <t>15. Convocar y gestionar las sesiones de la Mesa de Transformación Cultural de la Unidad Técnica de Apoyo de la Comisión Intersectorial del Sistema de Cuidado</t>
  </si>
  <si>
    <t>En el marco de la Mesa de Trabajo de Transformación Cultural se participó en calidad de delegado de la Secretaría de la mujer en una tercera sesión de la Mesa de Trabajo de Transformación Cultural, desde las que se coordinan acciones para la lograr la redistribución de los trabajos de cuidados en Bogotá. En mayo se participó en la socialización de los enfoques de 1. Cultura Ciudadana de la Secretaría de Cultura, Recreación y Deporte y 2. Género por parte de la Secretaría Distrital de la Mujer.</t>
  </si>
  <si>
    <t>Acta mesa de transformación cultural</t>
  </si>
  <si>
    <t>Gestionar la implementación de 1 estrategia de unidades móviles de cuidado</t>
  </si>
  <si>
    <t>7. Gestionar la implementación de 1 estrategia de unidades móviles de cuidado</t>
  </si>
  <si>
    <t>Durante el mes de mayo se adelanto a satisfacción la validación de la documentación entregada por el contratista y la verificación de paz y salvo con corte al pago No. 19. 
Se logró acordar un cronograma con el contratista para proceder con la liquidación del contrato en el mes de junio con acuerdo bilateral.</t>
  </si>
  <si>
    <t xml:space="preserve">Se dio cierre operativo satisfactorio al contrato 928 de 2022 dejando todo listo para el trámite del último pago y del proceso de liquidación. </t>
  </si>
  <si>
    <t xml:space="preserve">Se tiene retraso con el proceso de pago de la cuenta no 20 del contrato 928 de 2022, como alternativa de solución se subsano las observaciones presentadas por el área financiera y se hará seguimiento efectivo para el proceso de pago a satisfacción y proceder con la liquidación del contrato. </t>
  </si>
  <si>
    <t>Desde el inicio de la estrategia en 2021, los Buses del Cuidado han operado de manera intinerante en 14 de las 20 localidades de Bogotá, en zonas urbanas donde no es posible implementar manzanas del cuidad y en zonas rurales, cuyas particularidades geograficas requieren que una alternativa movil para llevar servcios de cuidado en proximidad a las casas de las personas cuidadoras.
Con corte de Infocuidado del 29 de febrero, la estrategia alcanzó a 5.074 personas.
Ciclo 1**	 477 
Ciclo 2**	 572 
Ciclo 3	 	 854 
Ciclo 4	  	 885 
Ciclo 5	 	 2.421 
TOTAL	  	 5.074 
* El total de personas no es igual a la suma por bus o por ciclo, pues una misma persona pudo participar en los diferentes buses y diferentes ciclos.
** Para el ciclo 1 y 2 se tiene información únicamente de los servicios brindados por la Secretaría Distrital de la Mujer</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</si>
  <si>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</si>
  <si>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 xml:space="preserve">Para dar cierre adecuado al contrato 928 de 2022 se adelanto reunión con el contratista para revisar el paz y salvo del contrato, proyectar un cronograma para la liquidación de este y revisar la constancia de entrega de documentos e información. </t>
  </si>
  <si>
    <t>1. Acta del 2 de mayo de 2024
2. Constancia de entrega a satisfacción de la información documental del contrato</t>
  </si>
  <si>
    <t>17. Convocar y gestionar las sesiones de las Mesa de Unidades Móviles de Servicios del Cuidado</t>
  </si>
  <si>
    <t xml:space="preserve">Para dar continuidad al reporte oportuno de las metas y actividades asociadas a convocar y gestionar las sesiones de las Mesas Interlocales, se reporta en el mes de mayo 2024 los soportes de avance en convocatoria y gestión de insumos para el desarrollo de la mesa interlocal de Buses del Cuidado a realizarse en el mes de junio 2024.							
							</t>
  </si>
  <si>
    <t>1. Citación Mesa Interlocal para el mes de junio 2024
2. Gestión de insumos para el desarrollo de la mesa interlocal de Buses del Cuidado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</si>
  <si>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</si>
  <si>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</si>
  <si>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</si>
  <si>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</si>
  <si>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</si>
  <si>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</si>
  <si>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</si>
  <si>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 xml:space="preserve">ENFOQUE DIFERENCIAL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</si>
  <si>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</si>
  <si>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</si>
  <si>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</si>
  <si>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</si>
  <si>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</si>
  <si>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</si>
  <si>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</si>
  <si>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</si>
  <si>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</si>
  <si>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</si>
  <si>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</si>
  <si>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</si>
  <si>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</si>
  <si>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</si>
  <si>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</si>
  <si>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</si>
  <si>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</si>
  <si>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LGBTI</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</si>
  <si>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</si>
  <si>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</si>
  <si>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</si>
  <si>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</si>
  <si>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</si>
  <si>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</si>
  <si>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</si>
  <si>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</si>
  <si>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</si>
  <si>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</si>
  <si>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</si>
  <si>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</si>
  <si>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</si>
  <si>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</si>
  <si>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</si>
  <si>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</si>
  <si>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</si>
  <si>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Afrodescendientes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</si>
  <si>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</si>
  <si>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</si>
  <si>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</si>
  <si>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</si>
  <si>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</si>
  <si>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</si>
  <si>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</si>
  <si>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Raizales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</si>
  <si>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</si>
  <si>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</si>
  <si>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</si>
  <si>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</si>
  <si>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</si>
  <si>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No responde</t>
  </si>
  <si>
    <t>Rrom</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</si>
  <si>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</si>
  <si>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</si>
  <si>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</si>
  <si>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</si>
  <si>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</si>
  <si>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</si>
  <si>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</si>
  <si>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</si>
  <si>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</si>
  <si>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</si>
  <si>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</si>
  <si>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</si>
  <si>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</si>
  <si>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</si>
  <si>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</si>
  <si>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</si>
  <si>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</si>
  <si>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</si>
  <si>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</si>
  <si>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</si>
  <si>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</si>
  <si>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</si>
  <si>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</si>
  <si>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</si>
  <si>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</si>
  <si>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</si>
  <si>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</si>
  <si>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</si>
  <si>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</si>
  <si>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</si>
  <si>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</si>
  <si>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</si>
  <si>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</si>
  <si>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</si>
  <si>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</si>
  <si>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</si>
  <si>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</si>
  <si>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</si>
  <si>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</si>
  <si>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</si>
  <si>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</si>
  <si>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</si>
  <si>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</si>
  <si>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</si>
  <si>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</si>
  <si>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</si>
  <si>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</si>
  <si>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</si>
  <si>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</si>
  <si>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</si>
  <si>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</si>
  <si>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</si>
  <si>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</si>
  <si>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</si>
  <si>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</si>
  <si>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</si>
  <si>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</si>
  <si>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</si>
  <si>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</si>
  <si>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</si>
  <si>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</si>
  <si>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</si>
  <si>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</si>
  <si>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</si>
  <si>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</si>
  <si>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</si>
  <si>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</si>
  <si>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</si>
  <si>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</si>
  <si>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</si>
  <si>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</si>
  <si>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</si>
  <si>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</si>
  <si>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</si>
  <si>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</si>
  <si>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</si>
  <si>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</si>
  <si>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</si>
  <si>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</si>
  <si>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</si>
  <si>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</si>
  <si>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</si>
  <si>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</si>
  <si>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</si>
  <si>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</si>
  <si>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</si>
  <si>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</si>
  <si>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</si>
  <si>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</si>
  <si>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</si>
  <si>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</si>
  <si>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</si>
  <si>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</si>
  <si>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</si>
  <si>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</si>
  <si>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</si>
  <si>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</si>
  <si>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</si>
  <si>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</si>
  <si>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</si>
  <si>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</si>
  <si>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</si>
  <si>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</si>
  <si>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</si>
  <si>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</si>
  <si>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</si>
  <si>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</si>
  <si>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</si>
  <si>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</si>
  <si>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</si>
  <si>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</si>
  <si>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</si>
  <si>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</si>
  <si>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</si>
  <si>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</si>
  <si>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</si>
  <si>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Sistema Distrital de Cuidado</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</si>
  <si>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</si>
  <si>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</si>
  <si>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</si>
  <si>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</si>
  <si>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</si>
  <si>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</si>
  <si>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</si>
  <si>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</si>
  <si>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</si>
  <si>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</si>
  <si>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</si>
  <si>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</si>
  <si>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</si>
  <si>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</si>
  <si>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</si>
  <si>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</si>
  <si>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</si>
  <si>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</si>
  <si>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</si>
  <si>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</si>
  <si>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</si>
  <si>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</si>
  <si>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</si>
  <si>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</si>
  <si>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</si>
  <si>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</si>
  <si>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</si>
  <si>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</si>
  <si>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</si>
  <si>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Implementación de la estrategia pedagógica para la valoración, la resignificación, el reconocimiento y la redistribución del trabajo de cuidado no remunerado que realizan las mujeres en Bogotá ejecutada / Implementación de la estrategia pedagógica para la valoración, la resignificación, el reconocimiento y la redistribución del trabajo de cuidado no remunerado que realizan las mujeres en Bogotá programada</t>
  </si>
  <si>
    <t>Creciente</t>
  </si>
  <si>
    <t>Estrategia</t>
  </si>
  <si>
    <t>Avance en la  implementación de la estrategia pedagógica para la valoración, la resignificación, el reconocimiento y la redistribución del trabajo de cuidado no remunerado que realizan las mujeres en Bogotá.</t>
  </si>
  <si>
    <t>Dirección del Sistema de Cuidado</t>
  </si>
  <si>
    <t>Trimestral</t>
  </si>
  <si>
    <t xml:space="preserve">Documento consolidado del Sistema Distrital de Cuidado </t>
  </si>
  <si>
    <t>En lo que va del año 2024, con corte a mayo frente al proceso de diseño y socialización de la caja de herramientas de la Estrategia Pedagógica de Cambio Cultural se diseñó y revisó dos metodologías y se propusieron otras dos. La primera, "El Tendedero de Imaginarios" de estructura corta que se implementó en la inauguración de la primera manzana del cuidado con enfoque de Transformación Cultural Ecoparque en Ciudad Bolívar y la segunda, “Cuidarme y Cuidarte: Una tarea conjunta” del módulo “A cuidar se aprende-familias” de aplicación virtual para las personas cuidadoras beneficiarias del programa de Asistencia en casa.  Las dos metodologias nuevas tienen como objetivo proponer un espacio continuo de reflexión respecto de la redistribución de los trabajos de cuidados no remunerados, y la ultima es una propuesta de espacios para un proceso formativo.</t>
  </si>
  <si>
    <t>Soportes Plan de Acción Mayo.</t>
  </si>
  <si>
    <t>Formular las bases técnicas y coordinar la implementación del sistema distrital del cuidado</t>
  </si>
  <si>
    <t>Porcentaje de avance en la definición técnica y coordinación para la implementación del sistema distrital de cuidado</t>
  </si>
  <si>
    <t>Definición técnica y coordinación para la implementación del sistema distrital de cuidado Ejecutada / Definición técnica y coordinación para la implementación del sistema distrital de cuidado Programada</t>
  </si>
  <si>
    <t>Suma</t>
  </si>
  <si>
    <t>Porcentaje</t>
  </si>
  <si>
    <t>Avance en la construcción del documento de lineamientos técnicos para la formulación de las bases del Sistema Distrital de Cuidado y los resultados de articulación con las entidades distritales que hacen parte del sistema</t>
  </si>
  <si>
    <t xml:space="preserve">Con corte a Mayo de 2024 se han realizado tres (3) jorandas de socialización del Sistema Distrital de Cuidado y sus lineamientos técnicos. </t>
  </si>
  <si>
    <t>Soportes Plan de Acción.</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</si>
  <si>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</si>
  <si>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</si>
  <si>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Implementación de 1a estrategia para la adecuación de infraestructura de manzanas de 
cuidado ejecutada / Implementación de 1a estrategia para la adecuación de infraestructura de manzanas de 
cuidado programada</t>
  </si>
  <si>
    <t>Avances en la implementación de 1a estrategia para la adecuación de infraestructura de manzanas de 
cuidado</t>
  </si>
  <si>
    <t>Informes de gestión de las manzanas y unidades de cuidado implementadas</t>
  </si>
  <si>
    <t>En el marco de los procesos realizados por el SIDICU en la vigencia referida al reporte, se han beneficiado del servicio de orientación y asesoría psico jurídica a 6.469 personas cuidadoras (3.301 orientación y asesoría jurídica y 3.168 orientación psicosocial).
A la fecha se encuentran en operación 23 manzanas de cuidado en el Distrito.
Con la implementación del Ciclo V de operacion, la estrategia de Buses del Cuidado operó hasta el mes de Abril en seis localidades: Barrios Unidos, Antonio Nariño, Kennedy, Usaquen, Ciudad Bolivar y Santafé.</t>
  </si>
  <si>
    <t>Número de mujeres formadas en cuidados, en el marco de la estrategia cuidado a cuidadoras</t>
  </si>
  <si>
    <t>Mujeres únicas formadas (Incluye certificadas) / Mujeres únicas formadas (Incluye certificadas) programadas</t>
  </si>
  <si>
    <t>Mujeres formadas</t>
  </si>
  <si>
    <t>Mujeres únicas formadas (Incluye certificadas).</t>
  </si>
  <si>
    <t>Mensual</t>
  </si>
  <si>
    <t>SiMisional</t>
  </si>
  <si>
    <t>Durante el mes de mayo se programaron y realizaron veinti cuatro (24) cursos de Formación Complementaria para mujeres cuidadoras.
El número total de cuidadoras certificadas dentro del proceso de Formación Complementaria en el mes de mayo fue de quinientas sesenta y nueve (569). La atención por parte del equipo de formación se prestó en las veinti tres (23) manzanas del cuidado y en los dos (2) buses del cuidado. Distribuidas de la siguiente manera: Manzanas del Cuidado de: Kennedy Bella Vista 45; Kennedy Timiza 33; Bosa Campo verde 31; Suba 30; Usaquén 30; Ciudad Bolívar Manitas 25; Usme 23; Tunjuelito 21; Rafael Uribe Uribe	16; Teusaquillo 16; Bosa Porvenir 15; San Cristóbal La Felicidad 15; Puente Aranda 15; Ciudad Bolívar Mochuelo 14; Ciudad Bolívar Ecoparque 23; San Cristóbal Juan Rey 12; Los Mártires 12; Barrios Unidos 12; Antonio Nariño 10; Fontibón 9; Chapinero 8; Centro 5. Y por parte de las tres evaluadoras: Evaluadora Marta Torres 62; Evaluadora Luz Serrano 60; Evaluadora Sandra Prieto 27.</t>
  </si>
  <si>
    <t>Soportes Plan de Acción mes de Mayo, Meta 4 Act 9.</t>
  </si>
  <si>
    <t xml:space="preserve">
Con corte a Mayo de 2024 se han realizado un total de 1.181 cursos de Formación Complmentaria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t>
  </si>
  <si>
    <t>Número de personas vinculadas a los talleres de cambio cultural</t>
  </si>
  <si>
    <t>Número de personas vinculadas en talleres presenciales y virtual de cambio cultural / Número de personas vinculadas en talleres presenciales y virtual de cambio cultural programadas</t>
  </si>
  <si>
    <t>Personas vinculadas</t>
  </si>
  <si>
    <t xml:space="preserve">Número de personas vinculadas en talleres presenciales y virtual de cambio cultural.  </t>
  </si>
  <si>
    <t>En mayo se beneficiaron 864 personas en los talleres de Transformación Cultural.</t>
  </si>
  <si>
    <t>Soportes Plan de Acción mes de Mayo, Meta 6.</t>
  </si>
  <si>
    <t>Con corte a Mayo de 2024 se han beneficiado 2.181 personas en los talleres de Transformación Cultural.</t>
  </si>
  <si>
    <t>Número de manzanas inauguradas</t>
  </si>
  <si>
    <t>Número de manzanas del cuidado puestas en operación en Bogotá / Número de manzanas del cuidado puestas en operación en Bogotá programadas</t>
  </si>
  <si>
    <t>Manzanas puestas en operación</t>
  </si>
  <si>
    <t>Número de manzanas del cuidado puestas en operación en Bogotá</t>
  </si>
  <si>
    <t xml:space="preserve">Al cierre de de la progarmacion de este semestre  se inauguraron 2 manzanas del cuidado, con un cumplimiento al 100%.
Con corte a Mayo 2024 el numero de Manzanas del Cuidado inauguradas y en operación son 23. </t>
  </si>
  <si>
    <t>Soportes Plan de Acción mes de Mayo, Meta 3 Act 7.</t>
  </si>
  <si>
    <t xml:space="preserve">Con corte a Mayo 2024 el numero de Manzanas del Cuidado inauguradas y en operación son 23. </t>
  </si>
  <si>
    <t>Gestión del Sistema Distrital de Cuidado</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</si>
  <si>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</si>
  <si>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</si>
  <si>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Implementación del Sistema Distrital de Cuidad / Implementación del Sistema Distrital de Cuidad programado</t>
  </si>
  <si>
    <t xml:space="preserve">Constante </t>
  </si>
  <si>
    <t xml:space="preserve">Porcentaje </t>
  </si>
  <si>
    <t xml:space="preserve">Avance en la implementación del Sistema Distrital de Cuidado </t>
  </si>
  <si>
    <t xml:space="preserve">Matriz de programación mensual </t>
  </si>
  <si>
    <t>Durante el mes de mayo 2024, se logró avanzar con los talleres de cambio cultural, a través de estos se logró atender 864 personas y frente a las orientaciones psicosociales y psico jurídicas, se lograron 2364 atenciones.</t>
  </si>
  <si>
    <t>Soportes Plan de Acción Mayo</t>
  </si>
  <si>
    <t xml:space="preserve">En el marco de implementación del Sistema Distrital de Cuidado con corte a Mayo de 2024 se ha obtenido un cumplimiento del 100% de la programación para la implementación del SIDICU dado el funcionamiento de las dos unidades móviles y las 23 Manzanas del Cuidado que se encuentran en operación. Por otra parte, en el marco de la actividad asociada a las orientaciones psicosociales y psicourídicas, con corte a Mayo de 2024 se han logrado 6.469 atenciones y en el marco de la actividad asociada  a talleres de transformación cultural se han logrado 2.181. </t>
  </si>
  <si>
    <t>ELABORÓ</t>
  </si>
  <si>
    <t>Firma:</t>
  </si>
  <si>
    <t>APROBÓ (Según aplique Gerenta de proyecto, Lider técnica y responsable de proceso)</t>
  </si>
  <si>
    <t>REVISÓ OFICINA ASESORA DE PLANEACIÓN</t>
  </si>
  <si>
    <t xml:space="preserve">VoBo. </t>
  </si>
  <si>
    <t>Nombre: Jacqueline Marín Pérez</t>
  </si>
  <si>
    <t xml:space="preserve">Nombre: </t>
  </si>
  <si>
    <t>Nombre: Angie Paola Mesa Rojas</t>
  </si>
  <si>
    <t>Nombre:</t>
  </si>
  <si>
    <t>Nombre: Carlos Alfonso Gaitán Sánchez</t>
  </si>
  <si>
    <t>Cargo: Profesional Universitario</t>
  </si>
  <si>
    <t xml:space="preserve">Cargo: Directora del Sistema de Cuidado </t>
  </si>
  <si>
    <t>Cargo: Subsecretaria del Cuidado y Politicas de Igualdad</t>
  </si>
  <si>
    <t xml:space="preserve">Cargo: </t>
  </si>
  <si>
    <t>Cargo: Jefe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</si>
  <si>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</si>
  <si>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</si>
  <si>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</si>
  <si>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</si>
  <si>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</si>
  <si>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</si>
  <si>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</si>
  <si>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MAYO</t>
  </si>
  <si>
    <t>INDICADOR / META:</t>
  </si>
  <si>
    <t>Número de mujeres formadas en cuidados, en el marco de la Estrategia de Cuidado a Cuidadoras. La meta para el año 2024 son 1.000 cuidadoras</t>
  </si>
  <si>
    <t>LOCALIDAD</t>
  </si>
  <si>
    <t>TOTAL POR LOCALIDAD</t>
  </si>
  <si>
    <t>GRUPO ETARIO</t>
  </si>
  <si>
    <t>Magnitud</t>
  </si>
  <si>
    <t>Presupuesto</t>
  </si>
  <si>
    <t>Discapacidad</t>
  </si>
  <si>
    <t>Menor de 12</t>
  </si>
  <si>
    <t>Entre 12 y 14</t>
  </si>
  <si>
    <t>Entre 15 y 28</t>
  </si>
  <si>
    <t>Entre 29 y 59</t>
  </si>
  <si>
    <t xml:space="preserve">Igual o mayo a 60 </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</si>
  <si>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</si>
  <si>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</si>
  <si>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</si>
  <si>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</si>
  <si>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</si>
  <si>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</si>
  <si>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</si>
  <si>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</si>
  <si>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</si>
  <si>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</si>
  <si>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</si>
  <si>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</si>
  <si>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</si>
  <si>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</si>
  <si>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</si>
  <si>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</si>
  <si>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</si>
  <si>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</si>
  <si>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</si>
  <si>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</si>
  <si>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</si>
  <si>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</si>
  <si>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</si>
  <si>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</si>
  <si>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</si>
  <si>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FEBRERO</t>
  </si>
  <si>
    <t>Número de personas vinculadas a los talleres de cambio cultural. La meta para el año 2024 son 2.000 ciudadanas y ciudadanos</t>
  </si>
  <si>
    <t>Página 1 de 4</t>
  </si>
  <si>
    <t>CONTROL DE CAMBIOS EN EL PLAN DE ACCIÓN</t>
  </si>
  <si>
    <t>Fecha de aprobación</t>
  </si>
  <si>
    <t>Cambio</t>
  </si>
  <si>
    <t>Justificación del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</si>
</sst>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0\ &quot;€&quot;;\-#,##0\ &quot;€&quot;"/>
    <numFmt numFmtId="165" formatCode="_-* #,##0\ &quot;€&quot;_-;\-* #,##0\ &quot;€&quot;_-;_-* &quot;-&quot;\ &quot;€&quot;_-;_-@_-"/>
    <numFmt numFmtId="166" formatCode="_-&quot;$&quot;* #,##0.00_-;\-&quot;$&quot;* #,##0.00_-;_-&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0.0%"/>
    <numFmt numFmtId="172" formatCode="#,##0;[Red]#,##0"/>
    <numFmt numFmtId="173" formatCode="_-* #,##0_-;\-* #,##0_-;_-* &quot;-&quot;_-;_-@"/>
    <numFmt numFmtId="174" formatCode="_-* #,##0.00\ _€_-;\-* #,##0.00\ _€_-;_-* &quot;-&quot;\ _€_-;_-@"/>
    <numFmt numFmtId="175" formatCode="_-* #,##0\ _€_-;\-* #,##0\ _€_-;_-* &quot;-&quot;\ _€_-;_-@"/>
    <numFmt numFmtId="176" formatCode="#,##0.0"/>
    <numFmt numFmtId="177" formatCode="#,##0.000"/>
    <numFmt numFmtId="178" formatCode="0.000"/>
    <numFmt numFmtId="179" formatCode="#,##0_ ;\-#,##0\ "/>
    <numFmt numFmtId="180" formatCode="_-* #,##0\ _€_-;\-* #,##0\ _€_-;_-* &quot;-&quot;??\ _€_-;_-@_-"/>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rgb="FF000000"/>
      <name val="Tahoma"/>
      <family val="2"/>
    </font>
    <font>
      <sz val="9"/>
      <color rgb="FF000000"/>
      <name val="Tahoma"/>
      <family val="2"/>
    </font>
    <font>
      <sz val="11"/>
      <name val="Calibri"/>
      <family val="2"/>
    </font>
    <font>
      <sz val="11"/>
      <color rgb="FF000000"/>
      <name val="Calibri"/>
      <family val="2"/>
    </font>
    <font>
      <b/>
      <sz val="11"/>
      <name val="Calibri"/>
      <family val="2"/>
      <scheme val="minor"/>
    </font>
    <font>
      <sz val="11"/>
      <color rgb="FF000000"/>
      <name val="Calibri"/>
      <family val="2"/>
      <scheme val="minor"/>
    </font>
    <font>
      <b/>
      <sz val="11"/>
      <color rgb="FF000000"/>
      <name val="Calibri"/>
      <family val="2"/>
      <scheme val="minor"/>
    </font>
    <font>
      <sz val="11"/>
      <color rgb="FF242424"/>
      <name val="Aptos Narrow"/>
      <family val="2"/>
    </font>
    <font>
      <sz val="11"/>
      <name val="Cambria"/>
      <family val="1"/>
      <scheme val="major"/>
    </font>
    <font>
      <sz val="11"/>
      <color theme="1"/>
      <name val="Cambria"/>
      <family val="1"/>
      <scheme val="major"/>
    </font>
    <font>
      <sz val="11"/>
      <color rgb="FF000000"/>
      <name val="Cambria"/>
      <family val="1"/>
      <scheme val="major"/>
    </font>
    <font>
      <sz val="11"/>
      <color rgb="FF000000"/>
      <name val="Times New Roman"/>
      <charset val="1"/>
    </font>
    <font>
      <sz val="11"/>
      <color rgb="FF000000"/>
      <name val="Times New Roman"/>
    </font>
  </fonts>
  <fills count="1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4DFEC"/>
        <bgColor rgb="FF000000"/>
      </patternFill>
    </fill>
    <fill>
      <patternFill patternType="solid">
        <fgColor rgb="FFD9D9D9"/>
        <bgColor rgb="FF000000"/>
      </patternFill>
    </fill>
    <fill>
      <patternFill patternType="solid">
        <fgColor rgb="FFCCC0DA"/>
        <bgColor rgb="FF000000"/>
      </patternFill>
    </fill>
    <fill>
      <patternFill patternType="solid">
        <fgColor rgb="FFFFFFFF"/>
        <bgColor rgb="FF000000"/>
      </patternFill>
    </fill>
    <fill>
      <patternFill patternType="solid">
        <fgColor rgb="FFDDDDDD"/>
        <bgColor rgb="FF000000"/>
      </patternFill>
    </fill>
  </fills>
  <borders count="10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rgb="FF000000"/>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right style="thin">
        <color indexed="64"/>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medium">
        <color indexed="64"/>
      </left>
      <right style="thin">
        <color rgb="FF000000"/>
      </right>
      <top/>
      <bottom style="medium">
        <color indexed="64"/>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s>
  <cellStyleXfs count="33">
    <xf numFmtId="0" fontId="0" fillId="0" borderId="0"/>
    <xf numFmtId="0" fontId="17" fillId="3" borderId="62" applyNumberFormat="0" applyAlignment="0" applyProtection="0"/>
    <xf numFmtId="49" fontId="19" fillId="0" borderId="0" applyFill="0" applyBorder="0" applyProtection="0">
      <alignment horizontal="left" vertical="center"/>
    </xf>
    <xf numFmtId="0" fontId="20" fillId="4" borderId="63" applyNumberFormat="0" applyFont="0" applyFill="0" applyAlignment="0"/>
    <xf numFmtId="0" fontId="20" fillId="4" borderId="64"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8"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8" fontId="4"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70" fontId="2" fillId="0" borderId="0" applyFont="0" applyFill="0" applyBorder="0" applyAlignment="0" applyProtection="0"/>
    <xf numFmtId="169" fontId="17" fillId="0" borderId="0" applyFont="0" applyFill="0" applyBorder="0" applyAlignment="0" applyProtection="0"/>
    <xf numFmtId="166" fontId="1" fillId="0" borderId="0" applyFont="0" applyFill="0" applyBorder="0" applyAlignment="0" applyProtection="0"/>
    <xf numFmtId="164"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5" fillId="0" borderId="0"/>
    <xf numFmtId="0" fontId="4" fillId="0" borderId="0"/>
    <xf numFmtId="0" fontId="2" fillId="0" borderId="0"/>
    <xf numFmtId="9" fontId="1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51">
    <xf numFmtId="0" fontId="0" fillId="0" borderId="0" xfId="0"/>
    <xf numFmtId="0" fontId="0" fillId="0" borderId="0" xfId="0" applyAlignment="1">
      <alignment vertical="center"/>
    </xf>
    <xf numFmtId="0" fontId="9" fillId="9" borderId="65" xfId="21" applyFont="1" applyFill="1" applyBorder="1" applyAlignment="1">
      <alignment vertical="center" wrapText="1"/>
    </xf>
    <xf numFmtId="0" fontId="9" fillId="9" borderId="0" xfId="21" applyFont="1" applyFill="1" applyAlignment="1">
      <alignment vertical="center" wrapText="1"/>
    </xf>
    <xf numFmtId="0" fontId="10" fillId="9" borderId="0" xfId="21" applyFont="1" applyFill="1" applyAlignment="1">
      <alignment vertical="center" wrapText="1"/>
    </xf>
    <xf numFmtId="0" fontId="9" fillId="9" borderId="1" xfId="21" applyFont="1" applyFill="1" applyBorder="1" applyAlignment="1">
      <alignment vertical="center" wrapText="1"/>
    </xf>
    <xf numFmtId="0" fontId="8" fillId="9" borderId="0" xfId="21" applyFont="1" applyFill="1" applyAlignment="1">
      <alignment vertical="center" wrapText="1"/>
    </xf>
    <xf numFmtId="0" fontId="8" fillId="9" borderId="2" xfId="21" applyFont="1" applyFill="1" applyBorder="1" applyAlignment="1">
      <alignment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9" borderId="1" xfId="21" applyFont="1" applyFill="1" applyBorder="1" applyAlignment="1">
      <alignment horizontal="center" vertical="center" wrapText="1"/>
    </xf>
    <xf numFmtId="0" fontId="9" fillId="9" borderId="66" xfId="21" applyFont="1" applyFill="1" applyBorder="1" applyAlignment="1">
      <alignment horizontal="center" vertical="center" wrapText="1"/>
    </xf>
    <xf numFmtId="0" fontId="11" fillId="9" borderId="0" xfId="21" applyFont="1" applyFill="1" applyAlignment="1">
      <alignment horizontal="center" vertical="center" wrapText="1"/>
    </xf>
    <xf numFmtId="0" fontId="9" fillId="9" borderId="0" xfId="21" applyFont="1" applyFill="1" applyAlignment="1">
      <alignment horizontal="center" vertical="center" wrapText="1"/>
    </xf>
    <xf numFmtId="0" fontId="11" fillId="0" borderId="0" xfId="21" applyFont="1" applyAlignment="1">
      <alignment horizontal="center" vertical="center" wrapText="1"/>
    </xf>
    <xf numFmtId="0" fontId="12" fillId="2" borderId="0" xfId="21"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0" fillId="0" borderId="0" xfId="0" applyNumberFormat="1" applyAlignment="1">
      <alignment vertical="center"/>
    </xf>
    <xf numFmtId="165" fontId="17" fillId="0" borderId="0" xfId="14" applyFont="1" applyAlignment="1">
      <alignment vertical="center"/>
    </xf>
    <xf numFmtId="0" fontId="9" fillId="0" borderId="3" xfId="21" applyFont="1" applyBorder="1" applyAlignment="1">
      <alignment horizontal="center" vertical="center" wrapText="1"/>
    </xf>
    <xf numFmtId="0" fontId="9" fillId="0" borderId="4" xfId="21" applyFont="1" applyBorder="1" applyAlignment="1">
      <alignment horizontal="left" vertical="center" wrapText="1"/>
    </xf>
    <xf numFmtId="0" fontId="9" fillId="10" borderId="5" xfId="21" applyFont="1" applyFill="1" applyBorder="1" applyAlignment="1">
      <alignment horizontal="left" vertical="center" wrapText="1"/>
    </xf>
    <xf numFmtId="171" fontId="9" fillId="10" borderId="5" xfId="27" applyNumberFormat="1" applyFont="1" applyFill="1" applyBorder="1" applyAlignment="1" applyProtection="1">
      <alignment vertical="center" wrapText="1"/>
    </xf>
    <xf numFmtId="165" fontId="28" fillId="0" borderId="0" xfId="14" applyFont="1" applyAlignment="1">
      <alignment vertical="center"/>
    </xf>
    <xf numFmtId="0" fontId="28" fillId="0" borderId="0" xfId="0" applyFont="1" applyAlignment="1">
      <alignment vertical="center"/>
    </xf>
    <xf numFmtId="0" fontId="9" fillId="10" borderId="6" xfId="21" applyFont="1" applyFill="1" applyBorder="1" applyAlignment="1">
      <alignment horizontal="left" vertical="center" wrapText="1"/>
    </xf>
    <xf numFmtId="9" fontId="8" fillId="10" borderId="6" xfId="27" applyFont="1" applyFill="1" applyBorder="1" applyAlignment="1" applyProtection="1">
      <alignment horizontal="center" vertical="center" wrapText="1"/>
      <protection locked="0"/>
    </xf>
    <xf numFmtId="0" fontId="9" fillId="0" borderId="6" xfId="21" applyFont="1" applyBorder="1" applyAlignment="1">
      <alignment horizontal="left" vertical="center" wrapText="1"/>
    </xf>
    <xf numFmtId="9" fontId="8" fillId="0" borderId="6" xfId="28" applyFont="1" applyFill="1" applyBorder="1" applyAlignment="1" applyProtection="1">
      <alignment horizontal="center" vertical="center" wrapText="1"/>
      <protection locked="0"/>
    </xf>
    <xf numFmtId="0" fontId="29" fillId="0" borderId="0" xfId="0" applyFont="1" applyAlignment="1">
      <alignment vertical="center"/>
    </xf>
    <xf numFmtId="0" fontId="31" fillId="10" borderId="7" xfId="0" applyFont="1" applyFill="1" applyBorder="1" applyAlignment="1">
      <alignment vertical="center"/>
    </xf>
    <xf numFmtId="0" fontId="31" fillId="10" borderId="8" xfId="0" applyFont="1" applyFill="1" applyBorder="1" applyAlignment="1">
      <alignment vertical="center"/>
    </xf>
    <xf numFmtId="0" fontId="31" fillId="10" borderId="0" xfId="0" applyFont="1" applyFill="1" applyAlignment="1">
      <alignment vertical="center"/>
    </xf>
    <xf numFmtId="0" fontId="31" fillId="10" borderId="9" xfId="0" applyFont="1" applyFill="1" applyBorder="1" applyAlignment="1">
      <alignment vertical="center"/>
    </xf>
    <xf numFmtId="0" fontId="31" fillId="10" borderId="10" xfId="0" applyFont="1" applyFill="1" applyBorder="1" applyAlignment="1">
      <alignment vertical="center"/>
    </xf>
    <xf numFmtId="0" fontId="31" fillId="10" borderId="11" xfId="0" applyFont="1" applyFill="1" applyBorder="1" applyAlignment="1">
      <alignment vertical="center"/>
    </xf>
    <xf numFmtId="0" fontId="31" fillId="10" borderId="6" xfId="0" applyFont="1" applyFill="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29" fillId="0" borderId="6" xfId="0" applyFont="1" applyBorder="1" applyAlignment="1">
      <alignment vertical="center"/>
    </xf>
    <xf numFmtId="0" fontId="9" fillId="10" borderId="3" xfId="0" applyFont="1" applyFill="1" applyBorder="1" applyAlignment="1">
      <alignment horizontal="center" vertical="center" wrapText="1"/>
    </xf>
    <xf numFmtId="0" fontId="32" fillId="10" borderId="6" xfId="0" applyFont="1" applyFill="1" applyBorder="1" applyAlignment="1">
      <alignment horizontal="center" vertical="center"/>
    </xf>
    <xf numFmtId="0" fontId="29" fillId="0" borderId="0" xfId="0" applyFont="1" applyAlignment="1">
      <alignment horizontal="center" vertical="center"/>
    </xf>
    <xf numFmtId="0" fontId="33" fillId="0" borderId="6" xfId="0" applyFont="1" applyBorder="1" applyAlignment="1">
      <alignment vertical="center"/>
    </xf>
    <xf numFmtId="0" fontId="32" fillId="10" borderId="6" xfId="0" applyFont="1" applyFill="1" applyBorder="1" applyAlignment="1">
      <alignment horizontal="left" vertical="center"/>
    </xf>
    <xf numFmtId="0" fontId="29" fillId="0" borderId="6" xfId="0" applyFont="1" applyBorder="1" applyAlignment="1">
      <alignment horizontal="left" vertical="center"/>
    </xf>
    <xf numFmtId="0" fontId="29" fillId="0" borderId="12" xfId="0" applyFont="1" applyBorder="1" applyAlignment="1">
      <alignment horizontal="left" vertical="center"/>
    </xf>
    <xf numFmtId="41" fontId="29" fillId="0" borderId="6" xfId="12" applyFont="1" applyFill="1" applyBorder="1" applyAlignment="1">
      <alignment vertical="center"/>
    </xf>
    <xf numFmtId="0" fontId="33" fillId="0" borderId="0" xfId="0" applyFont="1" applyAlignment="1">
      <alignment vertical="center"/>
    </xf>
    <xf numFmtId="0" fontId="31" fillId="0" borderId="0" xfId="0" applyFont="1" applyAlignment="1">
      <alignment horizontal="left" vertical="center"/>
    </xf>
    <xf numFmtId="0" fontId="31" fillId="10" borderId="6" xfId="0" applyFont="1" applyFill="1" applyBorder="1" applyAlignment="1">
      <alignment vertical="center"/>
    </xf>
    <xf numFmtId="41" fontId="29" fillId="0" borderId="12" xfId="12" applyFont="1" applyFill="1" applyBorder="1" applyAlignment="1">
      <alignment vertical="center"/>
    </xf>
    <xf numFmtId="49" fontId="29" fillId="0" borderId="12" xfId="12" applyNumberFormat="1" applyFont="1" applyFill="1" applyBorder="1" applyAlignment="1">
      <alignment vertical="center"/>
    </xf>
    <xf numFmtId="49" fontId="29" fillId="0" borderId="6" xfId="12" applyNumberFormat="1" applyFont="1" applyFill="1" applyBorder="1" applyAlignment="1">
      <alignment vertical="center"/>
    </xf>
    <xf numFmtId="0" fontId="29" fillId="0" borderId="0" xfId="0" applyFont="1" applyAlignment="1">
      <alignment horizontal="left" vertical="center"/>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9" fillId="0" borderId="1" xfId="21" applyFont="1" applyBorder="1" applyAlignment="1">
      <alignment vertical="center" wrapText="1"/>
    </xf>
    <xf numFmtId="0" fontId="9" fillId="0" borderId="0" xfId="21" applyFont="1" applyAlignment="1">
      <alignment vertical="center" wrapText="1"/>
    </xf>
    <xf numFmtId="0" fontId="10" fillId="0" borderId="0" xfId="21" applyFont="1" applyAlignment="1">
      <alignment vertical="center" wrapText="1"/>
    </xf>
    <xf numFmtId="0" fontId="8" fillId="0" borderId="0" xfId="21" applyFont="1" applyAlignment="1">
      <alignment vertical="center" wrapText="1"/>
    </xf>
    <xf numFmtId="0" fontId="8" fillId="0" borderId="2" xfId="21" applyFont="1" applyBorder="1" applyAlignment="1">
      <alignment vertical="center" wrapText="1"/>
    </xf>
    <xf numFmtId="168" fontId="9" fillId="0" borderId="3" xfId="10" applyFont="1" applyFill="1" applyBorder="1" applyAlignment="1" applyProtection="1">
      <alignment horizontal="center" vertical="center" wrapText="1"/>
    </xf>
    <xf numFmtId="9" fontId="31" fillId="10" borderId="6" xfId="27" applyFont="1" applyFill="1" applyBorder="1" applyAlignment="1">
      <alignment horizontal="center" vertical="center" wrapText="1"/>
    </xf>
    <xf numFmtId="9" fontId="29" fillId="0" borderId="0" xfId="27" applyFont="1" applyAlignment="1">
      <alignment vertical="center"/>
    </xf>
    <xf numFmtId="0" fontId="9" fillId="12" borderId="6" xfId="21" applyFont="1" applyFill="1" applyBorder="1" applyAlignment="1">
      <alignment horizontal="center" vertical="center" wrapText="1"/>
    </xf>
    <xf numFmtId="0" fontId="9" fillId="9" borderId="67" xfId="21" applyFont="1" applyFill="1" applyBorder="1" applyAlignment="1">
      <alignment vertical="center" wrapText="1"/>
    </xf>
    <xf numFmtId="0" fontId="9" fillId="9" borderId="68" xfId="21" applyFont="1" applyFill="1" applyBorder="1" applyAlignment="1">
      <alignment vertical="center" wrapText="1"/>
    </xf>
    <xf numFmtId="0" fontId="9" fillId="0" borderId="5" xfId="21" applyFont="1" applyBorder="1" applyAlignment="1">
      <alignment horizontal="center" vertical="center" wrapText="1"/>
    </xf>
    <xf numFmtId="0" fontId="8" fillId="0" borderId="23" xfId="21" applyFont="1" applyBorder="1" applyAlignment="1">
      <alignment horizontal="left" vertical="center" wrapText="1"/>
    </xf>
    <xf numFmtId="167" fontId="9" fillId="0" borderId="5" xfId="11" applyFont="1" applyFill="1" applyBorder="1" applyAlignment="1" applyProtection="1">
      <alignment horizontal="center" vertical="center" wrapText="1"/>
    </xf>
    <xf numFmtId="9" fontId="9" fillId="0" borderId="6" xfId="21" applyNumberFormat="1" applyFont="1" applyBorder="1" applyAlignment="1">
      <alignment horizontal="center" vertical="center" wrapText="1"/>
    </xf>
    <xf numFmtId="0" fontId="8" fillId="0" borderId="1" xfId="21" applyFont="1" applyBorder="1" applyAlignment="1">
      <alignment horizontal="left" vertical="center" wrapText="1"/>
    </xf>
    <xf numFmtId="3" fontId="9" fillId="0" borderId="0" xfId="21" applyNumberFormat="1" applyFont="1" applyAlignment="1">
      <alignment horizontal="center" vertical="center" wrapText="1"/>
    </xf>
    <xf numFmtId="167" fontId="9" fillId="0" borderId="0" xfId="11" applyFont="1" applyFill="1" applyBorder="1" applyAlignment="1" applyProtection="1">
      <alignment horizontal="center" vertical="center" wrapText="1"/>
    </xf>
    <xf numFmtId="0" fontId="30" fillId="0" borderId="0" xfId="21" applyFont="1" applyAlignment="1">
      <alignment horizontal="center" vertical="center" wrapText="1"/>
    </xf>
    <xf numFmtId="0" fontId="30" fillId="0" borderId="2" xfId="21" applyFont="1" applyBorder="1" applyAlignment="1">
      <alignment horizontal="center" vertical="center" wrapTex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center" vertical="center"/>
    </xf>
    <xf numFmtId="0" fontId="14" fillId="0" borderId="22" xfId="0" applyFont="1" applyBorder="1" applyAlignment="1">
      <alignment horizontal="left" vertical="center" wrapText="1"/>
    </xf>
    <xf numFmtId="0" fontId="14" fillId="0" borderId="16" xfId="0" applyFont="1" applyBorder="1" applyAlignment="1">
      <alignment horizontal="left" vertical="center" wrapText="1"/>
    </xf>
    <xf numFmtId="0" fontId="35"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2" borderId="23" xfId="21" applyFont="1" applyFill="1" applyBorder="1" applyAlignment="1">
      <alignment horizontal="center" vertical="center" wrapText="1"/>
    </xf>
    <xf numFmtId="0" fontId="9" fillId="12" borderId="5" xfId="21" applyFont="1" applyFill="1" applyBorder="1" applyAlignment="1">
      <alignment horizontal="center" vertical="center" wrapText="1"/>
    </xf>
    <xf numFmtId="173" fontId="8" fillId="0" borderId="69" xfId="25" applyNumberFormat="1" applyFont="1" applyBorder="1" applyAlignment="1">
      <alignment vertical="top" wrapText="1"/>
    </xf>
    <xf numFmtId="0" fontId="8" fillId="0" borderId="69" xfId="25" applyFont="1" applyBorder="1" applyAlignment="1">
      <alignment vertical="top" wrapText="1"/>
    </xf>
    <xf numFmtId="0" fontId="8" fillId="0" borderId="70" xfId="25" applyFont="1" applyBorder="1" applyAlignment="1">
      <alignment vertical="top" wrapText="1"/>
    </xf>
    <xf numFmtId="174" fontId="8" fillId="0" borderId="69" xfId="25" applyNumberFormat="1" applyFont="1" applyBorder="1" applyAlignment="1">
      <alignment horizontal="center" vertical="center" wrapText="1"/>
    </xf>
    <xf numFmtId="0" fontId="8" fillId="0" borderId="6" xfId="25" applyFont="1" applyBorder="1" applyAlignment="1">
      <alignment vertical="top" wrapText="1"/>
    </xf>
    <xf numFmtId="3" fontId="8" fillId="0" borderId="70" xfId="25" applyNumberFormat="1" applyFont="1" applyBorder="1" applyAlignment="1">
      <alignment vertical="center" wrapText="1"/>
    </xf>
    <xf numFmtId="3" fontId="8" fillId="0" borderId="71" xfId="25" applyNumberFormat="1" applyFont="1" applyBorder="1" applyAlignment="1">
      <alignment vertical="center" wrapText="1"/>
    </xf>
    <xf numFmtId="0" fontId="33" fillId="0" borderId="39" xfId="0" applyFont="1" applyBorder="1" applyAlignment="1">
      <alignment horizontal="center" vertical="center"/>
    </xf>
    <xf numFmtId="0" fontId="8" fillId="0" borderId="39" xfId="0" applyFont="1" applyBorder="1" applyAlignment="1">
      <alignment horizontal="center" vertical="center" wrapText="1"/>
    </xf>
    <xf numFmtId="9" fontId="29" fillId="0" borderId="6" xfId="27" applyFont="1" applyFill="1" applyBorder="1" applyAlignment="1">
      <alignment horizontal="center" vertical="center"/>
    </xf>
    <xf numFmtId="0" fontId="29" fillId="0" borderId="6" xfId="27" applyNumberFormat="1" applyFont="1" applyFill="1" applyBorder="1" applyAlignment="1">
      <alignment vertical="center" wrapText="1"/>
    </xf>
    <xf numFmtId="176" fontId="8" fillId="0" borderId="6" xfId="25" applyNumberFormat="1" applyFont="1" applyBorder="1" applyAlignment="1">
      <alignment vertical="center" wrapText="1"/>
    </xf>
    <xf numFmtId="0" fontId="33" fillId="0" borderId="11" xfId="0" applyFont="1" applyBorder="1" applyAlignment="1">
      <alignment horizontal="center" vertical="center"/>
    </xf>
    <xf numFmtId="0" fontId="8" fillId="0" borderId="11" xfId="0" applyFont="1" applyBorder="1" applyAlignment="1">
      <alignment horizontal="center" vertical="center" wrapText="1"/>
    </xf>
    <xf numFmtId="174" fontId="8" fillId="0" borderId="72" xfId="25" applyNumberFormat="1" applyFont="1" applyBorder="1" applyAlignment="1">
      <alignment horizontal="center" vertical="center" wrapText="1"/>
    </xf>
    <xf numFmtId="174" fontId="8" fillId="0" borderId="6" xfId="25" applyNumberFormat="1" applyFont="1" applyBorder="1" applyAlignment="1">
      <alignment horizontal="center" vertical="center" wrapText="1"/>
    </xf>
    <xf numFmtId="174" fontId="8" fillId="0" borderId="73" xfId="25" applyNumberFormat="1" applyFont="1" applyBorder="1" applyAlignment="1">
      <alignment horizontal="center" vertical="center" wrapText="1"/>
    </xf>
    <xf numFmtId="177" fontId="8" fillId="0" borderId="4" xfId="25" applyNumberFormat="1" applyFont="1" applyBorder="1" applyAlignment="1">
      <alignment vertical="center" wrapText="1"/>
    </xf>
    <xf numFmtId="178" fontId="33" fillId="0" borderId="11" xfId="0" applyNumberFormat="1" applyFont="1" applyBorder="1" applyAlignment="1">
      <alignment horizontal="center" vertical="center"/>
    </xf>
    <xf numFmtId="173" fontId="8" fillId="0" borderId="69" xfId="25" applyNumberFormat="1" applyFont="1" applyBorder="1" applyAlignment="1">
      <alignment horizontal="center" vertical="center" wrapText="1"/>
    </xf>
    <xf numFmtId="173" fontId="8" fillId="0" borderId="75" xfId="25" applyNumberFormat="1" applyFont="1" applyBorder="1" applyAlignment="1">
      <alignment horizontal="center" vertical="center" wrapText="1"/>
    </xf>
    <xf numFmtId="1" fontId="33" fillId="0" borderId="11" xfId="0" applyNumberFormat="1" applyFont="1" applyBorder="1" applyAlignment="1">
      <alignment horizontal="center" vertical="center"/>
    </xf>
    <xf numFmtId="0" fontId="8" fillId="0" borderId="0" xfId="25" applyFont="1" applyAlignment="1">
      <alignment vertical="top" wrapText="1"/>
    </xf>
    <xf numFmtId="0" fontId="8" fillId="0" borderId="70" xfId="25" applyFont="1" applyBorder="1" applyAlignment="1">
      <alignment horizontal="center" vertical="center" wrapText="1"/>
    </xf>
    <xf numFmtId="0" fontId="29" fillId="0" borderId="3" xfId="0" applyFont="1" applyBorder="1" applyAlignment="1">
      <alignment vertical="center"/>
    </xf>
    <xf numFmtId="0" fontId="33" fillId="0" borderId="9" xfId="0" applyFont="1" applyBorder="1" applyAlignment="1">
      <alignment horizontal="center" vertical="center"/>
    </xf>
    <xf numFmtId="0" fontId="8" fillId="0" borderId="6" xfId="25" applyFont="1" applyBorder="1" applyAlignment="1">
      <alignment horizontal="center" vertical="center" wrapText="1"/>
    </xf>
    <xf numFmtId="9" fontId="8" fillId="0" borderId="6" xfId="25" applyNumberFormat="1" applyFont="1" applyBorder="1" applyAlignment="1">
      <alignment horizontal="center" vertical="center" wrapText="1"/>
    </xf>
    <xf numFmtId="9" fontId="29" fillId="0" borderId="6" xfId="0" applyNumberFormat="1" applyFont="1" applyBorder="1" applyAlignment="1">
      <alignment vertical="center"/>
    </xf>
    <xf numFmtId="9" fontId="33" fillId="0" borderId="39" xfId="0" applyNumberFormat="1" applyFont="1" applyBorder="1" applyAlignment="1">
      <alignment horizontal="center" vertical="center"/>
    </xf>
    <xf numFmtId="10" fontId="8" fillId="0" borderId="38" xfId="0" applyNumberFormat="1" applyFont="1" applyBorder="1" applyAlignment="1">
      <alignment horizontal="center" vertical="center"/>
    </xf>
    <xf numFmtId="171" fontId="29" fillId="0" borderId="6" xfId="27" applyNumberFormat="1" applyFont="1" applyFill="1" applyBorder="1" applyAlignment="1">
      <alignment horizontal="center" vertical="center"/>
    </xf>
    <xf numFmtId="175" fontId="8" fillId="0" borderId="69" xfId="25" applyNumberFormat="1" applyFont="1" applyBorder="1" applyAlignment="1">
      <alignment horizontal="left" vertical="center" wrapText="1"/>
    </xf>
    <xf numFmtId="0" fontId="8" fillId="0" borderId="6" xfId="25" applyFont="1" applyBorder="1" applyAlignment="1">
      <alignment horizontal="left" vertical="center" wrapText="1"/>
    </xf>
    <xf numFmtId="175" fontId="8" fillId="0" borderId="72" xfId="25" applyNumberFormat="1" applyFont="1" applyBorder="1" applyAlignment="1">
      <alignment horizontal="left" vertical="center" wrapText="1"/>
    </xf>
    <xf numFmtId="0" fontId="8" fillId="0" borderId="74" xfId="25" applyFont="1" applyBorder="1" applyAlignment="1">
      <alignment horizontal="left" vertical="center" wrapText="1"/>
    </xf>
    <xf numFmtId="0" fontId="8" fillId="0" borderId="69" xfId="25" applyFont="1" applyBorder="1" applyAlignment="1">
      <alignment horizontal="left" vertical="center" wrapText="1"/>
    </xf>
    <xf numFmtId="0" fontId="8" fillId="0" borderId="72" xfId="25" applyFont="1" applyBorder="1" applyAlignment="1">
      <alignment horizontal="left" vertical="center" wrapText="1"/>
    </xf>
    <xf numFmtId="0" fontId="8" fillId="0" borderId="70" xfId="25" applyFont="1" applyBorder="1" applyAlignment="1">
      <alignment horizontal="left" vertical="center" wrapText="1"/>
    </xf>
    <xf numFmtId="0" fontId="8" fillId="0" borderId="71" xfId="25" applyFont="1" applyBorder="1" applyAlignment="1">
      <alignment horizontal="left" vertical="center" wrapText="1"/>
    </xf>
    <xf numFmtId="3" fontId="8" fillId="0" borderId="69" xfId="25" applyNumberFormat="1" applyFont="1" applyBorder="1" applyAlignment="1">
      <alignment horizontal="left" vertical="center" wrapText="1"/>
    </xf>
    <xf numFmtId="0" fontId="8" fillId="0" borderId="76" xfId="25" applyFont="1" applyBorder="1" applyAlignment="1">
      <alignment horizontal="left" vertical="center" wrapText="1"/>
    </xf>
    <xf numFmtId="179" fontId="8" fillId="0" borderId="70" xfId="25" applyNumberFormat="1" applyFont="1" applyBorder="1" applyAlignment="1">
      <alignment horizontal="left" vertical="center" wrapText="1"/>
    </xf>
    <xf numFmtId="9" fontId="8" fillId="0" borderId="6" xfId="25" applyNumberFormat="1" applyFont="1" applyBorder="1" applyAlignment="1">
      <alignment horizontal="left" vertical="center" wrapText="1"/>
    </xf>
    <xf numFmtId="174" fontId="8" fillId="0" borderId="69" xfId="25" applyNumberFormat="1" applyFont="1" applyBorder="1" applyAlignment="1">
      <alignment horizontal="left" vertical="center" wrapText="1"/>
    </xf>
    <xf numFmtId="0" fontId="13" fillId="0" borderId="6" xfId="0" applyFont="1" applyBorder="1" applyAlignment="1">
      <alignment horizontal="center" vertical="center" wrapText="1"/>
    </xf>
    <xf numFmtId="0" fontId="41" fillId="0" borderId="0" xfId="0" applyFont="1"/>
    <xf numFmtId="0" fontId="9" fillId="13" borderId="18" xfId="0" applyFont="1" applyFill="1" applyBorder="1" applyAlignment="1">
      <alignment wrapText="1"/>
    </xf>
    <xf numFmtId="0" fontId="9" fillId="0" borderId="1" xfId="0" applyFont="1" applyBorder="1" applyAlignment="1">
      <alignment wrapText="1"/>
    </xf>
    <xf numFmtId="0" fontId="9" fillId="13" borderId="46" xfId="0" applyFont="1" applyFill="1" applyBorder="1" applyAlignment="1">
      <alignment wrapText="1"/>
    </xf>
    <xf numFmtId="0" fontId="9" fillId="13" borderId="48" xfId="0" applyFont="1" applyFill="1" applyBorder="1" applyAlignment="1">
      <alignment wrapText="1"/>
    </xf>
    <xf numFmtId="0" fontId="9" fillId="14" borderId="0" xfId="0" applyFont="1" applyFill="1" applyAlignment="1">
      <alignment wrapText="1"/>
    </xf>
    <xf numFmtId="0" fontId="9" fillId="13" borderId="31" xfId="0" applyFont="1" applyFill="1" applyBorder="1" applyAlignment="1">
      <alignment wrapText="1"/>
    </xf>
    <xf numFmtId="0" fontId="9" fillId="13" borderId="20" xfId="0" applyFont="1" applyFill="1" applyBorder="1" applyAlignment="1">
      <alignment wrapText="1"/>
    </xf>
    <xf numFmtId="0" fontId="41" fillId="0" borderId="11" xfId="0" applyFont="1" applyBorder="1"/>
    <xf numFmtId="3" fontId="41" fillId="0" borderId="11" xfId="0" applyNumberFormat="1" applyFont="1" applyBorder="1"/>
    <xf numFmtId="0" fontId="41" fillId="0" borderId="10" xfId="0" applyFont="1" applyBorder="1"/>
    <xf numFmtId="3" fontId="41" fillId="0" borderId="14" xfId="0" applyNumberFormat="1" applyFont="1" applyBorder="1"/>
    <xf numFmtId="0" fontId="41" fillId="0" borderId="80" xfId="0" applyFont="1" applyBorder="1"/>
    <xf numFmtId="0" fontId="9" fillId="13" borderId="14" xfId="0" applyFont="1" applyFill="1" applyBorder="1" applyAlignment="1">
      <alignment wrapText="1"/>
    </xf>
    <xf numFmtId="0" fontId="41" fillId="0" borderId="60" xfId="0" applyFont="1" applyBorder="1"/>
    <xf numFmtId="9" fontId="41" fillId="0" borderId="60" xfId="0" applyNumberFormat="1" applyFont="1" applyBorder="1"/>
    <xf numFmtId="0" fontId="41" fillId="0" borderId="46" xfId="0" applyFont="1" applyBorder="1"/>
    <xf numFmtId="9" fontId="41" fillId="0" borderId="48" xfId="0" applyNumberFormat="1" applyFont="1" applyBorder="1"/>
    <xf numFmtId="0" fontId="9" fillId="0" borderId="4" xfId="0" applyFont="1" applyBorder="1" applyAlignment="1">
      <alignment wrapText="1"/>
    </xf>
    <xf numFmtId="0" fontId="9" fillId="15" borderId="19" xfId="0" applyFont="1" applyFill="1" applyBorder="1" applyAlignment="1">
      <alignment wrapText="1"/>
    </xf>
    <xf numFmtId="171" fontId="9" fillId="10" borderId="5" xfId="27" applyNumberFormat="1" applyFont="1" applyFill="1" applyBorder="1" applyAlignment="1" applyProtection="1">
      <alignment horizontal="center" vertical="center" wrapText="1"/>
    </xf>
    <xf numFmtId="0" fontId="9" fillId="0" borderId="3" xfId="0" applyFont="1" applyBorder="1" applyAlignment="1">
      <alignment horizontal="center" wrapText="1"/>
    </xf>
    <xf numFmtId="0" fontId="9" fillId="0" borderId="5" xfId="0" applyFont="1" applyBorder="1" applyAlignment="1">
      <alignment horizontal="center" wrapText="1"/>
    </xf>
    <xf numFmtId="0" fontId="9" fillId="0" borderId="81" xfId="0" applyFont="1" applyBorder="1" applyAlignment="1">
      <alignment horizontal="center" wrapText="1"/>
    </xf>
    <xf numFmtId="4" fontId="41" fillId="0" borderId="11" xfId="0" applyNumberFormat="1" applyFont="1" applyBorder="1"/>
    <xf numFmtId="9" fontId="9" fillId="9" borderId="6" xfId="21"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15" borderId="81" xfId="0" applyFont="1" applyFill="1" applyBorder="1" applyAlignment="1">
      <alignment horizontal="center" vertical="center" wrapText="1"/>
    </xf>
    <xf numFmtId="0" fontId="8" fillId="15" borderId="81" xfId="0" applyFont="1" applyFill="1" applyBorder="1" applyAlignment="1">
      <alignment horizontal="center" vertical="center" wrapText="1"/>
    </xf>
    <xf numFmtId="168" fontId="41" fillId="0" borderId="18" xfId="10" applyFont="1" applyFill="1" applyBorder="1"/>
    <xf numFmtId="168" fontId="41" fillId="0" borderId="11" xfId="10" applyFont="1" applyFill="1" applyBorder="1"/>
    <xf numFmtId="9" fontId="41" fillId="0" borderId="45" xfId="27" applyFont="1" applyBorder="1"/>
    <xf numFmtId="168" fontId="41" fillId="0" borderId="46" xfId="10" applyFont="1" applyFill="1" applyBorder="1"/>
    <xf numFmtId="168" fontId="41" fillId="0" borderId="14" xfId="10" applyFont="1" applyBorder="1"/>
    <xf numFmtId="168" fontId="41" fillId="0" borderId="18" xfId="10" applyFont="1" applyBorder="1"/>
    <xf numFmtId="168" fontId="41" fillId="0" borderId="11" xfId="10" applyFont="1" applyBorder="1"/>
    <xf numFmtId="168" fontId="41" fillId="0" borderId="46" xfId="10" applyFont="1" applyBorder="1"/>
    <xf numFmtId="0" fontId="8" fillId="0" borderId="8" xfId="0" applyFont="1" applyBorder="1" applyAlignment="1">
      <alignment horizontal="center" wrapText="1"/>
    </xf>
    <xf numFmtId="0" fontId="9" fillId="0" borderId="40" xfId="0" applyFont="1" applyBorder="1" applyAlignment="1">
      <alignment horizontal="center" vertical="center" wrapText="1"/>
    </xf>
    <xf numFmtId="0" fontId="33" fillId="15" borderId="5" xfId="0" applyFont="1" applyFill="1" applyBorder="1" applyAlignment="1">
      <alignment horizontal="center" vertical="center" wrapText="1"/>
    </xf>
    <xf numFmtId="0" fontId="33" fillId="15" borderId="81" xfId="0" applyFont="1" applyFill="1" applyBorder="1" applyAlignment="1">
      <alignment horizontal="center" vertical="center" wrapText="1"/>
    </xf>
    <xf numFmtId="0" fontId="9" fillId="9" borderId="3" xfId="21" applyFont="1" applyFill="1" applyBorder="1" applyAlignment="1">
      <alignment horizontal="center" vertical="center" wrapText="1"/>
    </xf>
    <xf numFmtId="0" fontId="9" fillId="13" borderId="2" xfId="0" applyFont="1" applyFill="1" applyBorder="1" applyAlignment="1">
      <alignment wrapText="1"/>
    </xf>
    <xf numFmtId="0" fontId="41" fillId="0" borderId="6" xfId="0" applyFont="1" applyBorder="1"/>
    <xf numFmtId="0" fontId="29" fillId="0" borderId="3" xfId="0" applyFont="1" applyBorder="1" applyAlignment="1">
      <alignment horizontal="center" vertical="center"/>
    </xf>
    <xf numFmtId="180" fontId="17" fillId="0" borderId="20" xfId="10" applyNumberFormat="1" applyFont="1" applyBorder="1" applyAlignment="1">
      <alignment vertical="center"/>
    </xf>
    <xf numFmtId="180" fontId="17" fillId="0" borderId="21" xfId="10" applyNumberFormat="1" applyFont="1" applyBorder="1" applyAlignment="1">
      <alignment vertical="center"/>
    </xf>
    <xf numFmtId="180" fontId="17" fillId="0" borderId="13" xfId="10" applyNumberFormat="1" applyFont="1" applyBorder="1" applyAlignment="1">
      <alignment vertical="center"/>
    </xf>
    <xf numFmtId="180" fontId="17" fillId="0" borderId="6" xfId="10" applyNumberFormat="1" applyFont="1" applyBorder="1" applyAlignment="1">
      <alignment vertical="center"/>
    </xf>
    <xf numFmtId="9" fontId="8" fillId="0" borderId="69" xfId="27" applyFont="1" applyBorder="1" applyAlignment="1">
      <alignment horizontal="center" vertical="center" wrapText="1"/>
    </xf>
    <xf numFmtId="9" fontId="8" fillId="0" borderId="70" xfId="27" applyFont="1" applyBorder="1" applyAlignment="1">
      <alignment horizontal="center" vertical="center" wrapText="1"/>
    </xf>
    <xf numFmtId="3" fontId="8" fillId="0" borderId="70" xfId="25" applyNumberFormat="1" applyFont="1" applyBorder="1" applyAlignment="1">
      <alignment horizontal="center" vertical="center" wrapText="1"/>
    </xf>
    <xf numFmtId="9" fontId="8" fillId="0" borderId="6" xfId="27" applyFont="1" applyBorder="1" applyAlignment="1">
      <alignment horizontal="center" vertical="center" wrapText="1"/>
    </xf>
    <xf numFmtId="176" fontId="8" fillId="0" borderId="6" xfId="25" applyNumberFormat="1" applyFont="1" applyBorder="1" applyAlignment="1">
      <alignment horizontal="center" vertical="center" wrapText="1"/>
    </xf>
    <xf numFmtId="177" fontId="8" fillId="0" borderId="4" xfId="25" applyNumberFormat="1" applyFont="1" applyBorder="1" applyAlignment="1">
      <alignment horizontal="center" vertical="center" wrapText="1"/>
    </xf>
    <xf numFmtId="9" fontId="29" fillId="0" borderId="6" xfId="0" applyNumberFormat="1" applyFont="1" applyBorder="1" applyAlignment="1">
      <alignment horizontal="center" vertical="center"/>
    </xf>
    <xf numFmtId="0" fontId="31" fillId="10" borderId="6" xfId="0" applyFont="1" applyFill="1" applyBorder="1" applyAlignment="1">
      <alignment vertical="center" wrapText="1"/>
    </xf>
    <xf numFmtId="0" fontId="8" fillId="0" borderId="69" xfId="25" applyFont="1" applyBorder="1" applyAlignment="1">
      <alignment vertical="center" wrapText="1"/>
    </xf>
    <xf numFmtId="173" fontId="8" fillId="0" borderId="69" xfId="25" applyNumberFormat="1" applyFont="1" applyBorder="1" applyAlignment="1">
      <alignment vertical="center" wrapText="1"/>
    </xf>
    <xf numFmtId="0" fontId="8" fillId="0" borderId="70" xfId="25" applyFont="1" applyBorder="1" applyAlignment="1">
      <alignment vertical="center" wrapText="1"/>
    </xf>
    <xf numFmtId="0" fontId="8" fillId="0" borderId="6" xfId="25" applyFont="1" applyBorder="1" applyAlignment="1">
      <alignment vertical="center" wrapText="1"/>
    </xf>
    <xf numFmtId="0" fontId="9" fillId="0" borderId="6" xfId="0" applyFont="1" applyBorder="1" applyAlignment="1">
      <alignment horizontal="left" vertical="center" wrapText="1"/>
    </xf>
    <xf numFmtId="0" fontId="8" fillId="0" borderId="6" xfId="0" applyFont="1" applyBorder="1" applyAlignment="1">
      <alignment horizontal="center" vertical="center" wrapText="1"/>
    </xf>
    <xf numFmtId="0" fontId="43" fillId="0" borderId="0" xfId="0" applyFont="1" applyAlignment="1">
      <alignment vertical="center"/>
    </xf>
    <xf numFmtId="0" fontId="44" fillId="0" borderId="0" xfId="0" applyFont="1" applyAlignment="1">
      <alignment vertical="center"/>
    </xf>
    <xf numFmtId="0" fontId="9" fillId="15" borderId="6" xfId="0" applyFont="1" applyFill="1" applyBorder="1" applyAlignment="1">
      <alignment horizontal="left" vertical="center" wrapText="1"/>
    </xf>
    <xf numFmtId="0" fontId="8" fillId="15" borderId="6" xfId="0" applyFont="1" applyFill="1" applyBorder="1" applyAlignment="1">
      <alignment horizontal="center" vertical="center" wrapText="1"/>
    </xf>
    <xf numFmtId="9" fontId="8" fillId="15" borderId="11" xfId="27" applyFont="1" applyFill="1" applyBorder="1" applyAlignment="1">
      <alignment horizontal="center" vertical="center" wrapText="1"/>
    </xf>
    <xf numFmtId="9" fontId="41" fillId="0" borderId="10" xfId="0" applyNumberFormat="1" applyFont="1" applyBorder="1"/>
    <xf numFmtId="168" fontId="41" fillId="0" borderId="69" xfId="10" applyFont="1" applyBorder="1"/>
    <xf numFmtId="0" fontId="9" fillId="13" borderId="86" xfId="0" applyFont="1" applyFill="1" applyBorder="1" applyAlignment="1">
      <alignment wrapText="1"/>
    </xf>
    <xf numFmtId="168" fontId="41" fillId="0" borderId="87" xfId="10" applyFont="1" applyBorder="1"/>
    <xf numFmtId="168" fontId="41" fillId="0" borderId="9" xfId="10" applyFont="1" applyBorder="1"/>
    <xf numFmtId="180" fontId="0" fillId="0" borderId="6" xfId="10" applyNumberFormat="1" applyFont="1" applyBorder="1" applyAlignment="1">
      <alignment vertical="center"/>
    </xf>
    <xf numFmtId="10" fontId="41" fillId="0" borderId="60" xfId="0" applyNumberFormat="1" applyFont="1" applyBorder="1"/>
    <xf numFmtId="10" fontId="41" fillId="0" borderId="48" xfId="0" applyNumberFormat="1" applyFont="1" applyBorder="1"/>
    <xf numFmtId="10" fontId="41" fillId="0" borderId="45" xfId="27" applyNumberFormat="1" applyFont="1" applyBorder="1"/>
    <xf numFmtId="10" fontId="41" fillId="0" borderId="39" xfId="10" applyNumberFormat="1" applyFont="1" applyBorder="1"/>
    <xf numFmtId="10" fontId="41" fillId="0" borderId="46" xfId="10" applyNumberFormat="1" applyFont="1" applyBorder="1"/>
    <xf numFmtId="168" fontId="41" fillId="0" borderId="10" xfId="10" applyFont="1" applyFill="1" applyBorder="1"/>
    <xf numFmtId="171" fontId="41" fillId="0" borderId="46" xfId="0" applyNumberFormat="1" applyFont="1" applyBorder="1"/>
    <xf numFmtId="10" fontId="41" fillId="0" borderId="46" xfId="0" applyNumberFormat="1" applyFont="1" applyBorder="1"/>
    <xf numFmtId="10" fontId="41" fillId="0" borderId="39" xfId="0" applyNumberFormat="1" applyFont="1" applyBorder="1"/>
    <xf numFmtId="10" fontId="0" fillId="0" borderId="6" xfId="27" applyNumberFormat="1" applyFont="1" applyBorder="1" applyAlignment="1">
      <alignment vertical="center"/>
    </xf>
    <xf numFmtId="9" fontId="0" fillId="0" borderId="0" xfId="0" applyNumberFormat="1" applyAlignment="1">
      <alignment vertical="center"/>
    </xf>
    <xf numFmtId="9" fontId="9" fillId="0" borderId="12" xfId="21" applyNumberFormat="1" applyFont="1" applyBorder="1" applyAlignment="1">
      <alignment horizontal="center" vertical="center" wrapText="1"/>
    </xf>
    <xf numFmtId="0" fontId="9" fillId="0" borderId="6" xfId="21" applyFont="1" applyBorder="1" applyAlignment="1">
      <alignment horizontal="center" vertical="center" wrapText="1"/>
    </xf>
    <xf numFmtId="0" fontId="9" fillId="0" borderId="89" xfId="0"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39" xfId="0" applyNumberFormat="1" applyFont="1" applyBorder="1" applyAlignment="1">
      <alignment horizontal="center" vertical="center" wrapText="1"/>
    </xf>
    <xf numFmtId="9" fontId="8" fillId="15" borderId="4" xfId="0" applyNumberFormat="1" applyFont="1" applyFill="1" applyBorder="1" applyAlignment="1">
      <alignment horizontal="center" vertical="center" wrapText="1"/>
    </xf>
    <xf numFmtId="9" fontId="8" fillId="15" borderId="11" xfId="0" applyNumberFormat="1" applyFont="1" applyFill="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0" fontId="8" fillId="0" borderId="8" xfId="0" applyFont="1" applyBorder="1" applyAlignment="1">
      <alignment horizontal="center" vertical="center" wrapText="1"/>
    </xf>
    <xf numFmtId="9" fontId="8" fillId="0" borderId="4" xfId="27" applyFont="1" applyBorder="1" applyAlignment="1">
      <alignment horizontal="center" vertical="center" wrapText="1"/>
    </xf>
    <xf numFmtId="9" fontId="8" fillId="15" borderId="4" xfId="27"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15" borderId="19" xfId="0" applyFont="1" applyFill="1" applyBorder="1" applyAlignment="1">
      <alignment vertical="center" wrapText="1"/>
    </xf>
    <xf numFmtId="0" fontId="9" fillId="0" borderId="4" xfId="0" applyFont="1" applyBorder="1" applyAlignment="1">
      <alignment horizontal="center" vertical="center" wrapText="1"/>
    </xf>
    <xf numFmtId="0" fontId="9" fillId="15" borderId="19" xfId="0" applyFont="1" applyFill="1" applyBorder="1" applyAlignment="1">
      <alignment horizontal="center" vertical="center" wrapText="1"/>
    </xf>
    <xf numFmtId="0" fontId="9" fillId="10" borderId="6" xfId="21" applyFont="1" applyFill="1" applyBorder="1" applyAlignment="1">
      <alignment horizontal="center" vertical="center" wrapText="1"/>
    </xf>
    <xf numFmtId="0" fontId="8" fillId="9" borderId="70" xfId="25"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33" fillId="9" borderId="11" xfId="0" applyFont="1" applyFill="1" applyBorder="1" applyAlignment="1">
      <alignment horizontal="center" vertical="center"/>
    </xf>
    <xf numFmtId="9" fontId="33" fillId="9" borderId="11" xfId="0" applyNumberFormat="1" applyFont="1" applyFill="1" applyBorder="1" applyAlignment="1">
      <alignment horizontal="center" vertical="center"/>
    </xf>
    <xf numFmtId="0" fontId="33" fillId="0" borderId="0" xfId="0" applyFont="1"/>
    <xf numFmtId="0" fontId="9" fillId="15" borderId="4" xfId="0" applyFont="1" applyFill="1" applyBorder="1" applyAlignment="1">
      <alignment wrapText="1"/>
    </xf>
    <xf numFmtId="0" fontId="33" fillId="16" borderId="0" xfId="0" applyFont="1" applyFill="1"/>
    <xf numFmtId="0" fontId="33" fillId="0" borderId="4" xfId="0" applyFont="1" applyBorder="1"/>
    <xf numFmtId="0" fontId="32" fillId="17" borderId="4" xfId="0" applyFont="1" applyFill="1" applyBorder="1"/>
    <xf numFmtId="0" fontId="32" fillId="17" borderId="0" xfId="0" applyFont="1" applyFill="1"/>
    <xf numFmtId="0" fontId="9" fillId="15" borderId="6" xfId="0" applyFont="1" applyFill="1" applyBorder="1" applyAlignment="1">
      <alignment wrapText="1"/>
    </xf>
    <xf numFmtId="0" fontId="9" fillId="15" borderId="38"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33" fillId="0" borderId="0" xfId="0" applyFont="1" applyAlignment="1">
      <alignment horizontal="center" vertical="center"/>
    </xf>
    <xf numFmtId="0" fontId="9" fillId="15"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3" fillId="14" borderId="39" xfId="0" applyFont="1" applyFill="1" applyBorder="1" applyAlignment="1">
      <alignment horizontal="center" vertical="center"/>
    </xf>
    <xf numFmtId="0" fontId="32" fillId="17" borderId="39" xfId="0" applyFont="1" applyFill="1" applyBorder="1" applyAlignment="1">
      <alignment horizontal="center" vertical="center"/>
    </xf>
    <xf numFmtId="0" fontId="32"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wrapText="1"/>
    </xf>
    <xf numFmtId="0" fontId="33" fillId="0" borderId="4" xfId="0" applyFont="1" applyBorder="1" applyAlignment="1">
      <alignment horizontal="center" vertical="center"/>
    </xf>
    <xf numFmtId="0" fontId="32" fillId="17" borderId="11" xfId="0" applyFont="1" applyFill="1" applyBorder="1" applyAlignment="1">
      <alignment horizontal="center" vertical="center"/>
    </xf>
    <xf numFmtId="0" fontId="32" fillId="17" borderId="4" xfId="0" applyFont="1" applyFill="1" applyBorder="1" applyAlignment="1">
      <alignment horizontal="center" vertical="center"/>
    </xf>
    <xf numFmtId="0" fontId="32" fillId="14" borderId="11" xfId="0" applyFont="1" applyFill="1" applyBorder="1" applyAlignment="1">
      <alignment horizontal="center" vertical="center"/>
    </xf>
    <xf numFmtId="0" fontId="32" fillId="17" borderId="0" xfId="0" applyFont="1" applyFill="1" applyAlignment="1">
      <alignment horizontal="center" vertical="center"/>
    </xf>
    <xf numFmtId="0" fontId="32" fillId="14" borderId="0" xfId="0" applyFont="1" applyFill="1" applyAlignment="1">
      <alignment horizontal="center" vertical="center"/>
    </xf>
    <xf numFmtId="0" fontId="9" fillId="15" borderId="10"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10" borderId="3" xfId="0" applyFont="1" applyFill="1" applyBorder="1" applyAlignment="1">
      <alignment vertical="center" wrapText="1"/>
    </xf>
    <xf numFmtId="0" fontId="29" fillId="9" borderId="3" xfId="0" applyFont="1" applyFill="1" applyBorder="1" applyAlignment="1">
      <alignment vertical="center"/>
    </xf>
    <xf numFmtId="168" fontId="41" fillId="0" borderId="0" xfId="0" applyNumberFormat="1" applyFont="1"/>
    <xf numFmtId="9" fontId="0" fillId="0" borderId="0" xfId="27" applyFont="1"/>
    <xf numFmtId="2" fontId="9" fillId="10" borderId="5" xfId="27" applyNumberFormat="1" applyFont="1" applyFill="1" applyBorder="1" applyAlignment="1" applyProtection="1">
      <alignment horizontal="center" vertical="center" wrapText="1"/>
    </xf>
    <xf numFmtId="2" fontId="8" fillId="10" borderId="5" xfId="29" applyNumberFormat="1" applyFont="1" applyFill="1" applyBorder="1" applyAlignment="1" applyProtection="1">
      <alignment horizontal="center" vertical="center" wrapText="1"/>
    </xf>
    <xf numFmtId="2" fontId="8" fillId="10" borderId="5" xfId="29" applyNumberFormat="1" applyFont="1" applyFill="1" applyBorder="1" applyAlignment="1">
      <alignment horizontal="center" vertical="center" wrapText="1"/>
    </xf>
    <xf numFmtId="2" fontId="9" fillId="10" borderId="5" xfId="27" applyNumberFormat="1" applyFont="1" applyFill="1" applyBorder="1" applyAlignment="1" applyProtection="1">
      <alignment vertical="center" wrapText="1"/>
    </xf>
    <xf numFmtId="168" fontId="41" fillId="0" borderId="14" xfId="10" applyFont="1" applyFill="1" applyBorder="1"/>
    <xf numFmtId="0" fontId="9" fillId="13" borderId="49" xfId="0" applyFont="1" applyFill="1" applyBorder="1" applyAlignment="1">
      <alignment wrapText="1"/>
    </xf>
    <xf numFmtId="0" fontId="9" fillId="13" borderId="87" xfId="0" applyFont="1" applyFill="1" applyBorder="1" applyAlignment="1">
      <alignment wrapText="1"/>
    </xf>
    <xf numFmtId="0" fontId="9" fillId="13" borderId="9" xfId="0" applyFont="1" applyFill="1" applyBorder="1" applyAlignment="1">
      <alignment wrapText="1"/>
    </xf>
    <xf numFmtId="168" fontId="41" fillId="0" borderId="6" xfId="10" applyFont="1" applyBorder="1"/>
    <xf numFmtId="0" fontId="9" fillId="10" borderId="5" xfId="27" applyNumberFormat="1" applyFont="1" applyFill="1" applyBorder="1" applyAlignment="1" applyProtection="1">
      <alignment horizontal="center" vertical="center" wrapText="1"/>
    </xf>
    <xf numFmtId="0" fontId="9" fillId="10" borderId="6" xfId="0" applyFont="1" applyFill="1" applyBorder="1" applyAlignment="1">
      <alignment horizontal="center" vertical="center" wrapText="1"/>
    </xf>
    <xf numFmtId="168" fontId="41" fillId="0" borderId="75" xfId="10" applyFont="1" applyBorder="1"/>
    <xf numFmtId="43" fontId="41" fillId="0" borderId="46" xfId="0" applyNumberFormat="1" applyFont="1" applyBorder="1"/>
    <xf numFmtId="2" fontId="9" fillId="10" borderId="5" xfId="27" applyNumberFormat="1" applyFont="1" applyFill="1" applyBorder="1" applyAlignment="1" applyProtection="1">
      <alignment horizontal="right" vertical="center" wrapText="1"/>
    </xf>
    <xf numFmtId="180" fontId="0" fillId="0" borderId="92" xfId="10" applyNumberFormat="1" applyFont="1" applyBorder="1" applyAlignment="1">
      <alignment vertical="center"/>
    </xf>
    <xf numFmtId="168" fontId="41" fillId="0" borderId="93" xfId="10" applyFont="1" applyFill="1" applyBorder="1"/>
    <xf numFmtId="4" fontId="41" fillId="0" borderId="93" xfId="0" applyNumberFormat="1" applyFont="1" applyBorder="1"/>
    <xf numFmtId="10" fontId="41" fillId="0" borderId="92" xfId="0" applyNumberFormat="1" applyFont="1" applyBorder="1"/>
    <xf numFmtId="10" fontId="41" fillId="0" borderId="94" xfId="0" applyNumberFormat="1" applyFont="1" applyBorder="1"/>
    <xf numFmtId="10" fontId="41" fillId="0" borderId="95" xfId="0" applyNumberFormat="1" applyFont="1" applyBorder="1"/>
    <xf numFmtId="180" fontId="17" fillId="0" borderId="92" xfId="10" applyNumberFormat="1" applyFont="1" applyBorder="1" applyAlignment="1">
      <alignment vertical="center"/>
    </xf>
    <xf numFmtId="168" fontId="41" fillId="0" borderId="96" xfId="10" applyFont="1" applyBorder="1"/>
    <xf numFmtId="168" fontId="41" fillId="0" borderId="93" xfId="10" applyFont="1" applyBorder="1"/>
    <xf numFmtId="9" fontId="29" fillId="0" borderId="6" xfId="27" applyFont="1" applyFill="1" applyBorder="1" applyAlignment="1">
      <alignment vertical="center" wrapText="1"/>
    </xf>
    <xf numFmtId="4" fontId="8" fillId="0" borderId="4" xfId="25" applyNumberFormat="1" applyFont="1" applyBorder="1" applyAlignment="1">
      <alignment horizontal="center" vertical="center" wrapText="1"/>
    </xf>
    <xf numFmtId="3" fontId="8" fillId="0" borderId="69" xfId="25" applyNumberFormat="1" applyFont="1" applyBorder="1" applyAlignment="1">
      <alignment vertical="center" wrapText="1"/>
    </xf>
    <xf numFmtId="0" fontId="33" fillId="0" borderId="69" xfId="0" applyFont="1" applyBorder="1" applyAlignment="1">
      <alignment horizontal="center" vertical="center"/>
    </xf>
    <xf numFmtId="176" fontId="8" fillId="0" borderId="4" xfId="25" applyNumberFormat="1" applyFont="1" applyBorder="1" applyAlignment="1">
      <alignment vertical="center" wrapText="1"/>
    </xf>
    <xf numFmtId="0" fontId="33" fillId="9" borderId="9" xfId="0" applyFont="1" applyFill="1" applyBorder="1" applyAlignment="1">
      <alignment horizontal="center" vertical="center"/>
    </xf>
    <xf numFmtId="0" fontId="33" fillId="9" borderId="39" xfId="0" applyFont="1" applyFill="1" applyBorder="1" applyAlignment="1">
      <alignment horizontal="center" vertical="center"/>
    </xf>
    <xf numFmtId="1" fontId="0" fillId="0" borderId="0" xfId="0" applyNumberFormat="1" applyAlignment="1">
      <alignment vertical="center"/>
    </xf>
    <xf numFmtId="0" fontId="33" fillId="0" borderId="38" xfId="0" applyFont="1" applyBorder="1" applyAlignment="1">
      <alignment horizontal="center" vertical="center"/>
    </xf>
    <xf numFmtId="0" fontId="33" fillId="0" borderId="10" xfId="0" applyFont="1" applyBorder="1" applyAlignment="1">
      <alignment horizontal="center" vertical="center"/>
    </xf>
    <xf numFmtId="0" fontId="0" fillId="0" borderId="69" xfId="0" applyBorder="1" applyAlignment="1">
      <alignment horizontal="center"/>
    </xf>
    <xf numFmtId="4" fontId="41" fillId="16" borderId="6" xfId="0" applyNumberFormat="1" applyFont="1" applyFill="1" applyBorder="1"/>
    <xf numFmtId="2" fontId="0" fillId="0" borderId="0" xfId="0" applyNumberFormat="1" applyAlignment="1">
      <alignment vertical="center"/>
    </xf>
    <xf numFmtId="9" fontId="33" fillId="0" borderId="11" xfId="27" applyFont="1" applyFill="1" applyBorder="1" applyAlignment="1">
      <alignment horizontal="center" vertical="center"/>
    </xf>
    <xf numFmtId="2" fontId="8" fillId="10" borderId="5" xfId="27" applyNumberFormat="1" applyFont="1" applyFill="1" applyBorder="1" applyAlignment="1" applyProtection="1">
      <alignment horizontal="center" vertical="center" wrapText="1"/>
    </xf>
    <xf numFmtId="9" fontId="9" fillId="0" borderId="12" xfId="0" applyNumberFormat="1" applyFont="1" applyBorder="1" applyAlignment="1">
      <alignment horizontal="center" vertical="center" wrapText="1"/>
    </xf>
    <xf numFmtId="0" fontId="33" fillId="16" borderId="73" xfId="0" applyFont="1" applyFill="1" applyBorder="1" applyAlignment="1">
      <alignment horizontal="left" vertical="top" wrapText="1"/>
    </xf>
    <xf numFmtId="0" fontId="33" fillId="16" borderId="76" xfId="0" applyFont="1" applyFill="1" applyBorder="1" applyAlignment="1">
      <alignment horizontal="left" vertical="top" wrapText="1"/>
    </xf>
    <xf numFmtId="0" fontId="33" fillId="0" borderId="39" xfId="0" applyFont="1" applyBorder="1" applyAlignment="1">
      <alignment horizontal="left" vertical="top" wrapText="1"/>
    </xf>
    <xf numFmtId="0" fontId="33" fillId="16" borderId="11" xfId="0" applyFont="1" applyFill="1" applyBorder="1" applyAlignment="1">
      <alignment horizontal="left" vertical="top" wrapText="1"/>
    </xf>
    <xf numFmtId="0" fontId="33" fillId="16" borderId="39" xfId="0" applyFont="1" applyFill="1" applyBorder="1" applyAlignment="1">
      <alignment horizontal="left" vertical="center" wrapText="1"/>
    </xf>
    <xf numFmtId="0" fontId="33" fillId="16" borderId="73" xfId="0" applyFont="1" applyFill="1" applyBorder="1" applyAlignment="1">
      <alignment horizontal="left" vertical="center" wrapText="1"/>
    </xf>
    <xf numFmtId="0" fontId="33" fillId="16" borderId="76" xfId="0" applyFont="1" applyFill="1" applyBorder="1" applyAlignment="1">
      <alignment horizontal="left" vertical="center" wrapText="1"/>
    </xf>
    <xf numFmtId="0" fontId="33" fillId="0" borderId="39" xfId="0" applyFont="1" applyBorder="1" applyAlignment="1">
      <alignment horizontal="left" vertical="center" wrapText="1"/>
    </xf>
    <xf numFmtId="0" fontId="33" fillId="16" borderId="11" xfId="0" applyFont="1" applyFill="1" applyBorder="1" applyAlignment="1">
      <alignment horizontal="left" vertical="center" wrapText="1"/>
    </xf>
    <xf numFmtId="0" fontId="33" fillId="0" borderId="73" xfId="0" applyFont="1" applyBorder="1" applyAlignment="1">
      <alignment horizontal="left" vertical="center" wrapText="1"/>
    </xf>
    <xf numFmtId="0" fontId="50" fillId="16" borderId="69" xfId="0" applyFont="1" applyFill="1" applyBorder="1" applyAlignment="1">
      <alignment horizontal="left" vertical="center" wrapText="1"/>
    </xf>
    <xf numFmtId="0" fontId="50" fillId="0" borderId="73" xfId="0" applyFont="1" applyBorder="1" applyAlignment="1">
      <alignment horizontal="left" vertical="center" wrapText="1"/>
    </xf>
    <xf numFmtId="0" fontId="33" fillId="0" borderId="6" xfId="0" applyFont="1" applyBorder="1" applyAlignment="1">
      <alignment horizontal="left" vertical="center" wrapText="1"/>
    </xf>
    <xf numFmtId="0" fontId="33" fillId="0" borderId="39" xfId="0" applyFont="1" applyBorder="1" applyAlignment="1">
      <alignment horizontal="left" vertical="center"/>
    </xf>
    <xf numFmtId="9" fontId="33" fillId="0" borderId="11" xfId="0" applyNumberFormat="1" applyFont="1" applyBorder="1" applyAlignment="1">
      <alignment horizontal="center" vertical="center"/>
    </xf>
    <xf numFmtId="4" fontId="41" fillId="16" borderId="4" xfId="0" applyNumberFormat="1" applyFont="1" applyFill="1" applyBorder="1"/>
    <xf numFmtId="4" fontId="41" fillId="16" borderId="4" xfId="0" applyNumberFormat="1" applyFont="1" applyFill="1" applyBorder="1" applyAlignment="1">
      <alignment vertical="center"/>
    </xf>
    <xf numFmtId="168" fontId="41" fillId="0" borderId="46" xfId="10" applyFont="1" applyBorder="1" applyAlignment="1">
      <alignment vertical="center"/>
    </xf>
    <xf numFmtId="4" fontId="41" fillId="16" borderId="6" xfId="0" applyNumberFormat="1" applyFont="1" applyFill="1" applyBorder="1" applyAlignment="1">
      <alignment vertical="center"/>
    </xf>
    <xf numFmtId="4" fontId="41" fillId="16" borderId="3" xfId="0" applyNumberFormat="1" applyFont="1" applyFill="1" applyBorder="1"/>
    <xf numFmtId="4" fontId="41" fillId="16" borderId="3" xfId="0" applyNumberFormat="1" applyFont="1" applyFill="1" applyBorder="1" applyAlignment="1">
      <alignment vertical="center"/>
    </xf>
    <xf numFmtId="1" fontId="9" fillId="10" borderId="19" xfId="27" applyNumberFormat="1" applyFont="1" applyFill="1" applyBorder="1" applyAlignment="1" applyProtection="1">
      <alignment horizontal="center" vertical="center" wrapText="1"/>
    </xf>
    <xf numFmtId="1" fontId="9" fillId="9" borderId="6" xfId="27" applyNumberFormat="1" applyFont="1" applyFill="1" applyBorder="1" applyAlignment="1" applyProtection="1">
      <alignment horizontal="center" vertical="center" wrapText="1"/>
    </xf>
    <xf numFmtId="2" fontId="8" fillId="0" borderId="13" xfId="21" applyNumberFormat="1" applyFont="1" applyBorder="1" applyAlignment="1">
      <alignment horizontal="justify" vertical="center" wrapText="1"/>
    </xf>
    <xf numFmtId="2" fontId="8" fillId="0" borderId="23" xfId="21" applyNumberFormat="1" applyFont="1" applyBorder="1" applyAlignment="1">
      <alignment horizontal="justify" vertical="center" wrapText="1"/>
    </xf>
    <xf numFmtId="2" fontId="8" fillId="0" borderId="6" xfId="21" applyNumberFormat="1" applyFont="1" applyBorder="1" applyAlignment="1">
      <alignment horizontal="center" vertical="center" wrapText="1"/>
    </xf>
    <xf numFmtId="0" fontId="9" fillId="12" borderId="12" xfId="21" applyFont="1" applyFill="1" applyBorder="1" applyAlignment="1">
      <alignment horizontal="center" vertical="center" wrapText="1"/>
    </xf>
    <xf numFmtId="0" fontId="9" fillId="12" borderId="38" xfId="21" applyFont="1" applyFill="1" applyBorder="1" applyAlignment="1">
      <alignment horizontal="center" vertical="center" wrapText="1"/>
    </xf>
    <xf numFmtId="0" fontId="9" fillId="12" borderId="52" xfId="21" applyFont="1" applyFill="1" applyBorder="1" applyAlignment="1">
      <alignment horizontal="center" vertical="center" wrapText="1"/>
    </xf>
    <xf numFmtId="9" fontId="8" fillId="0" borderId="29" xfId="21" applyNumberFormat="1" applyFont="1" applyBorder="1" applyAlignment="1">
      <alignment horizontal="left" vertical="center" wrapText="1"/>
    </xf>
    <xf numFmtId="9" fontId="8" fillId="0" borderId="7" xfId="21" applyNumberFormat="1" applyFont="1" applyBorder="1" applyAlignment="1">
      <alignment horizontal="left" vertical="center" wrapText="1"/>
    </xf>
    <xf numFmtId="9" fontId="8" fillId="0" borderId="59" xfId="21" applyNumberFormat="1" applyFont="1" applyBorder="1" applyAlignment="1">
      <alignment horizontal="left" vertical="center" wrapText="1"/>
    </xf>
    <xf numFmtId="9" fontId="8" fillId="0" borderId="101" xfId="21" applyNumberFormat="1" applyFont="1" applyBorder="1" applyAlignment="1">
      <alignment horizontal="left" vertical="center" wrapText="1"/>
    </xf>
    <xf numFmtId="9" fontId="8" fillId="0" borderId="82" xfId="21" applyNumberFormat="1" applyFont="1" applyBorder="1" applyAlignment="1">
      <alignment horizontal="left" vertical="center" wrapText="1"/>
    </xf>
    <xf numFmtId="9" fontId="8" fillId="0" borderId="95" xfId="21" applyNumberFormat="1" applyFont="1" applyBorder="1" applyAlignment="1">
      <alignment horizontal="left" vertical="center" wrapText="1"/>
    </xf>
    <xf numFmtId="9" fontId="33" fillId="9" borderId="29" xfId="21" applyNumberFormat="1" applyFont="1" applyFill="1" applyBorder="1" applyAlignment="1">
      <alignment horizontal="left" vertical="center" wrapText="1"/>
    </xf>
    <xf numFmtId="9" fontId="33" fillId="9" borderId="7" xfId="21" applyNumberFormat="1" applyFont="1" applyFill="1" applyBorder="1" applyAlignment="1">
      <alignment horizontal="left" vertical="center" wrapText="1"/>
    </xf>
    <xf numFmtId="9" fontId="33" fillId="9" borderId="15" xfId="21" applyNumberFormat="1" applyFont="1" applyFill="1" applyBorder="1" applyAlignment="1">
      <alignment horizontal="left" vertical="center" wrapText="1"/>
    </xf>
    <xf numFmtId="9" fontId="33" fillId="9" borderId="10" xfId="21" applyNumberFormat="1" applyFont="1" applyFill="1" applyBorder="1" applyAlignment="1">
      <alignment horizontal="left" vertical="center" wrapText="1"/>
    </xf>
    <xf numFmtId="9" fontId="33" fillId="9" borderId="102" xfId="21" applyNumberFormat="1" applyFont="1" applyFill="1" applyBorder="1" applyAlignment="1">
      <alignment horizontal="left" vertical="center" wrapText="1"/>
    </xf>
    <xf numFmtId="9" fontId="30" fillId="9" borderId="0" xfId="21" applyNumberFormat="1" applyFont="1" applyFill="1" applyAlignment="1">
      <alignment horizontal="left" vertical="center" wrapText="1"/>
    </xf>
    <xf numFmtId="9" fontId="30" fillId="9" borderId="103" xfId="21" applyNumberFormat="1" applyFont="1" applyFill="1" applyBorder="1" applyAlignment="1">
      <alignment horizontal="left" vertical="center" wrapText="1"/>
    </xf>
    <xf numFmtId="9" fontId="30" fillId="9" borderId="74" xfId="21" applyNumberFormat="1" applyFont="1" applyFill="1" applyBorder="1" applyAlignment="1">
      <alignment horizontal="left" vertical="center" wrapText="1"/>
    </xf>
    <xf numFmtId="9" fontId="30" fillId="9" borderId="82" xfId="21" applyNumberFormat="1" applyFont="1" applyFill="1" applyBorder="1" applyAlignment="1">
      <alignment horizontal="left" vertical="center" wrapText="1"/>
    </xf>
    <xf numFmtId="9" fontId="30" fillId="9" borderId="77" xfId="21" applyNumberFormat="1" applyFont="1" applyFill="1" applyBorder="1" applyAlignment="1">
      <alignment horizontal="left" vertical="center" wrapText="1"/>
    </xf>
    <xf numFmtId="9" fontId="33" fillId="0" borderId="29" xfId="21" applyNumberFormat="1" applyFont="1" applyBorder="1" applyAlignment="1">
      <alignment horizontal="left" vertical="center" wrapText="1"/>
    </xf>
    <xf numFmtId="9" fontId="33" fillId="0" borderId="7" xfId="21" applyNumberFormat="1" applyFont="1" applyBorder="1" applyAlignment="1">
      <alignment horizontal="left" vertical="center" wrapText="1"/>
    </xf>
    <xf numFmtId="9" fontId="33" fillId="0" borderId="8" xfId="21" applyNumberFormat="1" applyFont="1" applyBorder="1" applyAlignment="1">
      <alignment horizontal="left" vertical="center" wrapText="1"/>
    </xf>
    <xf numFmtId="9" fontId="33" fillId="0" borderId="15" xfId="21" applyNumberFormat="1" applyFont="1" applyBorder="1" applyAlignment="1">
      <alignment horizontal="left" vertical="center" wrapText="1"/>
    </xf>
    <xf numFmtId="9" fontId="33" fillId="0" borderId="10" xfId="21" applyNumberFormat="1" applyFont="1" applyBorder="1" applyAlignment="1">
      <alignment horizontal="left" vertical="center" wrapText="1"/>
    </xf>
    <xf numFmtId="9" fontId="33" fillId="0" borderId="11" xfId="21" applyNumberFormat="1" applyFont="1" applyBorder="1" applyAlignment="1">
      <alignment horizontal="left" vertical="center" wrapText="1"/>
    </xf>
    <xf numFmtId="0" fontId="9" fillId="0" borderId="58" xfId="21" applyFont="1" applyBorder="1" applyAlignment="1">
      <alignment horizontal="center" vertical="center" wrapText="1"/>
    </xf>
    <xf numFmtId="0" fontId="9" fillId="0" borderId="18" xfId="21" applyFont="1" applyBorder="1" applyAlignment="1">
      <alignment horizontal="center" vertical="center" wrapText="1"/>
    </xf>
    <xf numFmtId="0" fontId="9" fillId="0" borderId="3" xfId="21" applyFont="1" applyBorder="1" applyAlignment="1">
      <alignment horizontal="center" vertical="center" wrapText="1"/>
    </xf>
    <xf numFmtId="0" fontId="9" fillId="0" borderId="19" xfId="21" applyFont="1" applyBorder="1" applyAlignment="1">
      <alignment horizontal="center" vertical="center" wrapText="1"/>
    </xf>
    <xf numFmtId="0" fontId="9" fillId="12" borderId="20" xfId="21" applyFont="1" applyFill="1" applyBorder="1" applyAlignment="1">
      <alignment horizontal="center" vertical="center" wrapText="1"/>
    </xf>
    <xf numFmtId="0" fontId="9" fillId="12" borderId="13" xfId="21" applyFont="1" applyFill="1" applyBorder="1" applyAlignment="1">
      <alignment horizontal="center" vertical="center" wrapText="1"/>
    </xf>
    <xf numFmtId="0" fontId="9" fillId="12" borderId="21" xfId="21" applyFont="1" applyFill="1" applyBorder="1" applyAlignment="1">
      <alignment horizontal="center" vertical="center" wrapText="1"/>
    </xf>
    <xf numFmtId="0" fontId="9" fillId="12" borderId="6" xfId="21" applyFont="1" applyFill="1" applyBorder="1" applyAlignment="1">
      <alignment horizontal="center" vertical="center" wrapText="1"/>
    </xf>
    <xf numFmtId="2" fontId="8" fillId="0" borderId="20" xfId="21" applyNumberFormat="1" applyFont="1" applyBorder="1" applyAlignment="1">
      <alignment horizontal="justify" vertical="center" wrapText="1"/>
    </xf>
    <xf numFmtId="0" fontId="9" fillId="0" borderId="35" xfId="21" applyFont="1" applyBorder="1" applyAlignment="1">
      <alignment horizontal="center" vertical="center" wrapText="1"/>
    </xf>
    <xf numFmtId="0" fontId="9" fillId="0" borderId="36" xfId="21" applyFont="1" applyBorder="1" applyAlignment="1">
      <alignment horizontal="center" vertical="center" wrapText="1"/>
    </xf>
    <xf numFmtId="0" fontId="9" fillId="0" borderId="37" xfId="21" applyFont="1" applyBorder="1" applyAlignment="1">
      <alignment horizontal="center" vertical="center" wrapText="1"/>
    </xf>
    <xf numFmtId="0" fontId="9" fillId="12" borderId="39" xfId="21" applyFont="1" applyFill="1" applyBorder="1" applyAlignment="1">
      <alignment horizontal="center" vertical="center" wrapText="1"/>
    </xf>
    <xf numFmtId="0" fontId="9" fillId="12" borderId="40" xfId="21" applyFont="1" applyFill="1" applyBorder="1" applyAlignment="1">
      <alignment horizontal="center" vertical="center" wrapText="1"/>
    </xf>
    <xf numFmtId="0" fontId="9" fillId="12" borderId="4" xfId="21" applyFont="1" applyFill="1" applyBorder="1" applyAlignment="1">
      <alignment horizontal="center" vertical="center" wrapText="1"/>
    </xf>
    <xf numFmtId="0" fontId="9" fillId="12" borderId="41" xfId="21" applyFont="1" applyFill="1" applyBorder="1" applyAlignment="1">
      <alignment horizontal="center" vertical="center" wrapText="1"/>
    </xf>
    <xf numFmtId="0" fontId="9" fillId="12" borderId="42" xfId="21" applyFont="1" applyFill="1" applyBorder="1" applyAlignment="1">
      <alignment horizontal="center" vertical="center" wrapText="1"/>
    </xf>
    <xf numFmtId="0" fontId="9" fillId="12" borderId="43" xfId="21" applyFont="1" applyFill="1" applyBorder="1" applyAlignment="1">
      <alignment horizontal="center" vertical="center" wrapText="1"/>
    </xf>
    <xf numFmtId="9" fontId="33" fillId="9" borderId="29" xfId="29" applyFont="1" applyFill="1" applyBorder="1" applyAlignment="1" applyProtection="1">
      <alignment horizontal="left" vertical="center" wrapText="1"/>
    </xf>
    <xf numFmtId="9" fontId="33" fillId="9" borderId="7" xfId="29" applyFont="1" applyFill="1" applyBorder="1" applyAlignment="1" applyProtection="1">
      <alignment horizontal="left" vertical="center" wrapText="1"/>
    </xf>
    <xf numFmtId="9" fontId="33" fillId="9" borderId="8" xfId="29" applyFont="1" applyFill="1" applyBorder="1" applyAlignment="1" applyProtection="1">
      <alignment horizontal="left" vertical="center" wrapText="1"/>
    </xf>
    <xf numFmtId="9" fontId="33" fillId="9" borderId="44" xfId="29" applyFont="1" applyFill="1" applyBorder="1" applyAlignment="1" applyProtection="1">
      <alignment horizontal="left" vertical="center" wrapText="1"/>
    </xf>
    <xf numFmtId="9" fontId="33" fillId="9" borderId="45" xfId="29" applyFont="1" applyFill="1" applyBorder="1" applyAlignment="1" applyProtection="1">
      <alignment horizontal="left" vertical="center" wrapText="1"/>
    </xf>
    <xf numFmtId="9" fontId="33" fillId="9" borderId="46" xfId="29" applyFont="1" applyFill="1" applyBorder="1" applyAlignment="1" applyProtection="1">
      <alignment horizontal="left" vertical="center" wrapText="1"/>
    </xf>
    <xf numFmtId="9" fontId="33" fillId="9" borderId="6" xfId="29" applyFont="1" applyFill="1" applyBorder="1" applyAlignment="1" applyProtection="1">
      <alignment horizontal="left" vertical="center" wrapText="1"/>
    </xf>
    <xf numFmtId="9" fontId="33" fillId="9" borderId="5" xfId="29" applyFont="1" applyFill="1" applyBorder="1" applyAlignment="1" applyProtection="1">
      <alignment horizontal="left" vertical="center" wrapText="1"/>
    </xf>
    <xf numFmtId="9" fontId="33" fillId="9" borderId="6" xfId="29" applyFont="1" applyFill="1" applyBorder="1" applyAlignment="1" applyProtection="1">
      <alignment horizontal="left" vertical="top" wrapText="1"/>
    </xf>
    <xf numFmtId="9" fontId="30" fillId="9" borderId="6" xfId="29" applyFont="1" applyFill="1" applyBorder="1" applyAlignment="1" applyProtection="1">
      <alignment horizontal="left" vertical="top" wrapText="1"/>
    </xf>
    <xf numFmtId="9" fontId="30" fillId="9" borderId="16" xfId="29" applyFont="1" applyFill="1" applyBorder="1" applyAlignment="1" applyProtection="1">
      <alignment horizontal="left" vertical="top" wrapText="1"/>
    </xf>
    <xf numFmtId="9" fontId="30" fillId="9" borderId="5" xfId="29" applyFont="1" applyFill="1" applyBorder="1" applyAlignment="1" applyProtection="1">
      <alignment horizontal="left" vertical="top" wrapText="1"/>
    </xf>
    <xf numFmtId="9" fontId="30" fillId="9" borderId="28" xfId="29" applyFont="1" applyFill="1" applyBorder="1" applyAlignment="1" applyProtection="1">
      <alignment horizontal="left" vertical="top" wrapText="1"/>
    </xf>
    <xf numFmtId="0" fontId="9" fillId="12" borderId="22" xfId="21" applyFont="1" applyFill="1" applyBorder="1" applyAlignment="1">
      <alignment horizontal="center" vertical="center" wrapText="1"/>
    </xf>
    <xf numFmtId="0" fontId="9" fillId="9" borderId="20" xfId="21" applyFont="1" applyFill="1" applyBorder="1" applyAlignment="1">
      <alignment horizontal="center" vertical="center" wrapText="1"/>
    </xf>
    <xf numFmtId="0" fontId="9" fillId="9" borderId="21" xfId="21" applyFont="1" applyFill="1" applyBorder="1" applyAlignment="1">
      <alignment horizontal="center" vertical="center" wrapText="1"/>
    </xf>
    <xf numFmtId="0" fontId="9" fillId="9" borderId="22" xfId="21" applyFont="1" applyFill="1" applyBorder="1" applyAlignment="1">
      <alignment horizontal="center" vertical="center" wrapText="1"/>
    </xf>
    <xf numFmtId="0" fontId="9" fillId="12" borderId="16" xfId="21" applyFont="1" applyFill="1" applyBorder="1" applyAlignment="1">
      <alignment horizontal="center" vertical="center" wrapText="1"/>
    </xf>
    <xf numFmtId="0" fontId="8" fillId="12" borderId="6" xfId="21" applyFont="1" applyFill="1" applyBorder="1" applyAlignment="1">
      <alignment horizontal="center" vertical="center" wrapText="1"/>
    </xf>
    <xf numFmtId="0" fontId="9" fillId="12" borderId="35" xfId="21" applyFont="1" applyFill="1" applyBorder="1" applyAlignment="1">
      <alignment horizontal="left" vertical="center" wrapText="1"/>
    </xf>
    <xf numFmtId="0" fontId="9" fillId="12" borderId="37" xfId="21" applyFont="1" applyFill="1" applyBorder="1" applyAlignment="1">
      <alignment horizontal="left" vertical="center" wrapText="1"/>
    </xf>
    <xf numFmtId="0" fontId="9" fillId="12" borderId="1" xfId="21" applyFont="1" applyFill="1" applyBorder="1" applyAlignment="1">
      <alignment horizontal="left" vertical="center" wrapText="1"/>
    </xf>
    <xf numFmtId="0" fontId="9" fillId="12" borderId="2" xfId="21" applyFont="1" applyFill="1" applyBorder="1" applyAlignment="1">
      <alignment horizontal="left" vertical="center" wrapText="1"/>
    </xf>
    <xf numFmtId="0" fontId="9" fillId="12" borderId="47" xfId="21" applyFont="1" applyFill="1" applyBorder="1" applyAlignment="1">
      <alignment horizontal="left" vertical="center" wrapText="1"/>
    </xf>
    <xf numFmtId="0" fontId="9" fillId="12" borderId="48" xfId="21" applyFont="1" applyFill="1" applyBorder="1" applyAlignment="1">
      <alignment horizontal="left" vertical="center" wrapText="1"/>
    </xf>
    <xf numFmtId="0" fontId="9" fillId="12" borderId="36" xfId="21" applyFont="1" applyFill="1" applyBorder="1" applyAlignment="1">
      <alignment horizontal="left" vertical="center" wrapText="1"/>
    </xf>
    <xf numFmtId="0" fontId="9" fillId="12" borderId="0" xfId="21" applyFont="1" applyFill="1" applyAlignment="1">
      <alignment horizontal="left" vertical="center" wrapText="1"/>
    </xf>
    <xf numFmtId="0" fontId="9" fillId="12" borderId="45" xfId="21" applyFont="1" applyFill="1" applyBorder="1" applyAlignment="1">
      <alignment horizontal="left" vertical="center" wrapText="1"/>
    </xf>
    <xf numFmtId="0" fontId="9" fillId="12" borderId="32" xfId="21" applyFont="1" applyFill="1" applyBorder="1" applyAlignment="1">
      <alignment horizontal="left" vertical="center" wrapText="1"/>
    </xf>
    <xf numFmtId="0" fontId="9" fillId="12" borderId="34" xfId="21"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1" applyFont="1" applyBorder="1" applyAlignment="1">
      <alignment horizontal="center"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0" borderId="47" xfId="21" applyFont="1" applyBorder="1" applyAlignment="1">
      <alignment horizontal="center" vertical="center" wrapText="1"/>
    </xf>
    <xf numFmtId="0" fontId="9" fillId="0" borderId="45" xfId="21" applyFont="1" applyBorder="1" applyAlignment="1">
      <alignment horizontal="center" vertical="center" wrapText="1"/>
    </xf>
    <xf numFmtId="0" fontId="9" fillId="0" borderId="48" xfId="21" applyFont="1" applyBorder="1" applyAlignment="1">
      <alignment horizontal="center" vertical="center" wrapText="1"/>
    </xf>
    <xf numFmtId="0" fontId="11" fillId="0" borderId="32" xfId="21" applyFont="1" applyBorder="1" applyAlignment="1">
      <alignment horizontal="center" vertical="center" wrapText="1"/>
    </xf>
    <xf numFmtId="0" fontId="11" fillId="0" borderId="33" xfId="21" applyFont="1" applyBorder="1" applyAlignment="1">
      <alignment horizontal="center" vertical="center" wrapText="1"/>
    </xf>
    <xf numFmtId="0" fontId="11" fillId="0" borderId="34" xfId="21"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2" fillId="9" borderId="35" xfId="0" applyNumberFormat="1" applyFont="1" applyFill="1" applyBorder="1" applyAlignment="1">
      <alignment horizontal="center" vertical="center"/>
    </xf>
    <xf numFmtId="0" fontId="42" fillId="9" borderId="37" xfId="0" applyFont="1" applyFill="1" applyBorder="1" applyAlignment="1">
      <alignment horizontal="center" vertical="center"/>
    </xf>
    <xf numFmtId="0" fontId="42" fillId="9" borderId="1" xfId="0" applyFont="1" applyFill="1" applyBorder="1" applyAlignment="1">
      <alignment horizontal="center" vertical="center"/>
    </xf>
    <xf numFmtId="0" fontId="42" fillId="9" borderId="2" xfId="0" applyFont="1" applyFill="1" applyBorder="1" applyAlignment="1">
      <alignment horizontal="center" vertical="center"/>
    </xf>
    <xf numFmtId="0" fontId="42" fillId="9" borderId="47" xfId="0" applyFont="1" applyFill="1" applyBorder="1" applyAlignment="1">
      <alignment horizontal="center" vertical="center"/>
    </xf>
    <xf numFmtId="0" fontId="42" fillId="9" borderId="48" xfId="0" applyFont="1" applyFill="1" applyBorder="1" applyAlignment="1">
      <alignment horizontal="center" vertical="center"/>
    </xf>
    <xf numFmtId="0" fontId="9" fillId="12" borderId="32" xfId="21" applyFont="1" applyFill="1" applyBorder="1" applyAlignment="1">
      <alignment horizontal="center" vertical="center" wrapText="1"/>
    </xf>
    <xf numFmtId="0" fontId="9" fillId="12" borderId="34" xfId="21" applyFont="1" applyFill="1" applyBorder="1" applyAlignment="1">
      <alignment horizontal="center" vertical="center" wrapText="1"/>
    </xf>
    <xf numFmtId="0" fontId="36" fillId="9" borderId="5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57" xfId="0" applyFont="1" applyFill="1" applyBorder="1" applyAlignment="1">
      <alignment horizontal="center" vertical="center"/>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8" fillId="0" borderId="35" xfId="21" applyFont="1" applyBorder="1" applyAlignment="1">
      <alignment horizontal="center" vertical="center" wrapText="1"/>
    </xf>
    <xf numFmtId="0" fontId="8" fillId="0" borderId="1" xfId="21" applyFont="1" applyBorder="1" applyAlignment="1">
      <alignment horizontal="center" vertical="center" wrapText="1"/>
    </xf>
    <xf numFmtId="0" fontId="8" fillId="0" borderId="47" xfId="21" applyFont="1" applyBorder="1" applyAlignment="1">
      <alignment horizontal="center" vertical="center" wrapText="1"/>
    </xf>
    <xf numFmtId="0" fontId="9" fillId="0" borderId="24" xfId="21" applyFont="1" applyBorder="1" applyAlignment="1">
      <alignment horizontal="center" vertical="center"/>
    </xf>
    <xf numFmtId="0" fontId="9" fillId="0" borderId="25" xfId="21" applyFont="1" applyBorder="1" applyAlignment="1">
      <alignment horizontal="center" vertical="center"/>
    </xf>
    <xf numFmtId="0" fontId="9" fillId="0" borderId="26" xfId="21" applyFont="1" applyBorder="1" applyAlignment="1">
      <alignment horizontal="center" vertical="center"/>
    </xf>
    <xf numFmtId="0" fontId="9" fillId="0" borderId="20" xfId="21" applyFont="1" applyBorder="1" applyAlignment="1">
      <alignment horizontal="center" vertical="center" wrapText="1"/>
    </xf>
    <xf numFmtId="0" fontId="9" fillId="0" borderId="21" xfId="21" applyFont="1" applyBorder="1" applyAlignment="1">
      <alignment horizontal="center" vertical="center" wrapText="1"/>
    </xf>
    <xf numFmtId="0" fontId="9" fillId="0" borderId="22" xfId="21" applyFont="1" applyBorder="1" applyAlignment="1">
      <alignment horizontal="center" vertical="center" wrapText="1"/>
    </xf>
    <xf numFmtId="0" fontId="9" fillId="0" borderId="23" xfId="21" applyFont="1" applyBorder="1" applyAlignment="1">
      <alignment horizontal="center" vertical="center" wrapText="1"/>
    </xf>
    <xf numFmtId="0" fontId="9" fillId="0" borderId="5" xfId="21" applyFont="1" applyBorder="1" applyAlignment="1">
      <alignment horizontal="center" vertical="center" wrapText="1"/>
    </xf>
    <xf numFmtId="0" fontId="9" fillId="0" borderId="28" xfId="21" applyFont="1" applyBorder="1" applyAlignment="1">
      <alignment horizontal="center"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9" fillId="0" borderId="32" xfId="21" applyFont="1" applyBorder="1" applyAlignment="1">
      <alignment horizontal="center" vertical="center" wrapText="1"/>
    </xf>
    <xf numFmtId="0" fontId="9" fillId="0" borderId="33" xfId="21" applyFont="1" applyBorder="1" applyAlignment="1">
      <alignment horizontal="center" vertical="center" wrapText="1"/>
    </xf>
    <xf numFmtId="0" fontId="9" fillId="0" borderId="34" xfId="21" applyFont="1" applyBorder="1" applyAlignment="1">
      <alignment horizontal="center" vertical="center" wrapText="1"/>
    </xf>
    <xf numFmtId="0" fontId="30" fillId="0" borderId="5" xfId="21" applyFont="1" applyBorder="1" applyAlignment="1">
      <alignment horizontal="center" vertical="center" wrapText="1"/>
    </xf>
    <xf numFmtId="0" fontId="30" fillId="0" borderId="28" xfId="21" applyFont="1" applyBorder="1" applyAlignment="1">
      <alignment horizontal="center" vertical="center" wrapText="1"/>
    </xf>
    <xf numFmtId="0" fontId="9" fillId="13" borderId="47" xfId="0" applyFont="1" applyFill="1" applyBorder="1" applyAlignment="1">
      <alignment wrapText="1"/>
    </xf>
    <xf numFmtId="0" fontId="9" fillId="13" borderId="45" xfId="0" applyFont="1" applyFill="1" applyBorder="1" applyAlignment="1">
      <alignment wrapText="1"/>
    </xf>
    <xf numFmtId="0" fontId="9" fillId="13" borderId="79" xfId="0" applyFont="1" applyFill="1" applyBorder="1" applyAlignment="1">
      <alignment wrapText="1"/>
    </xf>
    <xf numFmtId="0" fontId="9" fillId="12" borderId="33" xfId="21" applyFont="1" applyFill="1" applyBorder="1" applyAlignment="1">
      <alignment horizontal="center" vertical="center" wrapText="1"/>
    </xf>
    <xf numFmtId="0" fontId="9" fillId="0" borderId="24" xfId="21" applyFont="1" applyBorder="1" applyAlignment="1">
      <alignment horizontal="center" vertical="center" wrapText="1"/>
    </xf>
    <xf numFmtId="0" fontId="9" fillId="0" borderId="25" xfId="21" applyFont="1" applyBorder="1" applyAlignment="1">
      <alignment horizontal="center" vertical="center" wrapText="1"/>
    </xf>
    <xf numFmtId="0" fontId="9" fillId="0" borderId="26" xfId="21" applyFont="1" applyBorder="1" applyAlignment="1">
      <alignment horizontal="center" vertical="center" wrapText="1"/>
    </xf>
    <xf numFmtId="3" fontId="9" fillId="0" borderId="5" xfId="21" applyNumberFormat="1" applyFont="1" applyBorder="1" applyAlignment="1">
      <alignment horizontal="center" vertical="center" wrapText="1"/>
    </xf>
    <xf numFmtId="0" fontId="9" fillId="13" borderId="32" xfId="0" applyFont="1" applyFill="1" applyBorder="1" applyAlignment="1">
      <alignment wrapText="1"/>
    </xf>
    <xf numFmtId="0" fontId="9" fillId="13" borderId="33" xfId="0" applyFont="1" applyFill="1" applyBorder="1" applyAlignment="1">
      <alignment wrapText="1"/>
    </xf>
    <xf numFmtId="0" fontId="9" fillId="13" borderId="78" xfId="0" applyFont="1" applyFill="1" applyBorder="1" applyAlignment="1">
      <alignment wrapText="1"/>
    </xf>
    <xf numFmtId="0" fontId="9" fillId="9" borderId="45" xfId="21" applyFont="1" applyFill="1" applyBorder="1" applyAlignment="1">
      <alignment horizontal="left" vertical="center" wrapText="1"/>
    </xf>
    <xf numFmtId="0" fontId="44" fillId="0" borderId="0" xfId="0" applyFont="1" applyAlignment="1">
      <alignment vertical="center"/>
    </xf>
    <xf numFmtId="0" fontId="43" fillId="0" borderId="0" xfId="0" applyFont="1" applyAlignment="1">
      <alignment vertical="center"/>
    </xf>
    <xf numFmtId="2" fontId="8" fillId="0" borderId="14" xfId="0" applyNumberFormat="1" applyFont="1" applyBorder="1" applyAlignment="1">
      <alignment horizontal="left" vertical="center" wrapText="1"/>
    </xf>
    <xf numFmtId="0" fontId="40" fillId="0" borderId="23" xfId="0" applyFont="1" applyBorder="1"/>
    <xf numFmtId="0" fontId="33" fillId="9" borderId="69" xfId="0" applyFont="1" applyFill="1" applyBorder="1" applyAlignment="1">
      <alignment horizontal="left" vertical="center" wrapText="1"/>
    </xf>
    <xf numFmtId="9" fontId="33" fillId="9" borderId="77" xfId="21" applyNumberFormat="1" applyFont="1" applyFill="1" applyBorder="1" applyAlignment="1">
      <alignment horizontal="left" vertical="center" wrapText="1"/>
    </xf>
    <xf numFmtId="9" fontId="33" fillId="9" borderId="75" xfId="21" applyNumberFormat="1" applyFont="1" applyFill="1" applyBorder="1" applyAlignment="1">
      <alignment horizontal="left" vertical="center" wrapText="1"/>
    </xf>
    <xf numFmtId="9" fontId="33" fillId="9" borderId="73" xfId="21" applyNumberFormat="1" applyFont="1" applyFill="1" applyBorder="1" applyAlignment="1">
      <alignment horizontal="left" vertical="center" wrapText="1"/>
    </xf>
    <xf numFmtId="9" fontId="33" fillId="9" borderId="69" xfId="21" applyNumberFormat="1" applyFont="1" applyFill="1" applyBorder="1" applyAlignment="1">
      <alignment horizontal="left" vertical="center" wrapText="1"/>
    </xf>
    <xf numFmtId="0" fontId="8" fillId="0" borderId="85"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3" fillId="9" borderId="72" xfId="0" applyFont="1" applyFill="1" applyBorder="1" applyAlignment="1">
      <alignment horizontal="left" vertical="center" wrapText="1"/>
    </xf>
    <xf numFmtId="2" fontId="8" fillId="0" borderId="13" xfId="0" applyNumberFormat="1" applyFont="1" applyBorder="1" applyAlignment="1">
      <alignment horizontal="left" vertical="center" wrapText="1"/>
    </xf>
    <xf numFmtId="0" fontId="40" fillId="0" borderId="13" xfId="0" applyFont="1" applyBorder="1"/>
    <xf numFmtId="0" fontId="33" fillId="9" borderId="30" xfId="0" applyFont="1" applyFill="1" applyBorder="1" applyAlignment="1">
      <alignment horizontal="left" vertical="top" wrapText="1"/>
    </xf>
    <xf numFmtId="0" fontId="33" fillId="9" borderId="0" xfId="0" applyFont="1" applyFill="1" applyAlignment="1">
      <alignment horizontal="left" vertical="top" wrapText="1"/>
    </xf>
    <xf numFmtId="0" fontId="33" fillId="9" borderId="29" xfId="0" applyFont="1" applyFill="1" applyBorder="1" applyAlignment="1">
      <alignment horizontal="left" vertical="top" wrapText="1"/>
    </xf>
    <xf numFmtId="0" fontId="33" fillId="9" borderId="7" xfId="0" applyFont="1" applyFill="1" applyBorder="1" applyAlignment="1">
      <alignment horizontal="left" vertical="top" wrapText="1"/>
    </xf>
    <xf numFmtId="0" fontId="33" fillId="9" borderId="8" xfId="0" applyFont="1" applyFill="1" applyBorder="1" applyAlignment="1">
      <alignment horizontal="left" vertical="top" wrapText="1"/>
    </xf>
    <xf numFmtId="0" fontId="33" fillId="9" borderId="15" xfId="0" applyFont="1" applyFill="1" applyBorder="1" applyAlignment="1">
      <alignment horizontal="left" vertical="top" wrapText="1"/>
    </xf>
    <xf numFmtId="0" fontId="33" fillId="9" borderId="10" xfId="0" applyFont="1" applyFill="1" applyBorder="1" applyAlignment="1">
      <alignment horizontal="left" vertical="top" wrapText="1"/>
    </xf>
    <xf numFmtId="0" fontId="33" fillId="9" borderId="11" xfId="0" applyFont="1" applyFill="1" applyBorder="1" applyAlignment="1">
      <alignment horizontal="left" vertical="top" wrapText="1"/>
    </xf>
    <xf numFmtId="0" fontId="9" fillId="12" borderId="29" xfId="21" applyFont="1" applyFill="1" applyBorder="1" applyAlignment="1">
      <alignment horizontal="center" vertical="center" wrapText="1"/>
    </xf>
    <xf numFmtId="0" fontId="9" fillId="12" borderId="7" xfId="21" applyFont="1" applyFill="1" applyBorder="1" applyAlignment="1">
      <alignment horizontal="center" vertical="center" wrapText="1"/>
    </xf>
    <xf numFmtId="0" fontId="9" fillId="12" borderId="8" xfId="21" applyFont="1" applyFill="1" applyBorder="1" applyAlignment="1">
      <alignment horizontal="center" vertical="center" wrapText="1"/>
    </xf>
    <xf numFmtId="0" fontId="9" fillId="12" borderId="59" xfId="21" applyFont="1" applyFill="1" applyBorder="1" applyAlignment="1">
      <alignment horizontal="center" vertical="center" wrapText="1"/>
    </xf>
    <xf numFmtId="0" fontId="33" fillId="9" borderId="69" xfId="0" applyFont="1" applyFill="1" applyBorder="1" applyAlignment="1">
      <alignment horizontal="left" vertical="top" wrapText="1"/>
    </xf>
    <xf numFmtId="0" fontId="33" fillId="9" borderId="29" xfId="0" applyFont="1" applyFill="1" applyBorder="1" applyAlignment="1">
      <alignment horizontal="left" vertical="center" wrapText="1"/>
    </xf>
    <xf numFmtId="0" fontId="33" fillId="9" borderId="7" xfId="0" applyFont="1" applyFill="1" applyBorder="1" applyAlignment="1">
      <alignment horizontal="left" vertical="center" wrapText="1"/>
    </xf>
    <xf numFmtId="0" fontId="33" fillId="9" borderId="8" xfId="0" applyFont="1" applyFill="1" applyBorder="1" applyAlignment="1">
      <alignment horizontal="left" vertical="center" wrapText="1"/>
    </xf>
    <xf numFmtId="0" fontId="33" fillId="9" borderId="15" xfId="0" applyFont="1" applyFill="1" applyBorder="1" applyAlignment="1">
      <alignment horizontal="left" vertical="center" wrapText="1"/>
    </xf>
    <xf numFmtId="0" fontId="33" fillId="9" borderId="10" xfId="0" applyFont="1" applyFill="1" applyBorder="1" applyAlignment="1">
      <alignment horizontal="left" vertical="center" wrapText="1"/>
    </xf>
    <xf numFmtId="0" fontId="33" fillId="9" borderId="11" xfId="0" applyFont="1" applyFill="1" applyBorder="1" applyAlignment="1">
      <alignment horizontal="left" vertical="center" wrapText="1"/>
    </xf>
    <xf numFmtId="0" fontId="9" fillId="9" borderId="32" xfId="21" applyFont="1" applyFill="1" applyBorder="1" applyAlignment="1">
      <alignment horizontal="center" vertical="center" wrapText="1"/>
    </xf>
    <xf numFmtId="0" fontId="9" fillId="9" borderId="33" xfId="21" applyFont="1" applyFill="1" applyBorder="1" applyAlignment="1">
      <alignment horizontal="center" vertical="center" wrapText="1"/>
    </xf>
    <xf numFmtId="0" fontId="9" fillId="9" borderId="34" xfId="21" applyFont="1" applyFill="1" applyBorder="1" applyAlignment="1">
      <alignment horizontal="center" vertical="center" wrapText="1"/>
    </xf>
    <xf numFmtId="2" fontId="8" fillId="0" borderId="1" xfId="0" applyNumberFormat="1" applyFont="1" applyBorder="1" applyAlignment="1">
      <alignment horizontal="justify" vertical="center" wrapText="1"/>
    </xf>
    <xf numFmtId="0" fontId="40" fillId="0" borderId="47" xfId="0" applyFont="1" applyBorder="1" applyAlignment="1">
      <alignment horizontal="justify" vertical="center" wrapText="1"/>
    </xf>
    <xf numFmtId="9" fontId="46" fillId="9" borderId="30" xfId="21" applyNumberFormat="1" applyFont="1" applyFill="1" applyBorder="1" applyAlignment="1">
      <alignment horizontal="left" vertical="top" wrapText="1"/>
    </xf>
    <xf numFmtId="9" fontId="46" fillId="9" borderId="0" xfId="21" applyNumberFormat="1" applyFont="1" applyFill="1" applyAlignment="1">
      <alignment horizontal="left" vertical="top" wrapText="1"/>
    </xf>
    <xf numFmtId="9" fontId="46" fillId="9" borderId="15" xfId="21" applyNumberFormat="1" applyFont="1" applyFill="1" applyBorder="1" applyAlignment="1">
      <alignment horizontal="left" vertical="top" wrapText="1"/>
    </xf>
    <xf numFmtId="9" fontId="46" fillId="9" borderId="10" xfId="21" applyNumberFormat="1" applyFont="1" applyFill="1" applyBorder="1" applyAlignment="1">
      <alignment horizontal="left" vertical="top" wrapText="1"/>
    </xf>
    <xf numFmtId="9" fontId="48" fillId="9" borderId="69" xfId="21" applyNumberFormat="1" applyFont="1" applyFill="1" applyBorder="1" applyAlignment="1">
      <alignment horizontal="left" vertical="center" wrapText="1"/>
    </xf>
    <xf numFmtId="2" fontId="8" fillId="0" borderId="20" xfId="0" applyNumberFormat="1" applyFont="1" applyBorder="1" applyAlignment="1">
      <alignment horizontal="justify" vertical="center" wrapText="1"/>
    </xf>
    <xf numFmtId="0" fontId="40" fillId="0" borderId="13" xfId="0" applyFont="1" applyBorder="1" applyAlignment="1">
      <alignment horizontal="justify" vertical="center" wrapText="1"/>
    </xf>
    <xf numFmtId="9" fontId="46" fillId="9" borderId="69" xfId="21" applyNumberFormat="1" applyFont="1" applyFill="1" applyBorder="1" applyAlignment="1">
      <alignment horizontal="left" vertical="center" wrapText="1"/>
    </xf>
    <xf numFmtId="9" fontId="46" fillId="9" borderId="72" xfId="21" applyNumberFormat="1" applyFont="1" applyFill="1" applyBorder="1" applyAlignment="1">
      <alignment horizontal="left" vertical="center" wrapText="1"/>
    </xf>
    <xf numFmtId="9" fontId="48" fillId="9" borderId="83" xfId="21" applyNumberFormat="1" applyFont="1" applyFill="1" applyBorder="1" applyAlignment="1">
      <alignment horizontal="left" vertical="center" wrapText="1"/>
    </xf>
    <xf numFmtId="9" fontId="48" fillId="9" borderId="7" xfId="21" applyNumberFormat="1" applyFont="1" applyFill="1" applyBorder="1" applyAlignment="1">
      <alignment horizontal="left" vertical="center" wrapText="1"/>
    </xf>
    <xf numFmtId="9" fontId="48" fillId="9" borderId="84" xfId="21" applyNumberFormat="1" applyFont="1" applyFill="1" applyBorder="1" applyAlignment="1">
      <alignment horizontal="left" vertical="center" wrapText="1"/>
    </xf>
    <xf numFmtId="9" fontId="48" fillId="9" borderId="74" xfId="21" applyNumberFormat="1" applyFont="1" applyFill="1" applyBorder="1" applyAlignment="1">
      <alignment horizontal="left" vertical="center" wrapText="1"/>
    </xf>
    <xf numFmtId="9" fontId="48" fillId="9" borderId="82" xfId="21" applyNumberFormat="1" applyFont="1" applyFill="1" applyBorder="1" applyAlignment="1">
      <alignment horizontal="left" vertical="center" wrapText="1"/>
    </xf>
    <xf numFmtId="9" fontId="48" fillId="9" borderId="77" xfId="21" applyNumberFormat="1" applyFont="1" applyFill="1" applyBorder="1" applyAlignment="1">
      <alignment horizontal="left" vertical="center" wrapText="1"/>
    </xf>
    <xf numFmtId="2" fontId="8" fillId="0" borderId="13" xfId="0" applyNumberFormat="1" applyFont="1" applyBorder="1" applyAlignment="1">
      <alignment horizontal="justify" vertical="center" wrapText="1"/>
    </xf>
    <xf numFmtId="9" fontId="48" fillId="9" borderId="75" xfId="21" applyNumberFormat="1" applyFont="1" applyFill="1" applyBorder="1" applyAlignment="1">
      <alignment horizontal="left" vertical="center" wrapText="1"/>
    </xf>
    <xf numFmtId="0" fontId="48" fillId="9" borderId="83" xfId="0" applyFont="1" applyFill="1" applyBorder="1" applyAlignment="1">
      <alignment horizontal="left" vertical="center" wrapText="1"/>
    </xf>
    <xf numFmtId="0" fontId="48" fillId="9" borderId="7" xfId="0" applyFont="1" applyFill="1" applyBorder="1" applyAlignment="1">
      <alignment horizontal="left" vertical="center" wrapText="1"/>
    </xf>
    <xf numFmtId="0" fontId="48" fillId="9" borderId="84" xfId="0" applyFont="1" applyFill="1" applyBorder="1" applyAlignment="1">
      <alignment horizontal="left" vertical="center" wrapText="1"/>
    </xf>
    <xf numFmtId="0" fontId="48" fillId="9" borderId="74" xfId="0" applyFont="1" applyFill="1" applyBorder="1" applyAlignment="1">
      <alignment horizontal="left" vertical="center" wrapText="1"/>
    </xf>
    <xf numFmtId="0" fontId="48" fillId="9" borderId="82" xfId="0" applyFont="1" applyFill="1" applyBorder="1" applyAlignment="1">
      <alignment horizontal="left" vertical="center" wrapText="1"/>
    </xf>
    <xf numFmtId="0" fontId="48" fillId="9" borderId="77" xfId="0" applyFont="1" applyFill="1" applyBorder="1" applyAlignment="1">
      <alignment horizontal="left" vertical="center" wrapText="1"/>
    </xf>
    <xf numFmtId="0" fontId="48" fillId="9" borderId="69" xfId="0" applyFont="1" applyFill="1" applyBorder="1" applyAlignment="1">
      <alignment horizontal="left" vertical="center" wrapText="1"/>
    </xf>
    <xf numFmtId="0" fontId="46" fillId="9" borderId="83" xfId="0" applyFont="1" applyFill="1" applyBorder="1" applyAlignment="1">
      <alignment horizontal="left" vertical="center" wrapText="1"/>
    </xf>
    <xf numFmtId="0" fontId="46" fillId="9" borderId="7" xfId="0" applyFont="1" applyFill="1" applyBorder="1" applyAlignment="1">
      <alignment horizontal="left" vertical="center" wrapText="1"/>
    </xf>
    <xf numFmtId="0" fontId="46" fillId="9" borderId="84" xfId="0" applyFont="1" applyFill="1" applyBorder="1" applyAlignment="1">
      <alignment horizontal="left" vertical="center" wrapText="1"/>
    </xf>
    <xf numFmtId="0" fontId="46" fillId="9" borderId="74" xfId="0" applyFont="1" applyFill="1" applyBorder="1" applyAlignment="1">
      <alignment horizontal="left" vertical="center" wrapText="1"/>
    </xf>
    <xf numFmtId="0" fontId="46" fillId="9" borderId="82" xfId="0" applyFont="1" applyFill="1" applyBorder="1" applyAlignment="1">
      <alignment horizontal="left" vertical="center" wrapText="1"/>
    </xf>
    <xf numFmtId="0" fontId="46" fillId="9" borderId="77" xfId="0" applyFont="1" applyFill="1" applyBorder="1" applyAlignment="1">
      <alignment horizontal="left" vertical="center" wrapText="1"/>
    </xf>
    <xf numFmtId="0" fontId="47" fillId="9" borderId="69" xfId="0" applyFont="1" applyFill="1" applyBorder="1" applyAlignment="1">
      <alignment vertical="center" wrapText="1"/>
    </xf>
    <xf numFmtId="9" fontId="29" fillId="9" borderId="69" xfId="21" applyNumberFormat="1" applyFont="1" applyFill="1" applyBorder="1" applyAlignment="1">
      <alignment vertical="top" wrapText="1"/>
    </xf>
    <xf numFmtId="0" fontId="8" fillId="9" borderId="75" xfId="0" applyFont="1" applyFill="1" applyBorder="1" applyAlignment="1">
      <alignment horizontal="left" vertical="top" wrapText="1"/>
    </xf>
    <xf numFmtId="0" fontId="8" fillId="9" borderId="69" xfId="0" applyFont="1" applyFill="1" applyBorder="1" applyAlignment="1">
      <alignment horizontal="left" vertical="top" wrapText="1"/>
    </xf>
    <xf numFmtId="2" fontId="8" fillId="0" borderId="14" xfId="0" applyNumberFormat="1" applyFont="1" applyBorder="1" applyAlignment="1">
      <alignment horizontal="justify" vertical="center" wrapText="1"/>
    </xf>
    <xf numFmtId="9" fontId="8" fillId="0" borderId="30" xfId="21" applyNumberFormat="1" applyFont="1" applyBorder="1" applyAlignment="1">
      <alignment horizontal="left" vertical="center" wrapText="1"/>
    </xf>
    <xf numFmtId="9" fontId="8" fillId="0" borderId="0" xfId="21" applyNumberFormat="1" applyFont="1" applyAlignment="1">
      <alignment horizontal="left" vertical="center" wrapText="1"/>
    </xf>
    <xf numFmtId="9" fontId="8" fillId="0" borderId="2" xfId="21" applyNumberFormat="1" applyFont="1" applyBorder="1" applyAlignment="1">
      <alignment horizontal="left" vertical="center" wrapText="1"/>
    </xf>
    <xf numFmtId="2" fontId="29" fillId="0" borderId="13" xfId="0" applyNumberFormat="1" applyFont="1" applyBorder="1" applyAlignment="1">
      <alignment horizontal="justify" vertical="center" wrapText="1"/>
    </xf>
    <xf numFmtId="0" fontId="20" fillId="0" borderId="13" xfId="0" applyFont="1" applyBorder="1" applyAlignment="1">
      <alignment horizontal="justify" vertical="center" wrapText="1"/>
    </xf>
    <xf numFmtId="9" fontId="29" fillId="9" borderId="29" xfId="21" applyNumberFormat="1" applyFont="1" applyFill="1" applyBorder="1" applyAlignment="1">
      <alignment horizontal="left" vertical="center" wrapText="1"/>
    </xf>
    <xf numFmtId="9" fontId="29" fillId="9" borderId="7" xfId="21" applyNumberFormat="1" applyFont="1" applyFill="1" applyBorder="1" applyAlignment="1">
      <alignment horizontal="left" vertical="center" wrapText="1"/>
    </xf>
    <xf numFmtId="9" fontId="29" fillId="9" borderId="30" xfId="21" applyNumberFormat="1" applyFont="1" applyFill="1" applyBorder="1" applyAlignment="1">
      <alignment horizontal="left" vertical="center" wrapText="1"/>
    </xf>
    <xf numFmtId="9" fontId="29" fillId="9" borderId="0" xfId="21" applyNumberFormat="1" applyFont="1" applyFill="1" applyAlignment="1">
      <alignment horizontal="left" vertical="center" wrapText="1"/>
    </xf>
    <xf numFmtId="9" fontId="8" fillId="9" borderId="69" xfId="21" applyNumberFormat="1" applyFont="1" applyFill="1" applyBorder="1" applyAlignment="1">
      <alignment horizontal="left" vertical="center" wrapText="1"/>
    </xf>
    <xf numFmtId="9" fontId="33" fillId="0" borderId="6" xfId="29" applyFont="1" applyFill="1" applyBorder="1" applyAlignment="1" applyProtection="1">
      <alignment horizontal="left" vertical="top" wrapText="1"/>
    </xf>
    <xf numFmtId="9" fontId="33" fillId="0" borderId="16" xfId="29" applyFont="1" applyFill="1" applyBorder="1" applyAlignment="1" applyProtection="1">
      <alignment horizontal="left" vertical="top" wrapText="1"/>
    </xf>
    <xf numFmtId="9" fontId="33" fillId="0" borderId="5" xfId="29" applyFont="1" applyFill="1" applyBorder="1" applyAlignment="1" applyProtection="1">
      <alignment horizontal="left" vertical="top" wrapText="1"/>
    </xf>
    <xf numFmtId="9" fontId="33" fillId="0" borderId="28" xfId="29" applyFont="1" applyFill="1" applyBorder="1" applyAlignment="1" applyProtection="1">
      <alignment horizontal="left" vertical="top" wrapText="1"/>
    </xf>
    <xf numFmtId="9" fontId="49" fillId="0" borderId="29" xfId="29" applyFont="1" applyFill="1" applyBorder="1" applyAlignment="1" applyProtection="1">
      <alignment vertical="top" wrapText="1"/>
    </xf>
    <xf numFmtId="9" fontId="33" fillId="0" borderId="7" xfId="29" applyFont="1" applyFill="1" applyBorder="1" applyAlignment="1" applyProtection="1">
      <alignment vertical="top" wrapText="1"/>
    </xf>
    <xf numFmtId="9" fontId="33" fillId="0" borderId="8" xfId="29" applyFont="1" applyFill="1" applyBorder="1" applyAlignment="1" applyProtection="1">
      <alignment vertical="top" wrapText="1"/>
    </xf>
    <xf numFmtId="9" fontId="33" fillId="0" borderId="44" xfId="29" applyFont="1" applyFill="1" applyBorder="1" applyAlignment="1" applyProtection="1">
      <alignment vertical="top" wrapText="1"/>
    </xf>
    <xf numFmtId="9" fontId="33" fillId="0" borderId="45" xfId="29" applyFont="1" applyFill="1" applyBorder="1" applyAlignment="1" applyProtection="1">
      <alignment vertical="top" wrapText="1"/>
    </xf>
    <xf numFmtId="9" fontId="33" fillId="0" borderId="46" xfId="29" applyFont="1" applyFill="1" applyBorder="1" applyAlignment="1" applyProtection="1">
      <alignment vertical="top" wrapText="1"/>
    </xf>
    <xf numFmtId="9" fontId="33" fillId="0" borderId="6" xfId="29" applyFont="1" applyFill="1" applyBorder="1" applyAlignment="1">
      <alignment horizontal="left" vertical="top" wrapText="1"/>
    </xf>
    <xf numFmtId="2" fontId="29" fillId="0" borderId="13" xfId="21" applyNumberFormat="1" applyFont="1" applyBorder="1" applyAlignment="1">
      <alignment vertical="center" wrapText="1"/>
    </xf>
    <xf numFmtId="9" fontId="33" fillId="0" borderId="29" xfId="21" applyNumberFormat="1" applyFont="1" applyBorder="1" applyAlignment="1">
      <alignment horizontal="left" vertical="top" wrapText="1"/>
    </xf>
    <xf numFmtId="9" fontId="30" fillId="0" borderId="7" xfId="21" applyNumberFormat="1" applyFont="1" applyBorder="1" applyAlignment="1">
      <alignment horizontal="left" vertical="top" wrapText="1"/>
    </xf>
    <xf numFmtId="9" fontId="30" fillId="0" borderId="8" xfId="21" applyNumberFormat="1" applyFont="1" applyBorder="1" applyAlignment="1">
      <alignment horizontal="left" vertical="top" wrapText="1"/>
    </xf>
    <xf numFmtId="9" fontId="30" fillId="0" borderId="15" xfId="21" applyNumberFormat="1" applyFont="1" applyBorder="1" applyAlignment="1">
      <alignment horizontal="left" vertical="top" wrapText="1"/>
    </xf>
    <xf numFmtId="9" fontId="30" fillId="0" borderId="10" xfId="21" applyNumberFormat="1" applyFont="1" applyBorder="1" applyAlignment="1">
      <alignment horizontal="left" vertical="top" wrapText="1"/>
    </xf>
    <xf numFmtId="9" fontId="30" fillId="0" borderId="11" xfId="21" applyNumberFormat="1" applyFont="1" applyBorder="1" applyAlignment="1">
      <alignment horizontal="left" vertical="top" wrapText="1"/>
    </xf>
    <xf numFmtId="9" fontId="33" fillId="0" borderId="59" xfId="21" applyNumberFormat="1" applyFont="1" applyBorder="1" applyAlignment="1">
      <alignment horizontal="left" vertical="center" wrapText="1"/>
    </xf>
    <xf numFmtId="9" fontId="33" fillId="0" borderId="60" xfId="21" applyNumberFormat="1" applyFont="1" applyBorder="1" applyAlignment="1">
      <alignment horizontal="left" vertical="center" wrapText="1"/>
    </xf>
    <xf numFmtId="9" fontId="33" fillId="0" borderId="29" xfId="29" applyFont="1" applyFill="1" applyBorder="1" applyAlignment="1" applyProtection="1">
      <alignment horizontal="left" vertical="center" wrapText="1"/>
    </xf>
    <xf numFmtId="9" fontId="33" fillId="0" borderId="7" xfId="29" applyFont="1" applyFill="1" applyBorder="1" applyAlignment="1" applyProtection="1">
      <alignment horizontal="left" vertical="center" wrapText="1"/>
    </xf>
    <xf numFmtId="9" fontId="33" fillId="0" borderId="59" xfId="29" applyFont="1" applyFill="1" applyBorder="1" applyAlignment="1" applyProtection="1">
      <alignment horizontal="left" vertical="center" wrapText="1"/>
    </xf>
    <xf numFmtId="9" fontId="33" fillId="0" borderId="44" xfId="29" applyFont="1" applyFill="1" applyBorder="1" applyAlignment="1" applyProtection="1">
      <alignment horizontal="left" vertical="center" wrapText="1"/>
    </xf>
    <xf numFmtId="9" fontId="33" fillId="0" borderId="45" xfId="29" applyFont="1" applyFill="1" applyBorder="1" applyAlignment="1" applyProtection="1">
      <alignment horizontal="left" vertical="center" wrapText="1"/>
    </xf>
    <xf numFmtId="9" fontId="33" fillId="0" borderId="48" xfId="29" applyFont="1" applyFill="1" applyBorder="1" applyAlignment="1" applyProtection="1">
      <alignment horizontal="left" vertical="center" wrapText="1"/>
    </xf>
    <xf numFmtId="9" fontId="33" fillId="0" borderId="29" xfId="29" applyFont="1" applyFill="1" applyBorder="1" applyAlignment="1" applyProtection="1">
      <alignment horizontal="left" vertical="top" wrapText="1"/>
    </xf>
    <xf numFmtId="9" fontId="33" fillId="0" borderId="7" xfId="29" applyFont="1" applyFill="1" applyBorder="1" applyAlignment="1" applyProtection="1">
      <alignment horizontal="left" vertical="top" wrapText="1"/>
    </xf>
    <xf numFmtId="9" fontId="33" fillId="0" borderId="8" xfId="29" applyFont="1" applyFill="1" applyBorder="1" applyAlignment="1" applyProtection="1">
      <alignment horizontal="left" vertical="top" wrapText="1"/>
    </xf>
    <xf numFmtId="9" fontId="33" fillId="0" borderId="44" xfId="29" applyFont="1" applyFill="1" applyBorder="1" applyAlignment="1" applyProtection="1">
      <alignment horizontal="left" vertical="top" wrapText="1"/>
    </xf>
    <xf numFmtId="9" fontId="33" fillId="0" borderId="45" xfId="29" applyFont="1" applyFill="1" applyBorder="1" applyAlignment="1" applyProtection="1">
      <alignment horizontal="left" vertical="top" wrapText="1"/>
    </xf>
    <xf numFmtId="9" fontId="33" fillId="0" borderId="46" xfId="29" applyFont="1" applyFill="1" applyBorder="1" applyAlignment="1" applyProtection="1">
      <alignment horizontal="left" vertical="top" wrapText="1"/>
    </xf>
    <xf numFmtId="9" fontId="33" fillId="0" borderId="29" xfId="29" applyFont="1" applyFill="1" applyBorder="1" applyAlignment="1">
      <alignment horizontal="left" vertical="center" wrapText="1"/>
    </xf>
    <xf numFmtId="9" fontId="33" fillId="0" borderId="8" xfId="29" applyFont="1" applyFill="1" applyBorder="1" applyAlignment="1" applyProtection="1">
      <alignment horizontal="left" vertical="center" wrapText="1"/>
    </xf>
    <xf numFmtId="9" fontId="33" fillId="0" borderId="46" xfId="29" applyFont="1" applyFill="1" applyBorder="1" applyAlignment="1" applyProtection="1">
      <alignment horizontal="left" vertical="center" wrapText="1"/>
    </xf>
    <xf numFmtId="0" fontId="45" fillId="0" borderId="5" xfId="21" applyFont="1" applyBorder="1" applyAlignment="1">
      <alignment horizontal="center" vertical="center" wrapText="1"/>
    </xf>
    <xf numFmtId="2" fontId="8" fillId="0" borderId="58" xfId="0" applyNumberFormat="1" applyFont="1" applyBorder="1" applyAlignment="1">
      <alignment horizontal="justify" vertical="center" wrapText="1"/>
    </xf>
    <xf numFmtId="0" fontId="40" fillId="0" borderId="14" xfId="0" applyFont="1" applyBorder="1" applyAlignment="1">
      <alignment horizontal="justify" vertical="center" wrapText="1"/>
    </xf>
    <xf numFmtId="2" fontId="8" fillId="0" borderId="3" xfId="21" applyNumberFormat="1" applyFont="1" applyBorder="1" applyAlignment="1">
      <alignment horizontal="center" vertical="center" wrapText="1"/>
    </xf>
    <xf numFmtId="2" fontId="8" fillId="0" borderId="4" xfId="21" applyNumberFormat="1" applyFont="1" applyBorder="1" applyAlignment="1">
      <alignment horizontal="center" vertical="center" wrapText="1"/>
    </xf>
    <xf numFmtId="9" fontId="33" fillId="0" borderId="7" xfId="21" applyNumberFormat="1" applyFont="1" applyBorder="1" applyAlignment="1">
      <alignment horizontal="left" vertical="top" wrapText="1"/>
    </xf>
    <xf numFmtId="9" fontId="33" fillId="0" borderId="8" xfId="21" applyNumberFormat="1" applyFont="1" applyBorder="1" applyAlignment="1">
      <alignment horizontal="left" vertical="top" wrapText="1"/>
    </xf>
    <xf numFmtId="9" fontId="33" fillId="0" borderId="15" xfId="21" applyNumberFormat="1" applyFont="1" applyBorder="1" applyAlignment="1">
      <alignment horizontal="left" vertical="top" wrapText="1"/>
    </xf>
    <xf numFmtId="9" fontId="33" fillId="0" borderId="10" xfId="21" applyNumberFormat="1" applyFont="1" applyBorder="1" applyAlignment="1">
      <alignment horizontal="left" vertical="top" wrapText="1"/>
    </xf>
    <xf numFmtId="9" fontId="33" fillId="0" borderId="11" xfId="21" applyNumberFormat="1" applyFont="1" applyBorder="1" applyAlignment="1">
      <alignment horizontal="left" vertical="top" wrapText="1"/>
    </xf>
    <xf numFmtId="9" fontId="33" fillId="0" borderId="59" xfId="29" applyFont="1" applyFill="1" applyBorder="1" applyAlignment="1" applyProtection="1">
      <alignment horizontal="left" vertical="top" wrapText="1"/>
    </xf>
    <xf numFmtId="9" fontId="33" fillId="0" borderId="48" xfId="29" applyFont="1" applyFill="1" applyBorder="1" applyAlignment="1" applyProtection="1">
      <alignment horizontal="left" vertical="top" wrapText="1"/>
    </xf>
    <xf numFmtId="0" fontId="9" fillId="12" borderId="85" xfId="21" applyFont="1" applyFill="1" applyBorder="1" applyAlignment="1">
      <alignment horizontal="center" vertical="center" wrapText="1"/>
    </xf>
    <xf numFmtId="0" fontId="9" fillId="12" borderId="14" xfId="21" applyFont="1" applyFill="1" applyBorder="1" applyAlignment="1">
      <alignment horizontal="center" vertical="center" wrapText="1"/>
    </xf>
    <xf numFmtId="0" fontId="9" fillId="12" borderId="50" xfId="21" applyFont="1" applyFill="1" applyBorder="1" applyAlignment="1">
      <alignment horizontal="center" vertical="center" wrapText="1"/>
    </xf>
    <xf numFmtId="9" fontId="8" fillId="0" borderId="29" xfId="29" applyFont="1" applyFill="1" applyBorder="1" applyAlignment="1" applyProtection="1">
      <alignment horizontal="left" vertical="top" wrapText="1"/>
    </xf>
    <xf numFmtId="2" fontId="8" fillId="0" borderId="58" xfId="0" applyNumberFormat="1" applyFont="1" applyBorder="1" applyAlignment="1">
      <alignment horizontal="left" vertical="center" wrapText="1"/>
    </xf>
    <xf numFmtId="0" fontId="40" fillId="0" borderId="14" xfId="0" applyFont="1" applyBorder="1" applyAlignment="1">
      <alignment vertical="center"/>
    </xf>
    <xf numFmtId="9" fontId="29" fillId="9" borderId="84" xfId="21" applyNumberFormat="1" applyFont="1" applyFill="1" applyBorder="1" applyAlignment="1">
      <alignment horizontal="left" vertical="center" wrapText="1"/>
    </xf>
    <xf numFmtId="9" fontId="29" fillId="9" borderId="15" xfId="21" applyNumberFormat="1" applyFont="1" applyFill="1" applyBorder="1" applyAlignment="1">
      <alignment horizontal="left" vertical="center" wrapText="1"/>
    </xf>
    <xf numFmtId="9" fontId="29" fillId="9" borderId="10" xfId="21" applyNumberFormat="1" applyFont="1" applyFill="1" applyBorder="1" applyAlignment="1">
      <alignment horizontal="left" vertical="center" wrapText="1"/>
    </xf>
    <xf numFmtId="9" fontId="29" fillId="9" borderId="97" xfId="21" applyNumberFormat="1" applyFont="1" applyFill="1" applyBorder="1" applyAlignment="1">
      <alignment horizontal="left" vertical="center" wrapText="1"/>
    </xf>
    <xf numFmtId="9" fontId="29" fillId="9" borderId="71" xfId="21" applyNumberFormat="1" applyFont="1" applyFill="1" applyBorder="1" applyAlignment="1">
      <alignment horizontal="left" vertical="center" wrapText="1"/>
    </xf>
    <xf numFmtId="9" fontId="29" fillId="9" borderId="88" xfId="21" applyNumberFormat="1" applyFont="1" applyFill="1" applyBorder="1" applyAlignment="1">
      <alignment horizontal="left" vertical="center" wrapText="1"/>
    </xf>
    <xf numFmtId="9" fontId="29" fillId="9" borderId="76" xfId="21" applyNumberFormat="1" applyFont="1" applyFill="1" applyBorder="1" applyAlignment="1">
      <alignment horizontal="left" vertical="center" wrapText="1"/>
    </xf>
    <xf numFmtId="9" fontId="29" fillId="9" borderId="74" xfId="21" applyNumberFormat="1" applyFont="1" applyFill="1" applyBorder="1" applyAlignment="1">
      <alignment horizontal="left" vertical="center" wrapText="1"/>
    </xf>
    <xf numFmtId="9" fontId="29" fillId="9" borderId="82" xfId="21" applyNumberFormat="1" applyFont="1" applyFill="1" applyBorder="1" applyAlignment="1">
      <alignment horizontal="left" vertical="center" wrapText="1"/>
    </xf>
    <xf numFmtId="9" fontId="29" fillId="9" borderId="77" xfId="21" applyNumberFormat="1" applyFont="1" applyFill="1" applyBorder="1" applyAlignment="1">
      <alignment horizontal="left" vertical="center" wrapText="1"/>
    </xf>
    <xf numFmtId="0" fontId="40" fillId="0" borderId="18" xfId="0" applyFont="1" applyBorder="1"/>
    <xf numFmtId="9" fontId="29" fillId="0" borderId="7" xfId="29" applyFont="1" applyFill="1" applyBorder="1" applyAlignment="1" applyProtection="1">
      <alignment horizontal="left" vertical="top" wrapText="1"/>
    </xf>
    <xf numFmtId="9" fontId="29" fillId="0" borderId="59" xfId="29" applyFont="1" applyFill="1" applyBorder="1" applyAlignment="1" applyProtection="1">
      <alignment horizontal="left" vertical="top" wrapText="1"/>
    </xf>
    <xf numFmtId="9" fontId="29" fillId="0" borderId="44" xfId="29" applyFont="1" applyFill="1" applyBorder="1" applyAlignment="1" applyProtection="1">
      <alignment horizontal="left" vertical="top" wrapText="1"/>
    </xf>
    <xf numFmtId="9" fontId="29" fillId="0" borderId="45" xfId="29" applyFont="1" applyFill="1" applyBorder="1" applyAlignment="1" applyProtection="1">
      <alignment horizontal="left" vertical="top" wrapText="1"/>
    </xf>
    <xf numFmtId="9" fontId="29" fillId="0" borderId="48" xfId="29" applyFont="1" applyFill="1" applyBorder="1" applyAlignment="1" applyProtection="1">
      <alignment horizontal="left" vertical="top" wrapText="1"/>
    </xf>
    <xf numFmtId="0" fontId="9" fillId="12" borderId="98" xfId="21" applyFont="1" applyFill="1" applyBorder="1" applyAlignment="1">
      <alignment horizontal="center" vertical="center" wrapText="1"/>
    </xf>
    <xf numFmtId="0" fontId="9" fillId="12" borderId="99" xfId="21" applyFont="1" applyFill="1" applyBorder="1" applyAlignment="1">
      <alignment horizontal="center" vertical="center" wrapText="1"/>
    </xf>
    <xf numFmtId="0" fontId="9" fillId="12" borderId="100" xfId="21" applyFont="1" applyFill="1" applyBorder="1" applyAlignment="1">
      <alignment horizontal="center" vertical="center" wrapText="1"/>
    </xf>
    <xf numFmtId="9" fontId="33" fillId="9" borderId="29" xfId="29" applyFont="1" applyFill="1" applyBorder="1" applyAlignment="1" applyProtection="1">
      <alignment horizontal="left" vertical="top" wrapText="1"/>
    </xf>
    <xf numFmtId="9" fontId="29" fillId="9" borderId="7" xfId="29" applyFont="1" applyFill="1" applyBorder="1" applyAlignment="1" applyProtection="1">
      <alignment horizontal="left" vertical="top" wrapText="1"/>
    </xf>
    <xf numFmtId="9" fontId="29" fillId="9" borderId="8" xfId="29" applyFont="1" applyFill="1" applyBorder="1" applyAlignment="1" applyProtection="1">
      <alignment horizontal="left" vertical="top" wrapText="1"/>
    </xf>
    <xf numFmtId="9" fontId="29" fillId="9" borderId="44" xfId="29" applyFont="1" applyFill="1" applyBorder="1" applyAlignment="1" applyProtection="1">
      <alignment horizontal="left" vertical="top" wrapText="1"/>
    </xf>
    <xf numFmtId="9" fontId="29" fillId="9" borderId="45" xfId="29" applyFont="1" applyFill="1" applyBorder="1" applyAlignment="1" applyProtection="1">
      <alignment horizontal="left" vertical="top" wrapText="1"/>
    </xf>
    <xf numFmtId="9" fontId="29" fillId="9" borderId="46" xfId="29" applyFont="1" applyFill="1" applyBorder="1" applyAlignment="1" applyProtection="1">
      <alignment horizontal="left" vertical="top" wrapText="1"/>
    </xf>
    <xf numFmtId="9" fontId="29" fillId="9" borderId="29" xfId="29" applyFont="1" applyFill="1" applyBorder="1" applyAlignment="1" applyProtection="1">
      <alignment horizontal="left" vertical="top" wrapText="1"/>
    </xf>
    <xf numFmtId="41" fontId="29" fillId="0" borderId="29" xfId="12" applyFont="1" applyFill="1" applyBorder="1" applyAlignment="1">
      <alignment horizontal="left" vertical="center"/>
    </xf>
    <xf numFmtId="41" fontId="29" fillId="0" borderId="30" xfId="12" applyFont="1" applyFill="1" applyBorder="1" applyAlignment="1">
      <alignment horizontal="left" vertical="center"/>
    </xf>
    <xf numFmtId="41" fontId="29" fillId="0" borderId="15" xfId="12" applyFont="1" applyFill="1" applyBorder="1" applyAlignment="1">
      <alignment horizontal="left" vertical="center"/>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1" fillId="0" borderId="6" xfId="0" applyFont="1" applyBorder="1" applyAlignment="1">
      <alignment horizontal="left" vertical="center" wrapText="1"/>
    </xf>
    <xf numFmtId="0" fontId="9" fillId="11" borderId="6" xfId="21"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9" fillId="0" borderId="6" xfId="21" applyFont="1" applyBorder="1" applyAlignment="1">
      <alignment horizontal="left" vertical="center" wrapText="1"/>
    </xf>
    <xf numFmtId="0" fontId="9" fillId="9" borderId="6" xfId="21" applyFont="1" applyFill="1" applyBorder="1" applyAlignment="1">
      <alignment horizontal="left" vertical="center" wrapText="1"/>
    </xf>
    <xf numFmtId="0" fontId="3" fillId="0" borderId="6" xfId="21" applyFont="1" applyBorder="1" applyAlignment="1">
      <alignment horizontal="left" vertical="center" wrapText="1"/>
    </xf>
    <xf numFmtId="0" fontId="31" fillId="10" borderId="3"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wrapText="1"/>
    </xf>
    <xf numFmtId="0" fontId="31" fillId="10" borderId="12"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31" fillId="10" borderId="12" xfId="0" applyFont="1" applyFill="1" applyBorder="1" applyAlignment="1">
      <alignment horizontal="center" vertical="center"/>
    </xf>
    <xf numFmtId="0" fontId="31" fillId="10" borderId="38" xfId="0" applyFont="1" applyFill="1" applyBorder="1" applyAlignment="1">
      <alignment horizontal="center" vertical="center"/>
    </xf>
    <xf numFmtId="0" fontId="31" fillId="10" borderId="39" xfId="0" applyFont="1" applyFill="1" applyBorder="1" applyAlignment="1">
      <alignment horizontal="center" vertical="center"/>
    </xf>
    <xf numFmtId="0" fontId="31" fillId="10" borderId="38" xfId="0"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31" fillId="10" borderId="6" xfId="0" applyFont="1" applyFill="1" applyBorder="1" applyAlignment="1">
      <alignment horizontal="center" vertical="center"/>
    </xf>
    <xf numFmtId="14"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1" fillId="10" borderId="29"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5" xfId="0" applyFont="1" applyFill="1" applyBorder="1" applyAlignment="1">
      <alignment horizontal="center" vertical="center"/>
    </xf>
    <xf numFmtId="0" fontId="31" fillId="10" borderId="11"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0" xfId="0" applyFont="1" applyFill="1" applyAlignment="1">
      <alignment horizontal="center" vertical="center"/>
    </xf>
    <xf numFmtId="0" fontId="31" fillId="10" borderId="10" xfId="0" applyFont="1" applyFill="1" applyBorder="1" applyAlignment="1">
      <alignment horizontal="center" vertical="center"/>
    </xf>
    <xf numFmtId="0" fontId="31" fillId="10" borderId="12" xfId="0" applyFont="1" applyFill="1" applyBorder="1" applyAlignment="1">
      <alignment horizontal="left" vertical="center"/>
    </xf>
    <xf numFmtId="0" fontId="31" fillId="10" borderId="38" xfId="0" applyFont="1" applyFill="1" applyBorder="1" applyAlignment="1">
      <alignment horizontal="left" vertical="center"/>
    </xf>
    <xf numFmtId="0" fontId="31" fillId="10" borderId="39" xfId="0" applyFont="1" applyFill="1" applyBorder="1" applyAlignment="1">
      <alignment horizontal="left" vertical="center"/>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12" xfId="0" applyFont="1" applyBorder="1" applyAlignment="1">
      <alignment horizontal="center" vertical="center"/>
    </xf>
    <xf numFmtId="0" fontId="31" fillId="10" borderId="15" xfId="0" applyFont="1" applyFill="1" applyBorder="1" applyAlignment="1">
      <alignment horizontal="left" vertical="center"/>
    </xf>
    <xf numFmtId="0" fontId="31" fillId="10" borderId="10" xfId="0" applyFont="1" applyFill="1" applyBorder="1" applyAlignment="1">
      <alignment horizontal="left" vertical="center"/>
    </xf>
    <xf numFmtId="0" fontId="31" fillId="10" borderId="11" xfId="0" applyFont="1" applyFill="1" applyBorder="1" applyAlignment="1">
      <alignment horizontal="left" vertical="center"/>
    </xf>
    <xf numFmtId="0" fontId="31" fillId="11" borderId="6" xfId="21"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5" borderId="91"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5" borderId="90" xfId="0" applyFont="1" applyFill="1" applyBorder="1" applyAlignment="1">
      <alignment horizontal="center" vertical="center" wrapText="1"/>
    </xf>
    <xf numFmtId="0" fontId="9" fillId="15" borderId="17" xfId="0" applyFont="1" applyFill="1" applyBorder="1" applyAlignment="1">
      <alignment wrapText="1"/>
    </xf>
    <xf numFmtId="0" fontId="9" fillId="15" borderId="90" xfId="0" applyFont="1" applyFill="1" applyBorder="1" applyAlignment="1">
      <alignment wrapText="1"/>
    </xf>
    <xf numFmtId="0" fontId="32" fillId="0" borderId="7" xfId="0" applyFont="1" applyBorder="1" applyAlignment="1">
      <alignment wrapText="1"/>
    </xf>
    <xf numFmtId="0" fontId="32" fillId="0" borderId="84" xfId="0" applyFont="1" applyBorder="1" applyAlignment="1">
      <alignment wrapText="1"/>
    </xf>
    <xf numFmtId="0" fontId="32" fillId="0" borderId="12" xfId="0" applyFont="1" applyBorder="1" applyAlignment="1">
      <alignment horizontal="center"/>
    </xf>
    <xf numFmtId="0" fontId="32" fillId="0" borderId="38" xfId="0" applyFont="1" applyBorder="1" applyAlignment="1">
      <alignment horizontal="center"/>
    </xf>
    <xf numFmtId="0" fontId="32" fillId="0" borderId="39" xfId="0" applyFont="1" applyBorder="1" applyAlignment="1">
      <alignment horizontal="center"/>
    </xf>
    <xf numFmtId="0" fontId="9" fillId="0" borderId="38" xfId="0" applyFont="1" applyBorder="1" applyAlignment="1">
      <alignment wrapText="1"/>
    </xf>
    <xf numFmtId="0" fontId="9" fillId="0" borderId="39" xfId="0" applyFont="1" applyBorder="1" applyAlignment="1">
      <alignment wrapText="1"/>
    </xf>
    <xf numFmtId="0" fontId="32" fillId="0" borderId="15" xfId="0" applyFont="1" applyBorder="1"/>
    <xf numFmtId="0" fontId="32" fillId="0" borderId="10" xfId="0" applyFont="1" applyBorder="1"/>
    <xf numFmtId="0" fontId="32" fillId="0" borderId="11" xfId="0" applyFont="1" applyBorder="1"/>
    <xf numFmtId="0" fontId="9" fillId="15" borderId="3" xfId="0" applyFont="1" applyFill="1" applyBorder="1" applyAlignment="1">
      <alignment wrapText="1"/>
    </xf>
    <xf numFmtId="0" fontId="9" fillId="15" borderId="38" xfId="0" applyFont="1" applyFill="1" applyBorder="1"/>
    <xf numFmtId="0" fontId="9" fillId="15" borderId="39" xfId="0" applyFont="1" applyFill="1" applyBorder="1"/>
    <xf numFmtId="0" fontId="32" fillId="16" borderId="15" xfId="0" applyFont="1" applyFill="1" applyBorder="1"/>
    <xf numFmtId="0" fontId="32" fillId="16" borderId="10" xfId="0" applyFont="1" applyFill="1" applyBorder="1"/>
    <xf numFmtId="0" fontId="32" fillId="16" borderId="11" xfId="0" applyFont="1" applyFill="1" applyBorder="1"/>
    <xf numFmtId="0" fontId="9" fillId="15" borderId="3" xfId="0" applyFont="1" applyFill="1" applyBorder="1" applyAlignment="1">
      <alignment horizontal="center" vertical="center" wrapText="1"/>
    </xf>
    <xf numFmtId="0" fontId="9" fillId="15" borderId="38" xfId="0" applyFont="1" applyFill="1" applyBorder="1" applyAlignment="1">
      <alignment horizontal="center" wrapText="1"/>
    </xf>
    <xf numFmtId="0" fontId="9" fillId="15" borderId="38" xfId="0" applyFont="1" applyFill="1" applyBorder="1" applyAlignment="1">
      <alignment horizontal="left" vertical="center"/>
    </xf>
    <xf numFmtId="0" fontId="9" fillId="15" borderId="91" xfId="0" applyFont="1" applyFill="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2" borderId="49" xfId="21"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1" applyFont="1" applyBorder="1" applyAlignment="1">
      <alignment horizontal="center" vertical="center" wrapText="1"/>
    </xf>
    <xf numFmtId="0" fontId="8" fillId="0" borderId="13" xfId="21" applyFont="1" applyBorder="1" applyAlignment="1">
      <alignment horizontal="center" vertical="center" wrapText="1"/>
    </xf>
    <xf numFmtId="0" fontId="8" fillId="0" borderId="23" xfId="21" applyFont="1" applyBorder="1" applyAlignment="1">
      <alignment horizontal="center" vertical="center" wrapText="1"/>
    </xf>
    <xf numFmtId="0" fontId="9" fillId="0" borderId="21" xfId="21" applyFont="1" applyBorder="1" applyAlignment="1">
      <alignment horizontal="center" vertical="center"/>
    </xf>
    <xf numFmtId="0" fontId="9" fillId="0" borderId="6" xfId="21" applyFont="1" applyBorder="1" applyAlignment="1">
      <alignment horizontal="center" vertical="center"/>
    </xf>
    <xf numFmtId="0" fontId="9" fillId="0" borderId="6" xfId="21" applyFont="1" applyBorder="1" applyAlignment="1">
      <alignment horizontal="center" vertical="center" wrapText="1"/>
    </xf>
    <xf numFmtId="0" fontId="9" fillId="12" borderId="5" xfId="21" applyFont="1" applyFill="1" applyBorder="1" applyAlignment="1">
      <alignment horizontal="center" vertical="center" wrapText="1"/>
    </xf>
    <xf numFmtId="0" fontId="9" fillId="12" borderId="28" xfId="21" applyFont="1" applyFill="1" applyBorder="1" applyAlignment="1">
      <alignment horizontal="center" vertical="center" wrapText="1"/>
    </xf>
  </cellXfs>
  <cellStyles count="3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1206501</xdr:colOff>
      <xdr:row>21</xdr:row>
      <xdr:rowOff>47625</xdr:rowOff>
    </xdr:from>
    <xdr:to>
      <xdr:col>21</xdr:col>
      <xdr:colOff>1393993</xdr:colOff>
      <xdr:row>21</xdr:row>
      <xdr:rowOff>187325</xdr:rowOff>
    </xdr:to>
    <xdr:pic>
      <xdr:nvPicPr>
        <xdr:cNvPr id="3" name="Imagen 2">
          <a:extLst>
            <a:ext uri="{FF2B5EF4-FFF2-40B4-BE49-F238E27FC236}">
              <a16:creationId xmlns:a16="http://schemas.microsoft.com/office/drawing/2014/main" id="{78911EF6-F0A5-4794-8C91-DED62C0CA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85376" y="17907000"/>
          <a:ext cx="187492" cy="139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zoomScale="60" zoomScaleNormal="60" workbookViewId="0">
      <selection activeCell="D44" sqref="D44:H44"/>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4.42578125" style="1" bestFit="1" customWidth="1"/>
    <col min="18"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thickBot="1" x14ac:dyDescent="0.3">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thickBot="1" x14ac:dyDescent="0.3">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466" t="s">
        <v>24</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79" t="s">
        <v>25</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1"/>
      <c r="AF19" s="140"/>
      <c r="AG19" s="140"/>
      <c r="AH19" s="140"/>
      <c r="AI19" s="140"/>
      <c r="AJ19" s="140"/>
      <c r="AK19" s="140"/>
      <c r="AL19" s="140"/>
      <c r="AM19" s="140"/>
      <c r="AN19" s="140"/>
      <c r="AO19" s="140"/>
    </row>
    <row r="20" spans="1:41" ht="32.1" customHeight="1" thickBot="1" x14ac:dyDescent="0.3">
      <c r="A20" s="141" t="s">
        <v>26</v>
      </c>
      <c r="B20" s="471" t="s">
        <v>27</v>
      </c>
      <c r="C20" s="472"/>
      <c r="D20" s="472"/>
      <c r="E20" s="472"/>
      <c r="F20" s="472"/>
      <c r="G20" s="472"/>
      <c r="H20" s="472"/>
      <c r="I20" s="472"/>
      <c r="J20" s="472"/>
      <c r="K20" s="472"/>
      <c r="L20" s="472"/>
      <c r="M20" s="472"/>
      <c r="N20" s="472"/>
      <c r="O20" s="473"/>
      <c r="P20" s="480" t="s">
        <v>28</v>
      </c>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thickBot="1" x14ac:dyDescent="0.3">
      <c r="A21" s="142" t="s">
        <v>29</v>
      </c>
      <c r="B21" s="284" t="s">
        <v>30</v>
      </c>
      <c r="C21" s="285" t="s">
        <v>31</v>
      </c>
      <c r="D21" s="285" t="s">
        <v>32</v>
      </c>
      <c r="E21" s="285" t="s">
        <v>33</v>
      </c>
      <c r="F21" s="285" t="s">
        <v>8</v>
      </c>
      <c r="G21" s="285" t="s">
        <v>34</v>
      </c>
      <c r="H21" s="285" t="s">
        <v>35</v>
      </c>
      <c r="I21" s="285" t="s">
        <v>36</v>
      </c>
      <c r="J21" s="285" t="s">
        <v>37</v>
      </c>
      <c r="K21" s="285" t="s">
        <v>38</v>
      </c>
      <c r="L21" s="285" t="s">
        <v>39</v>
      </c>
      <c r="M21" s="285" t="s">
        <v>40</v>
      </c>
      <c r="N21" s="143" t="s">
        <v>41</v>
      </c>
      <c r="O21" s="144" t="s">
        <v>42</v>
      </c>
      <c r="P21" s="145" t="s">
        <v>43</v>
      </c>
      <c r="Q21" s="141" t="s">
        <v>30</v>
      </c>
      <c r="R21" s="143" t="s">
        <v>31</v>
      </c>
      <c r="S21" s="143" t="s">
        <v>32</v>
      </c>
      <c r="T21" s="143" t="s">
        <v>33</v>
      </c>
      <c r="U21" s="143" t="s">
        <v>8</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283" t="s">
        <v>46</v>
      </c>
      <c r="B22" s="286">
        <v>0</v>
      </c>
      <c r="C22" s="286">
        <v>18593800</v>
      </c>
      <c r="D22" s="286">
        <v>0</v>
      </c>
      <c r="E22" s="286">
        <v>0</v>
      </c>
      <c r="F22" s="286">
        <v>0</v>
      </c>
      <c r="G22" s="286">
        <v>0</v>
      </c>
      <c r="H22" s="286">
        <v>0</v>
      </c>
      <c r="I22" s="286">
        <v>0</v>
      </c>
      <c r="J22" s="286">
        <v>0</v>
      </c>
      <c r="K22" s="286">
        <v>0</v>
      </c>
      <c r="L22" s="286">
        <v>0</v>
      </c>
      <c r="M22" s="286">
        <v>0</v>
      </c>
      <c r="N22" s="170">
        <f>SUM(B22:M22)</f>
        <v>18593800</v>
      </c>
      <c r="O22" s="150" t="s">
        <v>43</v>
      </c>
      <c r="P22" s="147" t="s">
        <v>47</v>
      </c>
      <c r="Q22" s="185">
        <v>136430693</v>
      </c>
      <c r="R22" s="186">
        <v>25045790</v>
      </c>
      <c r="S22" s="186">
        <f>15400000-12106491</f>
        <v>3293509</v>
      </c>
      <c r="T22" s="186">
        <v>17148000</v>
      </c>
      <c r="U22" s="186">
        <v>34440000</v>
      </c>
      <c r="V22" s="186">
        <v>0</v>
      </c>
      <c r="W22" s="186">
        <v>98526307</v>
      </c>
      <c r="X22" s="186">
        <v>0</v>
      </c>
      <c r="Y22" s="186">
        <v>0</v>
      </c>
      <c r="Z22" s="186">
        <v>0</v>
      </c>
      <c r="AA22" s="186">
        <v>0</v>
      </c>
      <c r="AB22" s="186">
        <v>0</v>
      </c>
      <c r="AC22" s="175">
        <f>SUM(Q22:AB22)</f>
        <v>314884299</v>
      </c>
      <c r="AD22" s="140" t="s">
        <v>43</v>
      </c>
      <c r="AE22" s="152" t="s">
        <v>43</v>
      </c>
      <c r="AF22" s="140"/>
      <c r="AG22" s="140"/>
      <c r="AH22" s="140"/>
      <c r="AI22" s="140"/>
      <c r="AJ22" s="140"/>
      <c r="AK22" s="140"/>
      <c r="AL22" s="140"/>
      <c r="AM22" s="140"/>
      <c r="AN22" s="140"/>
      <c r="AO22" s="140"/>
    </row>
    <row r="23" spans="1:41" ht="32.1" customHeight="1" x14ac:dyDescent="0.25">
      <c r="A23" s="210" t="s">
        <v>48</v>
      </c>
      <c r="B23" s="286">
        <v>0</v>
      </c>
      <c r="C23" s="286">
        <v>0</v>
      </c>
      <c r="D23" s="286">
        <v>0</v>
      </c>
      <c r="E23" s="286">
        <v>0</v>
      </c>
      <c r="F23" s="332">
        <v>1658300</v>
      </c>
      <c r="G23" s="286">
        <v>0</v>
      </c>
      <c r="H23" s="286">
        <v>0</v>
      </c>
      <c r="I23" s="286">
        <v>0</v>
      </c>
      <c r="J23" s="286">
        <v>0</v>
      </c>
      <c r="K23" s="286">
        <v>0</v>
      </c>
      <c r="L23" s="286">
        <v>0</v>
      </c>
      <c r="M23" s="286">
        <v>0</v>
      </c>
      <c r="N23" s="170">
        <f t="shared" ref="N23:N25" si="0">SUM(B23:M23)</f>
        <v>1658300</v>
      </c>
      <c r="O23" s="208">
        <f>+N23/N22</f>
        <v>8.9185642526003292E-2</v>
      </c>
      <c r="P23" s="153" t="s">
        <v>49</v>
      </c>
      <c r="Q23" s="213" t="s">
        <v>50</v>
      </c>
      <c r="R23" s="188">
        <v>78446655</v>
      </c>
      <c r="S23" s="188">
        <v>40836701.5</v>
      </c>
      <c r="T23" s="188">
        <v>51361160.549999997</v>
      </c>
      <c r="U23" s="333">
        <v>28724985.640000001</v>
      </c>
      <c r="V23" s="188"/>
      <c r="W23" s="188"/>
      <c r="X23" s="188"/>
      <c r="Y23" s="188"/>
      <c r="Z23" s="188"/>
      <c r="AA23" s="188"/>
      <c r="AB23" s="188"/>
      <c r="AC23" s="170">
        <f t="shared" ref="AC23:AC25" si="1">SUM(Q23:AB23)</f>
        <v>199369502.69</v>
      </c>
      <c r="AD23" s="217">
        <f>+AC23/(Q22+R22+S22+T22+U22)</f>
        <v>0.92147972370717879</v>
      </c>
      <c r="AE23" s="214">
        <f>+AC23/AC22</f>
        <v>0.63315161576220735</v>
      </c>
      <c r="AF23" s="140"/>
      <c r="AG23" s="140"/>
      <c r="AH23" s="140"/>
      <c r="AI23" s="140"/>
      <c r="AJ23" s="140"/>
      <c r="AK23" s="140"/>
      <c r="AL23" s="140"/>
      <c r="AM23" s="140"/>
      <c r="AN23" s="140"/>
      <c r="AO23" s="140"/>
    </row>
    <row r="24" spans="1:41" ht="32.1" customHeight="1" x14ac:dyDescent="0.25">
      <c r="A24" s="210" t="s">
        <v>51</v>
      </c>
      <c r="B24" s="286">
        <f>+B22-B23</f>
        <v>0</v>
      </c>
      <c r="C24" s="286">
        <f t="shared" ref="C24:M24" si="2">+C22-C23</f>
        <v>18593800</v>
      </c>
      <c r="D24" s="286">
        <f t="shared" si="2"/>
        <v>0</v>
      </c>
      <c r="E24" s="286">
        <f t="shared" si="2"/>
        <v>0</v>
      </c>
      <c r="F24" s="286">
        <f t="shared" si="2"/>
        <v>-1658300</v>
      </c>
      <c r="G24" s="286">
        <f t="shared" si="2"/>
        <v>0</v>
      </c>
      <c r="H24" s="286">
        <f t="shared" si="2"/>
        <v>0</v>
      </c>
      <c r="I24" s="286">
        <f t="shared" si="2"/>
        <v>0</v>
      </c>
      <c r="J24" s="286">
        <f t="shared" si="2"/>
        <v>0</v>
      </c>
      <c r="K24" s="286">
        <f t="shared" si="2"/>
        <v>0</v>
      </c>
      <c r="L24" s="286">
        <f t="shared" si="2"/>
        <v>0</v>
      </c>
      <c r="M24" s="286">
        <f t="shared" si="2"/>
        <v>0</v>
      </c>
      <c r="N24" s="170">
        <f t="shared" si="0"/>
        <v>16935500</v>
      </c>
      <c r="O24" s="150" t="s">
        <v>43</v>
      </c>
      <c r="P24" s="153" t="s">
        <v>46</v>
      </c>
      <c r="Q24" s="187">
        <v>0</v>
      </c>
      <c r="R24" s="188">
        <v>7000000.0000000009</v>
      </c>
      <c r="S24" s="188">
        <f>20825116+5009158-12106491</f>
        <v>13727783</v>
      </c>
      <c r="T24" s="188">
        <f>22365116+5009158</f>
        <v>27374274</v>
      </c>
      <c r="U24" s="188">
        <f>23065116+5009158</f>
        <v>28074274</v>
      </c>
      <c r="V24" s="188">
        <f>56105116+5009158</f>
        <v>61114274</v>
      </c>
      <c r="W24" s="188">
        <f>22365116+5009158</f>
        <v>27374274</v>
      </c>
      <c r="X24" s="188">
        <v>27965116</v>
      </c>
      <c r="Y24" s="188">
        <v>22365116</v>
      </c>
      <c r="Z24" s="188">
        <v>27965116</v>
      </c>
      <c r="AA24" s="188">
        <v>22365116</v>
      </c>
      <c r="AB24" s="188">
        <v>49558956</v>
      </c>
      <c r="AC24" s="170">
        <f t="shared" si="1"/>
        <v>314884299</v>
      </c>
      <c r="AD24" s="148"/>
      <c r="AE24" s="154" t="s">
        <v>43</v>
      </c>
      <c r="AF24" s="140"/>
      <c r="AG24" s="140"/>
      <c r="AH24" s="140"/>
      <c r="AI24" s="140"/>
      <c r="AJ24" s="140"/>
      <c r="AK24" s="140"/>
      <c r="AL24" s="140"/>
      <c r="AM24" s="140"/>
      <c r="AN24" s="140"/>
      <c r="AO24" s="140"/>
    </row>
    <row r="25" spans="1:41" ht="32.1" customHeight="1" x14ac:dyDescent="0.25">
      <c r="A25" s="141" t="s">
        <v>52</v>
      </c>
      <c r="B25" s="176">
        <v>5810700</v>
      </c>
      <c r="C25" s="176">
        <v>6835520</v>
      </c>
      <c r="D25" s="176">
        <v>2436000</v>
      </c>
      <c r="E25" s="176">
        <v>0</v>
      </c>
      <c r="F25" s="332">
        <v>1260000</v>
      </c>
      <c r="G25" s="176" t="s">
        <v>43</v>
      </c>
      <c r="H25" s="176" t="s">
        <v>43</v>
      </c>
      <c r="I25" s="176" t="s">
        <v>43</v>
      </c>
      <c r="J25" s="176" t="s">
        <v>43</v>
      </c>
      <c r="K25" s="176" t="s">
        <v>43</v>
      </c>
      <c r="L25" s="176" t="s">
        <v>43</v>
      </c>
      <c r="M25" s="176" t="s">
        <v>43</v>
      </c>
      <c r="N25" s="176">
        <f t="shared" si="0"/>
        <v>16342220</v>
      </c>
      <c r="O25" s="216">
        <f>+N25/N22</f>
        <v>0.87890694747711606</v>
      </c>
      <c r="P25" s="141" t="s">
        <v>52</v>
      </c>
      <c r="Q25" s="174">
        <v>0</v>
      </c>
      <c r="R25" s="176">
        <v>0</v>
      </c>
      <c r="S25" s="334">
        <v>5220754.63</v>
      </c>
      <c r="T25" s="334">
        <v>16724457.380000001</v>
      </c>
      <c r="U25" s="333">
        <v>55019293.439999998</v>
      </c>
      <c r="V25" s="176" t="s">
        <v>43</v>
      </c>
      <c r="W25" s="176" t="s">
        <v>43</v>
      </c>
      <c r="X25" s="176" t="s">
        <v>43</v>
      </c>
      <c r="Y25" s="176" t="s">
        <v>43</v>
      </c>
      <c r="Z25" s="176" t="s">
        <v>43</v>
      </c>
      <c r="AA25" s="176" t="s">
        <v>43</v>
      </c>
      <c r="AB25" s="176" t="s">
        <v>43</v>
      </c>
      <c r="AC25" s="172">
        <f t="shared" si="1"/>
        <v>76964505.450000003</v>
      </c>
      <c r="AD25" s="218">
        <f>+AC25/(Q24+R24+S24+T24+U24)</f>
        <v>1.0103467105812698</v>
      </c>
      <c r="AE25" s="215">
        <f>+AC25/AC24</f>
        <v>0.24442154052908177</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00" t="s">
        <v>53</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2"/>
    </row>
    <row r="28" spans="1:41" ht="15" customHeight="1" x14ac:dyDescent="0.25">
      <c r="A28" s="373" t="s">
        <v>54</v>
      </c>
      <c r="B28" s="375" t="s">
        <v>55</v>
      </c>
      <c r="C28" s="375"/>
      <c r="D28" s="375" t="s">
        <v>56</v>
      </c>
      <c r="E28" s="375"/>
      <c r="F28" s="375"/>
      <c r="G28" s="375"/>
      <c r="H28" s="375"/>
      <c r="I28" s="375"/>
      <c r="J28" s="375"/>
      <c r="K28" s="375"/>
      <c r="L28" s="375"/>
      <c r="M28" s="375"/>
      <c r="N28" s="375"/>
      <c r="O28" s="375"/>
      <c r="P28" s="375" t="s">
        <v>41</v>
      </c>
      <c r="Q28" s="375" t="s">
        <v>57</v>
      </c>
      <c r="R28" s="375"/>
      <c r="S28" s="375"/>
      <c r="T28" s="375"/>
      <c r="U28" s="375"/>
      <c r="V28" s="375"/>
      <c r="W28" s="375"/>
      <c r="X28" s="375"/>
      <c r="Y28" s="375" t="s">
        <v>58</v>
      </c>
      <c r="Z28" s="375"/>
      <c r="AA28" s="375"/>
      <c r="AB28" s="375"/>
      <c r="AC28" s="375"/>
      <c r="AD28" s="375"/>
      <c r="AE28" s="403"/>
    </row>
    <row r="29" spans="1:41" ht="27" customHeight="1" x14ac:dyDescent="0.25">
      <c r="A29" s="373"/>
      <c r="B29" s="375"/>
      <c r="C29" s="375"/>
      <c r="D29" s="68" t="s">
        <v>30</v>
      </c>
      <c r="E29" s="68" t="s">
        <v>31</v>
      </c>
      <c r="F29" s="68" t="s">
        <v>32</v>
      </c>
      <c r="G29" s="68" t="s">
        <v>33</v>
      </c>
      <c r="H29" s="68" t="s">
        <v>8</v>
      </c>
      <c r="I29" s="68" t="s">
        <v>34</v>
      </c>
      <c r="J29" s="68" t="s">
        <v>35</v>
      </c>
      <c r="K29" s="68" t="s">
        <v>36</v>
      </c>
      <c r="L29" s="68" t="s">
        <v>37</v>
      </c>
      <c r="M29" s="68" t="s">
        <v>38</v>
      </c>
      <c r="N29" s="68" t="s">
        <v>39</v>
      </c>
      <c r="O29" s="68" t="s">
        <v>40</v>
      </c>
      <c r="P29" s="375"/>
      <c r="Q29" s="375"/>
      <c r="R29" s="375"/>
      <c r="S29" s="375"/>
      <c r="T29" s="375"/>
      <c r="U29" s="375"/>
      <c r="V29" s="375"/>
      <c r="W29" s="375"/>
      <c r="X29" s="375"/>
      <c r="Y29" s="375"/>
      <c r="Z29" s="375"/>
      <c r="AA29" s="375"/>
      <c r="AB29" s="375"/>
      <c r="AC29" s="375"/>
      <c r="AD29" s="375"/>
      <c r="AE29" s="403"/>
    </row>
    <row r="30" spans="1:41" ht="60.75" customHeight="1" thickBot="1" x14ac:dyDescent="0.3">
      <c r="A30" s="72" t="s">
        <v>29</v>
      </c>
      <c r="B30" s="478"/>
      <c r="C30" s="478"/>
      <c r="D30" s="71"/>
      <c r="E30" s="71"/>
      <c r="F30" s="71"/>
      <c r="G30" s="71"/>
      <c r="H30" s="71"/>
      <c r="I30" s="71"/>
      <c r="J30" s="71"/>
      <c r="K30" s="71"/>
      <c r="L30" s="71"/>
      <c r="M30" s="71"/>
      <c r="N30" s="71"/>
      <c r="O30" s="71"/>
      <c r="P30" s="73">
        <f>SUM(D30:O30)</f>
        <v>0</v>
      </c>
      <c r="Q30" s="469"/>
      <c r="R30" s="469"/>
      <c r="S30" s="469"/>
      <c r="T30" s="469"/>
      <c r="U30" s="469"/>
      <c r="V30" s="469"/>
      <c r="W30" s="469"/>
      <c r="X30" s="469"/>
      <c r="Y30" s="469"/>
      <c r="Z30" s="469"/>
      <c r="AA30" s="469"/>
      <c r="AB30" s="469"/>
      <c r="AC30" s="469"/>
      <c r="AD30" s="469"/>
      <c r="AE30" s="470"/>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77" t="s">
        <v>59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row>
    <row r="33" spans="1:41" ht="23.1" customHeight="1" x14ac:dyDescent="0.25">
      <c r="A33" s="373" t="s">
        <v>60</v>
      </c>
      <c r="B33" s="375" t="s">
        <v>61</v>
      </c>
      <c r="C33" s="375" t="s">
        <v>55</v>
      </c>
      <c r="D33" s="375" t="s">
        <v>62</v>
      </c>
      <c r="E33" s="375"/>
      <c r="F33" s="375"/>
      <c r="G33" s="375"/>
      <c r="H33" s="375"/>
      <c r="I33" s="375"/>
      <c r="J33" s="375"/>
      <c r="K33" s="375"/>
      <c r="L33" s="375"/>
      <c r="M33" s="375"/>
      <c r="N33" s="375"/>
      <c r="O33" s="375"/>
      <c r="P33" s="375"/>
      <c r="Q33" s="375" t="s">
        <v>63</v>
      </c>
      <c r="R33" s="375"/>
      <c r="S33" s="375"/>
      <c r="T33" s="375"/>
      <c r="U33" s="375"/>
      <c r="V33" s="375"/>
      <c r="W33" s="375"/>
      <c r="X33" s="375"/>
      <c r="Y33" s="375"/>
      <c r="Z33" s="375"/>
      <c r="AA33" s="375"/>
      <c r="AB33" s="375"/>
      <c r="AC33" s="375"/>
      <c r="AD33" s="375"/>
      <c r="AE33" s="403"/>
      <c r="AG33" s="20"/>
      <c r="AH33" s="20"/>
      <c r="AI33" s="20"/>
      <c r="AJ33" s="20"/>
      <c r="AK33" s="20"/>
      <c r="AL33" s="20"/>
      <c r="AM33" s="20"/>
      <c r="AN33" s="20"/>
      <c r="AO33" s="20"/>
    </row>
    <row r="34" spans="1:41" ht="27" customHeight="1" x14ac:dyDescent="0.25">
      <c r="A34" s="373"/>
      <c r="B34" s="375"/>
      <c r="C34" s="404"/>
      <c r="D34" s="68" t="s">
        <v>30</v>
      </c>
      <c r="E34" s="68" t="s">
        <v>31</v>
      </c>
      <c r="F34" s="68" t="s">
        <v>32</v>
      </c>
      <c r="G34" s="68" t="s">
        <v>33</v>
      </c>
      <c r="H34" s="68" t="s">
        <v>8</v>
      </c>
      <c r="I34" s="68" t="s">
        <v>34</v>
      </c>
      <c r="J34" s="68" t="s">
        <v>35</v>
      </c>
      <c r="K34" s="68" t="s">
        <v>36</v>
      </c>
      <c r="L34" s="68" t="s">
        <v>37</v>
      </c>
      <c r="M34" s="68" t="s">
        <v>38</v>
      </c>
      <c r="N34" s="68" t="s">
        <v>39</v>
      </c>
      <c r="O34" s="68" t="s">
        <v>40</v>
      </c>
      <c r="P34" s="68" t="s">
        <v>41</v>
      </c>
      <c r="Q34" s="343" t="s">
        <v>64</v>
      </c>
      <c r="R34" s="344"/>
      <c r="S34" s="344"/>
      <c r="T34" s="380"/>
      <c r="U34" s="375" t="s">
        <v>65</v>
      </c>
      <c r="V34" s="375"/>
      <c r="W34" s="375"/>
      <c r="X34" s="375"/>
      <c r="Y34" s="375" t="s">
        <v>66</v>
      </c>
      <c r="Z34" s="375"/>
      <c r="AA34" s="375"/>
      <c r="AB34" s="375"/>
      <c r="AC34" s="375" t="s">
        <v>67</v>
      </c>
      <c r="AD34" s="375"/>
      <c r="AE34" s="403"/>
      <c r="AG34" s="20"/>
      <c r="AH34" s="20"/>
      <c r="AI34" s="20"/>
      <c r="AJ34" s="20"/>
      <c r="AK34" s="20"/>
      <c r="AL34" s="20"/>
      <c r="AM34" s="20"/>
      <c r="AN34" s="20"/>
      <c r="AO34" s="20"/>
    </row>
    <row r="35" spans="1:41" ht="59.25" customHeight="1" x14ac:dyDescent="0.25">
      <c r="A35" s="368" t="s">
        <v>29</v>
      </c>
      <c r="B35" s="370">
        <v>10</v>
      </c>
      <c r="C35" s="158" t="s">
        <v>68</v>
      </c>
      <c r="D35" s="234">
        <v>0</v>
      </c>
      <c r="E35" s="234">
        <v>0.15</v>
      </c>
      <c r="F35" s="234">
        <v>0.27</v>
      </c>
      <c r="G35" s="234">
        <v>0.28999999999999998</v>
      </c>
      <c r="H35" s="234">
        <v>0.28999999999999998</v>
      </c>
      <c r="I35" s="21"/>
      <c r="J35" s="21"/>
      <c r="K35" s="21"/>
      <c r="L35" s="21"/>
      <c r="M35" s="21"/>
      <c r="N35" s="21"/>
      <c r="O35" s="21"/>
      <c r="P35" s="177">
        <f>SUM(D35:O35)</f>
        <v>1</v>
      </c>
      <c r="Q35" s="386" t="s">
        <v>69</v>
      </c>
      <c r="R35" s="387"/>
      <c r="S35" s="387"/>
      <c r="T35" s="388"/>
      <c r="U35" s="392" t="s">
        <v>70</v>
      </c>
      <c r="V35" s="392"/>
      <c r="W35" s="392"/>
      <c r="X35" s="392"/>
      <c r="Y35" s="392" t="s">
        <v>71</v>
      </c>
      <c r="Z35" s="392"/>
      <c r="AA35" s="392"/>
      <c r="AB35" s="392"/>
      <c r="AC35" s="394" t="s">
        <v>72</v>
      </c>
      <c r="AD35" s="395"/>
      <c r="AE35" s="396"/>
      <c r="AG35" s="20"/>
      <c r="AH35" s="20"/>
      <c r="AI35" s="20"/>
      <c r="AJ35" s="20"/>
      <c r="AK35" s="20"/>
      <c r="AL35" s="20"/>
      <c r="AM35" s="20"/>
      <c r="AN35" s="20"/>
      <c r="AO35" s="20"/>
    </row>
    <row r="36" spans="1:41" ht="90" customHeight="1" x14ac:dyDescent="0.2">
      <c r="A36" s="369"/>
      <c r="B36" s="371"/>
      <c r="C36" s="159" t="s">
        <v>73</v>
      </c>
      <c r="D36" s="168">
        <v>0</v>
      </c>
      <c r="E36" s="180">
        <v>7.4999999999999997E-2</v>
      </c>
      <c r="F36" s="180">
        <v>0.13500000000000001</v>
      </c>
      <c r="G36" s="168">
        <v>0.54</v>
      </c>
      <c r="H36" s="168">
        <v>0.25</v>
      </c>
      <c r="I36" s="160"/>
      <c r="J36" s="24"/>
      <c r="K36" s="24"/>
      <c r="L36" s="24"/>
      <c r="M36" s="24"/>
      <c r="N36" s="24"/>
      <c r="O36" s="24"/>
      <c r="P36" s="287">
        <f>SUM(D36:O36)</f>
        <v>1</v>
      </c>
      <c r="Q36" s="389"/>
      <c r="R36" s="390"/>
      <c r="S36" s="390"/>
      <c r="T36" s="391"/>
      <c r="U36" s="393"/>
      <c r="V36" s="393"/>
      <c r="W36" s="393"/>
      <c r="X36" s="393"/>
      <c r="Y36" s="393"/>
      <c r="Z36" s="393"/>
      <c r="AA36" s="393"/>
      <c r="AB36" s="393"/>
      <c r="AC36" s="397"/>
      <c r="AD36" s="397"/>
      <c r="AE36" s="398"/>
      <c r="AG36" s="20"/>
      <c r="AH36" s="20"/>
      <c r="AI36" s="20"/>
      <c r="AJ36" s="20"/>
      <c r="AK36" s="20"/>
      <c r="AL36" s="20"/>
      <c r="AM36" s="20"/>
      <c r="AN36" s="20"/>
      <c r="AO36" s="20"/>
    </row>
    <row r="37" spans="1:41" customFormat="1" ht="17.25" customHeight="1" x14ac:dyDescent="0.25"/>
    <row r="38" spans="1:41" ht="45" customHeight="1" x14ac:dyDescent="0.25">
      <c r="A38" s="377" t="s">
        <v>74</v>
      </c>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9"/>
      <c r="AG38" s="20"/>
      <c r="AH38" s="20"/>
      <c r="AI38" s="20"/>
      <c r="AJ38" s="20"/>
      <c r="AK38" s="20"/>
      <c r="AL38" s="20"/>
      <c r="AM38" s="20"/>
      <c r="AN38" s="20"/>
      <c r="AO38" s="20"/>
    </row>
    <row r="39" spans="1:41" ht="26.1" customHeight="1" x14ac:dyDescent="0.25">
      <c r="A39" s="372" t="s">
        <v>75</v>
      </c>
      <c r="B39" s="374" t="s">
        <v>76</v>
      </c>
      <c r="C39" s="381" t="s">
        <v>77</v>
      </c>
      <c r="D39" s="383" t="s">
        <v>78</v>
      </c>
      <c r="E39" s="384"/>
      <c r="F39" s="384"/>
      <c r="G39" s="384"/>
      <c r="H39" s="384"/>
      <c r="I39" s="384"/>
      <c r="J39" s="384"/>
      <c r="K39" s="384"/>
      <c r="L39" s="384"/>
      <c r="M39" s="384"/>
      <c r="N39" s="384"/>
      <c r="O39" s="384"/>
      <c r="P39" s="385"/>
      <c r="Q39" s="374" t="s">
        <v>79</v>
      </c>
      <c r="R39" s="374"/>
      <c r="S39" s="374"/>
      <c r="T39" s="374"/>
      <c r="U39" s="374"/>
      <c r="V39" s="374"/>
      <c r="W39" s="374"/>
      <c r="X39" s="374"/>
      <c r="Y39" s="374"/>
      <c r="Z39" s="374"/>
      <c r="AA39" s="374"/>
      <c r="AB39" s="374"/>
      <c r="AC39" s="374"/>
      <c r="AD39" s="374"/>
      <c r="AE39" s="399"/>
      <c r="AG39" s="20"/>
      <c r="AH39" s="20"/>
      <c r="AI39" s="20"/>
      <c r="AJ39" s="20"/>
      <c r="AK39" s="20"/>
      <c r="AL39" s="20"/>
      <c r="AM39" s="20"/>
      <c r="AN39" s="20"/>
      <c r="AO39" s="20"/>
    </row>
    <row r="40" spans="1:41" ht="26.1" customHeight="1" thickBot="1" x14ac:dyDescent="0.3">
      <c r="A40" s="373"/>
      <c r="B40" s="375"/>
      <c r="C40" s="38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343" t="s">
        <v>93</v>
      </c>
      <c r="R40" s="344"/>
      <c r="S40" s="344"/>
      <c r="T40" s="344"/>
      <c r="U40" s="344"/>
      <c r="V40" s="344"/>
      <c r="W40" s="344"/>
      <c r="X40" s="380"/>
      <c r="Y40" s="343" t="s">
        <v>94</v>
      </c>
      <c r="Z40" s="344"/>
      <c r="AA40" s="344"/>
      <c r="AB40" s="344"/>
      <c r="AC40" s="344"/>
      <c r="AD40" s="344"/>
      <c r="AE40" s="345"/>
      <c r="AG40" s="25"/>
      <c r="AH40" s="25"/>
      <c r="AI40" s="25"/>
      <c r="AJ40" s="25"/>
      <c r="AK40" s="25"/>
      <c r="AL40" s="25"/>
      <c r="AM40" s="25"/>
      <c r="AN40" s="25"/>
      <c r="AO40" s="25"/>
    </row>
    <row r="41" spans="1:41" ht="33" customHeight="1" x14ac:dyDescent="0.25">
      <c r="A41" s="376" t="s">
        <v>95</v>
      </c>
      <c r="B41" s="342">
        <v>5</v>
      </c>
      <c r="C41" s="29" t="s">
        <v>68</v>
      </c>
      <c r="D41" s="30">
        <v>0</v>
      </c>
      <c r="E41" s="30">
        <v>0.15</v>
      </c>
      <c r="F41" s="30">
        <v>0.27</v>
      </c>
      <c r="G41" s="30">
        <v>0.28999999999999998</v>
      </c>
      <c r="H41" s="30">
        <v>0.28999999999999998</v>
      </c>
      <c r="I41" s="30"/>
      <c r="J41" s="30"/>
      <c r="K41" s="30"/>
      <c r="L41" s="30"/>
      <c r="M41" s="30"/>
      <c r="N41" s="30"/>
      <c r="O41" s="30"/>
      <c r="P41" s="165">
        <f t="shared" ref="P41:P42" si="3">SUM(D41:O41)</f>
        <v>1</v>
      </c>
      <c r="Q41" s="362" t="s">
        <v>96</v>
      </c>
      <c r="R41" s="363"/>
      <c r="S41" s="363"/>
      <c r="T41" s="363"/>
      <c r="U41" s="363"/>
      <c r="V41" s="363"/>
      <c r="W41" s="363"/>
      <c r="X41" s="364"/>
      <c r="Y41" s="346" t="s">
        <v>97</v>
      </c>
      <c r="Z41" s="347"/>
      <c r="AA41" s="347"/>
      <c r="AB41" s="347"/>
      <c r="AC41" s="347"/>
      <c r="AD41" s="347"/>
      <c r="AE41" s="348"/>
      <c r="AG41" s="26"/>
      <c r="AH41" s="26"/>
      <c r="AI41" s="26"/>
      <c r="AJ41" s="26"/>
      <c r="AK41" s="26"/>
      <c r="AL41" s="26"/>
      <c r="AM41" s="26"/>
      <c r="AN41" s="26"/>
      <c r="AO41" s="26"/>
    </row>
    <row r="42" spans="1:41" ht="48" customHeight="1" x14ac:dyDescent="0.25">
      <c r="A42" s="340"/>
      <c r="B42" s="342"/>
      <c r="C42" s="27" t="s">
        <v>73</v>
      </c>
      <c r="D42" s="28"/>
      <c r="E42" s="28">
        <v>0</v>
      </c>
      <c r="F42" s="28">
        <v>0</v>
      </c>
      <c r="G42" s="28">
        <v>0.5</v>
      </c>
      <c r="H42" s="28">
        <v>0.5</v>
      </c>
      <c r="I42" s="28"/>
      <c r="J42" s="28"/>
      <c r="K42" s="28"/>
      <c r="L42" s="28"/>
      <c r="M42" s="28"/>
      <c r="N42" s="28"/>
      <c r="O42" s="28"/>
      <c r="P42" s="74">
        <f t="shared" si="3"/>
        <v>1</v>
      </c>
      <c r="Q42" s="365"/>
      <c r="R42" s="366"/>
      <c r="S42" s="366"/>
      <c r="T42" s="366"/>
      <c r="U42" s="366"/>
      <c r="V42" s="366"/>
      <c r="W42" s="366"/>
      <c r="X42" s="367"/>
      <c r="Y42" s="349"/>
      <c r="Z42" s="350"/>
      <c r="AA42" s="350"/>
      <c r="AB42" s="350"/>
      <c r="AC42" s="350"/>
      <c r="AD42" s="350"/>
      <c r="AE42" s="351"/>
    </row>
    <row r="43" spans="1:41" ht="88.5" customHeight="1" x14ac:dyDescent="0.25">
      <c r="A43" s="340" t="s">
        <v>98</v>
      </c>
      <c r="B43" s="342">
        <v>5</v>
      </c>
      <c r="C43" s="29" t="s">
        <v>68</v>
      </c>
      <c r="D43" s="30">
        <v>0</v>
      </c>
      <c r="E43" s="30">
        <v>0.15</v>
      </c>
      <c r="F43" s="30">
        <v>0.27</v>
      </c>
      <c r="G43" s="30">
        <v>0.28999999999999998</v>
      </c>
      <c r="H43" s="30">
        <v>0.28999999999999998</v>
      </c>
      <c r="I43" s="30"/>
      <c r="J43" s="30"/>
      <c r="K43" s="30"/>
      <c r="L43" s="30"/>
      <c r="M43" s="30"/>
      <c r="N43" s="30"/>
      <c r="O43" s="30"/>
      <c r="P43" s="165">
        <f>SUM(D43:O43)</f>
        <v>1</v>
      </c>
      <c r="Q43" s="352" t="s">
        <v>99</v>
      </c>
      <c r="R43" s="353"/>
      <c r="S43" s="353"/>
      <c r="T43" s="353"/>
      <c r="U43" s="353"/>
      <c r="V43" s="353"/>
      <c r="W43" s="353"/>
      <c r="X43" s="353"/>
      <c r="Y43" s="356" t="s">
        <v>100</v>
      </c>
      <c r="Z43" s="357"/>
      <c r="AA43" s="357"/>
      <c r="AB43" s="357"/>
      <c r="AC43" s="357"/>
      <c r="AD43" s="357"/>
      <c r="AE43" s="358"/>
    </row>
    <row r="44" spans="1:41" ht="90" customHeight="1" x14ac:dyDescent="0.25">
      <c r="A44" s="341"/>
      <c r="B44" s="342"/>
      <c r="C44" s="27" t="s">
        <v>73</v>
      </c>
      <c r="D44" s="28"/>
      <c r="E44" s="28">
        <v>0.15</v>
      </c>
      <c r="F44" s="28">
        <v>0.27</v>
      </c>
      <c r="G44" s="28">
        <v>0.28999999999999998</v>
      </c>
      <c r="H44" s="28">
        <v>0.28999999999999998</v>
      </c>
      <c r="I44" s="28"/>
      <c r="J44" s="28"/>
      <c r="K44" s="28"/>
      <c r="L44" s="28"/>
      <c r="M44" s="28"/>
      <c r="N44" s="28"/>
      <c r="O44" s="28"/>
      <c r="P44" s="74">
        <f>SUM(D44:O44)</f>
        <v>1</v>
      </c>
      <c r="Q44" s="354"/>
      <c r="R44" s="355"/>
      <c r="S44" s="355"/>
      <c r="T44" s="355"/>
      <c r="U44" s="355"/>
      <c r="V44" s="355"/>
      <c r="W44" s="355"/>
      <c r="X44" s="355"/>
      <c r="Y44" s="359"/>
      <c r="Z44" s="360"/>
      <c r="AA44" s="360"/>
      <c r="AB44" s="360"/>
      <c r="AC44" s="360"/>
      <c r="AD44" s="360"/>
      <c r="AE44" s="361"/>
    </row>
    <row r="45" spans="1:41" ht="15" customHeight="1" x14ac:dyDescent="0.25">
      <c r="A45" s="1" t="s">
        <v>101</v>
      </c>
    </row>
    <row r="50" spans="7:7" x14ac:dyDescent="0.25">
      <c r="G50" s="308"/>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AC35 Q41 Q43 Q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0" orientation="landscape" r:id="rId1"/>
  <headerFooter>
    <oddFooter>&amp;C_x000D_&amp;1#&amp;"Calibri"&amp;10&amp;K000000 Información Pública Clasificada</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60"/>
  <sheetViews>
    <sheetView topLeftCell="AF7" zoomScale="60" zoomScaleNormal="60" workbookViewId="0">
      <selection activeCell="AG9" sqref="AG9:AG10"/>
    </sheetView>
  </sheetViews>
  <sheetFormatPr baseColWidth="10" defaultColWidth="19.42578125" defaultRowHeight="15" x14ac:dyDescent="0.25"/>
  <cols>
    <col min="1" max="1" width="29.42578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25.140625" style="31" bestFit="1" customWidth="1"/>
    <col min="34" max="51" width="11.28515625" style="31" customWidth="1"/>
    <col min="52" max="63" width="8.85546875" style="31" customWidth="1"/>
    <col min="64" max="16384" width="19.42578125" style="31"/>
  </cols>
  <sheetData>
    <row r="1" spans="1:63" ht="15.95" customHeight="1" x14ac:dyDescent="0.2">
      <c r="A1" s="715" t="s">
        <v>0</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c r="AP1" s="716"/>
      <c r="AQ1" s="716"/>
      <c r="AR1" s="716"/>
      <c r="AS1" s="716"/>
      <c r="AT1" s="716"/>
      <c r="AU1" s="716"/>
      <c r="AV1" s="716"/>
      <c r="AW1" s="716"/>
      <c r="AX1" s="716"/>
      <c r="AY1" s="716"/>
      <c r="AZ1" s="716"/>
      <c r="BA1" s="716"/>
      <c r="BB1" s="716"/>
      <c r="BC1" s="716"/>
      <c r="BD1" s="716"/>
      <c r="BE1" s="716"/>
      <c r="BF1" s="716"/>
      <c r="BG1" s="716"/>
      <c r="BH1" s="717"/>
      <c r="BI1" s="718" t="s">
        <v>460</v>
      </c>
      <c r="BJ1" s="718"/>
      <c r="BK1" s="719"/>
    </row>
    <row r="2" spans="1:63" ht="15.95" customHeight="1" x14ac:dyDescent="0.2">
      <c r="A2" s="715" t="s">
        <v>2</v>
      </c>
      <c r="B2" s="716"/>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6"/>
      <c r="AX2" s="716"/>
      <c r="AY2" s="716"/>
      <c r="AZ2" s="716"/>
      <c r="BA2" s="716"/>
      <c r="BB2" s="716"/>
      <c r="BC2" s="716"/>
      <c r="BD2" s="716"/>
      <c r="BE2" s="716"/>
      <c r="BF2" s="716"/>
      <c r="BG2" s="716"/>
      <c r="BH2" s="717"/>
      <c r="BI2" s="718" t="s">
        <v>3</v>
      </c>
      <c r="BJ2" s="718"/>
      <c r="BK2" s="719"/>
    </row>
    <row r="3" spans="1:63" ht="26.1" customHeight="1" x14ac:dyDescent="0.2">
      <c r="A3" s="715" t="s">
        <v>461</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c r="AM3" s="716"/>
      <c r="AN3" s="716"/>
      <c r="AO3" s="716"/>
      <c r="AP3" s="716"/>
      <c r="AQ3" s="716"/>
      <c r="AR3" s="716"/>
      <c r="AS3" s="716"/>
      <c r="AT3" s="716"/>
      <c r="AU3" s="716"/>
      <c r="AV3" s="716"/>
      <c r="AW3" s="716"/>
      <c r="AX3" s="716"/>
      <c r="AY3" s="716"/>
      <c r="AZ3" s="716"/>
      <c r="BA3" s="716"/>
      <c r="BB3" s="716"/>
      <c r="BC3" s="716"/>
      <c r="BD3" s="716"/>
      <c r="BE3" s="716"/>
      <c r="BF3" s="716"/>
      <c r="BG3" s="716"/>
      <c r="BH3" s="717"/>
      <c r="BI3" s="718" t="s">
        <v>5</v>
      </c>
      <c r="BJ3" s="718"/>
      <c r="BK3" s="719"/>
    </row>
    <row r="4" spans="1:63" ht="15.95" customHeight="1" x14ac:dyDescent="0.2">
      <c r="A4" s="715" t="s">
        <v>462</v>
      </c>
      <c r="B4" s="716"/>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c r="AH4" s="716"/>
      <c r="AI4" s="716"/>
      <c r="AJ4" s="716"/>
      <c r="AK4" s="716"/>
      <c r="AL4" s="716"/>
      <c r="AM4" s="716"/>
      <c r="AN4" s="716"/>
      <c r="AO4" s="716"/>
      <c r="AP4" s="716"/>
      <c r="AQ4" s="716"/>
      <c r="AR4" s="716"/>
      <c r="AS4" s="716"/>
      <c r="AT4" s="716"/>
      <c r="AU4" s="716"/>
      <c r="AV4" s="716"/>
      <c r="AW4" s="716"/>
      <c r="AX4" s="716"/>
      <c r="AY4" s="716"/>
      <c r="AZ4" s="716"/>
      <c r="BA4" s="716"/>
      <c r="BB4" s="716"/>
      <c r="BC4" s="716"/>
      <c r="BD4" s="716"/>
      <c r="BE4" s="716"/>
      <c r="BF4" s="716"/>
      <c r="BG4" s="716"/>
      <c r="BH4" s="717"/>
      <c r="BI4" s="713" t="s">
        <v>463</v>
      </c>
      <c r="BJ4" s="713"/>
      <c r="BK4" s="714"/>
    </row>
    <row r="5" spans="1:63" ht="26.1" customHeight="1" x14ac:dyDescent="0.25">
      <c r="A5" s="726" t="s">
        <v>464</v>
      </c>
      <c r="B5" s="727"/>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8"/>
      <c r="AF5" s="248"/>
      <c r="AG5" s="720" t="s">
        <v>465</v>
      </c>
      <c r="AH5" s="721"/>
      <c r="AI5" s="721"/>
      <c r="AJ5" s="721"/>
      <c r="AK5" s="721"/>
      <c r="AL5" s="721"/>
      <c r="AM5" s="721"/>
      <c r="AN5" s="721"/>
      <c r="AO5" s="721"/>
      <c r="AP5" s="721"/>
      <c r="AQ5" s="721"/>
      <c r="AR5" s="721"/>
      <c r="AS5" s="721"/>
      <c r="AT5" s="721"/>
      <c r="AU5" s="721"/>
      <c r="AV5" s="721"/>
      <c r="AW5" s="721"/>
      <c r="AX5" s="721"/>
      <c r="AY5" s="721"/>
      <c r="AZ5" s="721"/>
      <c r="BA5" s="721"/>
      <c r="BB5" s="721"/>
      <c r="BC5" s="721"/>
      <c r="BD5" s="721"/>
      <c r="BE5" s="721"/>
      <c r="BF5" s="721"/>
      <c r="BG5" s="721"/>
      <c r="BH5" s="721"/>
      <c r="BI5" s="721"/>
      <c r="BJ5" s="721"/>
      <c r="BK5" s="722"/>
    </row>
    <row r="6" spans="1:63" ht="31.5" customHeight="1" x14ac:dyDescent="0.2">
      <c r="A6" s="249" t="s">
        <v>466</v>
      </c>
      <c r="B6" s="724" t="s">
        <v>467</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724"/>
      <c r="AF6" s="724"/>
      <c r="AG6" s="724"/>
      <c r="AH6" s="724"/>
      <c r="AI6" s="724"/>
      <c r="AJ6" s="724"/>
      <c r="AK6" s="724"/>
      <c r="AL6" s="724"/>
      <c r="AM6" s="724"/>
      <c r="AN6" s="724"/>
      <c r="AO6" s="724"/>
      <c r="AP6" s="724"/>
      <c r="AQ6" s="724"/>
      <c r="AR6" s="724"/>
      <c r="AS6" s="724"/>
      <c r="AT6" s="724"/>
      <c r="AU6" s="724"/>
      <c r="AV6" s="724"/>
      <c r="AW6" s="724"/>
      <c r="AX6" s="724"/>
      <c r="AY6" s="724"/>
      <c r="AZ6" s="724"/>
      <c r="BA6" s="724"/>
      <c r="BB6" s="724"/>
      <c r="BC6" s="724"/>
      <c r="BD6" s="724"/>
      <c r="BE6" s="724"/>
      <c r="BF6" s="724"/>
      <c r="BG6" s="724"/>
      <c r="BH6" s="724"/>
      <c r="BI6" s="724"/>
      <c r="BJ6" s="724"/>
      <c r="BK6" s="725"/>
    </row>
    <row r="7" spans="1:63" ht="31.5" customHeight="1" x14ac:dyDescent="0.2">
      <c r="A7" s="249" t="s">
        <v>468</v>
      </c>
      <c r="B7" s="730" t="s">
        <v>469</v>
      </c>
      <c r="C7" s="730"/>
      <c r="D7" s="730"/>
      <c r="E7" s="730"/>
      <c r="F7" s="730"/>
      <c r="G7" s="730"/>
      <c r="H7" s="730"/>
      <c r="I7" s="730"/>
      <c r="J7" s="730"/>
      <c r="K7" s="730"/>
      <c r="L7" s="730"/>
      <c r="M7" s="730"/>
      <c r="N7" s="730"/>
      <c r="O7" s="730"/>
      <c r="P7" s="730"/>
      <c r="Q7" s="730"/>
      <c r="R7" s="730"/>
      <c r="S7" s="730"/>
      <c r="T7" s="730"/>
      <c r="U7" s="730"/>
      <c r="V7" s="730"/>
      <c r="W7" s="730"/>
      <c r="X7" s="730"/>
      <c r="Y7" s="730"/>
      <c r="Z7" s="730"/>
      <c r="AA7" s="730"/>
      <c r="AB7" s="730"/>
      <c r="AC7" s="730"/>
      <c r="AD7" s="730"/>
      <c r="AE7" s="730"/>
      <c r="AF7" s="730"/>
      <c r="AG7" s="730"/>
      <c r="AH7" s="730"/>
      <c r="AI7" s="730"/>
      <c r="AJ7" s="730"/>
      <c r="AK7" s="730"/>
      <c r="AL7" s="730"/>
      <c r="AM7" s="730"/>
      <c r="AN7" s="730"/>
      <c r="AO7" s="730"/>
      <c r="AP7" s="730"/>
      <c r="AQ7" s="730"/>
      <c r="AR7" s="730"/>
      <c r="AS7" s="730"/>
      <c r="AT7" s="730"/>
      <c r="AU7" s="730"/>
      <c r="AV7" s="730"/>
      <c r="AW7" s="730"/>
      <c r="AX7" s="730"/>
      <c r="AY7" s="730"/>
      <c r="AZ7" s="730"/>
      <c r="BA7" s="730"/>
      <c r="BB7" s="730"/>
      <c r="BC7" s="730"/>
      <c r="BD7" s="730"/>
      <c r="BE7" s="730"/>
      <c r="BF7" s="730"/>
      <c r="BG7" s="730"/>
      <c r="BH7" s="730"/>
      <c r="BI7" s="730"/>
      <c r="BJ7" s="730"/>
      <c r="BK7" s="730"/>
    </row>
    <row r="8" spans="1:63" ht="18.75" customHeight="1" x14ac:dyDescent="0.25">
      <c r="A8" s="250" t="s">
        <v>43</v>
      </c>
      <c r="B8" s="250" t="s">
        <v>43</v>
      </c>
      <c r="C8" s="250" t="s">
        <v>43</v>
      </c>
      <c r="D8" s="250" t="s">
        <v>43</v>
      </c>
      <c r="E8" s="250" t="s">
        <v>43</v>
      </c>
      <c r="F8" s="250" t="s">
        <v>43</v>
      </c>
      <c r="G8" s="250" t="s">
        <v>43</v>
      </c>
      <c r="H8" s="250" t="s">
        <v>43</v>
      </c>
      <c r="I8" s="250" t="s">
        <v>43</v>
      </c>
      <c r="J8" s="250" t="s">
        <v>43</v>
      </c>
      <c r="K8" s="250" t="s">
        <v>43</v>
      </c>
      <c r="L8" s="250" t="s">
        <v>43</v>
      </c>
      <c r="M8" s="250" t="s">
        <v>43</v>
      </c>
      <c r="N8" s="250" t="s">
        <v>43</v>
      </c>
      <c r="O8" s="250" t="s">
        <v>43</v>
      </c>
      <c r="P8" s="250" t="s">
        <v>43</v>
      </c>
      <c r="Q8" s="250" t="s">
        <v>43</v>
      </c>
      <c r="R8" s="250" t="s">
        <v>43</v>
      </c>
      <c r="S8" s="250" t="s">
        <v>43</v>
      </c>
      <c r="T8" s="250" t="s">
        <v>43</v>
      </c>
      <c r="U8" s="250" t="s">
        <v>43</v>
      </c>
      <c r="V8" s="250" t="s">
        <v>43</v>
      </c>
      <c r="W8" s="250" t="s">
        <v>43</v>
      </c>
      <c r="X8" s="250" t="s">
        <v>43</v>
      </c>
      <c r="Y8" s="250" t="s">
        <v>43</v>
      </c>
      <c r="Z8" s="250" t="s">
        <v>43</v>
      </c>
      <c r="AA8" s="250" t="s">
        <v>43</v>
      </c>
      <c r="AB8" s="250" t="s">
        <v>43</v>
      </c>
      <c r="AC8" s="250" t="s">
        <v>43</v>
      </c>
      <c r="AD8" s="250" t="s">
        <v>43</v>
      </c>
      <c r="AE8" s="250" t="s">
        <v>43</v>
      </c>
      <c r="AF8" s="248"/>
      <c r="AG8" s="250" t="s">
        <v>43</v>
      </c>
      <c r="AH8" s="250" t="s">
        <v>43</v>
      </c>
      <c r="AI8" s="250" t="s">
        <v>43</v>
      </c>
      <c r="AJ8" s="250" t="s">
        <v>43</v>
      </c>
      <c r="AK8" s="250" t="s">
        <v>43</v>
      </c>
      <c r="AL8" s="250" t="s">
        <v>43</v>
      </c>
      <c r="AM8" s="250" t="s">
        <v>43</v>
      </c>
      <c r="AN8" s="250" t="s">
        <v>43</v>
      </c>
      <c r="AO8" s="250" t="s">
        <v>43</v>
      </c>
      <c r="AP8" s="248"/>
      <c r="AQ8" s="248"/>
      <c r="AR8" s="248"/>
      <c r="AS8" s="248"/>
      <c r="AT8" s="248"/>
      <c r="AU8" s="248"/>
      <c r="AV8" s="248"/>
      <c r="AW8" s="248"/>
      <c r="AX8" s="248"/>
      <c r="AY8" s="248"/>
      <c r="AZ8" s="248"/>
      <c r="BA8" s="248"/>
      <c r="BB8" s="248"/>
      <c r="BC8" s="248"/>
      <c r="BD8" s="248"/>
      <c r="BE8" s="248"/>
      <c r="BF8" s="248"/>
      <c r="BG8" s="248"/>
      <c r="BH8" s="248"/>
      <c r="BI8" s="248"/>
      <c r="BJ8" s="248"/>
      <c r="BK8" s="248"/>
    </row>
    <row r="9" spans="1:63" ht="30" customHeight="1" x14ac:dyDescent="0.25">
      <c r="A9" s="723" t="s">
        <v>470</v>
      </c>
      <c r="B9" s="255" t="s">
        <v>30</v>
      </c>
      <c r="C9" s="256" t="s">
        <v>31</v>
      </c>
      <c r="D9" s="708" t="s">
        <v>32</v>
      </c>
      <c r="E9" s="707"/>
      <c r="F9" s="255" t="s">
        <v>33</v>
      </c>
      <c r="G9" s="256" t="s">
        <v>8</v>
      </c>
      <c r="H9" s="708" t="s">
        <v>34</v>
      </c>
      <c r="I9" s="707"/>
      <c r="J9" s="255" t="s">
        <v>35</v>
      </c>
      <c r="K9" s="256" t="s">
        <v>36</v>
      </c>
      <c r="L9" s="708" t="s">
        <v>37</v>
      </c>
      <c r="M9" s="707"/>
      <c r="N9" s="255" t="s">
        <v>38</v>
      </c>
      <c r="O9" s="256" t="s">
        <v>39</v>
      </c>
      <c r="P9" s="708" t="s">
        <v>40</v>
      </c>
      <c r="Q9" s="707"/>
      <c r="R9" s="706" t="s">
        <v>471</v>
      </c>
      <c r="S9" s="707"/>
      <c r="T9" s="706" t="s">
        <v>190</v>
      </c>
      <c r="U9" s="706"/>
      <c r="V9" s="706"/>
      <c r="W9" s="706"/>
      <c r="X9" s="706"/>
      <c r="Y9" s="707"/>
      <c r="Z9" s="706" t="s">
        <v>472</v>
      </c>
      <c r="AA9" s="706"/>
      <c r="AB9" s="706"/>
      <c r="AC9" s="706"/>
      <c r="AD9" s="706"/>
      <c r="AE9" s="707"/>
      <c r="AF9" s="257"/>
      <c r="AG9" s="729" t="s">
        <v>470</v>
      </c>
      <c r="AH9" s="255" t="s">
        <v>30</v>
      </c>
      <c r="AI9" s="256" t="s">
        <v>31</v>
      </c>
      <c r="AJ9" s="708" t="s">
        <v>32</v>
      </c>
      <c r="AK9" s="707"/>
      <c r="AL9" s="255" t="s">
        <v>33</v>
      </c>
      <c r="AM9" s="256" t="s">
        <v>8</v>
      </c>
      <c r="AN9" s="708" t="s">
        <v>34</v>
      </c>
      <c r="AO9" s="707"/>
      <c r="AP9" s="255" t="s">
        <v>35</v>
      </c>
      <c r="AQ9" s="256" t="s">
        <v>36</v>
      </c>
      <c r="AR9" s="708" t="s">
        <v>37</v>
      </c>
      <c r="AS9" s="707"/>
      <c r="AT9" s="255" t="s">
        <v>38</v>
      </c>
      <c r="AU9" s="256" t="s">
        <v>39</v>
      </c>
      <c r="AV9" s="708" t="s">
        <v>40</v>
      </c>
      <c r="AW9" s="707"/>
      <c r="AX9" s="706" t="s">
        <v>471</v>
      </c>
      <c r="AY9" s="707"/>
      <c r="AZ9" s="706" t="s">
        <v>190</v>
      </c>
      <c r="BA9" s="706"/>
      <c r="BB9" s="706"/>
      <c r="BC9" s="706"/>
      <c r="BD9" s="706"/>
      <c r="BE9" s="707"/>
      <c r="BF9" s="706" t="s">
        <v>472</v>
      </c>
      <c r="BG9" s="706"/>
      <c r="BH9" s="706"/>
      <c r="BI9" s="706"/>
      <c r="BJ9" s="706"/>
      <c r="BK9" s="707"/>
    </row>
    <row r="10" spans="1:63" ht="36" customHeight="1" x14ac:dyDescent="0.25">
      <c r="A10" s="712"/>
      <c r="B10" s="258" t="s">
        <v>473</v>
      </c>
      <c r="C10" s="258" t="s">
        <v>473</v>
      </c>
      <c r="D10" s="258" t="s">
        <v>473</v>
      </c>
      <c r="E10" s="258" t="s">
        <v>474</v>
      </c>
      <c r="F10" s="258" t="s">
        <v>473</v>
      </c>
      <c r="G10" s="258" t="s">
        <v>473</v>
      </c>
      <c r="H10" s="258" t="s">
        <v>473</v>
      </c>
      <c r="I10" s="258" t="s">
        <v>474</v>
      </c>
      <c r="J10" s="258" t="s">
        <v>473</v>
      </c>
      <c r="K10" s="258" t="s">
        <v>473</v>
      </c>
      <c r="L10" s="258" t="s">
        <v>473</v>
      </c>
      <c r="M10" s="258" t="s">
        <v>474</v>
      </c>
      <c r="N10" s="258" t="s">
        <v>473</v>
      </c>
      <c r="O10" s="258" t="s">
        <v>473</v>
      </c>
      <c r="P10" s="258" t="s">
        <v>473</v>
      </c>
      <c r="Q10" s="258" t="s">
        <v>474</v>
      </c>
      <c r="R10" s="258" t="s">
        <v>473</v>
      </c>
      <c r="S10" s="258" t="s">
        <v>474</v>
      </c>
      <c r="T10" s="259" t="s">
        <v>217</v>
      </c>
      <c r="U10" s="259" t="s">
        <v>226</v>
      </c>
      <c r="V10" s="259" t="s">
        <v>234</v>
      </c>
      <c r="W10" s="259" t="s">
        <v>241</v>
      </c>
      <c r="X10" s="260" t="s">
        <v>475</v>
      </c>
      <c r="Y10" s="259" t="s">
        <v>208</v>
      </c>
      <c r="Z10" s="258" t="s">
        <v>476</v>
      </c>
      <c r="AA10" s="258" t="s">
        <v>477</v>
      </c>
      <c r="AB10" s="258" t="s">
        <v>478</v>
      </c>
      <c r="AC10" s="258" t="s">
        <v>479</v>
      </c>
      <c r="AD10" s="258" t="s">
        <v>480</v>
      </c>
      <c r="AE10" s="258" t="s">
        <v>240</v>
      </c>
      <c r="AF10" s="257"/>
      <c r="AG10" s="710"/>
      <c r="AH10" s="258" t="s">
        <v>473</v>
      </c>
      <c r="AI10" s="258" t="s">
        <v>473</v>
      </c>
      <c r="AJ10" s="258" t="s">
        <v>473</v>
      </c>
      <c r="AK10" s="258" t="s">
        <v>474</v>
      </c>
      <c r="AL10" s="258" t="s">
        <v>473</v>
      </c>
      <c r="AM10" s="258" t="s">
        <v>473</v>
      </c>
      <c r="AN10" s="258" t="s">
        <v>473</v>
      </c>
      <c r="AO10" s="258" t="s">
        <v>474</v>
      </c>
      <c r="AP10" s="258" t="s">
        <v>473</v>
      </c>
      <c r="AQ10" s="258" t="s">
        <v>473</v>
      </c>
      <c r="AR10" s="258" t="s">
        <v>473</v>
      </c>
      <c r="AS10" s="258" t="s">
        <v>474</v>
      </c>
      <c r="AT10" s="258" t="s">
        <v>473</v>
      </c>
      <c r="AU10" s="258" t="s">
        <v>473</v>
      </c>
      <c r="AV10" s="258" t="s">
        <v>473</v>
      </c>
      <c r="AW10" s="258" t="s">
        <v>474</v>
      </c>
      <c r="AX10" s="258" t="s">
        <v>473</v>
      </c>
      <c r="AY10" s="258" t="s">
        <v>474</v>
      </c>
      <c r="AZ10" s="259" t="s">
        <v>217</v>
      </c>
      <c r="BA10" s="259" t="s">
        <v>226</v>
      </c>
      <c r="BB10" s="259" t="s">
        <v>234</v>
      </c>
      <c r="BC10" s="259" t="s">
        <v>241</v>
      </c>
      <c r="BD10" s="260" t="s">
        <v>475</v>
      </c>
      <c r="BE10" s="259" t="s">
        <v>208</v>
      </c>
      <c r="BF10" s="259" t="s">
        <v>476</v>
      </c>
      <c r="BG10" s="259" t="s">
        <v>477</v>
      </c>
      <c r="BH10" s="259" t="s">
        <v>478</v>
      </c>
      <c r="BI10" s="259" t="s">
        <v>479</v>
      </c>
      <c r="BJ10" s="259" t="s">
        <v>480</v>
      </c>
      <c r="BK10" s="259" t="s">
        <v>240</v>
      </c>
    </row>
    <row r="11" spans="1:63" x14ac:dyDescent="0.25">
      <c r="A11" s="251" t="s">
        <v>481</v>
      </c>
      <c r="B11" s="101" t="s">
        <v>43</v>
      </c>
      <c r="C11" s="101">
        <v>250</v>
      </c>
      <c r="D11" s="101">
        <v>250</v>
      </c>
      <c r="E11" s="101" t="s">
        <v>43</v>
      </c>
      <c r="F11" s="101">
        <v>250</v>
      </c>
      <c r="G11" s="101">
        <v>250</v>
      </c>
      <c r="H11" s="101" t="s">
        <v>43</v>
      </c>
      <c r="I11" s="101" t="s">
        <v>43</v>
      </c>
      <c r="J11" s="101" t="s">
        <v>43</v>
      </c>
      <c r="K11" s="101" t="s">
        <v>43</v>
      </c>
      <c r="L11" s="101" t="s">
        <v>43</v>
      </c>
      <c r="M11" s="101" t="s">
        <v>43</v>
      </c>
      <c r="N11" s="101" t="s">
        <v>43</v>
      </c>
      <c r="O11" s="101" t="s">
        <v>43</v>
      </c>
      <c r="P11" s="101" t="s">
        <v>43</v>
      </c>
      <c r="Q11" s="101" t="s">
        <v>43</v>
      </c>
      <c r="R11" s="261">
        <f>SUM(B11:Q11)</f>
        <v>1000</v>
      </c>
      <c r="S11" s="262" t="s">
        <v>482</v>
      </c>
      <c r="T11" s="263" t="s">
        <v>43</v>
      </c>
      <c r="U11" s="263" t="s">
        <v>43</v>
      </c>
      <c r="V11" s="263" t="s">
        <v>43</v>
      </c>
      <c r="W11" s="263" t="s">
        <v>43</v>
      </c>
      <c r="X11" s="264" t="s">
        <v>43</v>
      </c>
      <c r="Y11" s="263" t="s">
        <v>43</v>
      </c>
      <c r="Z11" s="263" t="s">
        <v>43</v>
      </c>
      <c r="AA11" s="263" t="s">
        <v>43</v>
      </c>
      <c r="AB11" s="263" t="s">
        <v>43</v>
      </c>
      <c r="AC11" s="263" t="s">
        <v>43</v>
      </c>
      <c r="AD11" s="263" t="s">
        <v>43</v>
      </c>
      <c r="AE11" s="265" t="s">
        <v>43</v>
      </c>
      <c r="AF11" s="257"/>
      <c r="AG11" s="266" t="s">
        <v>481</v>
      </c>
      <c r="AH11" s="101" t="s">
        <v>43</v>
      </c>
      <c r="AI11" s="101" t="s">
        <v>43</v>
      </c>
      <c r="AJ11" s="101"/>
      <c r="AK11" s="309" t="s">
        <v>43</v>
      </c>
      <c r="AL11" s="311">
        <v>126</v>
      </c>
      <c r="AM11" s="307">
        <v>149</v>
      </c>
      <c r="AN11" s="101" t="s">
        <v>43</v>
      </c>
      <c r="AO11" s="101" t="s">
        <v>43</v>
      </c>
      <c r="AP11" s="101" t="s">
        <v>43</v>
      </c>
      <c r="AQ11" s="101" t="s">
        <v>43</v>
      </c>
      <c r="AR11" s="101" t="s">
        <v>43</v>
      </c>
      <c r="AS11" s="101" t="s">
        <v>43</v>
      </c>
      <c r="AT11" s="101" t="s">
        <v>43</v>
      </c>
      <c r="AU11" s="101" t="s">
        <v>43</v>
      </c>
      <c r="AV11" s="101" t="s">
        <v>43</v>
      </c>
      <c r="AW11" s="101" t="s">
        <v>43</v>
      </c>
      <c r="AX11" s="261">
        <f>SUM(AH11:AW11)</f>
        <v>275</v>
      </c>
      <c r="AY11" s="262" t="s">
        <v>483</v>
      </c>
      <c r="AZ11" s="263" t="s">
        <v>43</v>
      </c>
      <c r="BA11" s="263" t="s">
        <v>43</v>
      </c>
      <c r="BB11" s="263" t="s">
        <v>43</v>
      </c>
      <c r="BC11" s="263" t="s">
        <v>43</v>
      </c>
      <c r="BD11" s="264" t="s">
        <v>43</v>
      </c>
      <c r="BE11" s="263" t="s">
        <v>43</v>
      </c>
      <c r="BF11" s="263" t="s">
        <v>43</v>
      </c>
      <c r="BG11" s="263" t="s">
        <v>43</v>
      </c>
      <c r="BH11" s="263" t="s">
        <v>43</v>
      </c>
      <c r="BI11" s="263" t="s">
        <v>43</v>
      </c>
      <c r="BJ11" s="263" t="s">
        <v>43</v>
      </c>
      <c r="BK11" s="265" t="s">
        <v>43</v>
      </c>
    </row>
    <row r="12" spans="1:63" x14ac:dyDescent="0.25">
      <c r="A12" s="251" t="s">
        <v>484</v>
      </c>
      <c r="B12" s="106" t="s">
        <v>43</v>
      </c>
      <c r="C12" s="106" t="s">
        <v>43</v>
      </c>
      <c r="D12" s="106" t="s">
        <v>43</v>
      </c>
      <c r="E12" s="106" t="s">
        <v>43</v>
      </c>
      <c r="F12" s="106" t="s">
        <v>43</v>
      </c>
      <c r="G12" s="106" t="s">
        <v>43</v>
      </c>
      <c r="H12" s="106" t="s">
        <v>43</v>
      </c>
      <c r="I12" s="106" t="s">
        <v>43</v>
      </c>
      <c r="J12" s="106" t="s">
        <v>43</v>
      </c>
      <c r="K12" s="106" t="s">
        <v>43</v>
      </c>
      <c r="L12" s="106" t="s">
        <v>43</v>
      </c>
      <c r="M12" s="106" t="s">
        <v>43</v>
      </c>
      <c r="N12" s="106" t="s">
        <v>43</v>
      </c>
      <c r="O12" s="106" t="s">
        <v>43</v>
      </c>
      <c r="P12" s="106" t="s">
        <v>43</v>
      </c>
      <c r="Q12" s="106" t="s">
        <v>43</v>
      </c>
      <c r="R12" s="261">
        <f t="shared" ref="R12:R31" si="0">SUM(B12:Q12)</f>
        <v>0</v>
      </c>
      <c r="S12" s="267" t="s">
        <v>482</v>
      </c>
      <c r="T12" s="264" t="s">
        <v>43</v>
      </c>
      <c r="U12" s="264" t="s">
        <v>43</v>
      </c>
      <c r="V12" s="264" t="s">
        <v>43</v>
      </c>
      <c r="W12" s="264" t="s">
        <v>43</v>
      </c>
      <c r="X12" s="264" t="s">
        <v>43</v>
      </c>
      <c r="Y12" s="264" t="s">
        <v>43</v>
      </c>
      <c r="Z12" s="264" t="s">
        <v>43</v>
      </c>
      <c r="AA12" s="264" t="s">
        <v>43</v>
      </c>
      <c r="AB12" s="264" t="s">
        <v>43</v>
      </c>
      <c r="AC12" s="264" t="s">
        <v>43</v>
      </c>
      <c r="AD12" s="264" t="s">
        <v>43</v>
      </c>
      <c r="AE12" s="264" t="s">
        <v>43</v>
      </c>
      <c r="AF12" s="257"/>
      <c r="AG12" s="266" t="s">
        <v>484</v>
      </c>
      <c r="AH12" s="106" t="s">
        <v>43</v>
      </c>
      <c r="AI12" s="106">
        <v>3</v>
      </c>
      <c r="AJ12" s="106">
        <v>15</v>
      </c>
      <c r="AK12" s="310" t="s">
        <v>43</v>
      </c>
      <c r="AL12" s="311">
        <v>4</v>
      </c>
      <c r="AM12" s="246">
        <v>30</v>
      </c>
      <c r="AN12" s="106" t="s">
        <v>43</v>
      </c>
      <c r="AO12" s="106" t="s">
        <v>43</v>
      </c>
      <c r="AP12" s="106" t="s">
        <v>43</v>
      </c>
      <c r="AQ12" s="106" t="s">
        <v>43</v>
      </c>
      <c r="AR12" s="106" t="s">
        <v>43</v>
      </c>
      <c r="AS12" s="106" t="s">
        <v>43</v>
      </c>
      <c r="AT12" s="106" t="s">
        <v>43</v>
      </c>
      <c r="AU12" s="106" t="s">
        <v>43</v>
      </c>
      <c r="AV12" s="106" t="s">
        <v>43</v>
      </c>
      <c r="AW12" s="106" t="s">
        <v>43</v>
      </c>
      <c r="AX12" s="261">
        <f t="shared" ref="AX12:AX31" si="1">SUM(AH12:AW12)</f>
        <v>52</v>
      </c>
      <c r="AY12" s="267" t="s">
        <v>483</v>
      </c>
      <c r="AZ12" s="264" t="s">
        <v>43</v>
      </c>
      <c r="BA12" s="264" t="s">
        <v>43</v>
      </c>
      <c r="BB12" s="264" t="s">
        <v>43</v>
      </c>
      <c r="BC12" s="264" t="s">
        <v>43</v>
      </c>
      <c r="BD12" s="264" t="s">
        <v>43</v>
      </c>
      <c r="BE12" s="264" t="s">
        <v>43</v>
      </c>
      <c r="BF12" s="264" t="s">
        <v>43</v>
      </c>
      <c r="BG12" s="264" t="s">
        <v>43</v>
      </c>
      <c r="BH12" s="264" t="s">
        <v>43</v>
      </c>
      <c r="BI12" s="264" t="s">
        <v>43</v>
      </c>
      <c r="BJ12" s="264" t="s">
        <v>43</v>
      </c>
      <c r="BK12" s="264" t="s">
        <v>43</v>
      </c>
    </row>
    <row r="13" spans="1:63" x14ac:dyDescent="0.25">
      <c r="A13" s="251" t="s">
        <v>485</v>
      </c>
      <c r="B13" s="106" t="s">
        <v>43</v>
      </c>
      <c r="C13" s="106" t="s">
        <v>43</v>
      </c>
      <c r="D13" s="106" t="s">
        <v>43</v>
      </c>
      <c r="E13" s="106" t="s">
        <v>43</v>
      </c>
      <c r="F13" s="106" t="s">
        <v>43</v>
      </c>
      <c r="G13" s="106" t="s">
        <v>43</v>
      </c>
      <c r="H13" s="106" t="s">
        <v>43</v>
      </c>
      <c r="I13" s="106" t="s">
        <v>43</v>
      </c>
      <c r="J13" s="106" t="s">
        <v>43</v>
      </c>
      <c r="K13" s="106" t="s">
        <v>43</v>
      </c>
      <c r="L13" s="106" t="s">
        <v>43</v>
      </c>
      <c r="M13" s="106" t="s">
        <v>43</v>
      </c>
      <c r="N13" s="106" t="s">
        <v>43</v>
      </c>
      <c r="O13" s="106" t="s">
        <v>43</v>
      </c>
      <c r="P13" s="106" t="s">
        <v>43</v>
      </c>
      <c r="Q13" s="106" t="s">
        <v>43</v>
      </c>
      <c r="R13" s="261">
        <f t="shared" si="0"/>
        <v>0</v>
      </c>
      <c r="S13" s="267" t="s">
        <v>482</v>
      </c>
      <c r="T13" s="264" t="s">
        <v>43</v>
      </c>
      <c r="U13" s="264" t="s">
        <v>43</v>
      </c>
      <c r="V13" s="264" t="s">
        <v>43</v>
      </c>
      <c r="W13" s="264" t="s">
        <v>43</v>
      </c>
      <c r="X13" s="264" t="s">
        <v>43</v>
      </c>
      <c r="Y13" s="264" t="s">
        <v>43</v>
      </c>
      <c r="Z13" s="264" t="s">
        <v>43</v>
      </c>
      <c r="AA13" s="264" t="s">
        <v>43</v>
      </c>
      <c r="AB13" s="264" t="s">
        <v>43</v>
      </c>
      <c r="AC13" s="264" t="s">
        <v>43</v>
      </c>
      <c r="AD13" s="264" t="s">
        <v>43</v>
      </c>
      <c r="AE13" s="264" t="s">
        <v>43</v>
      </c>
      <c r="AF13" s="257"/>
      <c r="AG13" s="266" t="s">
        <v>485</v>
      </c>
      <c r="AH13" s="106" t="s">
        <v>43</v>
      </c>
      <c r="AI13" s="106" t="s">
        <v>43</v>
      </c>
      <c r="AJ13" s="106" t="s">
        <v>43</v>
      </c>
      <c r="AK13" s="310" t="s">
        <v>43</v>
      </c>
      <c r="AL13" s="311">
        <v>5</v>
      </c>
      <c r="AM13" s="246">
        <v>8</v>
      </c>
      <c r="AN13" s="106" t="s">
        <v>43</v>
      </c>
      <c r="AO13" s="106" t="s">
        <v>43</v>
      </c>
      <c r="AP13" s="106" t="s">
        <v>43</v>
      </c>
      <c r="AQ13" s="106" t="s">
        <v>43</v>
      </c>
      <c r="AR13" s="106" t="s">
        <v>43</v>
      </c>
      <c r="AS13" s="106" t="s">
        <v>43</v>
      </c>
      <c r="AT13" s="106" t="s">
        <v>43</v>
      </c>
      <c r="AU13" s="106" t="s">
        <v>43</v>
      </c>
      <c r="AV13" s="106" t="s">
        <v>43</v>
      </c>
      <c r="AW13" s="106" t="s">
        <v>43</v>
      </c>
      <c r="AX13" s="261">
        <f t="shared" si="1"/>
        <v>13</v>
      </c>
      <c r="AY13" s="267" t="s">
        <v>483</v>
      </c>
      <c r="AZ13" s="264" t="s">
        <v>43</v>
      </c>
      <c r="BA13" s="264" t="s">
        <v>43</v>
      </c>
      <c r="BB13" s="264" t="s">
        <v>43</v>
      </c>
      <c r="BC13" s="264" t="s">
        <v>43</v>
      </c>
      <c r="BD13" s="264" t="s">
        <v>43</v>
      </c>
      <c r="BE13" s="264" t="s">
        <v>43</v>
      </c>
      <c r="BF13" s="264" t="s">
        <v>43</v>
      </c>
      <c r="BG13" s="264" t="s">
        <v>43</v>
      </c>
      <c r="BH13" s="264" t="s">
        <v>43</v>
      </c>
      <c r="BI13" s="264" t="s">
        <v>43</v>
      </c>
      <c r="BJ13" s="264" t="s">
        <v>43</v>
      </c>
      <c r="BK13" s="264" t="s">
        <v>43</v>
      </c>
    </row>
    <row r="14" spans="1:63" x14ac:dyDescent="0.25">
      <c r="A14" s="251" t="s">
        <v>486</v>
      </c>
      <c r="B14" s="106" t="s">
        <v>43</v>
      </c>
      <c r="C14" s="106" t="s">
        <v>43</v>
      </c>
      <c r="D14" s="106" t="s">
        <v>43</v>
      </c>
      <c r="E14" s="106" t="s">
        <v>43</v>
      </c>
      <c r="F14" s="106" t="s">
        <v>43</v>
      </c>
      <c r="G14" s="106" t="s">
        <v>43</v>
      </c>
      <c r="H14" s="106" t="s">
        <v>43</v>
      </c>
      <c r="I14" s="106" t="s">
        <v>43</v>
      </c>
      <c r="J14" s="106" t="s">
        <v>43</v>
      </c>
      <c r="K14" s="106" t="s">
        <v>43</v>
      </c>
      <c r="L14" s="106" t="s">
        <v>43</v>
      </c>
      <c r="M14" s="106" t="s">
        <v>43</v>
      </c>
      <c r="N14" s="106" t="s">
        <v>43</v>
      </c>
      <c r="O14" s="106" t="s">
        <v>43</v>
      </c>
      <c r="P14" s="106" t="s">
        <v>43</v>
      </c>
      <c r="Q14" s="106" t="s">
        <v>43</v>
      </c>
      <c r="R14" s="261">
        <f t="shared" si="0"/>
        <v>0</v>
      </c>
      <c r="S14" s="267" t="s">
        <v>482</v>
      </c>
      <c r="T14" s="264" t="s">
        <v>43</v>
      </c>
      <c r="U14" s="264" t="s">
        <v>43</v>
      </c>
      <c r="V14" s="264" t="s">
        <v>43</v>
      </c>
      <c r="W14" s="264" t="s">
        <v>43</v>
      </c>
      <c r="X14" s="264" t="s">
        <v>43</v>
      </c>
      <c r="Y14" s="264" t="s">
        <v>43</v>
      </c>
      <c r="Z14" s="264" t="s">
        <v>43</v>
      </c>
      <c r="AA14" s="264" t="s">
        <v>43</v>
      </c>
      <c r="AB14" s="264" t="s">
        <v>43</v>
      </c>
      <c r="AC14" s="264" t="s">
        <v>43</v>
      </c>
      <c r="AD14" s="264" t="s">
        <v>43</v>
      </c>
      <c r="AE14" s="264" t="s">
        <v>43</v>
      </c>
      <c r="AF14" s="257"/>
      <c r="AG14" s="266" t="s">
        <v>486</v>
      </c>
      <c r="AH14" s="106" t="s">
        <v>43</v>
      </c>
      <c r="AI14" s="106">
        <v>7</v>
      </c>
      <c r="AJ14" s="106">
        <v>10</v>
      </c>
      <c r="AK14" s="310" t="s">
        <v>43</v>
      </c>
      <c r="AL14" s="311">
        <v>11</v>
      </c>
      <c r="AM14" s="246">
        <v>2</v>
      </c>
      <c r="AN14" s="106" t="s">
        <v>43</v>
      </c>
      <c r="AO14" s="106" t="s">
        <v>43</v>
      </c>
      <c r="AP14" s="106" t="s">
        <v>43</v>
      </c>
      <c r="AQ14" s="106" t="s">
        <v>43</v>
      </c>
      <c r="AR14" s="106" t="s">
        <v>43</v>
      </c>
      <c r="AS14" s="106" t="s">
        <v>43</v>
      </c>
      <c r="AT14" s="106" t="s">
        <v>43</v>
      </c>
      <c r="AU14" s="106" t="s">
        <v>43</v>
      </c>
      <c r="AV14" s="106" t="s">
        <v>43</v>
      </c>
      <c r="AW14" s="106" t="s">
        <v>43</v>
      </c>
      <c r="AX14" s="261">
        <f t="shared" si="1"/>
        <v>30</v>
      </c>
      <c r="AY14" s="267" t="s">
        <v>483</v>
      </c>
      <c r="AZ14" s="264" t="s">
        <v>43</v>
      </c>
      <c r="BA14" s="264" t="s">
        <v>43</v>
      </c>
      <c r="BB14" s="264" t="s">
        <v>43</v>
      </c>
      <c r="BC14" s="264" t="s">
        <v>43</v>
      </c>
      <c r="BD14" s="264" t="s">
        <v>43</v>
      </c>
      <c r="BE14" s="264" t="s">
        <v>43</v>
      </c>
      <c r="BF14" s="264" t="s">
        <v>43</v>
      </c>
      <c r="BG14" s="264" t="s">
        <v>43</v>
      </c>
      <c r="BH14" s="264" t="s">
        <v>43</v>
      </c>
      <c r="BI14" s="264" t="s">
        <v>43</v>
      </c>
      <c r="BJ14" s="264" t="s">
        <v>43</v>
      </c>
      <c r="BK14" s="264" t="s">
        <v>43</v>
      </c>
    </row>
    <row r="15" spans="1:63" x14ac:dyDescent="0.25">
      <c r="A15" s="251" t="s">
        <v>487</v>
      </c>
      <c r="B15" s="106" t="s">
        <v>43</v>
      </c>
      <c r="C15" s="106" t="s">
        <v>43</v>
      </c>
      <c r="D15" s="106" t="s">
        <v>43</v>
      </c>
      <c r="E15" s="106" t="s">
        <v>43</v>
      </c>
      <c r="F15" s="106" t="s">
        <v>43</v>
      </c>
      <c r="G15" s="106" t="s">
        <v>43</v>
      </c>
      <c r="H15" s="106" t="s">
        <v>43</v>
      </c>
      <c r="I15" s="106" t="s">
        <v>43</v>
      </c>
      <c r="J15" s="106" t="s">
        <v>43</v>
      </c>
      <c r="K15" s="106" t="s">
        <v>43</v>
      </c>
      <c r="L15" s="106" t="s">
        <v>43</v>
      </c>
      <c r="M15" s="106" t="s">
        <v>43</v>
      </c>
      <c r="N15" s="106" t="s">
        <v>43</v>
      </c>
      <c r="O15" s="106" t="s">
        <v>43</v>
      </c>
      <c r="P15" s="106" t="s">
        <v>43</v>
      </c>
      <c r="Q15" s="106" t="s">
        <v>43</v>
      </c>
      <c r="R15" s="261">
        <f t="shared" si="0"/>
        <v>0</v>
      </c>
      <c r="S15" s="267" t="s">
        <v>482</v>
      </c>
      <c r="T15" s="264" t="s">
        <v>43</v>
      </c>
      <c r="U15" s="264" t="s">
        <v>43</v>
      </c>
      <c r="V15" s="264" t="s">
        <v>43</v>
      </c>
      <c r="W15" s="264" t="s">
        <v>43</v>
      </c>
      <c r="X15" s="264" t="s">
        <v>43</v>
      </c>
      <c r="Y15" s="264" t="s">
        <v>43</v>
      </c>
      <c r="Z15" s="264" t="s">
        <v>43</v>
      </c>
      <c r="AA15" s="264" t="s">
        <v>43</v>
      </c>
      <c r="AB15" s="264" t="s">
        <v>43</v>
      </c>
      <c r="AC15" s="264" t="s">
        <v>43</v>
      </c>
      <c r="AD15" s="264" t="s">
        <v>43</v>
      </c>
      <c r="AE15" s="264" t="s">
        <v>43</v>
      </c>
      <c r="AF15" s="257"/>
      <c r="AG15" s="266" t="s">
        <v>487</v>
      </c>
      <c r="AH15" s="106" t="s">
        <v>43</v>
      </c>
      <c r="AI15" s="106" t="s">
        <v>43</v>
      </c>
      <c r="AJ15" s="106" t="s">
        <v>43</v>
      </c>
      <c r="AK15" s="310" t="s">
        <v>43</v>
      </c>
      <c r="AL15" s="311">
        <v>22</v>
      </c>
      <c r="AM15" s="246">
        <v>27</v>
      </c>
      <c r="AN15" s="106" t="s">
        <v>43</v>
      </c>
      <c r="AO15" s="106" t="s">
        <v>43</v>
      </c>
      <c r="AP15" s="106" t="s">
        <v>43</v>
      </c>
      <c r="AQ15" s="106" t="s">
        <v>43</v>
      </c>
      <c r="AR15" s="106" t="s">
        <v>43</v>
      </c>
      <c r="AS15" s="106" t="s">
        <v>43</v>
      </c>
      <c r="AT15" s="106" t="s">
        <v>43</v>
      </c>
      <c r="AU15" s="106" t="s">
        <v>43</v>
      </c>
      <c r="AV15" s="106" t="s">
        <v>43</v>
      </c>
      <c r="AW15" s="106" t="s">
        <v>43</v>
      </c>
      <c r="AX15" s="261">
        <f t="shared" si="1"/>
        <v>49</v>
      </c>
      <c r="AY15" s="267" t="s">
        <v>483</v>
      </c>
      <c r="AZ15" s="264" t="s">
        <v>43</v>
      </c>
      <c r="BA15" s="264" t="s">
        <v>43</v>
      </c>
      <c r="BB15" s="264" t="s">
        <v>43</v>
      </c>
      <c r="BC15" s="264" t="s">
        <v>43</v>
      </c>
      <c r="BD15" s="264" t="s">
        <v>43</v>
      </c>
      <c r="BE15" s="264" t="s">
        <v>43</v>
      </c>
      <c r="BF15" s="264" t="s">
        <v>43</v>
      </c>
      <c r="BG15" s="264" t="s">
        <v>43</v>
      </c>
      <c r="BH15" s="264" t="s">
        <v>43</v>
      </c>
      <c r="BI15" s="264" t="s">
        <v>43</v>
      </c>
      <c r="BJ15" s="264" t="s">
        <v>43</v>
      </c>
      <c r="BK15" s="264" t="s">
        <v>43</v>
      </c>
    </row>
    <row r="16" spans="1:63" x14ac:dyDescent="0.25">
      <c r="A16" s="251" t="s">
        <v>488</v>
      </c>
      <c r="B16" s="106" t="s">
        <v>43</v>
      </c>
      <c r="C16" s="106" t="s">
        <v>43</v>
      </c>
      <c r="D16" s="106" t="s">
        <v>43</v>
      </c>
      <c r="E16" s="106" t="s">
        <v>43</v>
      </c>
      <c r="F16" s="106" t="s">
        <v>43</v>
      </c>
      <c r="G16" s="106" t="s">
        <v>43</v>
      </c>
      <c r="H16" s="106" t="s">
        <v>43</v>
      </c>
      <c r="I16" s="106" t="s">
        <v>43</v>
      </c>
      <c r="J16" s="106" t="s">
        <v>43</v>
      </c>
      <c r="K16" s="106" t="s">
        <v>43</v>
      </c>
      <c r="L16" s="106" t="s">
        <v>43</v>
      </c>
      <c r="M16" s="106" t="s">
        <v>43</v>
      </c>
      <c r="N16" s="106" t="s">
        <v>43</v>
      </c>
      <c r="O16" s="106" t="s">
        <v>43</v>
      </c>
      <c r="P16" s="106" t="s">
        <v>43</v>
      </c>
      <c r="Q16" s="106" t="s">
        <v>43</v>
      </c>
      <c r="R16" s="261">
        <f t="shared" si="0"/>
        <v>0</v>
      </c>
      <c r="S16" s="267" t="s">
        <v>482</v>
      </c>
      <c r="T16" s="264" t="s">
        <v>43</v>
      </c>
      <c r="U16" s="264" t="s">
        <v>43</v>
      </c>
      <c r="V16" s="264" t="s">
        <v>43</v>
      </c>
      <c r="W16" s="264" t="s">
        <v>43</v>
      </c>
      <c r="X16" s="264" t="s">
        <v>43</v>
      </c>
      <c r="Y16" s="264" t="s">
        <v>43</v>
      </c>
      <c r="Z16" s="264" t="s">
        <v>43</v>
      </c>
      <c r="AA16" s="264" t="s">
        <v>43</v>
      </c>
      <c r="AB16" s="264" t="s">
        <v>43</v>
      </c>
      <c r="AC16" s="264" t="s">
        <v>43</v>
      </c>
      <c r="AD16" s="264" t="s">
        <v>43</v>
      </c>
      <c r="AE16" s="264" t="s">
        <v>43</v>
      </c>
      <c r="AF16" s="257"/>
      <c r="AG16" s="266" t="s">
        <v>488</v>
      </c>
      <c r="AH16" s="106" t="s">
        <v>43</v>
      </c>
      <c r="AI16" s="106" t="s">
        <v>43</v>
      </c>
      <c r="AJ16" s="106">
        <v>20</v>
      </c>
      <c r="AK16" s="310" t="s">
        <v>43</v>
      </c>
      <c r="AL16" s="311">
        <v>21</v>
      </c>
      <c r="AM16" s="246">
        <v>23</v>
      </c>
      <c r="AN16" s="106" t="s">
        <v>43</v>
      </c>
      <c r="AO16" s="106" t="s">
        <v>43</v>
      </c>
      <c r="AP16" s="106" t="s">
        <v>43</v>
      </c>
      <c r="AQ16" s="106" t="s">
        <v>43</v>
      </c>
      <c r="AR16" s="106" t="s">
        <v>43</v>
      </c>
      <c r="AS16" s="106" t="s">
        <v>43</v>
      </c>
      <c r="AT16" s="106" t="s">
        <v>43</v>
      </c>
      <c r="AU16" s="106" t="s">
        <v>43</v>
      </c>
      <c r="AV16" s="106" t="s">
        <v>43</v>
      </c>
      <c r="AW16" s="106" t="s">
        <v>43</v>
      </c>
      <c r="AX16" s="261">
        <f t="shared" si="1"/>
        <v>64</v>
      </c>
      <c r="AY16" s="267" t="s">
        <v>483</v>
      </c>
      <c r="AZ16" s="264" t="s">
        <v>43</v>
      </c>
      <c r="BA16" s="264" t="s">
        <v>43</v>
      </c>
      <c r="BB16" s="264" t="s">
        <v>43</v>
      </c>
      <c r="BC16" s="264" t="s">
        <v>43</v>
      </c>
      <c r="BD16" s="264" t="s">
        <v>43</v>
      </c>
      <c r="BE16" s="264" t="s">
        <v>43</v>
      </c>
      <c r="BF16" s="264" t="s">
        <v>43</v>
      </c>
      <c r="BG16" s="264" t="s">
        <v>43</v>
      </c>
      <c r="BH16" s="264" t="s">
        <v>43</v>
      </c>
      <c r="BI16" s="264" t="s">
        <v>43</v>
      </c>
      <c r="BJ16" s="264" t="s">
        <v>43</v>
      </c>
      <c r="BK16" s="264" t="s">
        <v>43</v>
      </c>
    </row>
    <row r="17" spans="1:63" x14ac:dyDescent="0.25">
      <c r="A17" s="251" t="s">
        <v>489</v>
      </c>
      <c r="B17" s="106" t="s">
        <v>43</v>
      </c>
      <c r="C17" s="106" t="s">
        <v>43</v>
      </c>
      <c r="D17" s="106" t="s">
        <v>43</v>
      </c>
      <c r="E17" s="106" t="s">
        <v>43</v>
      </c>
      <c r="F17" s="106" t="s">
        <v>43</v>
      </c>
      <c r="G17" s="106" t="s">
        <v>43</v>
      </c>
      <c r="H17" s="106" t="s">
        <v>43</v>
      </c>
      <c r="I17" s="106" t="s">
        <v>43</v>
      </c>
      <c r="J17" s="106" t="s">
        <v>43</v>
      </c>
      <c r="K17" s="106" t="s">
        <v>43</v>
      </c>
      <c r="L17" s="106" t="s">
        <v>43</v>
      </c>
      <c r="M17" s="106" t="s">
        <v>43</v>
      </c>
      <c r="N17" s="106" t="s">
        <v>43</v>
      </c>
      <c r="O17" s="106" t="s">
        <v>43</v>
      </c>
      <c r="P17" s="106" t="s">
        <v>43</v>
      </c>
      <c r="Q17" s="106" t="s">
        <v>43</v>
      </c>
      <c r="R17" s="261">
        <f t="shared" si="0"/>
        <v>0</v>
      </c>
      <c r="S17" s="267" t="s">
        <v>482</v>
      </c>
      <c r="T17" s="264" t="s">
        <v>43</v>
      </c>
      <c r="U17" s="264" t="s">
        <v>43</v>
      </c>
      <c r="V17" s="264" t="s">
        <v>43</v>
      </c>
      <c r="W17" s="264" t="s">
        <v>43</v>
      </c>
      <c r="X17" s="264" t="s">
        <v>43</v>
      </c>
      <c r="Y17" s="264" t="s">
        <v>43</v>
      </c>
      <c r="Z17" s="264" t="s">
        <v>43</v>
      </c>
      <c r="AA17" s="264" t="s">
        <v>43</v>
      </c>
      <c r="AB17" s="264" t="s">
        <v>43</v>
      </c>
      <c r="AC17" s="264" t="s">
        <v>43</v>
      </c>
      <c r="AD17" s="264" t="s">
        <v>43</v>
      </c>
      <c r="AE17" s="264" t="s">
        <v>43</v>
      </c>
      <c r="AF17" s="257"/>
      <c r="AG17" s="266" t="s">
        <v>489</v>
      </c>
      <c r="AH17" s="106" t="s">
        <v>43</v>
      </c>
      <c r="AI17" s="106" t="s">
        <v>43</v>
      </c>
      <c r="AJ17" s="106" t="s">
        <v>43</v>
      </c>
      <c r="AK17" s="310" t="s">
        <v>43</v>
      </c>
      <c r="AL17" s="311">
        <v>8</v>
      </c>
      <c r="AM17" s="246">
        <v>21</v>
      </c>
      <c r="AN17" s="106" t="s">
        <v>43</v>
      </c>
      <c r="AO17" s="106" t="s">
        <v>43</v>
      </c>
      <c r="AP17" s="106" t="s">
        <v>43</v>
      </c>
      <c r="AQ17" s="106" t="s">
        <v>43</v>
      </c>
      <c r="AR17" s="106" t="s">
        <v>43</v>
      </c>
      <c r="AS17" s="106" t="s">
        <v>43</v>
      </c>
      <c r="AT17" s="106" t="s">
        <v>43</v>
      </c>
      <c r="AU17" s="106" t="s">
        <v>43</v>
      </c>
      <c r="AV17" s="106" t="s">
        <v>43</v>
      </c>
      <c r="AW17" s="106" t="s">
        <v>43</v>
      </c>
      <c r="AX17" s="261">
        <f t="shared" si="1"/>
        <v>29</v>
      </c>
      <c r="AY17" s="267" t="s">
        <v>483</v>
      </c>
      <c r="AZ17" s="264" t="s">
        <v>43</v>
      </c>
      <c r="BA17" s="264" t="s">
        <v>43</v>
      </c>
      <c r="BB17" s="264" t="s">
        <v>43</v>
      </c>
      <c r="BC17" s="264" t="s">
        <v>43</v>
      </c>
      <c r="BD17" s="264" t="s">
        <v>43</v>
      </c>
      <c r="BE17" s="264" t="s">
        <v>43</v>
      </c>
      <c r="BF17" s="264" t="s">
        <v>43</v>
      </c>
      <c r="BG17" s="264" t="s">
        <v>43</v>
      </c>
      <c r="BH17" s="264" t="s">
        <v>43</v>
      </c>
      <c r="BI17" s="264" t="s">
        <v>43</v>
      </c>
      <c r="BJ17" s="264" t="s">
        <v>43</v>
      </c>
      <c r="BK17" s="264" t="s">
        <v>43</v>
      </c>
    </row>
    <row r="18" spans="1:63" x14ac:dyDescent="0.25">
      <c r="A18" s="251" t="s">
        <v>490</v>
      </c>
      <c r="B18" s="106" t="s">
        <v>43</v>
      </c>
      <c r="C18" s="106" t="s">
        <v>43</v>
      </c>
      <c r="D18" s="106" t="s">
        <v>43</v>
      </c>
      <c r="E18" s="106" t="s">
        <v>43</v>
      </c>
      <c r="F18" s="106" t="s">
        <v>43</v>
      </c>
      <c r="G18" s="106" t="s">
        <v>43</v>
      </c>
      <c r="H18" s="106" t="s">
        <v>43</v>
      </c>
      <c r="I18" s="106" t="s">
        <v>43</v>
      </c>
      <c r="J18" s="106" t="s">
        <v>43</v>
      </c>
      <c r="K18" s="106" t="s">
        <v>43</v>
      </c>
      <c r="L18" s="106" t="s">
        <v>43</v>
      </c>
      <c r="M18" s="106" t="s">
        <v>43</v>
      </c>
      <c r="N18" s="106" t="s">
        <v>43</v>
      </c>
      <c r="O18" s="106" t="s">
        <v>43</v>
      </c>
      <c r="P18" s="106" t="s">
        <v>43</v>
      </c>
      <c r="Q18" s="106" t="s">
        <v>43</v>
      </c>
      <c r="R18" s="261">
        <f t="shared" si="0"/>
        <v>0</v>
      </c>
      <c r="S18" s="267" t="s">
        <v>482</v>
      </c>
      <c r="T18" s="264" t="s">
        <v>43</v>
      </c>
      <c r="U18" s="264" t="s">
        <v>43</v>
      </c>
      <c r="V18" s="264" t="s">
        <v>43</v>
      </c>
      <c r="W18" s="264" t="s">
        <v>43</v>
      </c>
      <c r="X18" s="264" t="s">
        <v>43</v>
      </c>
      <c r="Y18" s="264" t="s">
        <v>43</v>
      </c>
      <c r="Z18" s="264" t="s">
        <v>43</v>
      </c>
      <c r="AA18" s="264" t="s">
        <v>43</v>
      </c>
      <c r="AB18" s="264" t="s">
        <v>43</v>
      </c>
      <c r="AC18" s="264" t="s">
        <v>43</v>
      </c>
      <c r="AD18" s="264" t="s">
        <v>43</v>
      </c>
      <c r="AE18" s="264" t="s">
        <v>43</v>
      </c>
      <c r="AF18" s="257"/>
      <c r="AG18" s="266" t="s">
        <v>490</v>
      </c>
      <c r="AH18" s="106" t="s">
        <v>43</v>
      </c>
      <c r="AI18" s="106" t="s">
        <v>43</v>
      </c>
      <c r="AJ18" s="106">
        <v>28</v>
      </c>
      <c r="AK18" s="310" t="s">
        <v>43</v>
      </c>
      <c r="AL18" s="311">
        <v>22</v>
      </c>
      <c r="AM18" s="246">
        <v>46</v>
      </c>
      <c r="AN18" s="106" t="s">
        <v>43</v>
      </c>
      <c r="AO18" s="106" t="s">
        <v>43</v>
      </c>
      <c r="AP18" s="106" t="s">
        <v>43</v>
      </c>
      <c r="AQ18" s="106" t="s">
        <v>43</v>
      </c>
      <c r="AR18" s="106" t="s">
        <v>43</v>
      </c>
      <c r="AS18" s="106" t="s">
        <v>43</v>
      </c>
      <c r="AT18" s="106" t="s">
        <v>43</v>
      </c>
      <c r="AU18" s="106" t="s">
        <v>43</v>
      </c>
      <c r="AV18" s="106" t="s">
        <v>43</v>
      </c>
      <c r="AW18" s="106" t="s">
        <v>43</v>
      </c>
      <c r="AX18" s="261">
        <f t="shared" si="1"/>
        <v>96</v>
      </c>
      <c r="AY18" s="267" t="s">
        <v>483</v>
      </c>
      <c r="AZ18" s="264" t="s">
        <v>43</v>
      </c>
      <c r="BA18" s="264" t="s">
        <v>43</v>
      </c>
      <c r="BB18" s="264" t="s">
        <v>43</v>
      </c>
      <c r="BC18" s="264" t="s">
        <v>43</v>
      </c>
      <c r="BD18" s="264" t="s">
        <v>43</v>
      </c>
      <c r="BE18" s="264" t="s">
        <v>43</v>
      </c>
      <c r="BF18" s="264" t="s">
        <v>43</v>
      </c>
      <c r="BG18" s="264" t="s">
        <v>43</v>
      </c>
      <c r="BH18" s="264" t="s">
        <v>43</v>
      </c>
      <c r="BI18" s="264" t="s">
        <v>43</v>
      </c>
      <c r="BJ18" s="264" t="s">
        <v>43</v>
      </c>
      <c r="BK18" s="264" t="s">
        <v>43</v>
      </c>
    </row>
    <row r="19" spans="1:63" x14ac:dyDescent="0.25">
      <c r="A19" s="251" t="s">
        <v>491</v>
      </c>
      <c r="B19" s="106" t="s">
        <v>43</v>
      </c>
      <c r="C19" s="106" t="s">
        <v>43</v>
      </c>
      <c r="D19" s="106" t="s">
        <v>43</v>
      </c>
      <c r="E19" s="106" t="s">
        <v>43</v>
      </c>
      <c r="F19" s="106" t="s">
        <v>43</v>
      </c>
      <c r="G19" s="106" t="s">
        <v>43</v>
      </c>
      <c r="H19" s="106" t="s">
        <v>43</v>
      </c>
      <c r="I19" s="106" t="s">
        <v>43</v>
      </c>
      <c r="J19" s="106" t="s">
        <v>43</v>
      </c>
      <c r="K19" s="106" t="s">
        <v>43</v>
      </c>
      <c r="L19" s="106" t="s">
        <v>43</v>
      </c>
      <c r="M19" s="106" t="s">
        <v>43</v>
      </c>
      <c r="N19" s="106" t="s">
        <v>43</v>
      </c>
      <c r="O19" s="106" t="s">
        <v>43</v>
      </c>
      <c r="P19" s="106" t="s">
        <v>43</v>
      </c>
      <c r="Q19" s="106" t="s">
        <v>43</v>
      </c>
      <c r="R19" s="261">
        <f t="shared" si="0"/>
        <v>0</v>
      </c>
      <c r="S19" s="267" t="s">
        <v>482</v>
      </c>
      <c r="T19" s="264" t="s">
        <v>43</v>
      </c>
      <c r="U19" s="264" t="s">
        <v>43</v>
      </c>
      <c r="V19" s="264" t="s">
        <v>43</v>
      </c>
      <c r="W19" s="264" t="s">
        <v>43</v>
      </c>
      <c r="X19" s="264" t="s">
        <v>43</v>
      </c>
      <c r="Y19" s="264" t="s">
        <v>43</v>
      </c>
      <c r="Z19" s="264" t="s">
        <v>43</v>
      </c>
      <c r="AA19" s="264" t="s">
        <v>43</v>
      </c>
      <c r="AB19" s="264" t="s">
        <v>43</v>
      </c>
      <c r="AC19" s="264" t="s">
        <v>43</v>
      </c>
      <c r="AD19" s="264" t="s">
        <v>43</v>
      </c>
      <c r="AE19" s="264" t="s">
        <v>43</v>
      </c>
      <c r="AF19" s="257"/>
      <c r="AG19" s="266" t="s">
        <v>491</v>
      </c>
      <c r="AH19" s="106" t="s">
        <v>43</v>
      </c>
      <c r="AI19" s="106">
        <v>8</v>
      </c>
      <c r="AJ19" s="106">
        <v>8</v>
      </c>
      <c r="AK19" s="310" t="s">
        <v>43</v>
      </c>
      <c r="AL19" s="311">
        <v>71</v>
      </c>
      <c r="AM19" s="246">
        <v>78</v>
      </c>
      <c r="AN19" s="106" t="s">
        <v>43</v>
      </c>
      <c r="AO19" s="106" t="s">
        <v>43</v>
      </c>
      <c r="AP19" s="106" t="s">
        <v>43</v>
      </c>
      <c r="AQ19" s="106" t="s">
        <v>43</v>
      </c>
      <c r="AR19" s="106" t="s">
        <v>43</v>
      </c>
      <c r="AS19" s="106" t="s">
        <v>43</v>
      </c>
      <c r="AT19" s="106" t="s">
        <v>43</v>
      </c>
      <c r="AU19" s="106" t="s">
        <v>43</v>
      </c>
      <c r="AV19" s="106" t="s">
        <v>43</v>
      </c>
      <c r="AW19" s="106" t="s">
        <v>43</v>
      </c>
      <c r="AX19" s="261">
        <f t="shared" si="1"/>
        <v>165</v>
      </c>
      <c r="AY19" s="267" t="s">
        <v>483</v>
      </c>
      <c r="AZ19" s="264" t="s">
        <v>43</v>
      </c>
      <c r="BA19" s="264" t="s">
        <v>43</v>
      </c>
      <c r="BB19" s="264" t="s">
        <v>43</v>
      </c>
      <c r="BC19" s="264" t="s">
        <v>43</v>
      </c>
      <c r="BD19" s="264" t="s">
        <v>43</v>
      </c>
      <c r="BE19" s="264" t="s">
        <v>43</v>
      </c>
      <c r="BF19" s="264" t="s">
        <v>43</v>
      </c>
      <c r="BG19" s="264" t="s">
        <v>43</v>
      </c>
      <c r="BH19" s="264" t="s">
        <v>43</v>
      </c>
      <c r="BI19" s="106" t="s">
        <v>43</v>
      </c>
      <c r="BJ19" s="106" t="s">
        <v>43</v>
      </c>
      <c r="BK19" s="106" t="s">
        <v>43</v>
      </c>
    </row>
    <row r="20" spans="1:63" x14ac:dyDescent="0.25">
      <c r="A20" s="251" t="s">
        <v>492</v>
      </c>
      <c r="B20" s="106" t="s">
        <v>43</v>
      </c>
      <c r="C20" s="106" t="s">
        <v>43</v>
      </c>
      <c r="D20" s="106" t="s">
        <v>43</v>
      </c>
      <c r="E20" s="106" t="s">
        <v>43</v>
      </c>
      <c r="F20" s="106" t="s">
        <v>43</v>
      </c>
      <c r="G20" s="106" t="s">
        <v>43</v>
      </c>
      <c r="H20" s="106" t="s">
        <v>43</v>
      </c>
      <c r="I20" s="106" t="s">
        <v>43</v>
      </c>
      <c r="J20" s="106" t="s">
        <v>43</v>
      </c>
      <c r="K20" s="106" t="s">
        <v>43</v>
      </c>
      <c r="L20" s="106" t="s">
        <v>43</v>
      </c>
      <c r="M20" s="106" t="s">
        <v>43</v>
      </c>
      <c r="N20" s="106" t="s">
        <v>43</v>
      </c>
      <c r="O20" s="106" t="s">
        <v>43</v>
      </c>
      <c r="P20" s="106" t="s">
        <v>43</v>
      </c>
      <c r="Q20" s="106" t="s">
        <v>43</v>
      </c>
      <c r="R20" s="261">
        <f t="shared" si="0"/>
        <v>0</v>
      </c>
      <c r="S20" s="267" t="s">
        <v>482</v>
      </c>
      <c r="T20" s="264" t="s">
        <v>43</v>
      </c>
      <c r="U20" s="264" t="s">
        <v>43</v>
      </c>
      <c r="V20" s="264" t="s">
        <v>43</v>
      </c>
      <c r="W20" s="264" t="s">
        <v>43</v>
      </c>
      <c r="X20" s="264" t="s">
        <v>43</v>
      </c>
      <c r="Y20" s="264" t="s">
        <v>43</v>
      </c>
      <c r="Z20" s="264" t="s">
        <v>43</v>
      </c>
      <c r="AA20" s="264" t="s">
        <v>43</v>
      </c>
      <c r="AB20" s="264" t="s">
        <v>43</v>
      </c>
      <c r="AC20" s="264" t="s">
        <v>43</v>
      </c>
      <c r="AD20" s="264" t="s">
        <v>43</v>
      </c>
      <c r="AE20" s="264" t="s">
        <v>43</v>
      </c>
      <c r="AF20" s="257"/>
      <c r="AG20" s="266" t="s">
        <v>492</v>
      </c>
      <c r="AH20" s="106" t="s">
        <v>43</v>
      </c>
      <c r="AI20" s="106" t="s">
        <v>43</v>
      </c>
      <c r="AJ20" s="106">
        <v>11</v>
      </c>
      <c r="AK20" s="310" t="s">
        <v>43</v>
      </c>
      <c r="AL20" s="311">
        <v>8</v>
      </c>
      <c r="AM20" s="246">
        <v>9</v>
      </c>
      <c r="AN20" s="106" t="s">
        <v>43</v>
      </c>
      <c r="AO20" s="106" t="s">
        <v>43</v>
      </c>
      <c r="AP20" s="106" t="s">
        <v>43</v>
      </c>
      <c r="AQ20" s="106" t="s">
        <v>43</v>
      </c>
      <c r="AR20" s="106" t="s">
        <v>43</v>
      </c>
      <c r="AS20" s="106" t="s">
        <v>43</v>
      </c>
      <c r="AT20" s="106" t="s">
        <v>43</v>
      </c>
      <c r="AU20" s="106" t="s">
        <v>43</v>
      </c>
      <c r="AV20" s="106" t="s">
        <v>43</v>
      </c>
      <c r="AW20" s="106" t="s">
        <v>43</v>
      </c>
      <c r="AX20" s="261">
        <f t="shared" si="1"/>
        <v>28</v>
      </c>
      <c r="AY20" s="267" t="s">
        <v>483</v>
      </c>
      <c r="AZ20" s="264" t="s">
        <v>43</v>
      </c>
      <c r="BA20" s="264" t="s">
        <v>43</v>
      </c>
      <c r="BB20" s="264" t="s">
        <v>43</v>
      </c>
      <c r="BC20" s="264" t="s">
        <v>43</v>
      </c>
      <c r="BD20" s="264" t="s">
        <v>43</v>
      </c>
      <c r="BE20" s="264" t="s">
        <v>43</v>
      </c>
      <c r="BF20" s="264" t="s">
        <v>43</v>
      </c>
      <c r="BG20" s="264" t="s">
        <v>43</v>
      </c>
      <c r="BH20" s="264" t="s">
        <v>43</v>
      </c>
      <c r="BI20" s="106" t="s">
        <v>43</v>
      </c>
      <c r="BJ20" s="106" t="s">
        <v>43</v>
      </c>
      <c r="BK20" s="106" t="s">
        <v>43</v>
      </c>
    </row>
    <row r="21" spans="1:63" x14ac:dyDescent="0.25">
      <c r="A21" s="251" t="s">
        <v>493</v>
      </c>
      <c r="B21" s="106" t="s">
        <v>43</v>
      </c>
      <c r="C21" s="106" t="s">
        <v>43</v>
      </c>
      <c r="D21" s="106" t="s">
        <v>43</v>
      </c>
      <c r="E21" s="106" t="s">
        <v>43</v>
      </c>
      <c r="F21" s="106" t="s">
        <v>43</v>
      </c>
      <c r="G21" s="106" t="s">
        <v>43</v>
      </c>
      <c r="H21" s="106" t="s">
        <v>43</v>
      </c>
      <c r="I21" s="106" t="s">
        <v>43</v>
      </c>
      <c r="J21" s="106" t="s">
        <v>43</v>
      </c>
      <c r="K21" s="106" t="s">
        <v>43</v>
      </c>
      <c r="L21" s="106" t="s">
        <v>43</v>
      </c>
      <c r="M21" s="106" t="s">
        <v>43</v>
      </c>
      <c r="N21" s="106" t="s">
        <v>43</v>
      </c>
      <c r="O21" s="106" t="s">
        <v>43</v>
      </c>
      <c r="P21" s="106" t="s">
        <v>43</v>
      </c>
      <c r="Q21" s="106" t="s">
        <v>43</v>
      </c>
      <c r="R21" s="261">
        <f t="shared" si="0"/>
        <v>0</v>
      </c>
      <c r="S21" s="267" t="s">
        <v>482</v>
      </c>
      <c r="T21" s="264" t="s">
        <v>43</v>
      </c>
      <c r="U21" s="264" t="s">
        <v>43</v>
      </c>
      <c r="V21" s="264" t="s">
        <v>43</v>
      </c>
      <c r="W21" s="264" t="s">
        <v>43</v>
      </c>
      <c r="X21" s="264" t="s">
        <v>43</v>
      </c>
      <c r="Y21" s="264" t="s">
        <v>43</v>
      </c>
      <c r="Z21" s="264" t="s">
        <v>43</v>
      </c>
      <c r="AA21" s="264" t="s">
        <v>43</v>
      </c>
      <c r="AB21" s="264" t="s">
        <v>43</v>
      </c>
      <c r="AC21" s="264" t="s">
        <v>43</v>
      </c>
      <c r="AD21" s="264" t="s">
        <v>43</v>
      </c>
      <c r="AE21" s="264" t="s">
        <v>43</v>
      </c>
      <c r="AF21" s="257"/>
      <c r="AG21" s="266" t="s">
        <v>493</v>
      </c>
      <c r="AH21" s="106" t="s">
        <v>43</v>
      </c>
      <c r="AI21" s="106" t="s">
        <v>43</v>
      </c>
      <c r="AJ21" s="106" t="s">
        <v>43</v>
      </c>
      <c r="AK21" s="310" t="s">
        <v>43</v>
      </c>
      <c r="AL21" s="311">
        <v>11</v>
      </c>
      <c r="AM21" s="246"/>
      <c r="AN21" s="106" t="s">
        <v>43</v>
      </c>
      <c r="AO21" s="106" t="s">
        <v>43</v>
      </c>
      <c r="AP21" s="106" t="s">
        <v>43</v>
      </c>
      <c r="AQ21" s="106" t="s">
        <v>43</v>
      </c>
      <c r="AR21" s="106" t="s">
        <v>43</v>
      </c>
      <c r="AS21" s="106" t="s">
        <v>43</v>
      </c>
      <c r="AT21" s="106" t="s">
        <v>43</v>
      </c>
      <c r="AU21" s="106" t="s">
        <v>43</v>
      </c>
      <c r="AV21" s="106" t="s">
        <v>43</v>
      </c>
      <c r="AW21" s="106" t="s">
        <v>43</v>
      </c>
      <c r="AX21" s="261">
        <f t="shared" si="1"/>
        <v>11</v>
      </c>
      <c r="AY21" s="267" t="s">
        <v>483</v>
      </c>
      <c r="AZ21" s="264" t="s">
        <v>43</v>
      </c>
      <c r="BA21" s="264" t="s">
        <v>43</v>
      </c>
      <c r="BB21" s="264" t="s">
        <v>43</v>
      </c>
      <c r="BC21" s="264" t="s">
        <v>43</v>
      </c>
      <c r="BD21" s="264" t="s">
        <v>43</v>
      </c>
      <c r="BE21" s="264" t="s">
        <v>43</v>
      </c>
      <c r="BF21" s="264" t="s">
        <v>43</v>
      </c>
      <c r="BG21" s="264" t="s">
        <v>43</v>
      </c>
      <c r="BH21" s="264" t="s">
        <v>43</v>
      </c>
      <c r="BI21" s="106" t="s">
        <v>43</v>
      </c>
      <c r="BJ21" s="106" t="s">
        <v>43</v>
      </c>
      <c r="BK21" s="106" t="s">
        <v>43</v>
      </c>
    </row>
    <row r="22" spans="1:63" x14ac:dyDescent="0.25">
      <c r="A22" s="251" t="s">
        <v>494</v>
      </c>
      <c r="B22" s="106" t="s">
        <v>43</v>
      </c>
      <c r="C22" s="106" t="s">
        <v>43</v>
      </c>
      <c r="D22" s="106" t="s">
        <v>43</v>
      </c>
      <c r="E22" s="106" t="s">
        <v>43</v>
      </c>
      <c r="F22" s="106" t="s">
        <v>43</v>
      </c>
      <c r="G22" s="106" t="s">
        <v>43</v>
      </c>
      <c r="H22" s="106" t="s">
        <v>43</v>
      </c>
      <c r="I22" s="106" t="s">
        <v>43</v>
      </c>
      <c r="J22" s="106" t="s">
        <v>43</v>
      </c>
      <c r="K22" s="106" t="s">
        <v>43</v>
      </c>
      <c r="L22" s="106" t="s">
        <v>43</v>
      </c>
      <c r="M22" s="106" t="s">
        <v>43</v>
      </c>
      <c r="N22" s="106" t="s">
        <v>43</v>
      </c>
      <c r="O22" s="106" t="s">
        <v>43</v>
      </c>
      <c r="P22" s="106" t="s">
        <v>43</v>
      </c>
      <c r="Q22" s="106" t="s">
        <v>43</v>
      </c>
      <c r="R22" s="261">
        <f t="shared" si="0"/>
        <v>0</v>
      </c>
      <c r="S22" s="267" t="s">
        <v>482</v>
      </c>
      <c r="T22" s="264" t="s">
        <v>43</v>
      </c>
      <c r="U22" s="264" t="s">
        <v>43</v>
      </c>
      <c r="V22" s="264" t="s">
        <v>43</v>
      </c>
      <c r="W22" s="264" t="s">
        <v>43</v>
      </c>
      <c r="X22" s="264" t="s">
        <v>43</v>
      </c>
      <c r="Y22" s="264" t="s">
        <v>43</v>
      </c>
      <c r="Z22" s="264" t="s">
        <v>43</v>
      </c>
      <c r="AA22" s="264" t="s">
        <v>43</v>
      </c>
      <c r="AB22" s="264" t="s">
        <v>43</v>
      </c>
      <c r="AC22" s="264" t="s">
        <v>43</v>
      </c>
      <c r="AD22" s="264" t="s">
        <v>43</v>
      </c>
      <c r="AE22" s="264" t="s">
        <v>43</v>
      </c>
      <c r="AF22" s="257"/>
      <c r="AG22" s="266" t="s">
        <v>494</v>
      </c>
      <c r="AH22" s="106" t="s">
        <v>43</v>
      </c>
      <c r="AI22" s="106" t="s">
        <v>43</v>
      </c>
      <c r="AJ22" s="106">
        <v>20</v>
      </c>
      <c r="AK22" s="310" t="s">
        <v>43</v>
      </c>
      <c r="AL22" s="311">
        <v>34</v>
      </c>
      <c r="AM22" s="246">
        <v>30</v>
      </c>
      <c r="AN22" s="106" t="s">
        <v>43</v>
      </c>
      <c r="AO22" s="106" t="s">
        <v>43</v>
      </c>
      <c r="AP22" s="106" t="s">
        <v>43</v>
      </c>
      <c r="AQ22" s="106" t="s">
        <v>43</v>
      </c>
      <c r="AR22" s="106" t="s">
        <v>43</v>
      </c>
      <c r="AS22" s="106" t="s">
        <v>43</v>
      </c>
      <c r="AT22" s="106" t="s">
        <v>43</v>
      </c>
      <c r="AU22" s="106" t="s">
        <v>43</v>
      </c>
      <c r="AV22" s="106" t="s">
        <v>43</v>
      </c>
      <c r="AW22" s="106" t="s">
        <v>43</v>
      </c>
      <c r="AX22" s="261">
        <f t="shared" si="1"/>
        <v>84</v>
      </c>
      <c r="AY22" s="267" t="s">
        <v>483</v>
      </c>
      <c r="AZ22" s="264" t="s">
        <v>43</v>
      </c>
      <c r="BA22" s="264" t="s">
        <v>43</v>
      </c>
      <c r="BB22" s="264" t="s">
        <v>43</v>
      </c>
      <c r="BC22" s="264" t="s">
        <v>43</v>
      </c>
      <c r="BD22" s="264" t="s">
        <v>43</v>
      </c>
      <c r="BE22" s="264" t="s">
        <v>43</v>
      </c>
      <c r="BF22" s="264" t="s">
        <v>43</v>
      </c>
      <c r="BG22" s="264" t="s">
        <v>43</v>
      </c>
      <c r="BH22" s="264" t="s">
        <v>43</v>
      </c>
      <c r="BI22" s="264" t="s">
        <v>43</v>
      </c>
      <c r="BJ22" s="264" t="s">
        <v>43</v>
      </c>
      <c r="BK22" s="264" t="s">
        <v>43</v>
      </c>
    </row>
    <row r="23" spans="1:63" x14ac:dyDescent="0.25">
      <c r="A23" s="251" t="s">
        <v>495</v>
      </c>
      <c r="B23" s="106" t="s">
        <v>43</v>
      </c>
      <c r="C23" s="106" t="s">
        <v>43</v>
      </c>
      <c r="D23" s="106" t="s">
        <v>43</v>
      </c>
      <c r="E23" s="106" t="s">
        <v>43</v>
      </c>
      <c r="F23" s="106" t="s">
        <v>43</v>
      </c>
      <c r="G23" s="106" t="s">
        <v>43</v>
      </c>
      <c r="H23" s="106" t="s">
        <v>43</v>
      </c>
      <c r="I23" s="106" t="s">
        <v>43</v>
      </c>
      <c r="J23" s="106" t="s">
        <v>43</v>
      </c>
      <c r="K23" s="106" t="s">
        <v>43</v>
      </c>
      <c r="L23" s="106" t="s">
        <v>43</v>
      </c>
      <c r="M23" s="106" t="s">
        <v>43</v>
      </c>
      <c r="N23" s="106" t="s">
        <v>43</v>
      </c>
      <c r="O23" s="106" t="s">
        <v>43</v>
      </c>
      <c r="P23" s="106" t="s">
        <v>43</v>
      </c>
      <c r="Q23" s="106" t="s">
        <v>43</v>
      </c>
      <c r="R23" s="261">
        <f t="shared" si="0"/>
        <v>0</v>
      </c>
      <c r="S23" s="267" t="s">
        <v>482</v>
      </c>
      <c r="T23" s="264" t="s">
        <v>43</v>
      </c>
      <c r="U23" s="264" t="s">
        <v>43</v>
      </c>
      <c r="V23" s="264" t="s">
        <v>43</v>
      </c>
      <c r="W23" s="264" t="s">
        <v>43</v>
      </c>
      <c r="X23" s="264" t="s">
        <v>43</v>
      </c>
      <c r="Y23" s="264" t="s">
        <v>43</v>
      </c>
      <c r="Z23" s="264" t="s">
        <v>43</v>
      </c>
      <c r="AA23" s="264" t="s">
        <v>43</v>
      </c>
      <c r="AB23" s="264" t="s">
        <v>43</v>
      </c>
      <c r="AC23" s="264" t="s">
        <v>43</v>
      </c>
      <c r="AD23" s="264" t="s">
        <v>43</v>
      </c>
      <c r="AE23" s="264" t="s">
        <v>43</v>
      </c>
      <c r="AF23" s="257"/>
      <c r="AG23" s="266" t="s">
        <v>495</v>
      </c>
      <c r="AH23" s="106" t="s">
        <v>43</v>
      </c>
      <c r="AI23" s="106">
        <v>10</v>
      </c>
      <c r="AJ23" s="106">
        <v>4</v>
      </c>
      <c r="AK23" s="310" t="s">
        <v>43</v>
      </c>
      <c r="AL23" s="311">
        <v>6</v>
      </c>
      <c r="AM23" s="246">
        <v>12</v>
      </c>
      <c r="AN23" s="106" t="s">
        <v>43</v>
      </c>
      <c r="AO23" s="106" t="s">
        <v>43</v>
      </c>
      <c r="AP23" s="106" t="s">
        <v>43</v>
      </c>
      <c r="AQ23" s="106" t="s">
        <v>43</v>
      </c>
      <c r="AR23" s="106" t="s">
        <v>43</v>
      </c>
      <c r="AS23" s="106" t="s">
        <v>43</v>
      </c>
      <c r="AT23" s="106" t="s">
        <v>43</v>
      </c>
      <c r="AU23" s="106" t="s">
        <v>43</v>
      </c>
      <c r="AV23" s="106" t="s">
        <v>43</v>
      </c>
      <c r="AW23" s="106" t="s">
        <v>43</v>
      </c>
      <c r="AX23" s="261">
        <f t="shared" si="1"/>
        <v>32</v>
      </c>
      <c r="AY23" s="267" t="s">
        <v>483</v>
      </c>
      <c r="AZ23" s="264" t="s">
        <v>43</v>
      </c>
      <c r="BA23" s="264" t="s">
        <v>43</v>
      </c>
      <c r="BB23" s="264" t="s">
        <v>43</v>
      </c>
      <c r="BC23" s="264" t="s">
        <v>43</v>
      </c>
      <c r="BD23" s="264" t="s">
        <v>43</v>
      </c>
      <c r="BE23" s="264" t="s">
        <v>43</v>
      </c>
      <c r="BF23" s="264" t="s">
        <v>43</v>
      </c>
      <c r="BG23" s="264" t="s">
        <v>43</v>
      </c>
      <c r="BH23" s="264" t="s">
        <v>43</v>
      </c>
      <c r="BI23" s="264" t="s">
        <v>43</v>
      </c>
      <c r="BJ23" s="264" t="s">
        <v>43</v>
      </c>
      <c r="BK23" s="264" t="s">
        <v>43</v>
      </c>
    </row>
    <row r="24" spans="1:63" x14ac:dyDescent="0.25">
      <c r="A24" s="251" t="s">
        <v>496</v>
      </c>
      <c r="B24" s="106" t="s">
        <v>43</v>
      </c>
      <c r="C24" s="106" t="s">
        <v>43</v>
      </c>
      <c r="D24" s="106" t="s">
        <v>43</v>
      </c>
      <c r="E24" s="106" t="s">
        <v>43</v>
      </c>
      <c r="F24" s="106" t="s">
        <v>43</v>
      </c>
      <c r="G24" s="106" t="s">
        <v>43</v>
      </c>
      <c r="H24" s="106" t="s">
        <v>43</v>
      </c>
      <c r="I24" s="106" t="s">
        <v>43</v>
      </c>
      <c r="J24" s="106" t="s">
        <v>43</v>
      </c>
      <c r="K24" s="106" t="s">
        <v>43</v>
      </c>
      <c r="L24" s="106" t="s">
        <v>43</v>
      </c>
      <c r="M24" s="106" t="s">
        <v>43</v>
      </c>
      <c r="N24" s="106" t="s">
        <v>43</v>
      </c>
      <c r="O24" s="106" t="s">
        <v>43</v>
      </c>
      <c r="P24" s="106" t="s">
        <v>43</v>
      </c>
      <c r="Q24" s="106" t="s">
        <v>43</v>
      </c>
      <c r="R24" s="261">
        <f t="shared" si="0"/>
        <v>0</v>
      </c>
      <c r="S24" s="267" t="s">
        <v>482</v>
      </c>
      <c r="T24" s="264" t="s">
        <v>43</v>
      </c>
      <c r="U24" s="264" t="s">
        <v>43</v>
      </c>
      <c r="V24" s="264" t="s">
        <v>43</v>
      </c>
      <c r="W24" s="264" t="s">
        <v>43</v>
      </c>
      <c r="X24" s="264" t="s">
        <v>43</v>
      </c>
      <c r="Y24" s="264" t="s">
        <v>43</v>
      </c>
      <c r="Z24" s="264" t="s">
        <v>43</v>
      </c>
      <c r="AA24" s="264" t="s">
        <v>43</v>
      </c>
      <c r="AB24" s="264" t="s">
        <v>43</v>
      </c>
      <c r="AC24" s="264" t="s">
        <v>43</v>
      </c>
      <c r="AD24" s="264" t="s">
        <v>43</v>
      </c>
      <c r="AE24" s="264" t="s">
        <v>43</v>
      </c>
      <c r="AF24" s="257"/>
      <c r="AG24" s="266" t="s">
        <v>496</v>
      </c>
      <c r="AH24" s="106" t="s">
        <v>43</v>
      </c>
      <c r="AI24" s="106" t="s">
        <v>43</v>
      </c>
      <c r="AJ24" s="106" t="s">
        <v>43</v>
      </c>
      <c r="AK24" s="310" t="s">
        <v>43</v>
      </c>
      <c r="AL24" s="311" t="s">
        <v>43</v>
      </c>
      <c r="AM24" s="246">
        <v>16</v>
      </c>
      <c r="AN24" s="106" t="s">
        <v>43</v>
      </c>
      <c r="AO24" s="106" t="s">
        <v>43</v>
      </c>
      <c r="AP24" s="106" t="s">
        <v>43</v>
      </c>
      <c r="AQ24" s="106" t="s">
        <v>43</v>
      </c>
      <c r="AR24" s="106" t="s">
        <v>43</v>
      </c>
      <c r="AS24" s="106" t="s">
        <v>43</v>
      </c>
      <c r="AT24" s="106" t="s">
        <v>43</v>
      </c>
      <c r="AU24" s="106" t="s">
        <v>43</v>
      </c>
      <c r="AV24" s="106" t="s">
        <v>43</v>
      </c>
      <c r="AW24" s="106" t="s">
        <v>43</v>
      </c>
      <c r="AX24" s="261">
        <f t="shared" si="1"/>
        <v>16</v>
      </c>
      <c r="AY24" s="267" t="s">
        <v>483</v>
      </c>
      <c r="AZ24" s="264" t="s">
        <v>43</v>
      </c>
      <c r="BA24" s="264" t="s">
        <v>43</v>
      </c>
      <c r="BB24" s="264" t="s">
        <v>43</v>
      </c>
      <c r="BC24" s="264" t="s">
        <v>43</v>
      </c>
      <c r="BD24" s="264" t="s">
        <v>43</v>
      </c>
      <c r="BE24" s="264" t="s">
        <v>43</v>
      </c>
      <c r="BF24" s="264" t="s">
        <v>43</v>
      </c>
      <c r="BG24" s="264" t="s">
        <v>43</v>
      </c>
      <c r="BH24" s="264" t="s">
        <v>43</v>
      </c>
      <c r="BI24" s="264" t="s">
        <v>43</v>
      </c>
      <c r="BJ24" s="264" t="s">
        <v>43</v>
      </c>
      <c r="BK24" s="264" t="s">
        <v>43</v>
      </c>
    </row>
    <row r="25" spans="1:63" x14ac:dyDescent="0.25">
      <c r="A25" s="251" t="s">
        <v>497</v>
      </c>
      <c r="B25" s="106" t="s">
        <v>43</v>
      </c>
      <c r="C25" s="106" t="s">
        <v>43</v>
      </c>
      <c r="D25" s="106" t="s">
        <v>43</v>
      </c>
      <c r="E25" s="106" t="s">
        <v>43</v>
      </c>
      <c r="F25" s="106" t="s">
        <v>43</v>
      </c>
      <c r="G25" s="106" t="s">
        <v>43</v>
      </c>
      <c r="H25" s="106" t="s">
        <v>43</v>
      </c>
      <c r="I25" s="106" t="s">
        <v>43</v>
      </c>
      <c r="J25" s="106" t="s">
        <v>43</v>
      </c>
      <c r="K25" s="106" t="s">
        <v>43</v>
      </c>
      <c r="L25" s="106" t="s">
        <v>43</v>
      </c>
      <c r="M25" s="106" t="s">
        <v>43</v>
      </c>
      <c r="N25" s="106" t="s">
        <v>43</v>
      </c>
      <c r="O25" s="106" t="s">
        <v>43</v>
      </c>
      <c r="P25" s="106" t="s">
        <v>43</v>
      </c>
      <c r="Q25" s="106" t="s">
        <v>43</v>
      </c>
      <c r="R25" s="261">
        <f t="shared" si="0"/>
        <v>0</v>
      </c>
      <c r="S25" s="267" t="s">
        <v>482</v>
      </c>
      <c r="T25" s="264" t="s">
        <v>43</v>
      </c>
      <c r="U25" s="264" t="s">
        <v>43</v>
      </c>
      <c r="V25" s="264" t="s">
        <v>43</v>
      </c>
      <c r="W25" s="264" t="s">
        <v>43</v>
      </c>
      <c r="X25" s="264" t="s">
        <v>43</v>
      </c>
      <c r="Y25" s="264" t="s">
        <v>43</v>
      </c>
      <c r="Z25" s="264" t="s">
        <v>43</v>
      </c>
      <c r="AA25" s="264" t="s">
        <v>43</v>
      </c>
      <c r="AB25" s="264" t="s">
        <v>43</v>
      </c>
      <c r="AC25" s="264" t="s">
        <v>43</v>
      </c>
      <c r="AD25" s="264" t="s">
        <v>43</v>
      </c>
      <c r="AE25" s="264" t="s">
        <v>43</v>
      </c>
      <c r="AF25" s="257"/>
      <c r="AG25" s="266" t="s">
        <v>497</v>
      </c>
      <c r="AH25" s="106" t="s">
        <v>43</v>
      </c>
      <c r="AI25" s="106" t="s">
        <v>43</v>
      </c>
      <c r="AJ25" s="106" t="s">
        <v>43</v>
      </c>
      <c r="AK25" s="310" t="s">
        <v>43</v>
      </c>
      <c r="AL25" s="311">
        <v>5</v>
      </c>
      <c r="AM25" s="246">
        <v>12</v>
      </c>
      <c r="AN25" s="106" t="s">
        <v>43</v>
      </c>
      <c r="AO25" s="106" t="s">
        <v>43</v>
      </c>
      <c r="AP25" s="106" t="s">
        <v>43</v>
      </c>
      <c r="AQ25" s="106" t="s">
        <v>43</v>
      </c>
      <c r="AR25" s="106" t="s">
        <v>43</v>
      </c>
      <c r="AS25" s="106" t="s">
        <v>43</v>
      </c>
      <c r="AT25" s="106" t="s">
        <v>43</v>
      </c>
      <c r="AU25" s="106" t="s">
        <v>43</v>
      </c>
      <c r="AV25" s="106" t="s">
        <v>43</v>
      </c>
      <c r="AW25" s="106" t="s">
        <v>43</v>
      </c>
      <c r="AX25" s="261">
        <f t="shared" si="1"/>
        <v>17</v>
      </c>
      <c r="AY25" s="267" t="s">
        <v>483</v>
      </c>
      <c r="AZ25" s="264" t="s">
        <v>43</v>
      </c>
      <c r="BA25" s="264" t="s">
        <v>43</v>
      </c>
      <c r="BB25" s="264" t="s">
        <v>43</v>
      </c>
      <c r="BC25" s="264" t="s">
        <v>43</v>
      </c>
      <c r="BD25" s="264" t="s">
        <v>43</v>
      </c>
      <c r="BE25" s="264" t="s">
        <v>43</v>
      </c>
      <c r="BF25" s="264" t="s">
        <v>43</v>
      </c>
      <c r="BG25" s="264" t="s">
        <v>43</v>
      </c>
      <c r="BH25" s="264" t="s">
        <v>43</v>
      </c>
      <c r="BI25" s="264" t="s">
        <v>43</v>
      </c>
      <c r="BJ25" s="264" t="s">
        <v>43</v>
      </c>
      <c r="BK25" s="264" t="s">
        <v>43</v>
      </c>
    </row>
    <row r="26" spans="1:63" x14ac:dyDescent="0.25">
      <c r="A26" s="251" t="s">
        <v>498</v>
      </c>
      <c r="B26" s="106" t="s">
        <v>43</v>
      </c>
      <c r="C26" s="106" t="s">
        <v>43</v>
      </c>
      <c r="D26" s="106" t="s">
        <v>43</v>
      </c>
      <c r="E26" s="106" t="s">
        <v>43</v>
      </c>
      <c r="F26" s="106" t="s">
        <v>43</v>
      </c>
      <c r="G26" s="106" t="s">
        <v>43</v>
      </c>
      <c r="H26" s="106" t="s">
        <v>43</v>
      </c>
      <c r="I26" s="106" t="s">
        <v>43</v>
      </c>
      <c r="J26" s="106" t="s">
        <v>43</v>
      </c>
      <c r="K26" s="106" t="s">
        <v>43</v>
      </c>
      <c r="L26" s="106" t="s">
        <v>43</v>
      </c>
      <c r="M26" s="106" t="s">
        <v>43</v>
      </c>
      <c r="N26" s="106" t="s">
        <v>43</v>
      </c>
      <c r="O26" s="106" t="s">
        <v>43</v>
      </c>
      <c r="P26" s="106" t="s">
        <v>43</v>
      </c>
      <c r="Q26" s="106" t="s">
        <v>43</v>
      </c>
      <c r="R26" s="261">
        <f t="shared" si="0"/>
        <v>0</v>
      </c>
      <c r="S26" s="267" t="s">
        <v>482</v>
      </c>
      <c r="T26" s="264" t="s">
        <v>43</v>
      </c>
      <c r="U26" s="264" t="s">
        <v>43</v>
      </c>
      <c r="V26" s="264" t="s">
        <v>43</v>
      </c>
      <c r="W26" s="264" t="s">
        <v>43</v>
      </c>
      <c r="X26" s="264" t="s">
        <v>43</v>
      </c>
      <c r="Y26" s="264" t="s">
        <v>43</v>
      </c>
      <c r="Z26" s="264" t="s">
        <v>43</v>
      </c>
      <c r="AA26" s="264" t="s">
        <v>43</v>
      </c>
      <c r="AB26" s="264" t="s">
        <v>43</v>
      </c>
      <c r="AC26" s="264" t="s">
        <v>43</v>
      </c>
      <c r="AD26" s="264" t="s">
        <v>43</v>
      </c>
      <c r="AE26" s="264" t="s">
        <v>43</v>
      </c>
      <c r="AF26" s="257"/>
      <c r="AG26" s="266" t="s">
        <v>498</v>
      </c>
      <c r="AH26" s="106" t="s">
        <v>43</v>
      </c>
      <c r="AI26" s="106">
        <v>7</v>
      </c>
      <c r="AJ26" s="106">
        <v>17</v>
      </c>
      <c r="AK26" s="310" t="s">
        <v>43</v>
      </c>
      <c r="AL26" s="311">
        <v>19</v>
      </c>
      <c r="AM26" s="246">
        <v>10</v>
      </c>
      <c r="AN26" s="106" t="s">
        <v>43</v>
      </c>
      <c r="AO26" s="106" t="s">
        <v>43</v>
      </c>
      <c r="AP26" s="106" t="s">
        <v>43</v>
      </c>
      <c r="AQ26" s="106" t="s">
        <v>43</v>
      </c>
      <c r="AR26" s="106" t="s">
        <v>43</v>
      </c>
      <c r="AS26" s="106" t="s">
        <v>43</v>
      </c>
      <c r="AT26" s="106" t="s">
        <v>43</v>
      </c>
      <c r="AU26" s="106" t="s">
        <v>43</v>
      </c>
      <c r="AV26" s="106" t="s">
        <v>43</v>
      </c>
      <c r="AW26" s="106" t="s">
        <v>43</v>
      </c>
      <c r="AX26" s="261">
        <f>SUM(AH26:AW26)</f>
        <v>53</v>
      </c>
      <c r="AY26" s="267" t="s">
        <v>483</v>
      </c>
      <c r="AZ26" s="264" t="s">
        <v>43</v>
      </c>
      <c r="BA26" s="264" t="s">
        <v>43</v>
      </c>
      <c r="BB26" s="264" t="s">
        <v>43</v>
      </c>
      <c r="BC26" s="264" t="s">
        <v>43</v>
      </c>
      <c r="BD26" s="264" t="s">
        <v>43</v>
      </c>
      <c r="BE26" s="264" t="s">
        <v>43</v>
      </c>
      <c r="BF26" s="264" t="s">
        <v>43</v>
      </c>
      <c r="BG26" s="264" t="s">
        <v>43</v>
      </c>
      <c r="BH26" s="264" t="s">
        <v>43</v>
      </c>
      <c r="BI26" s="264" t="s">
        <v>43</v>
      </c>
      <c r="BJ26" s="264" t="s">
        <v>43</v>
      </c>
      <c r="BK26" s="264" t="s">
        <v>43</v>
      </c>
    </row>
    <row r="27" spans="1:63" x14ac:dyDescent="0.25">
      <c r="A27" s="251" t="s">
        <v>499</v>
      </c>
      <c r="B27" s="106" t="s">
        <v>43</v>
      </c>
      <c r="C27" s="106" t="s">
        <v>43</v>
      </c>
      <c r="D27" s="106" t="s">
        <v>43</v>
      </c>
      <c r="E27" s="106" t="s">
        <v>43</v>
      </c>
      <c r="F27" s="106" t="s">
        <v>43</v>
      </c>
      <c r="G27" s="106" t="s">
        <v>43</v>
      </c>
      <c r="H27" s="106" t="s">
        <v>43</v>
      </c>
      <c r="I27" s="106" t="s">
        <v>43</v>
      </c>
      <c r="J27" s="106" t="s">
        <v>43</v>
      </c>
      <c r="K27" s="106" t="s">
        <v>43</v>
      </c>
      <c r="L27" s="106" t="s">
        <v>43</v>
      </c>
      <c r="M27" s="106" t="s">
        <v>43</v>
      </c>
      <c r="N27" s="106" t="s">
        <v>43</v>
      </c>
      <c r="O27" s="106" t="s">
        <v>43</v>
      </c>
      <c r="P27" s="106" t="s">
        <v>43</v>
      </c>
      <c r="Q27" s="106" t="s">
        <v>43</v>
      </c>
      <c r="R27" s="261">
        <f t="shared" si="0"/>
        <v>0</v>
      </c>
      <c r="S27" s="267" t="s">
        <v>482</v>
      </c>
      <c r="T27" s="264" t="s">
        <v>43</v>
      </c>
      <c r="U27" s="264" t="s">
        <v>43</v>
      </c>
      <c r="V27" s="264" t="s">
        <v>43</v>
      </c>
      <c r="W27" s="264" t="s">
        <v>43</v>
      </c>
      <c r="X27" s="264" t="s">
        <v>43</v>
      </c>
      <c r="Y27" s="264" t="s">
        <v>43</v>
      </c>
      <c r="Z27" s="264" t="s">
        <v>43</v>
      </c>
      <c r="AA27" s="264" t="s">
        <v>43</v>
      </c>
      <c r="AB27" s="264" t="s">
        <v>43</v>
      </c>
      <c r="AC27" s="264" t="s">
        <v>43</v>
      </c>
      <c r="AD27" s="264" t="s">
        <v>43</v>
      </c>
      <c r="AE27" s="264" t="s">
        <v>43</v>
      </c>
      <c r="AF27" s="257"/>
      <c r="AG27" s="266" t="s">
        <v>499</v>
      </c>
      <c r="AH27" s="106" t="s">
        <v>43</v>
      </c>
      <c r="AI27" s="106" t="s">
        <v>43</v>
      </c>
      <c r="AJ27" s="106" t="s">
        <v>43</v>
      </c>
      <c r="AK27" s="310" t="s">
        <v>43</v>
      </c>
      <c r="AL27" s="311">
        <v>1</v>
      </c>
      <c r="AM27" s="246">
        <v>15</v>
      </c>
      <c r="AN27" s="106" t="s">
        <v>43</v>
      </c>
      <c r="AO27" s="106" t="s">
        <v>43</v>
      </c>
      <c r="AP27" s="106" t="s">
        <v>43</v>
      </c>
      <c r="AQ27" s="106" t="s">
        <v>43</v>
      </c>
      <c r="AR27" s="106" t="s">
        <v>43</v>
      </c>
      <c r="AS27" s="106" t="s">
        <v>43</v>
      </c>
      <c r="AT27" s="106" t="s">
        <v>43</v>
      </c>
      <c r="AU27" s="106" t="s">
        <v>43</v>
      </c>
      <c r="AV27" s="106" t="s">
        <v>43</v>
      </c>
      <c r="AW27" s="106" t="s">
        <v>43</v>
      </c>
      <c r="AX27" s="261">
        <f t="shared" si="1"/>
        <v>16</v>
      </c>
      <c r="AY27" s="267" t="s">
        <v>483</v>
      </c>
      <c r="AZ27" s="264" t="s">
        <v>43</v>
      </c>
      <c r="BA27" s="264" t="s">
        <v>43</v>
      </c>
      <c r="BB27" s="264" t="s">
        <v>43</v>
      </c>
      <c r="BC27" s="264" t="s">
        <v>43</v>
      </c>
      <c r="BD27" s="264" t="s">
        <v>43</v>
      </c>
      <c r="BE27" s="264" t="s">
        <v>43</v>
      </c>
      <c r="BF27" s="264" t="s">
        <v>43</v>
      </c>
      <c r="BG27" s="264" t="s">
        <v>43</v>
      </c>
      <c r="BH27" s="264" t="s">
        <v>43</v>
      </c>
      <c r="BI27" s="264" t="s">
        <v>43</v>
      </c>
      <c r="BJ27" s="264" t="s">
        <v>43</v>
      </c>
      <c r="BK27" s="264" t="s">
        <v>43</v>
      </c>
    </row>
    <row r="28" spans="1:63" x14ac:dyDescent="0.25">
      <c r="A28" s="251" t="s">
        <v>500</v>
      </c>
      <c r="B28" s="106" t="s">
        <v>43</v>
      </c>
      <c r="C28" s="106" t="s">
        <v>43</v>
      </c>
      <c r="D28" s="106" t="s">
        <v>43</v>
      </c>
      <c r="E28" s="106" t="s">
        <v>43</v>
      </c>
      <c r="F28" s="106" t="s">
        <v>43</v>
      </c>
      <c r="G28" s="106" t="s">
        <v>43</v>
      </c>
      <c r="H28" s="106" t="s">
        <v>43</v>
      </c>
      <c r="I28" s="106" t="s">
        <v>43</v>
      </c>
      <c r="J28" s="106" t="s">
        <v>43</v>
      </c>
      <c r="K28" s="106" t="s">
        <v>43</v>
      </c>
      <c r="L28" s="106" t="s">
        <v>43</v>
      </c>
      <c r="M28" s="106" t="s">
        <v>43</v>
      </c>
      <c r="N28" s="106" t="s">
        <v>43</v>
      </c>
      <c r="O28" s="106" t="s">
        <v>43</v>
      </c>
      <c r="P28" s="106" t="s">
        <v>43</v>
      </c>
      <c r="Q28" s="106" t="s">
        <v>43</v>
      </c>
      <c r="R28" s="261">
        <f t="shared" si="0"/>
        <v>0</v>
      </c>
      <c r="S28" s="267" t="s">
        <v>482</v>
      </c>
      <c r="T28" s="264" t="s">
        <v>43</v>
      </c>
      <c r="U28" s="264" t="s">
        <v>43</v>
      </c>
      <c r="V28" s="264" t="s">
        <v>43</v>
      </c>
      <c r="W28" s="264" t="s">
        <v>43</v>
      </c>
      <c r="X28" s="264" t="s">
        <v>43</v>
      </c>
      <c r="Y28" s="264" t="s">
        <v>43</v>
      </c>
      <c r="Z28" s="264" t="s">
        <v>43</v>
      </c>
      <c r="AA28" s="264" t="s">
        <v>43</v>
      </c>
      <c r="AB28" s="264" t="s">
        <v>43</v>
      </c>
      <c r="AC28" s="264" t="s">
        <v>43</v>
      </c>
      <c r="AD28" s="264" t="s">
        <v>43</v>
      </c>
      <c r="AE28" s="264" t="s">
        <v>43</v>
      </c>
      <c r="AF28" s="257"/>
      <c r="AG28" s="266" t="s">
        <v>500</v>
      </c>
      <c r="AH28" s="106" t="s">
        <v>43</v>
      </c>
      <c r="AI28" s="106" t="s">
        <v>43</v>
      </c>
      <c r="AJ28" s="106" t="s">
        <v>43</v>
      </c>
      <c r="AK28" s="310" t="s">
        <v>43</v>
      </c>
      <c r="AL28" s="311" t="s">
        <v>43</v>
      </c>
      <c r="AM28" s="246">
        <v>3</v>
      </c>
      <c r="AN28" s="106" t="s">
        <v>43</v>
      </c>
      <c r="AO28" s="106" t="s">
        <v>43</v>
      </c>
      <c r="AP28" s="106" t="s">
        <v>43</v>
      </c>
      <c r="AQ28" s="106" t="s">
        <v>43</v>
      </c>
      <c r="AR28" s="106" t="s">
        <v>43</v>
      </c>
      <c r="AS28" s="106" t="s">
        <v>43</v>
      </c>
      <c r="AT28" s="106" t="s">
        <v>43</v>
      </c>
      <c r="AU28" s="106" t="s">
        <v>43</v>
      </c>
      <c r="AV28" s="106" t="s">
        <v>43</v>
      </c>
      <c r="AW28" s="106" t="s">
        <v>43</v>
      </c>
      <c r="AX28" s="261">
        <f t="shared" si="1"/>
        <v>3</v>
      </c>
      <c r="AY28" s="267" t="s">
        <v>483</v>
      </c>
      <c r="AZ28" s="264" t="s">
        <v>43</v>
      </c>
      <c r="BA28" s="264" t="s">
        <v>43</v>
      </c>
      <c r="BB28" s="264" t="s">
        <v>43</v>
      </c>
      <c r="BC28" s="264" t="s">
        <v>43</v>
      </c>
      <c r="BD28" s="264" t="s">
        <v>43</v>
      </c>
      <c r="BE28" s="264" t="s">
        <v>43</v>
      </c>
      <c r="BF28" s="264" t="s">
        <v>43</v>
      </c>
      <c r="BG28" s="264" t="s">
        <v>43</v>
      </c>
      <c r="BH28" s="264" t="s">
        <v>43</v>
      </c>
      <c r="BI28" s="264" t="s">
        <v>43</v>
      </c>
      <c r="BJ28" s="264" t="s">
        <v>43</v>
      </c>
      <c r="BK28" s="264" t="s">
        <v>43</v>
      </c>
    </row>
    <row r="29" spans="1:63" x14ac:dyDescent="0.25">
      <c r="A29" s="251" t="s">
        <v>501</v>
      </c>
      <c r="B29" s="106" t="s">
        <v>43</v>
      </c>
      <c r="C29" s="106" t="s">
        <v>43</v>
      </c>
      <c r="D29" s="106" t="s">
        <v>43</v>
      </c>
      <c r="E29" s="106" t="s">
        <v>43</v>
      </c>
      <c r="F29" s="106" t="s">
        <v>43</v>
      </c>
      <c r="G29" s="106" t="s">
        <v>43</v>
      </c>
      <c r="H29" s="106" t="s">
        <v>43</v>
      </c>
      <c r="I29" s="106" t="s">
        <v>43</v>
      </c>
      <c r="J29" s="106" t="s">
        <v>43</v>
      </c>
      <c r="K29" s="106" t="s">
        <v>43</v>
      </c>
      <c r="L29" s="106" t="s">
        <v>43</v>
      </c>
      <c r="M29" s="106" t="s">
        <v>43</v>
      </c>
      <c r="N29" s="106" t="s">
        <v>43</v>
      </c>
      <c r="O29" s="106" t="s">
        <v>43</v>
      </c>
      <c r="P29" s="106" t="s">
        <v>43</v>
      </c>
      <c r="Q29" s="106" t="s">
        <v>43</v>
      </c>
      <c r="R29" s="261">
        <f t="shared" si="0"/>
        <v>0</v>
      </c>
      <c r="S29" s="267" t="s">
        <v>482</v>
      </c>
      <c r="T29" s="264" t="s">
        <v>43</v>
      </c>
      <c r="U29" s="264" t="s">
        <v>43</v>
      </c>
      <c r="V29" s="264" t="s">
        <v>43</v>
      </c>
      <c r="W29" s="264" t="s">
        <v>43</v>
      </c>
      <c r="X29" s="264" t="s">
        <v>43</v>
      </c>
      <c r="Y29" s="264" t="s">
        <v>43</v>
      </c>
      <c r="Z29" s="264" t="s">
        <v>43</v>
      </c>
      <c r="AA29" s="264" t="s">
        <v>43</v>
      </c>
      <c r="AB29" s="264" t="s">
        <v>43</v>
      </c>
      <c r="AC29" s="264" t="s">
        <v>43</v>
      </c>
      <c r="AD29" s="264" t="s">
        <v>43</v>
      </c>
      <c r="AE29" s="264" t="s">
        <v>43</v>
      </c>
      <c r="AF29" s="257"/>
      <c r="AG29" s="266" t="s">
        <v>501</v>
      </c>
      <c r="AH29" s="106" t="s">
        <v>43</v>
      </c>
      <c r="AI29" s="106" t="s">
        <v>43</v>
      </c>
      <c r="AJ29" s="106" t="s">
        <v>43</v>
      </c>
      <c r="AK29" s="310" t="s">
        <v>43</v>
      </c>
      <c r="AL29" s="311">
        <v>9</v>
      </c>
      <c r="AM29" s="246">
        <v>16</v>
      </c>
      <c r="AN29" s="106" t="s">
        <v>43</v>
      </c>
      <c r="AO29" s="106" t="s">
        <v>43</v>
      </c>
      <c r="AP29" s="106" t="s">
        <v>43</v>
      </c>
      <c r="AQ29" s="106" t="s">
        <v>43</v>
      </c>
      <c r="AR29" s="106" t="s">
        <v>43</v>
      </c>
      <c r="AS29" s="106" t="s">
        <v>43</v>
      </c>
      <c r="AT29" s="106" t="s">
        <v>43</v>
      </c>
      <c r="AU29" s="106" t="s">
        <v>43</v>
      </c>
      <c r="AV29" s="106" t="s">
        <v>43</v>
      </c>
      <c r="AW29" s="106" t="s">
        <v>43</v>
      </c>
      <c r="AX29" s="261">
        <f t="shared" si="1"/>
        <v>25</v>
      </c>
      <c r="AY29" s="267" t="s">
        <v>483</v>
      </c>
      <c r="AZ29" s="264" t="s">
        <v>43</v>
      </c>
      <c r="BA29" s="264" t="s">
        <v>43</v>
      </c>
      <c r="BB29" s="264" t="s">
        <v>43</v>
      </c>
      <c r="BC29" s="264" t="s">
        <v>43</v>
      </c>
      <c r="BD29" s="264" t="s">
        <v>43</v>
      </c>
      <c r="BE29" s="264" t="s">
        <v>43</v>
      </c>
      <c r="BF29" s="264" t="s">
        <v>43</v>
      </c>
      <c r="BG29" s="264" t="s">
        <v>43</v>
      </c>
      <c r="BH29" s="264" t="s">
        <v>43</v>
      </c>
      <c r="BI29" s="264" t="s">
        <v>43</v>
      </c>
      <c r="BJ29" s="264" t="s">
        <v>43</v>
      </c>
      <c r="BK29" s="264" t="s">
        <v>43</v>
      </c>
    </row>
    <row r="30" spans="1:63" x14ac:dyDescent="0.25">
      <c r="A30" s="251" t="s">
        <v>502</v>
      </c>
      <c r="B30" s="106" t="s">
        <v>43</v>
      </c>
      <c r="C30" s="106" t="s">
        <v>43</v>
      </c>
      <c r="D30" s="106" t="s">
        <v>43</v>
      </c>
      <c r="E30" s="106" t="s">
        <v>43</v>
      </c>
      <c r="F30" s="106" t="s">
        <v>43</v>
      </c>
      <c r="G30" s="106" t="s">
        <v>43</v>
      </c>
      <c r="H30" s="106" t="s">
        <v>43</v>
      </c>
      <c r="I30" s="106" t="s">
        <v>43</v>
      </c>
      <c r="J30" s="106" t="s">
        <v>43</v>
      </c>
      <c r="K30" s="106" t="s">
        <v>43</v>
      </c>
      <c r="L30" s="106" t="s">
        <v>43</v>
      </c>
      <c r="M30" s="106" t="s">
        <v>43</v>
      </c>
      <c r="N30" s="106" t="s">
        <v>43</v>
      </c>
      <c r="O30" s="106" t="s">
        <v>43</v>
      </c>
      <c r="P30" s="106" t="s">
        <v>43</v>
      </c>
      <c r="Q30" s="106" t="s">
        <v>43</v>
      </c>
      <c r="R30" s="261">
        <f t="shared" si="0"/>
        <v>0</v>
      </c>
      <c r="S30" s="267" t="s">
        <v>482</v>
      </c>
      <c r="T30" s="264" t="s">
        <v>43</v>
      </c>
      <c r="U30" s="264" t="s">
        <v>43</v>
      </c>
      <c r="V30" s="264" t="s">
        <v>43</v>
      </c>
      <c r="W30" s="264" t="s">
        <v>43</v>
      </c>
      <c r="X30" s="264" t="s">
        <v>43</v>
      </c>
      <c r="Y30" s="264" t="s">
        <v>43</v>
      </c>
      <c r="Z30" s="264" t="s">
        <v>43</v>
      </c>
      <c r="AA30" s="264" t="s">
        <v>43</v>
      </c>
      <c r="AB30" s="264" t="s">
        <v>43</v>
      </c>
      <c r="AC30" s="264" t="s">
        <v>43</v>
      </c>
      <c r="AD30" s="264" t="s">
        <v>43</v>
      </c>
      <c r="AE30" s="264" t="s">
        <v>43</v>
      </c>
      <c r="AF30" s="257"/>
      <c r="AG30" s="266" t="s">
        <v>502</v>
      </c>
      <c r="AH30" s="106" t="s">
        <v>43</v>
      </c>
      <c r="AI30" s="106">
        <v>10</v>
      </c>
      <c r="AJ30" s="106">
        <v>5</v>
      </c>
      <c r="AK30" s="310" t="s">
        <v>43</v>
      </c>
      <c r="AL30" s="311">
        <v>46</v>
      </c>
      <c r="AM30" s="246">
        <v>62</v>
      </c>
      <c r="AN30" s="106" t="s">
        <v>43</v>
      </c>
      <c r="AO30" s="106" t="s">
        <v>43</v>
      </c>
      <c r="AP30" s="106" t="s">
        <v>43</v>
      </c>
      <c r="AQ30" s="106" t="s">
        <v>43</v>
      </c>
      <c r="AR30" s="106" t="s">
        <v>43</v>
      </c>
      <c r="AS30" s="106" t="s">
        <v>43</v>
      </c>
      <c r="AT30" s="106" t="s">
        <v>43</v>
      </c>
      <c r="AU30" s="106" t="s">
        <v>43</v>
      </c>
      <c r="AV30" s="106" t="s">
        <v>43</v>
      </c>
      <c r="AW30" s="106" t="s">
        <v>43</v>
      </c>
      <c r="AX30" s="261">
        <f t="shared" si="1"/>
        <v>123</v>
      </c>
      <c r="AY30" s="267" t="s">
        <v>483</v>
      </c>
      <c r="AZ30" s="264" t="s">
        <v>43</v>
      </c>
      <c r="BA30" s="264" t="s">
        <v>43</v>
      </c>
      <c r="BB30" s="264" t="s">
        <v>43</v>
      </c>
      <c r="BC30" s="264" t="s">
        <v>43</v>
      </c>
      <c r="BD30" s="264" t="s">
        <v>43</v>
      </c>
      <c r="BE30" s="264" t="s">
        <v>43</v>
      </c>
      <c r="BF30" s="264" t="s">
        <v>43</v>
      </c>
      <c r="BG30" s="264" t="s">
        <v>43</v>
      </c>
      <c r="BH30" s="264" t="s">
        <v>43</v>
      </c>
      <c r="BI30" s="264" t="s">
        <v>43</v>
      </c>
      <c r="BJ30" s="264" t="s">
        <v>43</v>
      </c>
      <c r="BK30" s="264" t="s">
        <v>43</v>
      </c>
    </row>
    <row r="31" spans="1:63" x14ac:dyDescent="0.25">
      <c r="A31" s="251" t="s">
        <v>503</v>
      </c>
      <c r="B31" s="106" t="s">
        <v>43</v>
      </c>
      <c r="C31" s="106" t="s">
        <v>43</v>
      </c>
      <c r="D31" s="106" t="s">
        <v>43</v>
      </c>
      <c r="E31" s="106" t="s">
        <v>43</v>
      </c>
      <c r="F31" s="106" t="s">
        <v>43</v>
      </c>
      <c r="G31" s="106" t="s">
        <v>43</v>
      </c>
      <c r="H31" s="106" t="s">
        <v>43</v>
      </c>
      <c r="I31" s="106" t="s">
        <v>43</v>
      </c>
      <c r="J31" s="106" t="s">
        <v>43</v>
      </c>
      <c r="K31" s="106" t="s">
        <v>43</v>
      </c>
      <c r="L31" s="106" t="s">
        <v>43</v>
      </c>
      <c r="M31" s="106" t="s">
        <v>43</v>
      </c>
      <c r="N31" s="106" t="s">
        <v>43</v>
      </c>
      <c r="O31" s="106" t="s">
        <v>43</v>
      </c>
      <c r="P31" s="106" t="s">
        <v>43</v>
      </c>
      <c r="Q31" s="106" t="s">
        <v>43</v>
      </c>
      <c r="R31" s="261">
        <f t="shared" si="0"/>
        <v>0</v>
      </c>
      <c r="S31" s="267" t="s">
        <v>482</v>
      </c>
      <c r="T31" s="264" t="s">
        <v>43</v>
      </c>
      <c r="U31" s="264" t="s">
        <v>43</v>
      </c>
      <c r="V31" s="264" t="s">
        <v>43</v>
      </c>
      <c r="W31" s="264" t="s">
        <v>43</v>
      </c>
      <c r="X31" s="264" t="s">
        <v>43</v>
      </c>
      <c r="Y31" s="264" t="s">
        <v>43</v>
      </c>
      <c r="Z31" s="264" t="s">
        <v>43</v>
      </c>
      <c r="AA31" s="264" t="s">
        <v>43</v>
      </c>
      <c r="AB31" s="264" t="s">
        <v>43</v>
      </c>
      <c r="AC31" s="264" t="s">
        <v>43</v>
      </c>
      <c r="AD31" s="264" t="s">
        <v>43</v>
      </c>
      <c r="AE31" s="264" t="s">
        <v>43</v>
      </c>
      <c r="AF31" s="257"/>
      <c r="AG31" s="266" t="s">
        <v>503</v>
      </c>
      <c r="AH31" s="106" t="s">
        <v>43</v>
      </c>
      <c r="AI31" s="106" t="s">
        <v>43</v>
      </c>
      <c r="AJ31" s="106" t="s">
        <v>43</v>
      </c>
      <c r="AK31" s="310" t="s">
        <v>43</v>
      </c>
      <c r="AL31" s="311" t="s">
        <v>43</v>
      </c>
      <c r="AM31" s="246" t="s">
        <v>43</v>
      </c>
      <c r="AN31" s="106" t="s">
        <v>43</v>
      </c>
      <c r="AO31" s="106" t="s">
        <v>43</v>
      </c>
      <c r="AP31" s="106" t="s">
        <v>43</v>
      </c>
      <c r="AQ31" s="106" t="s">
        <v>43</v>
      </c>
      <c r="AR31" s="106" t="s">
        <v>43</v>
      </c>
      <c r="AS31" s="106" t="s">
        <v>43</v>
      </c>
      <c r="AT31" s="106" t="s">
        <v>43</v>
      </c>
      <c r="AU31" s="106" t="s">
        <v>43</v>
      </c>
      <c r="AV31" s="106" t="s">
        <v>43</v>
      </c>
      <c r="AW31" s="106" t="s">
        <v>43</v>
      </c>
      <c r="AX31" s="261">
        <f t="shared" si="1"/>
        <v>0</v>
      </c>
      <c r="AY31" s="267" t="s">
        <v>483</v>
      </c>
      <c r="AZ31" s="264" t="s">
        <v>43</v>
      </c>
      <c r="BA31" s="264" t="s">
        <v>43</v>
      </c>
      <c r="BB31" s="264" t="s">
        <v>43</v>
      </c>
      <c r="BC31" s="264" t="s">
        <v>43</v>
      </c>
      <c r="BD31" s="264" t="s">
        <v>43</v>
      </c>
      <c r="BE31" s="264" t="s">
        <v>43</v>
      </c>
      <c r="BF31" s="264" t="s">
        <v>43</v>
      </c>
      <c r="BG31" s="264" t="s">
        <v>43</v>
      </c>
      <c r="BH31" s="264" t="s">
        <v>43</v>
      </c>
      <c r="BI31" s="264" t="s">
        <v>43</v>
      </c>
      <c r="BJ31" s="264" t="s">
        <v>43</v>
      </c>
      <c r="BK31" s="264" t="s">
        <v>43</v>
      </c>
    </row>
    <row r="32" spans="1:63" x14ac:dyDescent="0.2">
      <c r="A32" s="252" t="s">
        <v>504</v>
      </c>
      <c r="B32" s="267">
        <v>0</v>
      </c>
      <c r="C32" s="267">
        <v>250</v>
      </c>
      <c r="D32" s="267">
        <v>250</v>
      </c>
      <c r="E32" s="267" t="s">
        <v>505</v>
      </c>
      <c r="F32" s="267">
        <v>250</v>
      </c>
      <c r="G32" s="267">
        <v>250</v>
      </c>
      <c r="H32" s="267">
        <v>0</v>
      </c>
      <c r="I32" s="267" t="s">
        <v>505</v>
      </c>
      <c r="J32" s="267">
        <v>0</v>
      </c>
      <c r="K32" s="267">
        <v>0</v>
      </c>
      <c r="L32" s="267">
        <v>0</v>
      </c>
      <c r="M32" s="267" t="s">
        <v>505</v>
      </c>
      <c r="N32" s="267">
        <v>0</v>
      </c>
      <c r="O32" s="267">
        <v>0</v>
      </c>
      <c r="P32" s="267">
        <v>0</v>
      </c>
      <c r="Q32" s="267" t="s">
        <v>505</v>
      </c>
      <c r="R32" s="267">
        <v>1000</v>
      </c>
      <c r="S32" s="267" t="s">
        <v>482</v>
      </c>
      <c r="T32" s="267">
        <v>0</v>
      </c>
      <c r="U32" s="267">
        <v>0</v>
      </c>
      <c r="V32" s="267">
        <v>0</v>
      </c>
      <c r="W32" s="267">
        <v>0</v>
      </c>
      <c r="X32" s="267">
        <v>0</v>
      </c>
      <c r="Y32" s="267">
        <v>0</v>
      </c>
      <c r="Z32" s="267">
        <v>0</v>
      </c>
      <c r="AA32" s="267">
        <v>0</v>
      </c>
      <c r="AB32" s="267">
        <v>0</v>
      </c>
      <c r="AC32" s="267">
        <v>0</v>
      </c>
      <c r="AD32" s="267">
        <v>0</v>
      </c>
      <c r="AE32" s="267">
        <v>0</v>
      </c>
      <c r="AF32" s="257"/>
      <c r="AG32" s="268" t="s">
        <v>504</v>
      </c>
      <c r="AH32" s="267">
        <v>0</v>
      </c>
      <c r="AI32" s="267">
        <f>SUM(AI11:AI31)</f>
        <v>45</v>
      </c>
      <c r="AJ32" s="267">
        <f>SUM(AJ11:AJ31)</f>
        <v>138</v>
      </c>
      <c r="AK32" s="267" t="s">
        <v>505</v>
      </c>
      <c r="AL32" s="267">
        <f>SUM(AL11:AL31)</f>
        <v>429</v>
      </c>
      <c r="AM32" s="267">
        <f>SUM(AM11:AM31)</f>
        <v>569</v>
      </c>
      <c r="AN32" s="267">
        <v>0</v>
      </c>
      <c r="AO32" s="267" t="s">
        <v>505</v>
      </c>
      <c r="AP32" s="267">
        <v>0</v>
      </c>
      <c r="AQ32" s="267">
        <v>0</v>
      </c>
      <c r="AR32" s="267">
        <v>0</v>
      </c>
      <c r="AS32" s="267" t="s">
        <v>505</v>
      </c>
      <c r="AT32" s="267">
        <v>0</v>
      </c>
      <c r="AU32" s="267">
        <v>0</v>
      </c>
      <c r="AV32" s="267">
        <v>0</v>
      </c>
      <c r="AW32" s="267" t="s">
        <v>505</v>
      </c>
      <c r="AX32" s="269">
        <f>SUM(AX11:AX31)</f>
        <v>1181</v>
      </c>
      <c r="AY32" s="267" t="s">
        <v>483</v>
      </c>
      <c r="AZ32" s="267">
        <v>0</v>
      </c>
      <c r="BA32" s="267">
        <v>0</v>
      </c>
      <c r="BB32" s="267">
        <v>0</v>
      </c>
      <c r="BC32" s="267">
        <v>0</v>
      </c>
      <c r="BD32" s="267">
        <v>0</v>
      </c>
      <c r="BE32" s="267">
        <v>0</v>
      </c>
      <c r="BF32" s="267">
        <v>0</v>
      </c>
      <c r="BG32" s="267">
        <v>0</v>
      </c>
      <c r="BH32" s="267">
        <v>0</v>
      </c>
      <c r="BI32" s="267">
        <v>0</v>
      </c>
      <c r="BJ32" s="267">
        <v>0</v>
      </c>
      <c r="BK32" s="267">
        <v>0</v>
      </c>
    </row>
    <row r="33" spans="1:63" x14ac:dyDescent="0.2">
      <c r="A33" s="253" t="s">
        <v>43</v>
      </c>
      <c r="B33" s="270" t="s">
        <v>43</v>
      </c>
      <c r="C33" s="270" t="s">
        <v>43</v>
      </c>
      <c r="D33" s="270" t="s">
        <v>43</v>
      </c>
      <c r="E33" s="270" t="s">
        <v>43</v>
      </c>
      <c r="F33" s="270" t="s">
        <v>43</v>
      </c>
      <c r="G33" s="270" t="s">
        <v>43</v>
      </c>
      <c r="H33" s="270" t="s">
        <v>43</v>
      </c>
      <c r="I33" s="270" t="s">
        <v>43</v>
      </c>
      <c r="J33" s="270" t="s">
        <v>43</v>
      </c>
      <c r="K33" s="270" t="s">
        <v>43</v>
      </c>
      <c r="L33" s="270" t="s">
        <v>43</v>
      </c>
      <c r="M33" s="270" t="s">
        <v>43</v>
      </c>
      <c r="N33" s="270" t="s">
        <v>43</v>
      </c>
      <c r="O33" s="270" t="s">
        <v>43</v>
      </c>
      <c r="P33" s="270" t="s">
        <v>43</v>
      </c>
      <c r="Q33" s="270" t="s">
        <v>43</v>
      </c>
      <c r="R33" s="270" t="s">
        <v>43</v>
      </c>
      <c r="S33" s="270" t="s">
        <v>43</v>
      </c>
      <c r="T33" s="270" t="s">
        <v>43</v>
      </c>
      <c r="U33" s="270" t="s">
        <v>43</v>
      </c>
      <c r="V33" s="270" t="s">
        <v>43</v>
      </c>
      <c r="W33" s="270" t="s">
        <v>43</v>
      </c>
      <c r="X33" s="270" t="s">
        <v>43</v>
      </c>
      <c r="Y33" s="270" t="s">
        <v>43</v>
      </c>
      <c r="Z33" s="270" t="s">
        <v>43</v>
      </c>
      <c r="AA33" s="270" t="s">
        <v>43</v>
      </c>
      <c r="AB33" s="270" t="s">
        <v>43</v>
      </c>
      <c r="AC33" s="270" t="s">
        <v>43</v>
      </c>
      <c r="AD33" s="270" t="s">
        <v>43</v>
      </c>
      <c r="AE33" s="270" t="s">
        <v>43</v>
      </c>
      <c r="AF33" s="257"/>
      <c r="AG33" s="270" t="s">
        <v>43</v>
      </c>
      <c r="AH33" s="270" t="s">
        <v>43</v>
      </c>
      <c r="AI33" s="270" t="s">
        <v>43</v>
      </c>
      <c r="AJ33" s="270" t="s">
        <v>43</v>
      </c>
      <c r="AK33" s="270" t="s">
        <v>43</v>
      </c>
      <c r="AL33" s="270" t="s">
        <v>43</v>
      </c>
      <c r="AM33" s="270" t="s">
        <v>43</v>
      </c>
      <c r="AN33" s="270" t="s">
        <v>43</v>
      </c>
      <c r="AO33" s="270" t="s">
        <v>43</v>
      </c>
      <c r="AP33" s="270" t="s">
        <v>43</v>
      </c>
      <c r="AQ33" s="270" t="s">
        <v>43</v>
      </c>
      <c r="AR33" s="270" t="s">
        <v>43</v>
      </c>
      <c r="AS33" s="270" t="s">
        <v>43</v>
      </c>
      <c r="AT33" s="270" t="s">
        <v>43</v>
      </c>
      <c r="AU33" s="270" t="s">
        <v>43</v>
      </c>
      <c r="AV33" s="270" t="s">
        <v>43</v>
      </c>
      <c r="AW33" s="270" t="s">
        <v>43</v>
      </c>
      <c r="AX33" s="271" t="s">
        <v>43</v>
      </c>
      <c r="AY33" s="270" t="s">
        <v>43</v>
      </c>
      <c r="AZ33" s="270" t="s">
        <v>43</v>
      </c>
      <c r="BA33" s="270" t="s">
        <v>43</v>
      </c>
      <c r="BB33" s="270" t="s">
        <v>43</v>
      </c>
      <c r="BC33" s="270" t="s">
        <v>43</v>
      </c>
      <c r="BD33" s="270" t="s">
        <v>43</v>
      </c>
      <c r="BE33" s="270" t="s">
        <v>43</v>
      </c>
      <c r="BF33" s="270" t="s">
        <v>43</v>
      </c>
      <c r="BG33" s="270" t="s">
        <v>43</v>
      </c>
      <c r="BH33" s="270" t="s">
        <v>43</v>
      </c>
      <c r="BI33" s="270" t="s">
        <v>43</v>
      </c>
      <c r="BJ33" s="270" t="s">
        <v>43</v>
      </c>
      <c r="BK33" s="270" t="s">
        <v>43</v>
      </c>
    </row>
    <row r="34" spans="1:63" x14ac:dyDescent="0.2">
      <c r="A34" s="253" t="s">
        <v>43</v>
      </c>
      <c r="B34" s="270" t="s">
        <v>43</v>
      </c>
      <c r="C34" s="270" t="s">
        <v>43</v>
      </c>
      <c r="D34" s="270" t="s">
        <v>43</v>
      </c>
      <c r="E34" s="270" t="s">
        <v>43</v>
      </c>
      <c r="F34" s="270" t="s">
        <v>43</v>
      </c>
      <c r="G34" s="270" t="s">
        <v>43</v>
      </c>
      <c r="H34" s="270" t="s">
        <v>43</v>
      </c>
      <c r="I34" s="270" t="s">
        <v>43</v>
      </c>
      <c r="J34" s="270" t="s">
        <v>43</v>
      </c>
      <c r="K34" s="270" t="s">
        <v>43</v>
      </c>
      <c r="L34" s="270" t="s">
        <v>43</v>
      </c>
      <c r="M34" s="270" t="s">
        <v>43</v>
      </c>
      <c r="N34" s="270" t="s">
        <v>43</v>
      </c>
      <c r="O34" s="270" t="s">
        <v>43</v>
      </c>
      <c r="P34" s="270" t="s">
        <v>43</v>
      </c>
      <c r="Q34" s="270" t="s">
        <v>43</v>
      </c>
      <c r="R34" s="270" t="s">
        <v>43</v>
      </c>
      <c r="S34" s="270" t="s">
        <v>43</v>
      </c>
      <c r="T34" s="270" t="s">
        <v>43</v>
      </c>
      <c r="U34" s="270" t="s">
        <v>43</v>
      </c>
      <c r="V34" s="270" t="s">
        <v>43</v>
      </c>
      <c r="W34" s="270" t="s">
        <v>43</v>
      </c>
      <c r="X34" s="270" t="s">
        <v>43</v>
      </c>
      <c r="Y34" s="270" t="s">
        <v>43</v>
      </c>
      <c r="Z34" s="270" t="s">
        <v>43</v>
      </c>
      <c r="AA34" s="270" t="s">
        <v>43</v>
      </c>
      <c r="AB34" s="270" t="s">
        <v>43</v>
      </c>
      <c r="AC34" s="270" t="s">
        <v>43</v>
      </c>
      <c r="AD34" s="270" t="s">
        <v>43</v>
      </c>
      <c r="AE34" s="270" t="s">
        <v>43</v>
      </c>
      <c r="AF34" s="257"/>
      <c r="AG34" s="270" t="s">
        <v>43</v>
      </c>
      <c r="AH34" s="270" t="s">
        <v>43</v>
      </c>
      <c r="AI34" s="270" t="s">
        <v>43</v>
      </c>
      <c r="AJ34" s="270" t="s">
        <v>43</v>
      </c>
      <c r="AK34" s="270" t="s">
        <v>43</v>
      </c>
      <c r="AL34" s="270" t="s">
        <v>43</v>
      </c>
      <c r="AM34" s="270" t="s">
        <v>43</v>
      </c>
      <c r="AN34" s="270" t="s">
        <v>43</v>
      </c>
      <c r="AO34" s="270" t="s">
        <v>43</v>
      </c>
      <c r="AP34" s="270" t="s">
        <v>43</v>
      </c>
      <c r="AQ34" s="270" t="s">
        <v>43</v>
      </c>
      <c r="AR34" s="270" t="s">
        <v>43</v>
      </c>
      <c r="AS34" s="270" t="s">
        <v>43</v>
      </c>
      <c r="AT34" s="270" t="s">
        <v>43</v>
      </c>
      <c r="AU34" s="270" t="s">
        <v>43</v>
      </c>
      <c r="AV34" s="270" t="s">
        <v>43</v>
      </c>
      <c r="AW34" s="270" t="s">
        <v>43</v>
      </c>
      <c r="AX34" s="271" t="s">
        <v>43</v>
      </c>
      <c r="AY34" s="270" t="s">
        <v>43</v>
      </c>
      <c r="AZ34" s="270" t="s">
        <v>43</v>
      </c>
      <c r="BA34" s="270" t="s">
        <v>43</v>
      </c>
      <c r="BB34" s="270" t="s">
        <v>43</v>
      </c>
      <c r="BC34" s="270" t="s">
        <v>43</v>
      </c>
      <c r="BD34" s="270" t="s">
        <v>43</v>
      </c>
      <c r="BE34" s="270" t="s">
        <v>43</v>
      </c>
      <c r="BF34" s="270" t="s">
        <v>43</v>
      </c>
      <c r="BG34" s="270" t="s">
        <v>43</v>
      </c>
      <c r="BH34" s="270" t="s">
        <v>43</v>
      </c>
      <c r="BI34" s="270" t="s">
        <v>43</v>
      </c>
      <c r="BJ34" s="270" t="s">
        <v>43</v>
      </c>
      <c r="BK34" s="270" t="s">
        <v>43</v>
      </c>
    </row>
    <row r="35" spans="1:63" ht="30" customHeight="1" x14ac:dyDescent="0.2">
      <c r="A35" s="254" t="s">
        <v>466</v>
      </c>
      <c r="B35" s="731" t="s">
        <v>506</v>
      </c>
      <c r="C35" s="731"/>
      <c r="D35" s="731"/>
      <c r="E35" s="731"/>
      <c r="F35" s="731"/>
      <c r="G35" s="731"/>
      <c r="H35" s="731"/>
      <c r="I35" s="731"/>
      <c r="J35" s="731"/>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1"/>
      <c r="AI35" s="731"/>
      <c r="AJ35" s="731"/>
      <c r="AK35" s="731"/>
      <c r="AL35" s="731"/>
      <c r="AM35" s="731"/>
      <c r="AN35" s="731"/>
      <c r="AO35" s="731"/>
      <c r="AP35" s="731"/>
      <c r="AQ35" s="731"/>
      <c r="AR35" s="731"/>
      <c r="AS35" s="731"/>
      <c r="AT35" s="731"/>
      <c r="AU35" s="731"/>
      <c r="AV35" s="731"/>
      <c r="AW35" s="731"/>
      <c r="AX35" s="731"/>
      <c r="AY35" s="731"/>
      <c r="AZ35" s="731"/>
      <c r="BA35" s="731"/>
      <c r="BB35" s="731"/>
      <c r="BC35" s="731"/>
      <c r="BD35" s="731"/>
      <c r="BE35" s="731"/>
      <c r="BF35" s="731"/>
      <c r="BG35" s="731"/>
      <c r="BH35" s="731"/>
      <c r="BI35" s="731"/>
      <c r="BJ35" s="731"/>
      <c r="BK35" s="732"/>
    </row>
    <row r="36" spans="1:63" ht="36" customHeight="1" x14ac:dyDescent="0.2">
      <c r="A36" s="249" t="s">
        <v>468</v>
      </c>
      <c r="B36" s="706" t="s">
        <v>507</v>
      </c>
      <c r="C36" s="706"/>
      <c r="D36" s="706"/>
      <c r="E36" s="706"/>
      <c r="F36" s="706"/>
      <c r="G36" s="706"/>
      <c r="H36" s="706"/>
      <c r="I36" s="706"/>
      <c r="J36" s="706"/>
      <c r="K36" s="706"/>
      <c r="L36" s="706"/>
      <c r="M36" s="706"/>
      <c r="N36" s="706"/>
      <c r="O36" s="706"/>
      <c r="P36" s="706"/>
      <c r="Q36" s="706"/>
      <c r="R36" s="706"/>
      <c r="S36" s="706"/>
      <c r="T36" s="706"/>
      <c r="U36" s="706"/>
      <c r="V36" s="706"/>
      <c r="W36" s="706"/>
      <c r="X36" s="706"/>
      <c r="Y36" s="706"/>
      <c r="Z36" s="706"/>
      <c r="AA36" s="706"/>
      <c r="AB36" s="706"/>
      <c r="AC36" s="706"/>
      <c r="AD36" s="706"/>
      <c r="AE36" s="706"/>
      <c r="AF36" s="706"/>
      <c r="AG36" s="706"/>
      <c r="AH36" s="706"/>
      <c r="AI36" s="706"/>
      <c r="AJ36" s="706"/>
      <c r="AK36" s="706"/>
      <c r="AL36" s="706"/>
      <c r="AM36" s="706"/>
      <c r="AN36" s="706"/>
      <c r="AO36" s="706"/>
      <c r="AP36" s="706"/>
      <c r="AQ36" s="706"/>
      <c r="AR36" s="706"/>
      <c r="AS36" s="706"/>
      <c r="AT36" s="706"/>
      <c r="AU36" s="706"/>
      <c r="AV36" s="706"/>
      <c r="AW36" s="706"/>
      <c r="AX36" s="706"/>
      <c r="AY36" s="706"/>
      <c r="AZ36" s="706"/>
      <c r="BA36" s="706"/>
      <c r="BB36" s="706"/>
      <c r="BC36" s="706"/>
      <c r="BD36" s="706"/>
      <c r="BE36" s="706"/>
      <c r="BF36" s="706"/>
      <c r="BG36" s="706"/>
      <c r="BH36" s="706"/>
      <c r="BI36" s="706"/>
      <c r="BJ36" s="706"/>
      <c r="BK36" s="706"/>
    </row>
    <row r="37" spans="1:63" x14ac:dyDescent="0.25">
      <c r="A37" s="711" t="s">
        <v>470</v>
      </c>
      <c r="B37" s="272" t="s">
        <v>30</v>
      </c>
      <c r="C37" s="273" t="s">
        <v>31</v>
      </c>
      <c r="D37" s="708" t="s">
        <v>32</v>
      </c>
      <c r="E37" s="707"/>
      <c r="F37" s="272" t="s">
        <v>33</v>
      </c>
      <c r="G37" s="273" t="s">
        <v>8</v>
      </c>
      <c r="H37" s="708" t="s">
        <v>34</v>
      </c>
      <c r="I37" s="707"/>
      <c r="J37" s="272" t="s">
        <v>35</v>
      </c>
      <c r="K37" s="273" t="s">
        <v>36</v>
      </c>
      <c r="L37" s="708" t="s">
        <v>37</v>
      </c>
      <c r="M37" s="707"/>
      <c r="N37" s="272" t="s">
        <v>38</v>
      </c>
      <c r="O37" s="273" t="s">
        <v>39</v>
      </c>
      <c r="P37" s="708" t="s">
        <v>40</v>
      </c>
      <c r="Q37" s="707"/>
      <c r="R37" s="706" t="s">
        <v>471</v>
      </c>
      <c r="S37" s="707"/>
      <c r="T37" s="706" t="s">
        <v>190</v>
      </c>
      <c r="U37" s="706"/>
      <c r="V37" s="706"/>
      <c r="W37" s="706"/>
      <c r="X37" s="706"/>
      <c r="Y37" s="707"/>
      <c r="Z37" s="706" t="s">
        <v>472</v>
      </c>
      <c r="AA37" s="706"/>
      <c r="AB37" s="706"/>
      <c r="AC37" s="706"/>
      <c r="AD37" s="706"/>
      <c r="AE37" s="707"/>
      <c r="AF37" s="257"/>
      <c r="AG37" s="709" t="s">
        <v>470</v>
      </c>
      <c r="AH37" s="272" t="s">
        <v>30</v>
      </c>
      <c r="AI37" s="273" t="s">
        <v>31</v>
      </c>
      <c r="AJ37" s="708" t="s">
        <v>32</v>
      </c>
      <c r="AK37" s="707"/>
      <c r="AL37" s="272" t="s">
        <v>33</v>
      </c>
      <c r="AM37" s="273" t="s">
        <v>8</v>
      </c>
      <c r="AN37" s="708" t="s">
        <v>34</v>
      </c>
      <c r="AO37" s="707"/>
      <c r="AP37" s="272" t="s">
        <v>35</v>
      </c>
      <c r="AQ37" s="273" t="s">
        <v>36</v>
      </c>
      <c r="AR37" s="708" t="s">
        <v>37</v>
      </c>
      <c r="AS37" s="707"/>
      <c r="AT37" s="272" t="s">
        <v>38</v>
      </c>
      <c r="AU37" s="273" t="s">
        <v>39</v>
      </c>
      <c r="AV37" s="708" t="s">
        <v>40</v>
      </c>
      <c r="AW37" s="707"/>
      <c r="AX37" s="706" t="s">
        <v>471</v>
      </c>
      <c r="AY37" s="707"/>
      <c r="AZ37" s="706" t="s">
        <v>190</v>
      </c>
      <c r="BA37" s="706"/>
      <c r="BB37" s="706"/>
      <c r="BC37" s="706"/>
      <c r="BD37" s="706"/>
      <c r="BE37" s="707"/>
      <c r="BF37" s="706" t="s">
        <v>472</v>
      </c>
      <c r="BG37" s="706"/>
      <c r="BH37" s="706"/>
      <c r="BI37" s="706"/>
      <c r="BJ37" s="706"/>
      <c r="BK37" s="707"/>
    </row>
    <row r="38" spans="1:63" ht="57" x14ac:dyDescent="0.25">
      <c r="A38" s="712"/>
      <c r="B38" s="258" t="s">
        <v>473</v>
      </c>
      <c r="C38" s="258" t="s">
        <v>473</v>
      </c>
      <c r="D38" s="258" t="s">
        <v>473</v>
      </c>
      <c r="E38" s="258" t="s">
        <v>474</v>
      </c>
      <c r="F38" s="258" t="s">
        <v>473</v>
      </c>
      <c r="G38" s="258" t="s">
        <v>473</v>
      </c>
      <c r="H38" s="258" t="s">
        <v>473</v>
      </c>
      <c r="I38" s="258" t="s">
        <v>474</v>
      </c>
      <c r="J38" s="258" t="s">
        <v>473</v>
      </c>
      <c r="K38" s="258" t="s">
        <v>473</v>
      </c>
      <c r="L38" s="258" t="s">
        <v>473</v>
      </c>
      <c r="M38" s="258" t="s">
        <v>474</v>
      </c>
      <c r="N38" s="258" t="s">
        <v>473</v>
      </c>
      <c r="O38" s="258" t="s">
        <v>473</v>
      </c>
      <c r="P38" s="258" t="s">
        <v>473</v>
      </c>
      <c r="Q38" s="258" t="s">
        <v>474</v>
      </c>
      <c r="R38" s="258" t="s">
        <v>473</v>
      </c>
      <c r="S38" s="258" t="s">
        <v>474</v>
      </c>
      <c r="T38" s="259" t="s">
        <v>217</v>
      </c>
      <c r="U38" s="259" t="s">
        <v>226</v>
      </c>
      <c r="V38" s="259" t="s">
        <v>234</v>
      </c>
      <c r="W38" s="259" t="s">
        <v>241</v>
      </c>
      <c r="X38" s="260" t="s">
        <v>475</v>
      </c>
      <c r="Y38" s="259" t="s">
        <v>208</v>
      </c>
      <c r="Z38" s="258" t="s">
        <v>476</v>
      </c>
      <c r="AA38" s="258" t="s">
        <v>477</v>
      </c>
      <c r="AB38" s="258" t="s">
        <v>478</v>
      </c>
      <c r="AC38" s="258" t="s">
        <v>479</v>
      </c>
      <c r="AD38" s="258" t="s">
        <v>480</v>
      </c>
      <c r="AE38" s="258" t="s">
        <v>240</v>
      </c>
      <c r="AF38" s="257"/>
      <c r="AG38" s="710"/>
      <c r="AH38" s="258" t="s">
        <v>473</v>
      </c>
      <c r="AI38" s="258" t="s">
        <v>473</v>
      </c>
      <c r="AJ38" s="258" t="s">
        <v>473</v>
      </c>
      <c r="AK38" s="258" t="s">
        <v>474</v>
      </c>
      <c r="AL38" s="258" t="s">
        <v>473</v>
      </c>
      <c r="AM38" s="258" t="s">
        <v>473</v>
      </c>
      <c r="AN38" s="258" t="s">
        <v>473</v>
      </c>
      <c r="AO38" s="258" t="s">
        <v>474</v>
      </c>
      <c r="AP38" s="258" t="s">
        <v>473</v>
      </c>
      <c r="AQ38" s="258" t="s">
        <v>473</v>
      </c>
      <c r="AR38" s="258" t="s">
        <v>473</v>
      </c>
      <c r="AS38" s="258" t="s">
        <v>474</v>
      </c>
      <c r="AT38" s="258" t="s">
        <v>473</v>
      </c>
      <c r="AU38" s="258" t="s">
        <v>473</v>
      </c>
      <c r="AV38" s="258" t="s">
        <v>473</v>
      </c>
      <c r="AW38" s="258" t="s">
        <v>474</v>
      </c>
      <c r="AX38" s="258" t="s">
        <v>473</v>
      </c>
      <c r="AY38" s="258" t="s">
        <v>474</v>
      </c>
      <c r="AZ38" s="259" t="s">
        <v>217</v>
      </c>
      <c r="BA38" s="259" t="s">
        <v>226</v>
      </c>
      <c r="BB38" s="259" t="s">
        <v>234</v>
      </c>
      <c r="BC38" s="259" t="s">
        <v>241</v>
      </c>
      <c r="BD38" s="260" t="s">
        <v>475</v>
      </c>
      <c r="BE38" s="259" t="s">
        <v>208</v>
      </c>
      <c r="BF38" s="259" t="s">
        <v>476</v>
      </c>
      <c r="BG38" s="259" t="s">
        <v>477</v>
      </c>
      <c r="BH38" s="259" t="s">
        <v>478</v>
      </c>
      <c r="BI38" s="259" t="s">
        <v>479</v>
      </c>
      <c r="BJ38" s="259" t="s">
        <v>480</v>
      </c>
      <c r="BK38" s="259" t="s">
        <v>240</v>
      </c>
    </row>
    <row r="39" spans="1:63" x14ac:dyDescent="0.25">
      <c r="A39" s="251" t="s">
        <v>481</v>
      </c>
      <c r="B39" s="101" t="s">
        <v>43</v>
      </c>
      <c r="C39" s="101">
        <v>500</v>
      </c>
      <c r="D39" s="101">
        <v>500</v>
      </c>
      <c r="E39" s="101" t="s">
        <v>43</v>
      </c>
      <c r="F39" s="101">
        <v>500</v>
      </c>
      <c r="G39" s="101">
        <v>500</v>
      </c>
      <c r="H39" s="101" t="s">
        <v>43</v>
      </c>
      <c r="I39" s="101" t="s">
        <v>43</v>
      </c>
      <c r="J39" s="101" t="s">
        <v>43</v>
      </c>
      <c r="K39" s="101" t="s">
        <v>43</v>
      </c>
      <c r="L39" s="101" t="s">
        <v>43</v>
      </c>
      <c r="M39" s="101" t="s">
        <v>43</v>
      </c>
      <c r="N39" s="101" t="s">
        <v>43</v>
      </c>
      <c r="O39" s="101" t="s">
        <v>43</v>
      </c>
      <c r="P39" s="101" t="s">
        <v>43</v>
      </c>
      <c r="Q39" s="101" t="s">
        <v>43</v>
      </c>
      <c r="R39" s="261">
        <f>SUM(B39:Q39)</f>
        <v>2000</v>
      </c>
      <c r="S39" s="262" t="s">
        <v>482</v>
      </c>
      <c r="T39" s="263" t="s">
        <v>43</v>
      </c>
      <c r="U39" s="263" t="s">
        <v>43</v>
      </c>
      <c r="V39" s="263" t="s">
        <v>43</v>
      </c>
      <c r="W39" s="263" t="s">
        <v>43</v>
      </c>
      <c r="X39" s="264" t="s">
        <v>43</v>
      </c>
      <c r="Y39" s="263" t="s">
        <v>43</v>
      </c>
      <c r="Z39" s="263" t="s">
        <v>43</v>
      </c>
      <c r="AA39" s="263" t="s">
        <v>43</v>
      </c>
      <c r="AB39" s="263" t="s">
        <v>43</v>
      </c>
      <c r="AC39" s="263" t="s">
        <v>43</v>
      </c>
      <c r="AD39" s="263" t="s">
        <v>43</v>
      </c>
      <c r="AE39" s="265" t="s">
        <v>43</v>
      </c>
      <c r="AF39" s="257"/>
      <c r="AG39" s="266" t="s">
        <v>481</v>
      </c>
      <c r="AH39" s="101" t="s">
        <v>43</v>
      </c>
      <c r="AI39" s="101" t="s">
        <v>43</v>
      </c>
      <c r="AJ39" s="101">
        <v>32</v>
      </c>
      <c r="AK39" s="101" t="s">
        <v>43</v>
      </c>
      <c r="AL39" s="307">
        <v>0</v>
      </c>
      <c r="AM39" s="101">
        <v>75</v>
      </c>
      <c r="AN39" s="101" t="s">
        <v>43</v>
      </c>
      <c r="AO39" s="101" t="s">
        <v>43</v>
      </c>
      <c r="AP39" s="101" t="s">
        <v>43</v>
      </c>
      <c r="AQ39" s="101" t="s">
        <v>43</v>
      </c>
      <c r="AR39" s="101" t="s">
        <v>43</v>
      </c>
      <c r="AS39" s="101" t="s">
        <v>43</v>
      </c>
      <c r="AT39" s="101" t="s">
        <v>43</v>
      </c>
      <c r="AU39" s="101" t="s">
        <v>43</v>
      </c>
      <c r="AV39" s="101" t="s">
        <v>43</v>
      </c>
      <c r="AW39" s="101" t="s">
        <v>43</v>
      </c>
      <c r="AX39" s="261">
        <f>SUM(AH39:AW39)</f>
        <v>107</v>
      </c>
      <c r="AY39" s="262" t="s">
        <v>483</v>
      </c>
      <c r="AZ39" s="263" t="s">
        <v>43</v>
      </c>
      <c r="BA39" s="263" t="s">
        <v>43</v>
      </c>
      <c r="BB39" s="263" t="s">
        <v>43</v>
      </c>
      <c r="BC39" s="263" t="s">
        <v>43</v>
      </c>
      <c r="BD39" s="264" t="s">
        <v>43</v>
      </c>
      <c r="BE39" s="263" t="s">
        <v>43</v>
      </c>
      <c r="BF39" s="263" t="s">
        <v>43</v>
      </c>
      <c r="BG39" s="263" t="s">
        <v>43</v>
      </c>
      <c r="BH39" s="263" t="s">
        <v>43</v>
      </c>
      <c r="BI39" s="263" t="s">
        <v>43</v>
      </c>
      <c r="BJ39" s="263" t="s">
        <v>43</v>
      </c>
      <c r="BK39" s="265" t="s">
        <v>43</v>
      </c>
    </row>
    <row r="40" spans="1:63" x14ac:dyDescent="0.25">
      <c r="A40" s="251" t="s">
        <v>484</v>
      </c>
      <c r="B40" s="106" t="s">
        <v>43</v>
      </c>
      <c r="C40" s="106" t="s">
        <v>43</v>
      </c>
      <c r="D40" s="106" t="s">
        <v>43</v>
      </c>
      <c r="E40" s="106" t="s">
        <v>43</v>
      </c>
      <c r="F40" s="106" t="s">
        <v>43</v>
      </c>
      <c r="G40" s="106" t="s">
        <v>43</v>
      </c>
      <c r="H40" s="106" t="s">
        <v>43</v>
      </c>
      <c r="I40" s="106" t="s">
        <v>43</v>
      </c>
      <c r="J40" s="106" t="s">
        <v>43</v>
      </c>
      <c r="K40" s="106" t="s">
        <v>43</v>
      </c>
      <c r="L40" s="106" t="s">
        <v>43</v>
      </c>
      <c r="M40" s="106" t="s">
        <v>43</v>
      </c>
      <c r="N40" s="106" t="s">
        <v>43</v>
      </c>
      <c r="O40" s="106" t="s">
        <v>43</v>
      </c>
      <c r="P40" s="106" t="s">
        <v>43</v>
      </c>
      <c r="Q40" s="106" t="s">
        <v>43</v>
      </c>
      <c r="R40" s="261">
        <f t="shared" ref="R40:R59" si="2">SUM(B40:Q40)</f>
        <v>0</v>
      </c>
      <c r="S40" s="267" t="s">
        <v>482</v>
      </c>
      <c r="T40" s="264" t="s">
        <v>43</v>
      </c>
      <c r="U40" s="264" t="s">
        <v>43</v>
      </c>
      <c r="V40" s="264" t="s">
        <v>43</v>
      </c>
      <c r="W40" s="264" t="s">
        <v>43</v>
      </c>
      <c r="X40" s="264" t="s">
        <v>43</v>
      </c>
      <c r="Y40" s="264" t="s">
        <v>43</v>
      </c>
      <c r="Z40" s="264" t="s">
        <v>43</v>
      </c>
      <c r="AA40" s="264" t="s">
        <v>43</v>
      </c>
      <c r="AB40" s="264" t="s">
        <v>43</v>
      </c>
      <c r="AC40" s="264" t="s">
        <v>43</v>
      </c>
      <c r="AD40" s="264" t="s">
        <v>43</v>
      </c>
      <c r="AE40" s="264" t="s">
        <v>43</v>
      </c>
      <c r="AF40" s="257"/>
      <c r="AG40" s="266" t="s">
        <v>484</v>
      </c>
      <c r="AH40" s="106" t="s">
        <v>43</v>
      </c>
      <c r="AI40" s="106" t="s">
        <v>43</v>
      </c>
      <c r="AJ40" s="106">
        <v>31</v>
      </c>
      <c r="AK40" s="106" t="s">
        <v>43</v>
      </c>
      <c r="AL40" s="246">
        <v>15</v>
      </c>
      <c r="AM40" s="106">
        <v>11</v>
      </c>
      <c r="AN40" s="106" t="s">
        <v>43</v>
      </c>
      <c r="AO40" s="106" t="s">
        <v>43</v>
      </c>
      <c r="AP40" s="106" t="s">
        <v>43</v>
      </c>
      <c r="AQ40" s="106" t="s">
        <v>43</v>
      </c>
      <c r="AR40" s="106" t="s">
        <v>43</v>
      </c>
      <c r="AS40" s="106" t="s">
        <v>43</v>
      </c>
      <c r="AT40" s="106" t="s">
        <v>43</v>
      </c>
      <c r="AU40" s="106" t="s">
        <v>43</v>
      </c>
      <c r="AV40" s="106" t="s">
        <v>43</v>
      </c>
      <c r="AW40" s="106" t="s">
        <v>43</v>
      </c>
      <c r="AX40" s="261">
        <f t="shared" ref="AX40:AX59" si="3">SUM(AH40:AW40)</f>
        <v>57</v>
      </c>
      <c r="AY40" s="267" t="s">
        <v>483</v>
      </c>
      <c r="AZ40" s="264" t="s">
        <v>43</v>
      </c>
      <c r="BA40" s="264" t="s">
        <v>43</v>
      </c>
      <c r="BB40" s="264" t="s">
        <v>43</v>
      </c>
      <c r="BC40" s="264" t="s">
        <v>43</v>
      </c>
      <c r="BD40" s="264" t="s">
        <v>43</v>
      </c>
      <c r="BE40" s="264" t="s">
        <v>43</v>
      </c>
      <c r="BF40" s="264" t="s">
        <v>43</v>
      </c>
      <c r="BG40" s="264" t="s">
        <v>43</v>
      </c>
      <c r="BH40" s="264" t="s">
        <v>43</v>
      </c>
      <c r="BI40" s="264" t="s">
        <v>43</v>
      </c>
      <c r="BJ40" s="264" t="s">
        <v>43</v>
      </c>
      <c r="BK40" s="264" t="s">
        <v>43</v>
      </c>
    </row>
    <row r="41" spans="1:63" x14ac:dyDescent="0.25">
      <c r="A41" s="251" t="s">
        <v>485</v>
      </c>
      <c r="B41" s="106" t="s">
        <v>43</v>
      </c>
      <c r="C41" s="106" t="s">
        <v>43</v>
      </c>
      <c r="D41" s="106" t="s">
        <v>43</v>
      </c>
      <c r="E41" s="106" t="s">
        <v>43</v>
      </c>
      <c r="F41" s="106" t="s">
        <v>43</v>
      </c>
      <c r="G41" s="106" t="s">
        <v>43</v>
      </c>
      <c r="H41" s="106" t="s">
        <v>43</v>
      </c>
      <c r="I41" s="106" t="s">
        <v>43</v>
      </c>
      <c r="J41" s="106" t="s">
        <v>43</v>
      </c>
      <c r="K41" s="106" t="s">
        <v>43</v>
      </c>
      <c r="L41" s="106" t="s">
        <v>43</v>
      </c>
      <c r="M41" s="106" t="s">
        <v>43</v>
      </c>
      <c r="N41" s="106" t="s">
        <v>43</v>
      </c>
      <c r="O41" s="106" t="s">
        <v>43</v>
      </c>
      <c r="P41" s="106" t="s">
        <v>43</v>
      </c>
      <c r="Q41" s="106" t="s">
        <v>43</v>
      </c>
      <c r="R41" s="261">
        <f t="shared" si="2"/>
        <v>0</v>
      </c>
      <c r="S41" s="267" t="s">
        <v>482</v>
      </c>
      <c r="T41" s="264" t="s">
        <v>43</v>
      </c>
      <c r="U41" s="264" t="s">
        <v>43</v>
      </c>
      <c r="V41" s="264" t="s">
        <v>43</v>
      </c>
      <c r="W41" s="264" t="s">
        <v>43</v>
      </c>
      <c r="X41" s="264" t="s">
        <v>43</v>
      </c>
      <c r="Y41" s="264" t="s">
        <v>43</v>
      </c>
      <c r="Z41" s="264" t="s">
        <v>43</v>
      </c>
      <c r="AA41" s="264" t="s">
        <v>43</v>
      </c>
      <c r="AB41" s="264" t="s">
        <v>43</v>
      </c>
      <c r="AC41" s="264" t="s">
        <v>43</v>
      </c>
      <c r="AD41" s="264" t="s">
        <v>43</v>
      </c>
      <c r="AE41" s="264" t="s">
        <v>43</v>
      </c>
      <c r="AF41" s="257"/>
      <c r="AG41" s="266" t="s">
        <v>485</v>
      </c>
      <c r="AH41" s="106" t="s">
        <v>43</v>
      </c>
      <c r="AI41" s="106" t="s">
        <v>43</v>
      </c>
      <c r="AJ41" s="106">
        <v>21</v>
      </c>
      <c r="AK41" s="106" t="s">
        <v>43</v>
      </c>
      <c r="AL41" s="246">
        <v>3</v>
      </c>
      <c r="AM41" s="106">
        <v>23</v>
      </c>
      <c r="AN41" s="106" t="s">
        <v>43</v>
      </c>
      <c r="AO41" s="106" t="s">
        <v>43</v>
      </c>
      <c r="AP41" s="106" t="s">
        <v>43</v>
      </c>
      <c r="AQ41" s="106" t="s">
        <v>43</v>
      </c>
      <c r="AR41" s="106" t="s">
        <v>43</v>
      </c>
      <c r="AS41" s="106" t="s">
        <v>43</v>
      </c>
      <c r="AT41" s="106" t="s">
        <v>43</v>
      </c>
      <c r="AU41" s="106" t="s">
        <v>43</v>
      </c>
      <c r="AV41" s="106" t="s">
        <v>43</v>
      </c>
      <c r="AW41" s="106" t="s">
        <v>43</v>
      </c>
      <c r="AX41" s="261">
        <f t="shared" si="3"/>
        <v>47</v>
      </c>
      <c r="AY41" s="267" t="s">
        <v>483</v>
      </c>
      <c r="AZ41" s="264" t="s">
        <v>43</v>
      </c>
      <c r="BA41" s="264" t="s">
        <v>43</v>
      </c>
      <c r="BB41" s="264" t="s">
        <v>43</v>
      </c>
      <c r="BC41" s="264" t="s">
        <v>43</v>
      </c>
      <c r="BD41" s="264" t="s">
        <v>43</v>
      </c>
      <c r="BE41" s="264" t="s">
        <v>43</v>
      </c>
      <c r="BF41" s="264" t="s">
        <v>43</v>
      </c>
      <c r="BG41" s="264" t="s">
        <v>43</v>
      </c>
      <c r="BH41" s="264" t="s">
        <v>43</v>
      </c>
      <c r="BI41" s="264" t="s">
        <v>43</v>
      </c>
      <c r="BJ41" s="264" t="s">
        <v>43</v>
      </c>
      <c r="BK41" s="264" t="s">
        <v>43</v>
      </c>
    </row>
    <row r="42" spans="1:63" x14ac:dyDescent="0.25">
      <c r="A42" s="251" t="s">
        <v>486</v>
      </c>
      <c r="B42" s="106" t="s">
        <v>43</v>
      </c>
      <c r="C42" s="106" t="s">
        <v>43</v>
      </c>
      <c r="D42" s="106" t="s">
        <v>43</v>
      </c>
      <c r="E42" s="106" t="s">
        <v>43</v>
      </c>
      <c r="F42" s="106" t="s">
        <v>43</v>
      </c>
      <c r="G42" s="106" t="s">
        <v>43</v>
      </c>
      <c r="H42" s="106" t="s">
        <v>43</v>
      </c>
      <c r="I42" s="106" t="s">
        <v>43</v>
      </c>
      <c r="J42" s="106" t="s">
        <v>43</v>
      </c>
      <c r="K42" s="106" t="s">
        <v>43</v>
      </c>
      <c r="L42" s="106" t="s">
        <v>43</v>
      </c>
      <c r="M42" s="106" t="s">
        <v>43</v>
      </c>
      <c r="N42" s="106" t="s">
        <v>43</v>
      </c>
      <c r="O42" s="106" t="s">
        <v>43</v>
      </c>
      <c r="P42" s="106" t="s">
        <v>43</v>
      </c>
      <c r="Q42" s="106" t="s">
        <v>43</v>
      </c>
      <c r="R42" s="261">
        <f t="shared" si="2"/>
        <v>0</v>
      </c>
      <c r="S42" s="267" t="s">
        <v>482</v>
      </c>
      <c r="T42" s="264" t="s">
        <v>43</v>
      </c>
      <c r="U42" s="264" t="s">
        <v>43</v>
      </c>
      <c r="V42" s="264" t="s">
        <v>43</v>
      </c>
      <c r="W42" s="264" t="s">
        <v>43</v>
      </c>
      <c r="X42" s="264" t="s">
        <v>43</v>
      </c>
      <c r="Y42" s="264" t="s">
        <v>43</v>
      </c>
      <c r="Z42" s="264" t="s">
        <v>43</v>
      </c>
      <c r="AA42" s="264" t="s">
        <v>43</v>
      </c>
      <c r="AB42" s="264" t="s">
        <v>43</v>
      </c>
      <c r="AC42" s="264" t="s">
        <v>43</v>
      </c>
      <c r="AD42" s="264" t="s">
        <v>43</v>
      </c>
      <c r="AE42" s="264" t="s">
        <v>43</v>
      </c>
      <c r="AF42" s="257"/>
      <c r="AG42" s="266" t="s">
        <v>486</v>
      </c>
      <c r="AH42" s="106" t="s">
        <v>43</v>
      </c>
      <c r="AI42" s="106" t="s">
        <v>43</v>
      </c>
      <c r="AJ42" s="106">
        <v>94</v>
      </c>
      <c r="AK42" s="106" t="s">
        <v>43</v>
      </c>
      <c r="AL42" s="246">
        <v>40</v>
      </c>
      <c r="AM42" s="106">
        <v>15</v>
      </c>
      <c r="AN42" s="106" t="s">
        <v>43</v>
      </c>
      <c r="AO42" s="106" t="s">
        <v>43</v>
      </c>
      <c r="AP42" s="106" t="s">
        <v>43</v>
      </c>
      <c r="AQ42" s="106" t="s">
        <v>43</v>
      </c>
      <c r="AR42" s="106" t="s">
        <v>43</v>
      </c>
      <c r="AS42" s="106" t="s">
        <v>43</v>
      </c>
      <c r="AT42" s="106" t="s">
        <v>43</v>
      </c>
      <c r="AU42" s="106" t="s">
        <v>43</v>
      </c>
      <c r="AV42" s="106" t="s">
        <v>43</v>
      </c>
      <c r="AW42" s="106" t="s">
        <v>43</v>
      </c>
      <c r="AX42" s="261">
        <f t="shared" si="3"/>
        <v>149</v>
      </c>
      <c r="AY42" s="267" t="s">
        <v>483</v>
      </c>
      <c r="AZ42" s="264" t="s">
        <v>43</v>
      </c>
      <c r="BA42" s="264" t="s">
        <v>43</v>
      </c>
      <c r="BB42" s="264" t="s">
        <v>43</v>
      </c>
      <c r="BC42" s="264" t="s">
        <v>43</v>
      </c>
      <c r="BD42" s="264" t="s">
        <v>43</v>
      </c>
      <c r="BE42" s="264" t="s">
        <v>43</v>
      </c>
      <c r="BF42" s="264" t="s">
        <v>43</v>
      </c>
      <c r="BG42" s="264" t="s">
        <v>43</v>
      </c>
      <c r="BH42" s="264" t="s">
        <v>43</v>
      </c>
      <c r="BI42" s="264" t="s">
        <v>43</v>
      </c>
      <c r="BJ42" s="264" t="s">
        <v>43</v>
      </c>
      <c r="BK42" s="264" t="s">
        <v>43</v>
      </c>
    </row>
    <row r="43" spans="1:63" x14ac:dyDescent="0.25">
      <c r="A43" s="251" t="s">
        <v>487</v>
      </c>
      <c r="B43" s="106" t="s">
        <v>43</v>
      </c>
      <c r="C43" s="106" t="s">
        <v>43</v>
      </c>
      <c r="D43" s="106" t="s">
        <v>43</v>
      </c>
      <c r="E43" s="106" t="s">
        <v>43</v>
      </c>
      <c r="F43" s="106" t="s">
        <v>43</v>
      </c>
      <c r="G43" s="106" t="s">
        <v>43</v>
      </c>
      <c r="H43" s="106" t="s">
        <v>43</v>
      </c>
      <c r="I43" s="106" t="s">
        <v>43</v>
      </c>
      <c r="J43" s="106" t="s">
        <v>43</v>
      </c>
      <c r="K43" s="106" t="s">
        <v>43</v>
      </c>
      <c r="L43" s="106" t="s">
        <v>43</v>
      </c>
      <c r="M43" s="106" t="s">
        <v>43</v>
      </c>
      <c r="N43" s="106" t="s">
        <v>43</v>
      </c>
      <c r="O43" s="106" t="s">
        <v>43</v>
      </c>
      <c r="P43" s="106" t="s">
        <v>43</v>
      </c>
      <c r="Q43" s="106" t="s">
        <v>43</v>
      </c>
      <c r="R43" s="261">
        <f t="shared" si="2"/>
        <v>0</v>
      </c>
      <c r="S43" s="267" t="s">
        <v>482</v>
      </c>
      <c r="T43" s="264" t="s">
        <v>43</v>
      </c>
      <c r="U43" s="264" t="s">
        <v>43</v>
      </c>
      <c r="V43" s="264" t="s">
        <v>43</v>
      </c>
      <c r="W43" s="264" t="s">
        <v>43</v>
      </c>
      <c r="X43" s="264" t="s">
        <v>43</v>
      </c>
      <c r="Y43" s="264" t="s">
        <v>43</v>
      </c>
      <c r="Z43" s="264" t="s">
        <v>43</v>
      </c>
      <c r="AA43" s="264" t="s">
        <v>43</v>
      </c>
      <c r="AB43" s="264" t="s">
        <v>43</v>
      </c>
      <c r="AC43" s="264" t="s">
        <v>43</v>
      </c>
      <c r="AD43" s="264" t="s">
        <v>43</v>
      </c>
      <c r="AE43" s="264" t="s">
        <v>43</v>
      </c>
      <c r="AF43" s="257"/>
      <c r="AG43" s="266" t="s">
        <v>487</v>
      </c>
      <c r="AH43" s="106" t="s">
        <v>43</v>
      </c>
      <c r="AI43" s="106" t="s">
        <v>43</v>
      </c>
      <c r="AJ43" s="106">
        <v>32</v>
      </c>
      <c r="AK43" s="106" t="s">
        <v>43</v>
      </c>
      <c r="AL43" s="246">
        <v>73</v>
      </c>
      <c r="AM43" s="106">
        <v>147</v>
      </c>
      <c r="AN43" s="106" t="s">
        <v>43</v>
      </c>
      <c r="AO43" s="106" t="s">
        <v>43</v>
      </c>
      <c r="AP43" s="106" t="s">
        <v>43</v>
      </c>
      <c r="AQ43" s="106" t="s">
        <v>43</v>
      </c>
      <c r="AR43" s="106" t="s">
        <v>43</v>
      </c>
      <c r="AS43" s="106" t="s">
        <v>43</v>
      </c>
      <c r="AT43" s="106" t="s">
        <v>43</v>
      </c>
      <c r="AU43" s="106" t="s">
        <v>43</v>
      </c>
      <c r="AV43" s="106" t="s">
        <v>43</v>
      </c>
      <c r="AW43" s="106" t="s">
        <v>43</v>
      </c>
      <c r="AX43" s="261">
        <f t="shared" si="3"/>
        <v>252</v>
      </c>
      <c r="AY43" s="267" t="s">
        <v>483</v>
      </c>
      <c r="AZ43" s="264" t="s">
        <v>43</v>
      </c>
      <c r="BA43" s="264" t="s">
        <v>43</v>
      </c>
      <c r="BB43" s="264" t="s">
        <v>43</v>
      </c>
      <c r="BC43" s="264" t="s">
        <v>43</v>
      </c>
      <c r="BD43" s="264" t="s">
        <v>43</v>
      </c>
      <c r="BE43" s="264" t="s">
        <v>43</v>
      </c>
      <c r="BF43" s="264" t="s">
        <v>43</v>
      </c>
      <c r="BG43" s="264" t="s">
        <v>43</v>
      </c>
      <c r="BH43" s="264" t="s">
        <v>43</v>
      </c>
      <c r="BI43" s="264" t="s">
        <v>43</v>
      </c>
      <c r="BJ43" s="264" t="s">
        <v>43</v>
      </c>
      <c r="BK43" s="264" t="s">
        <v>43</v>
      </c>
    </row>
    <row r="44" spans="1:63" x14ac:dyDescent="0.25">
      <c r="A44" s="251" t="s">
        <v>488</v>
      </c>
      <c r="B44" s="106" t="s">
        <v>43</v>
      </c>
      <c r="C44" s="106" t="s">
        <v>43</v>
      </c>
      <c r="D44" s="106" t="s">
        <v>43</v>
      </c>
      <c r="E44" s="106" t="s">
        <v>43</v>
      </c>
      <c r="F44" s="106" t="s">
        <v>43</v>
      </c>
      <c r="G44" s="106" t="s">
        <v>43</v>
      </c>
      <c r="H44" s="106" t="s">
        <v>43</v>
      </c>
      <c r="I44" s="106" t="s">
        <v>43</v>
      </c>
      <c r="J44" s="106" t="s">
        <v>43</v>
      </c>
      <c r="K44" s="106" t="s">
        <v>43</v>
      </c>
      <c r="L44" s="106" t="s">
        <v>43</v>
      </c>
      <c r="M44" s="106" t="s">
        <v>43</v>
      </c>
      <c r="N44" s="106" t="s">
        <v>43</v>
      </c>
      <c r="O44" s="106" t="s">
        <v>43</v>
      </c>
      <c r="P44" s="106" t="s">
        <v>43</v>
      </c>
      <c r="Q44" s="106" t="s">
        <v>43</v>
      </c>
      <c r="R44" s="261">
        <f t="shared" si="2"/>
        <v>0</v>
      </c>
      <c r="S44" s="267" t="s">
        <v>482</v>
      </c>
      <c r="T44" s="264" t="s">
        <v>43</v>
      </c>
      <c r="U44" s="264" t="s">
        <v>43</v>
      </c>
      <c r="V44" s="264" t="s">
        <v>43</v>
      </c>
      <c r="W44" s="264" t="s">
        <v>43</v>
      </c>
      <c r="X44" s="264" t="s">
        <v>43</v>
      </c>
      <c r="Y44" s="264" t="s">
        <v>43</v>
      </c>
      <c r="Z44" s="264" t="s">
        <v>43</v>
      </c>
      <c r="AA44" s="264" t="s">
        <v>43</v>
      </c>
      <c r="AB44" s="264" t="s">
        <v>43</v>
      </c>
      <c r="AC44" s="264" t="s">
        <v>43</v>
      </c>
      <c r="AD44" s="264" t="s">
        <v>43</v>
      </c>
      <c r="AE44" s="264" t="s">
        <v>43</v>
      </c>
      <c r="AF44" s="257"/>
      <c r="AG44" s="266" t="s">
        <v>488</v>
      </c>
      <c r="AH44" s="106" t="s">
        <v>43</v>
      </c>
      <c r="AI44" s="106" t="s">
        <v>43</v>
      </c>
      <c r="AJ44" s="106">
        <v>34</v>
      </c>
      <c r="AK44" s="106" t="s">
        <v>43</v>
      </c>
      <c r="AL44" s="246">
        <v>73</v>
      </c>
      <c r="AM44" s="106">
        <v>59</v>
      </c>
      <c r="AN44" s="106" t="s">
        <v>43</v>
      </c>
      <c r="AO44" s="106" t="s">
        <v>43</v>
      </c>
      <c r="AP44" s="106" t="s">
        <v>43</v>
      </c>
      <c r="AQ44" s="106" t="s">
        <v>43</v>
      </c>
      <c r="AR44" s="106" t="s">
        <v>43</v>
      </c>
      <c r="AS44" s="106" t="s">
        <v>43</v>
      </c>
      <c r="AT44" s="106" t="s">
        <v>43</v>
      </c>
      <c r="AU44" s="106" t="s">
        <v>43</v>
      </c>
      <c r="AV44" s="106" t="s">
        <v>43</v>
      </c>
      <c r="AW44" s="106" t="s">
        <v>43</v>
      </c>
      <c r="AX44" s="261">
        <f t="shared" si="3"/>
        <v>166</v>
      </c>
      <c r="AY44" s="267" t="s">
        <v>483</v>
      </c>
      <c r="AZ44" s="264" t="s">
        <v>43</v>
      </c>
      <c r="BA44" s="264" t="s">
        <v>43</v>
      </c>
      <c r="BB44" s="264" t="s">
        <v>43</v>
      </c>
      <c r="BC44" s="264" t="s">
        <v>43</v>
      </c>
      <c r="BD44" s="264" t="s">
        <v>43</v>
      </c>
      <c r="BE44" s="264" t="s">
        <v>43</v>
      </c>
      <c r="BF44" s="264" t="s">
        <v>43</v>
      </c>
      <c r="BG44" s="264" t="s">
        <v>43</v>
      </c>
      <c r="BH44" s="264" t="s">
        <v>43</v>
      </c>
      <c r="BI44" s="264" t="s">
        <v>43</v>
      </c>
      <c r="BJ44" s="264" t="s">
        <v>43</v>
      </c>
      <c r="BK44" s="264" t="s">
        <v>43</v>
      </c>
    </row>
    <row r="45" spans="1:63" x14ac:dyDescent="0.25">
      <c r="A45" s="251" t="s">
        <v>489</v>
      </c>
      <c r="B45" s="106" t="s">
        <v>43</v>
      </c>
      <c r="C45" s="106" t="s">
        <v>43</v>
      </c>
      <c r="D45" s="106" t="s">
        <v>43</v>
      </c>
      <c r="E45" s="106" t="s">
        <v>43</v>
      </c>
      <c r="F45" s="106" t="s">
        <v>43</v>
      </c>
      <c r="G45" s="106" t="s">
        <v>43</v>
      </c>
      <c r="H45" s="106" t="s">
        <v>43</v>
      </c>
      <c r="I45" s="106" t="s">
        <v>43</v>
      </c>
      <c r="J45" s="106" t="s">
        <v>43</v>
      </c>
      <c r="K45" s="106" t="s">
        <v>43</v>
      </c>
      <c r="L45" s="106" t="s">
        <v>43</v>
      </c>
      <c r="M45" s="106" t="s">
        <v>43</v>
      </c>
      <c r="N45" s="106" t="s">
        <v>43</v>
      </c>
      <c r="O45" s="106" t="s">
        <v>43</v>
      </c>
      <c r="P45" s="106" t="s">
        <v>43</v>
      </c>
      <c r="Q45" s="106" t="s">
        <v>43</v>
      </c>
      <c r="R45" s="261">
        <f t="shared" si="2"/>
        <v>0</v>
      </c>
      <c r="S45" s="267" t="s">
        <v>482</v>
      </c>
      <c r="T45" s="264" t="s">
        <v>43</v>
      </c>
      <c r="U45" s="264" t="s">
        <v>43</v>
      </c>
      <c r="V45" s="264" t="s">
        <v>43</v>
      </c>
      <c r="W45" s="264" t="s">
        <v>43</v>
      </c>
      <c r="X45" s="264" t="s">
        <v>43</v>
      </c>
      <c r="Y45" s="264" t="s">
        <v>43</v>
      </c>
      <c r="Z45" s="264" t="s">
        <v>43</v>
      </c>
      <c r="AA45" s="264" t="s">
        <v>43</v>
      </c>
      <c r="AB45" s="264" t="s">
        <v>43</v>
      </c>
      <c r="AC45" s="264" t="s">
        <v>43</v>
      </c>
      <c r="AD45" s="264" t="s">
        <v>43</v>
      </c>
      <c r="AE45" s="264" t="s">
        <v>43</v>
      </c>
      <c r="AF45" s="257"/>
      <c r="AG45" s="266" t="s">
        <v>489</v>
      </c>
      <c r="AH45" s="106" t="s">
        <v>43</v>
      </c>
      <c r="AI45" s="106" t="s">
        <v>43</v>
      </c>
      <c r="AJ45" s="106">
        <v>8</v>
      </c>
      <c r="AK45" s="106" t="s">
        <v>43</v>
      </c>
      <c r="AL45" s="246">
        <v>34</v>
      </c>
      <c r="AM45" s="106">
        <v>32</v>
      </c>
      <c r="AN45" s="106" t="s">
        <v>43</v>
      </c>
      <c r="AO45" s="106" t="s">
        <v>43</v>
      </c>
      <c r="AP45" s="106" t="s">
        <v>43</v>
      </c>
      <c r="AQ45" s="106" t="s">
        <v>43</v>
      </c>
      <c r="AR45" s="106" t="s">
        <v>43</v>
      </c>
      <c r="AS45" s="106" t="s">
        <v>43</v>
      </c>
      <c r="AT45" s="106" t="s">
        <v>43</v>
      </c>
      <c r="AU45" s="106" t="s">
        <v>43</v>
      </c>
      <c r="AV45" s="106" t="s">
        <v>43</v>
      </c>
      <c r="AW45" s="106" t="s">
        <v>43</v>
      </c>
      <c r="AX45" s="261">
        <f t="shared" si="3"/>
        <v>74</v>
      </c>
      <c r="AY45" s="267" t="s">
        <v>483</v>
      </c>
      <c r="AZ45" s="264" t="s">
        <v>43</v>
      </c>
      <c r="BA45" s="264" t="s">
        <v>43</v>
      </c>
      <c r="BB45" s="264" t="s">
        <v>43</v>
      </c>
      <c r="BC45" s="264" t="s">
        <v>43</v>
      </c>
      <c r="BD45" s="264" t="s">
        <v>43</v>
      </c>
      <c r="BE45" s="264" t="s">
        <v>43</v>
      </c>
      <c r="BF45" s="264" t="s">
        <v>43</v>
      </c>
      <c r="BG45" s="264" t="s">
        <v>43</v>
      </c>
      <c r="BH45" s="264" t="s">
        <v>43</v>
      </c>
      <c r="BI45" s="264" t="s">
        <v>43</v>
      </c>
      <c r="BJ45" s="264" t="s">
        <v>43</v>
      </c>
      <c r="BK45" s="264" t="s">
        <v>43</v>
      </c>
    </row>
    <row r="46" spans="1:63" x14ac:dyDescent="0.25">
      <c r="A46" s="251" t="s">
        <v>490</v>
      </c>
      <c r="B46" s="106" t="s">
        <v>43</v>
      </c>
      <c r="C46" s="106" t="s">
        <v>43</v>
      </c>
      <c r="D46" s="106" t="s">
        <v>43</v>
      </c>
      <c r="E46" s="106" t="s">
        <v>43</v>
      </c>
      <c r="F46" s="106" t="s">
        <v>43</v>
      </c>
      <c r="G46" s="106" t="s">
        <v>43</v>
      </c>
      <c r="H46" s="106" t="s">
        <v>43</v>
      </c>
      <c r="I46" s="106" t="s">
        <v>43</v>
      </c>
      <c r="J46" s="106" t="s">
        <v>43</v>
      </c>
      <c r="K46" s="106" t="s">
        <v>43</v>
      </c>
      <c r="L46" s="106" t="s">
        <v>43</v>
      </c>
      <c r="M46" s="106" t="s">
        <v>43</v>
      </c>
      <c r="N46" s="106" t="s">
        <v>43</v>
      </c>
      <c r="O46" s="106" t="s">
        <v>43</v>
      </c>
      <c r="P46" s="106" t="s">
        <v>43</v>
      </c>
      <c r="Q46" s="106" t="s">
        <v>43</v>
      </c>
      <c r="R46" s="261">
        <f t="shared" si="2"/>
        <v>0</v>
      </c>
      <c r="S46" s="267" t="s">
        <v>482</v>
      </c>
      <c r="T46" s="264" t="s">
        <v>43</v>
      </c>
      <c r="U46" s="264" t="s">
        <v>43</v>
      </c>
      <c r="V46" s="264" t="s">
        <v>43</v>
      </c>
      <c r="W46" s="264" t="s">
        <v>43</v>
      </c>
      <c r="X46" s="264" t="s">
        <v>43</v>
      </c>
      <c r="Y46" s="264" t="s">
        <v>43</v>
      </c>
      <c r="Z46" s="264" t="s">
        <v>43</v>
      </c>
      <c r="AA46" s="264" t="s">
        <v>43</v>
      </c>
      <c r="AB46" s="264" t="s">
        <v>43</v>
      </c>
      <c r="AC46" s="264" t="s">
        <v>43</v>
      </c>
      <c r="AD46" s="264" t="s">
        <v>43</v>
      </c>
      <c r="AE46" s="264" t="s">
        <v>43</v>
      </c>
      <c r="AF46" s="257"/>
      <c r="AG46" s="266" t="s">
        <v>490</v>
      </c>
      <c r="AH46" s="106" t="s">
        <v>43</v>
      </c>
      <c r="AI46" s="106" t="s">
        <v>43</v>
      </c>
      <c r="AJ46" s="106">
        <v>75</v>
      </c>
      <c r="AK46" s="106" t="s">
        <v>43</v>
      </c>
      <c r="AL46" s="246">
        <v>36</v>
      </c>
      <c r="AM46" s="106">
        <v>44</v>
      </c>
      <c r="AN46" s="106" t="s">
        <v>43</v>
      </c>
      <c r="AO46" s="106" t="s">
        <v>43</v>
      </c>
      <c r="AP46" s="106" t="s">
        <v>43</v>
      </c>
      <c r="AQ46" s="106" t="s">
        <v>43</v>
      </c>
      <c r="AR46" s="106" t="s">
        <v>43</v>
      </c>
      <c r="AS46" s="106" t="s">
        <v>43</v>
      </c>
      <c r="AT46" s="106" t="s">
        <v>43</v>
      </c>
      <c r="AU46" s="106" t="s">
        <v>43</v>
      </c>
      <c r="AV46" s="106" t="s">
        <v>43</v>
      </c>
      <c r="AW46" s="106" t="s">
        <v>43</v>
      </c>
      <c r="AX46" s="261">
        <f t="shared" si="3"/>
        <v>155</v>
      </c>
      <c r="AY46" s="267" t="s">
        <v>483</v>
      </c>
      <c r="AZ46" s="264" t="s">
        <v>43</v>
      </c>
      <c r="BA46" s="264" t="s">
        <v>43</v>
      </c>
      <c r="BB46" s="264" t="s">
        <v>43</v>
      </c>
      <c r="BC46" s="264" t="s">
        <v>43</v>
      </c>
      <c r="BD46" s="264" t="s">
        <v>43</v>
      </c>
      <c r="BE46" s="264" t="s">
        <v>43</v>
      </c>
      <c r="BF46" s="264" t="s">
        <v>43</v>
      </c>
      <c r="BG46" s="264" t="s">
        <v>43</v>
      </c>
      <c r="BH46" s="264" t="s">
        <v>43</v>
      </c>
      <c r="BI46" s="264" t="s">
        <v>43</v>
      </c>
      <c r="BJ46" s="264" t="s">
        <v>43</v>
      </c>
      <c r="BK46" s="264" t="s">
        <v>43</v>
      </c>
    </row>
    <row r="47" spans="1:63" x14ac:dyDescent="0.25">
      <c r="A47" s="251" t="s">
        <v>491</v>
      </c>
      <c r="B47" s="106" t="s">
        <v>43</v>
      </c>
      <c r="C47" s="106" t="s">
        <v>43</v>
      </c>
      <c r="D47" s="106" t="s">
        <v>43</v>
      </c>
      <c r="E47" s="106" t="s">
        <v>43</v>
      </c>
      <c r="F47" s="106" t="s">
        <v>43</v>
      </c>
      <c r="G47" s="106" t="s">
        <v>43</v>
      </c>
      <c r="H47" s="106" t="s">
        <v>43</v>
      </c>
      <c r="I47" s="106" t="s">
        <v>43</v>
      </c>
      <c r="J47" s="106" t="s">
        <v>43</v>
      </c>
      <c r="K47" s="106" t="s">
        <v>43</v>
      </c>
      <c r="L47" s="106" t="s">
        <v>43</v>
      </c>
      <c r="M47" s="106" t="s">
        <v>43</v>
      </c>
      <c r="N47" s="106" t="s">
        <v>43</v>
      </c>
      <c r="O47" s="106" t="s">
        <v>43</v>
      </c>
      <c r="P47" s="106" t="s">
        <v>43</v>
      </c>
      <c r="Q47" s="106" t="s">
        <v>43</v>
      </c>
      <c r="R47" s="261">
        <f t="shared" si="2"/>
        <v>0</v>
      </c>
      <c r="S47" s="267" t="s">
        <v>482</v>
      </c>
      <c r="T47" s="264" t="s">
        <v>43</v>
      </c>
      <c r="U47" s="264" t="s">
        <v>43</v>
      </c>
      <c r="V47" s="264" t="s">
        <v>43</v>
      </c>
      <c r="W47" s="264" t="s">
        <v>43</v>
      </c>
      <c r="X47" s="264" t="s">
        <v>43</v>
      </c>
      <c r="Y47" s="264" t="s">
        <v>43</v>
      </c>
      <c r="Z47" s="264" t="s">
        <v>43</v>
      </c>
      <c r="AA47" s="264" t="s">
        <v>43</v>
      </c>
      <c r="AB47" s="264" t="s">
        <v>43</v>
      </c>
      <c r="AC47" s="264" t="s">
        <v>43</v>
      </c>
      <c r="AD47" s="264" t="s">
        <v>43</v>
      </c>
      <c r="AE47" s="264" t="s">
        <v>43</v>
      </c>
      <c r="AF47" s="257"/>
      <c r="AG47" s="266" t="s">
        <v>491</v>
      </c>
      <c r="AH47" s="106" t="s">
        <v>43</v>
      </c>
      <c r="AI47" s="106" t="s">
        <v>43</v>
      </c>
      <c r="AJ47" s="106">
        <v>37</v>
      </c>
      <c r="AK47" s="106" t="s">
        <v>43</v>
      </c>
      <c r="AL47" s="246">
        <v>106</v>
      </c>
      <c r="AM47" s="106">
        <v>112</v>
      </c>
      <c r="AN47" s="106" t="s">
        <v>43</v>
      </c>
      <c r="AO47" s="106" t="s">
        <v>43</v>
      </c>
      <c r="AP47" s="106" t="s">
        <v>43</v>
      </c>
      <c r="AQ47" s="106" t="s">
        <v>43</v>
      </c>
      <c r="AR47" s="106" t="s">
        <v>43</v>
      </c>
      <c r="AS47" s="106" t="s">
        <v>43</v>
      </c>
      <c r="AT47" s="106" t="s">
        <v>43</v>
      </c>
      <c r="AU47" s="106" t="s">
        <v>43</v>
      </c>
      <c r="AV47" s="106" t="s">
        <v>43</v>
      </c>
      <c r="AW47" s="106" t="s">
        <v>43</v>
      </c>
      <c r="AX47" s="261">
        <f t="shared" si="3"/>
        <v>255</v>
      </c>
      <c r="AY47" s="267" t="s">
        <v>483</v>
      </c>
      <c r="AZ47" s="264" t="s">
        <v>43</v>
      </c>
      <c r="BA47" s="264" t="s">
        <v>43</v>
      </c>
      <c r="BB47" s="264" t="s">
        <v>43</v>
      </c>
      <c r="BC47" s="264" t="s">
        <v>43</v>
      </c>
      <c r="BD47" s="264" t="s">
        <v>43</v>
      </c>
      <c r="BE47" s="264" t="s">
        <v>43</v>
      </c>
      <c r="BF47" s="264" t="s">
        <v>43</v>
      </c>
      <c r="BG47" s="264" t="s">
        <v>43</v>
      </c>
      <c r="BH47" s="264" t="s">
        <v>43</v>
      </c>
      <c r="BI47" s="106" t="s">
        <v>43</v>
      </c>
      <c r="BJ47" s="106" t="s">
        <v>43</v>
      </c>
      <c r="BK47" s="106" t="s">
        <v>43</v>
      </c>
    </row>
    <row r="48" spans="1:63" x14ac:dyDescent="0.25">
      <c r="A48" s="251" t="s">
        <v>492</v>
      </c>
      <c r="B48" s="106" t="s">
        <v>43</v>
      </c>
      <c r="C48" s="106" t="s">
        <v>43</v>
      </c>
      <c r="D48" s="106" t="s">
        <v>43</v>
      </c>
      <c r="E48" s="106" t="s">
        <v>43</v>
      </c>
      <c r="F48" s="106" t="s">
        <v>43</v>
      </c>
      <c r="G48" s="106" t="s">
        <v>43</v>
      </c>
      <c r="H48" s="106" t="s">
        <v>43</v>
      </c>
      <c r="I48" s="106" t="s">
        <v>43</v>
      </c>
      <c r="J48" s="106" t="s">
        <v>43</v>
      </c>
      <c r="K48" s="106" t="s">
        <v>43</v>
      </c>
      <c r="L48" s="106" t="s">
        <v>43</v>
      </c>
      <c r="M48" s="106" t="s">
        <v>43</v>
      </c>
      <c r="N48" s="106" t="s">
        <v>43</v>
      </c>
      <c r="O48" s="106" t="s">
        <v>43</v>
      </c>
      <c r="P48" s="106" t="s">
        <v>43</v>
      </c>
      <c r="Q48" s="106" t="s">
        <v>43</v>
      </c>
      <c r="R48" s="261">
        <f t="shared" si="2"/>
        <v>0</v>
      </c>
      <c r="S48" s="267" t="s">
        <v>482</v>
      </c>
      <c r="T48" s="264" t="s">
        <v>43</v>
      </c>
      <c r="U48" s="264" t="s">
        <v>43</v>
      </c>
      <c r="V48" s="264" t="s">
        <v>43</v>
      </c>
      <c r="W48" s="264" t="s">
        <v>43</v>
      </c>
      <c r="X48" s="264" t="s">
        <v>43</v>
      </c>
      <c r="Y48" s="264" t="s">
        <v>43</v>
      </c>
      <c r="Z48" s="264" t="s">
        <v>43</v>
      </c>
      <c r="AA48" s="264" t="s">
        <v>43</v>
      </c>
      <c r="AB48" s="264" t="s">
        <v>43</v>
      </c>
      <c r="AC48" s="264" t="s">
        <v>43</v>
      </c>
      <c r="AD48" s="264" t="s">
        <v>43</v>
      </c>
      <c r="AE48" s="264" t="s">
        <v>43</v>
      </c>
      <c r="AF48" s="257"/>
      <c r="AG48" s="266" t="s">
        <v>492</v>
      </c>
      <c r="AH48" s="106" t="s">
        <v>43</v>
      </c>
      <c r="AI48" s="106" t="s">
        <v>43</v>
      </c>
      <c r="AJ48" s="106">
        <v>10</v>
      </c>
      <c r="AK48" s="106" t="s">
        <v>43</v>
      </c>
      <c r="AL48" s="246">
        <v>14</v>
      </c>
      <c r="AM48" s="106">
        <v>26</v>
      </c>
      <c r="AN48" s="106" t="s">
        <v>43</v>
      </c>
      <c r="AO48" s="106" t="s">
        <v>43</v>
      </c>
      <c r="AP48" s="106" t="s">
        <v>43</v>
      </c>
      <c r="AQ48" s="106" t="s">
        <v>43</v>
      </c>
      <c r="AR48" s="106" t="s">
        <v>43</v>
      </c>
      <c r="AS48" s="106" t="s">
        <v>43</v>
      </c>
      <c r="AT48" s="106" t="s">
        <v>43</v>
      </c>
      <c r="AU48" s="106" t="s">
        <v>43</v>
      </c>
      <c r="AV48" s="106" t="s">
        <v>43</v>
      </c>
      <c r="AW48" s="106" t="s">
        <v>43</v>
      </c>
      <c r="AX48" s="261">
        <f t="shared" si="3"/>
        <v>50</v>
      </c>
      <c r="AY48" s="267" t="s">
        <v>483</v>
      </c>
      <c r="AZ48" s="264" t="s">
        <v>43</v>
      </c>
      <c r="BA48" s="264" t="s">
        <v>43</v>
      </c>
      <c r="BB48" s="264" t="s">
        <v>43</v>
      </c>
      <c r="BC48" s="264" t="s">
        <v>43</v>
      </c>
      <c r="BD48" s="264" t="s">
        <v>43</v>
      </c>
      <c r="BE48" s="264" t="s">
        <v>43</v>
      </c>
      <c r="BF48" s="264" t="s">
        <v>43</v>
      </c>
      <c r="BG48" s="264" t="s">
        <v>43</v>
      </c>
      <c r="BH48" s="264" t="s">
        <v>43</v>
      </c>
      <c r="BI48" s="106" t="s">
        <v>43</v>
      </c>
      <c r="BJ48" s="106" t="s">
        <v>43</v>
      </c>
      <c r="BK48" s="106" t="s">
        <v>43</v>
      </c>
    </row>
    <row r="49" spans="1:63" x14ac:dyDescent="0.25">
      <c r="A49" s="251" t="s">
        <v>493</v>
      </c>
      <c r="B49" s="106" t="s">
        <v>43</v>
      </c>
      <c r="C49" s="106" t="s">
        <v>43</v>
      </c>
      <c r="D49" s="106" t="s">
        <v>43</v>
      </c>
      <c r="E49" s="106" t="s">
        <v>43</v>
      </c>
      <c r="F49" s="106" t="s">
        <v>43</v>
      </c>
      <c r="G49" s="106" t="s">
        <v>43</v>
      </c>
      <c r="H49" s="106" t="s">
        <v>43</v>
      </c>
      <c r="I49" s="106" t="s">
        <v>43</v>
      </c>
      <c r="J49" s="106" t="s">
        <v>43</v>
      </c>
      <c r="K49" s="106" t="s">
        <v>43</v>
      </c>
      <c r="L49" s="106" t="s">
        <v>43</v>
      </c>
      <c r="M49" s="106" t="s">
        <v>43</v>
      </c>
      <c r="N49" s="106" t="s">
        <v>43</v>
      </c>
      <c r="O49" s="106" t="s">
        <v>43</v>
      </c>
      <c r="P49" s="106" t="s">
        <v>43</v>
      </c>
      <c r="Q49" s="106" t="s">
        <v>43</v>
      </c>
      <c r="R49" s="261">
        <f t="shared" si="2"/>
        <v>0</v>
      </c>
      <c r="S49" s="267" t="s">
        <v>482</v>
      </c>
      <c r="T49" s="264" t="s">
        <v>43</v>
      </c>
      <c r="U49" s="264" t="s">
        <v>43</v>
      </c>
      <c r="V49" s="264" t="s">
        <v>43</v>
      </c>
      <c r="W49" s="264" t="s">
        <v>43</v>
      </c>
      <c r="X49" s="264" t="s">
        <v>43</v>
      </c>
      <c r="Y49" s="264" t="s">
        <v>43</v>
      </c>
      <c r="Z49" s="264" t="s">
        <v>43</v>
      </c>
      <c r="AA49" s="264" t="s">
        <v>43</v>
      </c>
      <c r="AB49" s="264" t="s">
        <v>43</v>
      </c>
      <c r="AC49" s="264" t="s">
        <v>43</v>
      </c>
      <c r="AD49" s="264" t="s">
        <v>43</v>
      </c>
      <c r="AE49" s="264" t="s">
        <v>43</v>
      </c>
      <c r="AF49" s="257"/>
      <c r="AG49" s="266" t="s">
        <v>493</v>
      </c>
      <c r="AH49" s="106" t="s">
        <v>43</v>
      </c>
      <c r="AI49" s="106" t="s">
        <v>43</v>
      </c>
      <c r="AJ49" s="106">
        <v>29</v>
      </c>
      <c r="AK49" s="106" t="s">
        <v>43</v>
      </c>
      <c r="AL49" s="246">
        <v>35</v>
      </c>
      <c r="AM49" s="106">
        <v>19</v>
      </c>
      <c r="AN49" s="106" t="s">
        <v>43</v>
      </c>
      <c r="AO49" s="106" t="s">
        <v>43</v>
      </c>
      <c r="AP49" s="106" t="s">
        <v>43</v>
      </c>
      <c r="AQ49" s="106" t="s">
        <v>43</v>
      </c>
      <c r="AR49" s="106" t="s">
        <v>43</v>
      </c>
      <c r="AS49" s="106" t="s">
        <v>43</v>
      </c>
      <c r="AT49" s="106" t="s">
        <v>43</v>
      </c>
      <c r="AU49" s="106" t="s">
        <v>43</v>
      </c>
      <c r="AV49" s="106" t="s">
        <v>43</v>
      </c>
      <c r="AW49" s="106" t="s">
        <v>43</v>
      </c>
      <c r="AX49" s="261">
        <f t="shared" si="3"/>
        <v>83</v>
      </c>
      <c r="AY49" s="267" t="s">
        <v>483</v>
      </c>
      <c r="AZ49" s="264" t="s">
        <v>43</v>
      </c>
      <c r="BA49" s="264" t="s">
        <v>43</v>
      </c>
      <c r="BB49" s="264" t="s">
        <v>43</v>
      </c>
      <c r="BC49" s="264" t="s">
        <v>43</v>
      </c>
      <c r="BD49" s="264" t="s">
        <v>43</v>
      </c>
      <c r="BE49" s="264" t="s">
        <v>43</v>
      </c>
      <c r="BF49" s="264" t="s">
        <v>43</v>
      </c>
      <c r="BG49" s="264" t="s">
        <v>43</v>
      </c>
      <c r="BH49" s="264" t="s">
        <v>43</v>
      </c>
      <c r="BI49" s="106" t="s">
        <v>43</v>
      </c>
      <c r="BJ49" s="106" t="s">
        <v>43</v>
      </c>
      <c r="BK49" s="106" t="s">
        <v>43</v>
      </c>
    </row>
    <row r="50" spans="1:63" x14ac:dyDescent="0.25">
      <c r="A50" s="251" t="s">
        <v>494</v>
      </c>
      <c r="B50" s="106" t="s">
        <v>43</v>
      </c>
      <c r="C50" s="106" t="s">
        <v>43</v>
      </c>
      <c r="D50" s="106" t="s">
        <v>43</v>
      </c>
      <c r="E50" s="106" t="s">
        <v>43</v>
      </c>
      <c r="F50" s="106" t="s">
        <v>43</v>
      </c>
      <c r="G50" s="106" t="s">
        <v>43</v>
      </c>
      <c r="H50" s="106" t="s">
        <v>43</v>
      </c>
      <c r="I50" s="106" t="s">
        <v>43</v>
      </c>
      <c r="J50" s="106" t="s">
        <v>43</v>
      </c>
      <c r="K50" s="106" t="s">
        <v>43</v>
      </c>
      <c r="L50" s="106" t="s">
        <v>43</v>
      </c>
      <c r="M50" s="106" t="s">
        <v>43</v>
      </c>
      <c r="N50" s="106" t="s">
        <v>43</v>
      </c>
      <c r="O50" s="106" t="s">
        <v>43</v>
      </c>
      <c r="P50" s="106" t="s">
        <v>43</v>
      </c>
      <c r="Q50" s="106" t="s">
        <v>43</v>
      </c>
      <c r="R50" s="261">
        <f t="shared" si="2"/>
        <v>0</v>
      </c>
      <c r="S50" s="267" t="s">
        <v>482</v>
      </c>
      <c r="T50" s="264" t="s">
        <v>43</v>
      </c>
      <c r="U50" s="264" t="s">
        <v>43</v>
      </c>
      <c r="V50" s="264" t="s">
        <v>43</v>
      </c>
      <c r="W50" s="264" t="s">
        <v>43</v>
      </c>
      <c r="X50" s="264" t="s">
        <v>43</v>
      </c>
      <c r="Y50" s="264" t="s">
        <v>43</v>
      </c>
      <c r="Z50" s="264" t="s">
        <v>43</v>
      </c>
      <c r="AA50" s="264" t="s">
        <v>43</v>
      </c>
      <c r="AB50" s="264" t="s">
        <v>43</v>
      </c>
      <c r="AC50" s="264" t="s">
        <v>43</v>
      </c>
      <c r="AD50" s="264" t="s">
        <v>43</v>
      </c>
      <c r="AE50" s="264" t="s">
        <v>43</v>
      </c>
      <c r="AF50" s="257"/>
      <c r="AG50" s="266" t="s">
        <v>494</v>
      </c>
      <c r="AH50" s="106" t="s">
        <v>43</v>
      </c>
      <c r="AI50" s="106" t="s">
        <v>43</v>
      </c>
      <c r="AJ50" s="106">
        <v>45</v>
      </c>
      <c r="AK50" s="106" t="s">
        <v>43</v>
      </c>
      <c r="AL50" s="246">
        <v>37</v>
      </c>
      <c r="AM50" s="106">
        <v>29</v>
      </c>
      <c r="AN50" s="106" t="s">
        <v>43</v>
      </c>
      <c r="AO50" s="106" t="s">
        <v>43</v>
      </c>
      <c r="AP50" s="106" t="s">
        <v>43</v>
      </c>
      <c r="AQ50" s="106" t="s">
        <v>43</v>
      </c>
      <c r="AR50" s="106" t="s">
        <v>43</v>
      </c>
      <c r="AS50" s="106" t="s">
        <v>43</v>
      </c>
      <c r="AT50" s="106" t="s">
        <v>43</v>
      </c>
      <c r="AU50" s="106" t="s">
        <v>43</v>
      </c>
      <c r="AV50" s="106" t="s">
        <v>43</v>
      </c>
      <c r="AW50" s="106" t="s">
        <v>43</v>
      </c>
      <c r="AX50" s="261">
        <f t="shared" si="3"/>
        <v>111</v>
      </c>
      <c r="AY50" s="267" t="s">
        <v>483</v>
      </c>
      <c r="AZ50" s="264" t="s">
        <v>43</v>
      </c>
      <c r="BA50" s="264" t="s">
        <v>43</v>
      </c>
      <c r="BB50" s="264" t="s">
        <v>43</v>
      </c>
      <c r="BC50" s="264" t="s">
        <v>43</v>
      </c>
      <c r="BD50" s="264" t="s">
        <v>43</v>
      </c>
      <c r="BE50" s="264" t="s">
        <v>43</v>
      </c>
      <c r="BF50" s="264" t="s">
        <v>43</v>
      </c>
      <c r="BG50" s="264" t="s">
        <v>43</v>
      </c>
      <c r="BH50" s="264" t="s">
        <v>43</v>
      </c>
      <c r="BI50" s="264" t="s">
        <v>43</v>
      </c>
      <c r="BJ50" s="264" t="s">
        <v>43</v>
      </c>
      <c r="BK50" s="264" t="s">
        <v>43</v>
      </c>
    </row>
    <row r="51" spans="1:63" x14ac:dyDescent="0.25">
      <c r="A51" s="251" t="s">
        <v>495</v>
      </c>
      <c r="B51" s="106" t="s">
        <v>43</v>
      </c>
      <c r="C51" s="106" t="s">
        <v>43</v>
      </c>
      <c r="D51" s="106" t="s">
        <v>43</v>
      </c>
      <c r="E51" s="106" t="s">
        <v>43</v>
      </c>
      <c r="F51" s="106" t="s">
        <v>43</v>
      </c>
      <c r="G51" s="106" t="s">
        <v>43</v>
      </c>
      <c r="H51" s="106" t="s">
        <v>43</v>
      </c>
      <c r="I51" s="106" t="s">
        <v>43</v>
      </c>
      <c r="J51" s="106" t="s">
        <v>43</v>
      </c>
      <c r="K51" s="106" t="s">
        <v>43</v>
      </c>
      <c r="L51" s="106" t="s">
        <v>43</v>
      </c>
      <c r="M51" s="106" t="s">
        <v>43</v>
      </c>
      <c r="N51" s="106" t="s">
        <v>43</v>
      </c>
      <c r="O51" s="106" t="s">
        <v>43</v>
      </c>
      <c r="P51" s="106" t="s">
        <v>43</v>
      </c>
      <c r="Q51" s="106" t="s">
        <v>43</v>
      </c>
      <c r="R51" s="261">
        <f t="shared" si="2"/>
        <v>0</v>
      </c>
      <c r="S51" s="267" t="s">
        <v>482</v>
      </c>
      <c r="T51" s="264" t="s">
        <v>43</v>
      </c>
      <c r="U51" s="264" t="s">
        <v>43</v>
      </c>
      <c r="V51" s="264" t="s">
        <v>43</v>
      </c>
      <c r="W51" s="264" t="s">
        <v>43</v>
      </c>
      <c r="X51" s="264" t="s">
        <v>43</v>
      </c>
      <c r="Y51" s="264" t="s">
        <v>43</v>
      </c>
      <c r="Z51" s="264" t="s">
        <v>43</v>
      </c>
      <c r="AA51" s="264" t="s">
        <v>43</v>
      </c>
      <c r="AB51" s="264" t="s">
        <v>43</v>
      </c>
      <c r="AC51" s="264" t="s">
        <v>43</v>
      </c>
      <c r="AD51" s="264" t="s">
        <v>43</v>
      </c>
      <c r="AE51" s="264" t="s">
        <v>43</v>
      </c>
      <c r="AF51" s="257"/>
      <c r="AG51" s="266" t="s">
        <v>495</v>
      </c>
      <c r="AH51" s="106" t="s">
        <v>43</v>
      </c>
      <c r="AI51" s="106" t="s">
        <v>43</v>
      </c>
      <c r="AJ51" s="106">
        <v>0</v>
      </c>
      <c r="AK51" s="106" t="s">
        <v>43</v>
      </c>
      <c r="AL51" s="246">
        <v>11</v>
      </c>
      <c r="AM51" s="106">
        <v>18</v>
      </c>
      <c r="AN51" s="106" t="s">
        <v>43</v>
      </c>
      <c r="AO51" s="106" t="s">
        <v>43</v>
      </c>
      <c r="AP51" s="106" t="s">
        <v>43</v>
      </c>
      <c r="AQ51" s="106" t="s">
        <v>43</v>
      </c>
      <c r="AR51" s="106" t="s">
        <v>43</v>
      </c>
      <c r="AS51" s="106" t="s">
        <v>43</v>
      </c>
      <c r="AT51" s="106" t="s">
        <v>43</v>
      </c>
      <c r="AU51" s="106" t="s">
        <v>43</v>
      </c>
      <c r="AV51" s="106" t="s">
        <v>43</v>
      </c>
      <c r="AW51" s="106" t="s">
        <v>43</v>
      </c>
      <c r="AX51" s="261">
        <f t="shared" si="3"/>
        <v>29</v>
      </c>
      <c r="AY51" s="267" t="s">
        <v>483</v>
      </c>
      <c r="AZ51" s="264" t="s">
        <v>43</v>
      </c>
      <c r="BA51" s="264" t="s">
        <v>43</v>
      </c>
      <c r="BB51" s="264" t="s">
        <v>43</v>
      </c>
      <c r="BC51" s="264" t="s">
        <v>43</v>
      </c>
      <c r="BD51" s="264" t="s">
        <v>43</v>
      </c>
      <c r="BE51" s="264" t="s">
        <v>43</v>
      </c>
      <c r="BF51" s="264" t="s">
        <v>43</v>
      </c>
      <c r="BG51" s="264" t="s">
        <v>43</v>
      </c>
      <c r="BH51" s="264" t="s">
        <v>43</v>
      </c>
      <c r="BI51" s="264" t="s">
        <v>43</v>
      </c>
      <c r="BJ51" s="264" t="s">
        <v>43</v>
      </c>
      <c r="BK51" s="264" t="s">
        <v>43</v>
      </c>
    </row>
    <row r="52" spans="1:63" x14ac:dyDescent="0.25">
      <c r="A52" s="251" t="s">
        <v>496</v>
      </c>
      <c r="B52" s="106" t="s">
        <v>43</v>
      </c>
      <c r="C52" s="106" t="s">
        <v>43</v>
      </c>
      <c r="D52" s="106" t="s">
        <v>43</v>
      </c>
      <c r="E52" s="106" t="s">
        <v>43</v>
      </c>
      <c r="F52" s="106" t="s">
        <v>43</v>
      </c>
      <c r="G52" s="106" t="s">
        <v>43</v>
      </c>
      <c r="H52" s="106" t="s">
        <v>43</v>
      </c>
      <c r="I52" s="106" t="s">
        <v>43</v>
      </c>
      <c r="J52" s="106" t="s">
        <v>43</v>
      </c>
      <c r="K52" s="106" t="s">
        <v>43</v>
      </c>
      <c r="L52" s="106" t="s">
        <v>43</v>
      </c>
      <c r="M52" s="106" t="s">
        <v>43</v>
      </c>
      <c r="N52" s="106" t="s">
        <v>43</v>
      </c>
      <c r="O52" s="106" t="s">
        <v>43</v>
      </c>
      <c r="P52" s="106" t="s">
        <v>43</v>
      </c>
      <c r="Q52" s="106" t="s">
        <v>43</v>
      </c>
      <c r="R52" s="261">
        <f t="shared" si="2"/>
        <v>0</v>
      </c>
      <c r="S52" s="267" t="s">
        <v>482</v>
      </c>
      <c r="T52" s="264" t="s">
        <v>43</v>
      </c>
      <c r="U52" s="264" t="s">
        <v>43</v>
      </c>
      <c r="V52" s="264" t="s">
        <v>43</v>
      </c>
      <c r="W52" s="264" t="s">
        <v>43</v>
      </c>
      <c r="X52" s="264" t="s">
        <v>43</v>
      </c>
      <c r="Y52" s="264" t="s">
        <v>43</v>
      </c>
      <c r="Z52" s="264" t="s">
        <v>43</v>
      </c>
      <c r="AA52" s="264" t="s">
        <v>43</v>
      </c>
      <c r="AB52" s="264" t="s">
        <v>43</v>
      </c>
      <c r="AC52" s="264" t="s">
        <v>43</v>
      </c>
      <c r="AD52" s="264" t="s">
        <v>43</v>
      </c>
      <c r="AE52" s="264" t="s">
        <v>43</v>
      </c>
      <c r="AF52" s="257"/>
      <c r="AG52" s="266" t="s">
        <v>496</v>
      </c>
      <c r="AH52" s="106" t="s">
        <v>43</v>
      </c>
      <c r="AI52" s="106" t="s">
        <v>43</v>
      </c>
      <c r="AJ52" s="106">
        <v>0</v>
      </c>
      <c r="AK52" s="106" t="s">
        <v>43</v>
      </c>
      <c r="AL52" s="246">
        <v>16</v>
      </c>
      <c r="AM52" s="106">
        <v>18</v>
      </c>
      <c r="AN52" s="106" t="s">
        <v>43</v>
      </c>
      <c r="AO52" s="106" t="s">
        <v>43</v>
      </c>
      <c r="AP52" s="106" t="s">
        <v>43</v>
      </c>
      <c r="AQ52" s="106" t="s">
        <v>43</v>
      </c>
      <c r="AR52" s="106" t="s">
        <v>43</v>
      </c>
      <c r="AS52" s="106" t="s">
        <v>43</v>
      </c>
      <c r="AT52" s="106" t="s">
        <v>43</v>
      </c>
      <c r="AU52" s="106" t="s">
        <v>43</v>
      </c>
      <c r="AV52" s="106" t="s">
        <v>43</v>
      </c>
      <c r="AW52" s="106" t="s">
        <v>43</v>
      </c>
      <c r="AX52" s="261">
        <f t="shared" si="3"/>
        <v>34</v>
      </c>
      <c r="AY52" s="267" t="s">
        <v>483</v>
      </c>
      <c r="AZ52" s="264" t="s">
        <v>43</v>
      </c>
      <c r="BA52" s="264" t="s">
        <v>43</v>
      </c>
      <c r="BB52" s="264" t="s">
        <v>43</v>
      </c>
      <c r="BC52" s="264" t="s">
        <v>43</v>
      </c>
      <c r="BD52" s="264" t="s">
        <v>43</v>
      </c>
      <c r="BE52" s="264" t="s">
        <v>43</v>
      </c>
      <c r="BF52" s="264" t="s">
        <v>43</v>
      </c>
      <c r="BG52" s="264" t="s">
        <v>43</v>
      </c>
      <c r="BH52" s="264" t="s">
        <v>43</v>
      </c>
      <c r="BI52" s="264" t="s">
        <v>43</v>
      </c>
      <c r="BJ52" s="264" t="s">
        <v>43</v>
      </c>
      <c r="BK52" s="264" t="s">
        <v>43</v>
      </c>
    </row>
    <row r="53" spans="1:63" x14ac:dyDescent="0.25">
      <c r="A53" s="251" t="s">
        <v>497</v>
      </c>
      <c r="B53" s="106" t="s">
        <v>43</v>
      </c>
      <c r="C53" s="106" t="s">
        <v>43</v>
      </c>
      <c r="D53" s="106" t="s">
        <v>43</v>
      </c>
      <c r="E53" s="106" t="s">
        <v>43</v>
      </c>
      <c r="F53" s="106" t="s">
        <v>43</v>
      </c>
      <c r="G53" s="106" t="s">
        <v>43</v>
      </c>
      <c r="H53" s="106" t="s">
        <v>43</v>
      </c>
      <c r="I53" s="106" t="s">
        <v>43</v>
      </c>
      <c r="J53" s="106" t="s">
        <v>43</v>
      </c>
      <c r="K53" s="106" t="s">
        <v>43</v>
      </c>
      <c r="L53" s="106" t="s">
        <v>43</v>
      </c>
      <c r="M53" s="106" t="s">
        <v>43</v>
      </c>
      <c r="N53" s="106" t="s">
        <v>43</v>
      </c>
      <c r="O53" s="106" t="s">
        <v>43</v>
      </c>
      <c r="P53" s="106" t="s">
        <v>43</v>
      </c>
      <c r="Q53" s="106" t="s">
        <v>43</v>
      </c>
      <c r="R53" s="261">
        <f t="shared" si="2"/>
        <v>0</v>
      </c>
      <c r="S53" s="267" t="s">
        <v>482</v>
      </c>
      <c r="T53" s="264" t="s">
        <v>43</v>
      </c>
      <c r="U53" s="264" t="s">
        <v>43</v>
      </c>
      <c r="V53" s="264" t="s">
        <v>43</v>
      </c>
      <c r="W53" s="264" t="s">
        <v>43</v>
      </c>
      <c r="X53" s="264" t="s">
        <v>43</v>
      </c>
      <c r="Y53" s="264" t="s">
        <v>43</v>
      </c>
      <c r="Z53" s="264" t="s">
        <v>43</v>
      </c>
      <c r="AA53" s="264" t="s">
        <v>43</v>
      </c>
      <c r="AB53" s="264" t="s">
        <v>43</v>
      </c>
      <c r="AC53" s="264" t="s">
        <v>43</v>
      </c>
      <c r="AD53" s="264" t="s">
        <v>43</v>
      </c>
      <c r="AE53" s="264" t="s">
        <v>43</v>
      </c>
      <c r="AF53" s="257"/>
      <c r="AG53" s="266" t="s">
        <v>497</v>
      </c>
      <c r="AH53" s="106" t="s">
        <v>43</v>
      </c>
      <c r="AI53" s="106" t="s">
        <v>43</v>
      </c>
      <c r="AJ53" s="106">
        <v>0</v>
      </c>
      <c r="AK53" s="106"/>
      <c r="AL53" s="246">
        <v>6</v>
      </c>
      <c r="AM53" s="106">
        <v>34</v>
      </c>
      <c r="AN53" s="106" t="s">
        <v>43</v>
      </c>
      <c r="AO53" s="106" t="s">
        <v>43</v>
      </c>
      <c r="AP53" s="106" t="s">
        <v>43</v>
      </c>
      <c r="AQ53" s="106" t="s">
        <v>43</v>
      </c>
      <c r="AR53" s="106" t="s">
        <v>43</v>
      </c>
      <c r="AS53" s="106" t="s">
        <v>43</v>
      </c>
      <c r="AT53" s="106" t="s">
        <v>43</v>
      </c>
      <c r="AU53" s="106" t="s">
        <v>43</v>
      </c>
      <c r="AV53" s="106" t="s">
        <v>43</v>
      </c>
      <c r="AW53" s="106" t="s">
        <v>43</v>
      </c>
      <c r="AX53" s="261">
        <f t="shared" si="3"/>
        <v>40</v>
      </c>
      <c r="AY53" s="267" t="s">
        <v>483</v>
      </c>
      <c r="AZ53" s="264" t="s">
        <v>43</v>
      </c>
      <c r="BA53" s="264" t="s">
        <v>43</v>
      </c>
      <c r="BB53" s="264" t="s">
        <v>43</v>
      </c>
      <c r="BC53" s="264" t="s">
        <v>43</v>
      </c>
      <c r="BD53" s="264" t="s">
        <v>43</v>
      </c>
      <c r="BE53" s="264" t="s">
        <v>43</v>
      </c>
      <c r="BF53" s="264" t="s">
        <v>43</v>
      </c>
      <c r="BG53" s="264" t="s">
        <v>43</v>
      </c>
      <c r="BH53" s="264" t="s">
        <v>43</v>
      </c>
      <c r="BI53" s="264" t="s">
        <v>43</v>
      </c>
      <c r="BJ53" s="264" t="s">
        <v>43</v>
      </c>
      <c r="BK53" s="264" t="s">
        <v>43</v>
      </c>
    </row>
    <row r="54" spans="1:63" x14ac:dyDescent="0.25">
      <c r="A54" s="251" t="s">
        <v>498</v>
      </c>
      <c r="B54" s="106" t="s">
        <v>43</v>
      </c>
      <c r="C54" s="106"/>
      <c r="D54" s="106" t="s">
        <v>43</v>
      </c>
      <c r="E54" s="106" t="s">
        <v>43</v>
      </c>
      <c r="F54" s="106" t="s">
        <v>43</v>
      </c>
      <c r="G54" s="106" t="s">
        <v>43</v>
      </c>
      <c r="H54" s="106" t="s">
        <v>43</v>
      </c>
      <c r="I54" s="106" t="s">
        <v>43</v>
      </c>
      <c r="J54" s="106" t="s">
        <v>43</v>
      </c>
      <c r="K54" s="106" t="s">
        <v>43</v>
      </c>
      <c r="L54" s="106" t="s">
        <v>43</v>
      </c>
      <c r="M54" s="106" t="s">
        <v>43</v>
      </c>
      <c r="N54" s="106" t="s">
        <v>43</v>
      </c>
      <c r="O54" s="106" t="s">
        <v>43</v>
      </c>
      <c r="P54" s="106" t="s">
        <v>43</v>
      </c>
      <c r="Q54" s="106" t="s">
        <v>43</v>
      </c>
      <c r="R54" s="261">
        <f t="shared" si="2"/>
        <v>0</v>
      </c>
      <c r="S54" s="267" t="s">
        <v>482</v>
      </c>
      <c r="T54" s="264" t="s">
        <v>43</v>
      </c>
      <c r="U54" s="264" t="s">
        <v>43</v>
      </c>
      <c r="V54" s="264" t="s">
        <v>43</v>
      </c>
      <c r="W54" s="264" t="s">
        <v>43</v>
      </c>
      <c r="X54" s="264" t="s">
        <v>43</v>
      </c>
      <c r="Y54" s="264" t="s">
        <v>43</v>
      </c>
      <c r="Z54" s="264" t="s">
        <v>43</v>
      </c>
      <c r="AA54" s="264" t="s">
        <v>43</v>
      </c>
      <c r="AB54" s="264" t="s">
        <v>43</v>
      </c>
      <c r="AC54" s="264" t="s">
        <v>43</v>
      </c>
      <c r="AD54" s="264" t="s">
        <v>43</v>
      </c>
      <c r="AE54" s="264" t="s">
        <v>43</v>
      </c>
      <c r="AF54" s="257"/>
      <c r="AG54" s="266" t="s">
        <v>498</v>
      </c>
      <c r="AH54" s="106" t="s">
        <v>43</v>
      </c>
      <c r="AI54" s="106">
        <v>6</v>
      </c>
      <c r="AJ54" s="106">
        <v>54</v>
      </c>
      <c r="AK54" s="106" t="s">
        <v>43</v>
      </c>
      <c r="AL54" s="246">
        <v>33</v>
      </c>
      <c r="AM54" s="106">
        <v>19</v>
      </c>
      <c r="AN54" s="106" t="s">
        <v>43</v>
      </c>
      <c r="AO54" s="106" t="s">
        <v>43</v>
      </c>
      <c r="AP54" s="106" t="s">
        <v>43</v>
      </c>
      <c r="AQ54" s="106" t="s">
        <v>43</v>
      </c>
      <c r="AR54" s="106" t="s">
        <v>43</v>
      </c>
      <c r="AS54" s="106" t="s">
        <v>43</v>
      </c>
      <c r="AT54" s="106" t="s">
        <v>43</v>
      </c>
      <c r="AU54" s="106" t="s">
        <v>43</v>
      </c>
      <c r="AV54" s="106" t="s">
        <v>43</v>
      </c>
      <c r="AW54" s="106" t="s">
        <v>43</v>
      </c>
      <c r="AX54" s="261">
        <f t="shared" si="3"/>
        <v>112</v>
      </c>
      <c r="AY54" s="267" t="s">
        <v>483</v>
      </c>
      <c r="AZ54" s="264" t="s">
        <v>43</v>
      </c>
      <c r="BA54" s="264" t="s">
        <v>43</v>
      </c>
      <c r="BB54" s="264" t="s">
        <v>43</v>
      </c>
      <c r="BC54" s="264" t="s">
        <v>43</v>
      </c>
      <c r="BD54" s="264" t="s">
        <v>43</v>
      </c>
      <c r="BE54" s="264" t="s">
        <v>43</v>
      </c>
      <c r="BF54" s="264" t="s">
        <v>43</v>
      </c>
      <c r="BG54" s="264" t="s">
        <v>43</v>
      </c>
      <c r="BH54" s="264" t="s">
        <v>43</v>
      </c>
      <c r="BI54" s="264" t="s">
        <v>43</v>
      </c>
      <c r="BJ54" s="264" t="s">
        <v>43</v>
      </c>
      <c r="BK54" s="264" t="s">
        <v>43</v>
      </c>
    </row>
    <row r="55" spans="1:63" x14ac:dyDescent="0.25">
      <c r="A55" s="251" t="s">
        <v>499</v>
      </c>
      <c r="B55" s="106" t="s">
        <v>43</v>
      </c>
      <c r="C55" s="106" t="s">
        <v>43</v>
      </c>
      <c r="D55" s="106" t="s">
        <v>43</v>
      </c>
      <c r="E55" s="106" t="s">
        <v>43</v>
      </c>
      <c r="F55" s="106" t="s">
        <v>43</v>
      </c>
      <c r="G55" s="106" t="s">
        <v>43</v>
      </c>
      <c r="H55" s="106" t="s">
        <v>43</v>
      </c>
      <c r="I55" s="106" t="s">
        <v>43</v>
      </c>
      <c r="J55" s="106" t="s">
        <v>43</v>
      </c>
      <c r="K55" s="106" t="s">
        <v>43</v>
      </c>
      <c r="L55" s="106" t="s">
        <v>43</v>
      </c>
      <c r="M55" s="106" t="s">
        <v>43</v>
      </c>
      <c r="N55" s="106" t="s">
        <v>43</v>
      </c>
      <c r="O55" s="106" t="s">
        <v>43</v>
      </c>
      <c r="P55" s="106" t="s">
        <v>43</v>
      </c>
      <c r="Q55" s="106" t="s">
        <v>43</v>
      </c>
      <c r="R55" s="261">
        <f t="shared" si="2"/>
        <v>0</v>
      </c>
      <c r="S55" s="267" t="s">
        <v>482</v>
      </c>
      <c r="T55" s="264" t="s">
        <v>43</v>
      </c>
      <c r="U55" s="264" t="s">
        <v>43</v>
      </c>
      <c r="V55" s="264" t="s">
        <v>43</v>
      </c>
      <c r="W55" s="264" t="s">
        <v>43</v>
      </c>
      <c r="X55" s="264" t="s">
        <v>43</v>
      </c>
      <c r="Y55" s="264" t="s">
        <v>43</v>
      </c>
      <c r="Z55" s="264" t="s">
        <v>43</v>
      </c>
      <c r="AA55" s="264" t="s">
        <v>43</v>
      </c>
      <c r="AB55" s="264" t="s">
        <v>43</v>
      </c>
      <c r="AC55" s="264" t="s">
        <v>43</v>
      </c>
      <c r="AD55" s="264" t="s">
        <v>43</v>
      </c>
      <c r="AE55" s="264" t="s">
        <v>43</v>
      </c>
      <c r="AF55" s="257"/>
      <c r="AG55" s="266" t="s">
        <v>499</v>
      </c>
      <c r="AH55" s="106" t="s">
        <v>43</v>
      </c>
      <c r="AI55" s="106" t="s">
        <v>43</v>
      </c>
      <c r="AJ55" s="106">
        <v>0</v>
      </c>
      <c r="AK55" s="106" t="s">
        <v>43</v>
      </c>
      <c r="AL55" s="246">
        <v>16</v>
      </c>
      <c r="AM55" s="106">
        <v>47</v>
      </c>
      <c r="AN55" s="106" t="s">
        <v>43</v>
      </c>
      <c r="AO55" s="106" t="s">
        <v>43</v>
      </c>
      <c r="AP55" s="106" t="s">
        <v>43</v>
      </c>
      <c r="AQ55" s="106" t="s">
        <v>43</v>
      </c>
      <c r="AR55" s="106" t="s">
        <v>43</v>
      </c>
      <c r="AS55" s="106" t="s">
        <v>43</v>
      </c>
      <c r="AT55" s="106" t="s">
        <v>43</v>
      </c>
      <c r="AU55" s="106" t="s">
        <v>43</v>
      </c>
      <c r="AV55" s="106" t="s">
        <v>43</v>
      </c>
      <c r="AW55" s="106" t="s">
        <v>43</v>
      </c>
      <c r="AX55" s="261">
        <f t="shared" si="3"/>
        <v>63</v>
      </c>
      <c r="AY55" s="267" t="s">
        <v>483</v>
      </c>
      <c r="AZ55" s="264" t="s">
        <v>43</v>
      </c>
      <c r="BA55" s="264" t="s">
        <v>43</v>
      </c>
      <c r="BB55" s="264" t="s">
        <v>43</v>
      </c>
      <c r="BC55" s="264" t="s">
        <v>43</v>
      </c>
      <c r="BD55" s="264" t="s">
        <v>43</v>
      </c>
      <c r="BE55" s="264" t="s">
        <v>43</v>
      </c>
      <c r="BF55" s="264" t="s">
        <v>43</v>
      </c>
      <c r="BG55" s="264" t="s">
        <v>43</v>
      </c>
      <c r="BH55" s="264" t="s">
        <v>43</v>
      </c>
      <c r="BI55" s="264" t="s">
        <v>43</v>
      </c>
      <c r="BJ55" s="264" t="s">
        <v>43</v>
      </c>
      <c r="BK55" s="264" t="s">
        <v>43</v>
      </c>
    </row>
    <row r="56" spans="1:63" x14ac:dyDescent="0.25">
      <c r="A56" s="251" t="s">
        <v>500</v>
      </c>
      <c r="B56" s="106" t="s">
        <v>43</v>
      </c>
      <c r="C56" s="106" t="s">
        <v>43</v>
      </c>
      <c r="D56" s="106" t="s">
        <v>43</v>
      </c>
      <c r="E56" s="106" t="s">
        <v>43</v>
      </c>
      <c r="F56" s="106" t="s">
        <v>43</v>
      </c>
      <c r="G56" s="106" t="s">
        <v>43</v>
      </c>
      <c r="H56" s="106" t="s">
        <v>43</v>
      </c>
      <c r="I56" s="106" t="s">
        <v>43</v>
      </c>
      <c r="J56" s="106" t="s">
        <v>43</v>
      </c>
      <c r="K56" s="106" t="s">
        <v>43</v>
      </c>
      <c r="L56" s="106" t="s">
        <v>43</v>
      </c>
      <c r="M56" s="106" t="s">
        <v>43</v>
      </c>
      <c r="N56" s="106" t="s">
        <v>43</v>
      </c>
      <c r="O56" s="106" t="s">
        <v>43</v>
      </c>
      <c r="P56" s="106" t="s">
        <v>43</v>
      </c>
      <c r="Q56" s="106" t="s">
        <v>43</v>
      </c>
      <c r="R56" s="261">
        <f t="shared" si="2"/>
        <v>0</v>
      </c>
      <c r="S56" s="267" t="s">
        <v>482</v>
      </c>
      <c r="T56" s="264" t="s">
        <v>43</v>
      </c>
      <c r="U56" s="264" t="s">
        <v>43</v>
      </c>
      <c r="V56" s="264" t="s">
        <v>43</v>
      </c>
      <c r="W56" s="264" t="s">
        <v>43</v>
      </c>
      <c r="X56" s="264" t="s">
        <v>43</v>
      </c>
      <c r="Y56" s="264" t="s">
        <v>43</v>
      </c>
      <c r="Z56" s="264" t="s">
        <v>43</v>
      </c>
      <c r="AA56" s="264" t="s">
        <v>43</v>
      </c>
      <c r="AB56" s="264" t="s">
        <v>43</v>
      </c>
      <c r="AC56" s="264" t="s">
        <v>43</v>
      </c>
      <c r="AD56" s="264" t="s">
        <v>43</v>
      </c>
      <c r="AE56" s="264" t="s">
        <v>43</v>
      </c>
      <c r="AF56" s="257"/>
      <c r="AG56" s="266" t="s">
        <v>500</v>
      </c>
      <c r="AH56" s="106" t="s">
        <v>43</v>
      </c>
      <c r="AI56" s="106" t="s">
        <v>43</v>
      </c>
      <c r="AJ56" s="106">
        <v>0</v>
      </c>
      <c r="AK56" s="106" t="s">
        <v>43</v>
      </c>
      <c r="AL56" s="246">
        <v>8</v>
      </c>
      <c r="AM56" s="106">
        <v>8</v>
      </c>
      <c r="AN56" s="106" t="s">
        <v>43</v>
      </c>
      <c r="AO56" s="106" t="s">
        <v>43</v>
      </c>
      <c r="AP56" s="106" t="s">
        <v>43</v>
      </c>
      <c r="AQ56" s="106" t="s">
        <v>43</v>
      </c>
      <c r="AR56" s="106" t="s">
        <v>43</v>
      </c>
      <c r="AS56" s="106" t="s">
        <v>43</v>
      </c>
      <c r="AT56" s="106" t="s">
        <v>43</v>
      </c>
      <c r="AU56" s="106" t="s">
        <v>43</v>
      </c>
      <c r="AV56" s="106" t="s">
        <v>43</v>
      </c>
      <c r="AW56" s="106" t="s">
        <v>43</v>
      </c>
      <c r="AX56" s="261">
        <f t="shared" si="3"/>
        <v>16</v>
      </c>
      <c r="AY56" s="267" t="s">
        <v>483</v>
      </c>
      <c r="AZ56" s="264" t="s">
        <v>43</v>
      </c>
      <c r="BA56" s="264" t="s">
        <v>43</v>
      </c>
      <c r="BB56" s="264" t="s">
        <v>43</v>
      </c>
      <c r="BC56" s="264" t="s">
        <v>43</v>
      </c>
      <c r="BD56" s="264" t="s">
        <v>43</v>
      </c>
      <c r="BE56" s="264" t="s">
        <v>43</v>
      </c>
      <c r="BF56" s="264" t="s">
        <v>43</v>
      </c>
      <c r="BG56" s="264" t="s">
        <v>43</v>
      </c>
      <c r="BH56" s="264" t="s">
        <v>43</v>
      </c>
      <c r="BI56" s="264" t="s">
        <v>43</v>
      </c>
      <c r="BJ56" s="264" t="s">
        <v>43</v>
      </c>
      <c r="BK56" s="264" t="s">
        <v>43</v>
      </c>
    </row>
    <row r="57" spans="1:63" x14ac:dyDescent="0.25">
      <c r="A57" s="251" t="s">
        <v>501</v>
      </c>
      <c r="B57" s="106" t="s">
        <v>43</v>
      </c>
      <c r="C57" s="106" t="s">
        <v>43</v>
      </c>
      <c r="D57" s="106" t="s">
        <v>43</v>
      </c>
      <c r="E57" s="106" t="s">
        <v>43</v>
      </c>
      <c r="F57" s="106" t="s">
        <v>43</v>
      </c>
      <c r="G57" s="106" t="s">
        <v>43</v>
      </c>
      <c r="H57" s="106" t="s">
        <v>43</v>
      </c>
      <c r="I57" s="106" t="s">
        <v>43</v>
      </c>
      <c r="J57" s="106" t="s">
        <v>43</v>
      </c>
      <c r="K57" s="106" t="s">
        <v>43</v>
      </c>
      <c r="L57" s="106" t="s">
        <v>43</v>
      </c>
      <c r="M57" s="106" t="s">
        <v>43</v>
      </c>
      <c r="N57" s="106" t="s">
        <v>43</v>
      </c>
      <c r="O57" s="106" t="s">
        <v>43</v>
      </c>
      <c r="P57" s="106" t="s">
        <v>43</v>
      </c>
      <c r="Q57" s="106" t="s">
        <v>43</v>
      </c>
      <c r="R57" s="261">
        <f t="shared" si="2"/>
        <v>0</v>
      </c>
      <c r="S57" s="267" t="s">
        <v>482</v>
      </c>
      <c r="T57" s="264" t="s">
        <v>43</v>
      </c>
      <c r="U57" s="264" t="s">
        <v>43</v>
      </c>
      <c r="V57" s="264" t="s">
        <v>43</v>
      </c>
      <c r="W57" s="264" t="s">
        <v>43</v>
      </c>
      <c r="X57" s="264" t="s">
        <v>43</v>
      </c>
      <c r="Y57" s="264" t="s">
        <v>43</v>
      </c>
      <c r="Z57" s="264" t="s">
        <v>43</v>
      </c>
      <c r="AA57" s="264" t="s">
        <v>43</v>
      </c>
      <c r="AB57" s="264" t="s">
        <v>43</v>
      </c>
      <c r="AC57" s="264" t="s">
        <v>43</v>
      </c>
      <c r="AD57" s="264" t="s">
        <v>43</v>
      </c>
      <c r="AE57" s="264" t="s">
        <v>43</v>
      </c>
      <c r="AF57" s="257"/>
      <c r="AG57" s="266" t="s">
        <v>501</v>
      </c>
      <c r="AH57" s="106" t="s">
        <v>43</v>
      </c>
      <c r="AI57" s="106" t="s">
        <v>43</v>
      </c>
      <c r="AJ57" s="106">
        <v>0</v>
      </c>
      <c r="AK57" s="106" t="s">
        <v>43</v>
      </c>
      <c r="AL57" s="246">
        <v>33</v>
      </c>
      <c r="AM57" s="106">
        <v>42</v>
      </c>
      <c r="AN57" s="106" t="s">
        <v>43</v>
      </c>
      <c r="AO57" s="106" t="s">
        <v>43</v>
      </c>
      <c r="AP57" s="106" t="s">
        <v>43</v>
      </c>
      <c r="AQ57" s="106" t="s">
        <v>43</v>
      </c>
      <c r="AR57" s="106" t="s">
        <v>43</v>
      </c>
      <c r="AS57" s="106" t="s">
        <v>43</v>
      </c>
      <c r="AT57" s="106" t="s">
        <v>43</v>
      </c>
      <c r="AU57" s="106" t="s">
        <v>43</v>
      </c>
      <c r="AV57" s="106" t="s">
        <v>43</v>
      </c>
      <c r="AW57" s="106" t="s">
        <v>43</v>
      </c>
      <c r="AX57" s="261">
        <f t="shared" si="3"/>
        <v>75</v>
      </c>
      <c r="AY57" s="267" t="s">
        <v>483</v>
      </c>
      <c r="AZ57" s="264" t="s">
        <v>43</v>
      </c>
      <c r="BA57" s="264" t="s">
        <v>43</v>
      </c>
      <c r="BB57" s="264" t="s">
        <v>43</v>
      </c>
      <c r="BC57" s="264" t="s">
        <v>43</v>
      </c>
      <c r="BD57" s="264" t="s">
        <v>43</v>
      </c>
      <c r="BE57" s="264" t="s">
        <v>43</v>
      </c>
      <c r="BF57" s="264" t="s">
        <v>43</v>
      </c>
      <c r="BG57" s="264" t="s">
        <v>43</v>
      </c>
      <c r="BH57" s="264" t="s">
        <v>43</v>
      </c>
      <c r="BI57" s="264" t="s">
        <v>43</v>
      </c>
      <c r="BJ57" s="264" t="s">
        <v>43</v>
      </c>
      <c r="BK57" s="264" t="s">
        <v>43</v>
      </c>
    </row>
    <row r="58" spans="1:63" x14ac:dyDescent="0.25">
      <c r="A58" s="251" t="s">
        <v>502</v>
      </c>
      <c r="B58" s="106" t="s">
        <v>43</v>
      </c>
      <c r="C58" s="106"/>
      <c r="D58" s="106" t="s">
        <v>43</v>
      </c>
      <c r="E58" s="106" t="s">
        <v>43</v>
      </c>
      <c r="F58" s="106" t="s">
        <v>43</v>
      </c>
      <c r="G58" s="106" t="s">
        <v>43</v>
      </c>
      <c r="H58" s="106" t="s">
        <v>43</v>
      </c>
      <c r="I58" s="106" t="s">
        <v>43</v>
      </c>
      <c r="J58" s="106" t="s">
        <v>43</v>
      </c>
      <c r="K58" s="106" t="s">
        <v>43</v>
      </c>
      <c r="L58" s="106" t="s">
        <v>43</v>
      </c>
      <c r="M58" s="106" t="s">
        <v>43</v>
      </c>
      <c r="N58" s="106" t="s">
        <v>43</v>
      </c>
      <c r="O58" s="106" t="s">
        <v>43</v>
      </c>
      <c r="P58" s="106" t="s">
        <v>43</v>
      </c>
      <c r="Q58" s="106" t="s">
        <v>43</v>
      </c>
      <c r="R58" s="261">
        <f t="shared" si="2"/>
        <v>0</v>
      </c>
      <c r="S58" s="267" t="s">
        <v>482</v>
      </c>
      <c r="T58" s="264" t="s">
        <v>43</v>
      </c>
      <c r="U58" s="264" t="s">
        <v>43</v>
      </c>
      <c r="V58" s="264" t="s">
        <v>43</v>
      </c>
      <c r="W58" s="264" t="s">
        <v>43</v>
      </c>
      <c r="X58" s="264" t="s">
        <v>43</v>
      </c>
      <c r="Y58" s="264" t="s">
        <v>43</v>
      </c>
      <c r="Z58" s="264" t="s">
        <v>43</v>
      </c>
      <c r="AA58" s="264" t="s">
        <v>43</v>
      </c>
      <c r="AB58" s="264" t="s">
        <v>43</v>
      </c>
      <c r="AC58" s="264" t="s">
        <v>43</v>
      </c>
      <c r="AD58" s="264" t="s">
        <v>43</v>
      </c>
      <c r="AE58" s="264" t="s">
        <v>43</v>
      </c>
      <c r="AF58" s="257"/>
      <c r="AG58" s="266" t="s">
        <v>502</v>
      </c>
      <c r="AH58" s="106" t="s">
        <v>43</v>
      </c>
      <c r="AI58" s="106">
        <v>20</v>
      </c>
      <c r="AJ58" s="106">
        <v>80</v>
      </c>
      <c r="AK58" s="106" t="s">
        <v>43</v>
      </c>
      <c r="AL58" s="246">
        <v>101</v>
      </c>
      <c r="AM58" s="106">
        <v>80</v>
      </c>
      <c r="AN58" s="106" t="s">
        <v>43</v>
      </c>
      <c r="AO58" s="106" t="s">
        <v>43</v>
      </c>
      <c r="AP58" s="106" t="s">
        <v>43</v>
      </c>
      <c r="AQ58" s="106" t="s">
        <v>43</v>
      </c>
      <c r="AR58" s="106" t="s">
        <v>43</v>
      </c>
      <c r="AS58" s="106" t="s">
        <v>43</v>
      </c>
      <c r="AT58" s="106" t="s">
        <v>43</v>
      </c>
      <c r="AU58" s="106" t="s">
        <v>43</v>
      </c>
      <c r="AV58" s="106" t="s">
        <v>43</v>
      </c>
      <c r="AW58" s="106" t="s">
        <v>43</v>
      </c>
      <c r="AX58" s="261">
        <f t="shared" si="3"/>
        <v>281</v>
      </c>
      <c r="AY58" s="267" t="s">
        <v>483</v>
      </c>
      <c r="AZ58" s="264" t="s">
        <v>43</v>
      </c>
      <c r="BA58" s="264" t="s">
        <v>43</v>
      </c>
      <c r="BB58" s="264" t="s">
        <v>43</v>
      </c>
      <c r="BC58" s="264" t="s">
        <v>43</v>
      </c>
      <c r="BD58" s="264" t="s">
        <v>43</v>
      </c>
      <c r="BE58" s="264" t="s">
        <v>43</v>
      </c>
      <c r="BF58" s="264" t="s">
        <v>43</v>
      </c>
      <c r="BG58" s="264" t="s">
        <v>43</v>
      </c>
      <c r="BH58" s="264" t="s">
        <v>43</v>
      </c>
      <c r="BI58" s="264" t="s">
        <v>43</v>
      </c>
      <c r="BJ58" s="264" t="s">
        <v>43</v>
      </c>
      <c r="BK58" s="264" t="s">
        <v>43</v>
      </c>
    </row>
    <row r="59" spans="1:63" x14ac:dyDescent="0.25">
      <c r="A59" s="251" t="s">
        <v>503</v>
      </c>
      <c r="B59" s="106" t="s">
        <v>43</v>
      </c>
      <c r="C59" s="106" t="s">
        <v>43</v>
      </c>
      <c r="D59" s="106" t="s">
        <v>43</v>
      </c>
      <c r="E59" s="106" t="s">
        <v>43</v>
      </c>
      <c r="F59" s="106" t="s">
        <v>43</v>
      </c>
      <c r="G59" s="106" t="s">
        <v>43</v>
      </c>
      <c r="H59" s="106" t="s">
        <v>43</v>
      </c>
      <c r="I59" s="106" t="s">
        <v>43</v>
      </c>
      <c r="J59" s="106" t="s">
        <v>43</v>
      </c>
      <c r="K59" s="106" t="s">
        <v>43</v>
      </c>
      <c r="L59" s="106" t="s">
        <v>43</v>
      </c>
      <c r="M59" s="106" t="s">
        <v>43</v>
      </c>
      <c r="N59" s="106" t="s">
        <v>43</v>
      </c>
      <c r="O59" s="106" t="s">
        <v>43</v>
      </c>
      <c r="P59" s="106" t="s">
        <v>43</v>
      </c>
      <c r="Q59" s="106" t="s">
        <v>43</v>
      </c>
      <c r="R59" s="261">
        <f t="shared" si="2"/>
        <v>0</v>
      </c>
      <c r="S59" s="267" t="s">
        <v>482</v>
      </c>
      <c r="T59" s="264" t="s">
        <v>43</v>
      </c>
      <c r="U59" s="264" t="s">
        <v>43</v>
      </c>
      <c r="V59" s="264" t="s">
        <v>43</v>
      </c>
      <c r="W59" s="264" t="s">
        <v>43</v>
      </c>
      <c r="X59" s="264" t="s">
        <v>43</v>
      </c>
      <c r="Y59" s="264" t="s">
        <v>43</v>
      </c>
      <c r="Z59" s="264" t="s">
        <v>43</v>
      </c>
      <c r="AA59" s="264" t="s">
        <v>43</v>
      </c>
      <c r="AB59" s="264" t="s">
        <v>43</v>
      </c>
      <c r="AC59" s="264" t="s">
        <v>43</v>
      </c>
      <c r="AD59" s="264" t="s">
        <v>43</v>
      </c>
      <c r="AE59" s="264" t="s">
        <v>43</v>
      </c>
      <c r="AF59" s="257"/>
      <c r="AG59" s="266" t="s">
        <v>503</v>
      </c>
      <c r="AH59" s="106" t="s">
        <v>43</v>
      </c>
      <c r="AI59" s="106" t="s">
        <v>43</v>
      </c>
      <c r="AJ59" s="106">
        <v>0</v>
      </c>
      <c r="AK59" s="106" t="s">
        <v>43</v>
      </c>
      <c r="AL59" s="246">
        <v>19</v>
      </c>
      <c r="AM59" s="106">
        <v>6</v>
      </c>
      <c r="AN59" s="106" t="s">
        <v>43</v>
      </c>
      <c r="AO59" s="106" t="s">
        <v>43</v>
      </c>
      <c r="AP59" s="106" t="s">
        <v>43</v>
      </c>
      <c r="AQ59" s="106" t="s">
        <v>43</v>
      </c>
      <c r="AR59" s="106" t="s">
        <v>43</v>
      </c>
      <c r="AS59" s="106" t="s">
        <v>43</v>
      </c>
      <c r="AT59" s="106" t="s">
        <v>43</v>
      </c>
      <c r="AU59" s="106" t="s">
        <v>43</v>
      </c>
      <c r="AV59" s="106" t="s">
        <v>43</v>
      </c>
      <c r="AW59" s="106" t="s">
        <v>43</v>
      </c>
      <c r="AX59" s="261">
        <f t="shared" si="3"/>
        <v>25</v>
      </c>
      <c r="AY59" s="267" t="s">
        <v>483</v>
      </c>
      <c r="AZ59" s="264" t="s">
        <v>43</v>
      </c>
      <c r="BA59" s="264" t="s">
        <v>43</v>
      </c>
      <c r="BB59" s="264" t="s">
        <v>43</v>
      </c>
      <c r="BC59" s="264" t="s">
        <v>43</v>
      </c>
      <c r="BD59" s="264" t="s">
        <v>43</v>
      </c>
      <c r="BE59" s="264" t="s">
        <v>43</v>
      </c>
      <c r="BF59" s="264" t="s">
        <v>43</v>
      </c>
      <c r="BG59" s="264" t="s">
        <v>43</v>
      </c>
      <c r="BH59" s="264" t="s">
        <v>43</v>
      </c>
      <c r="BI59" s="264" t="s">
        <v>43</v>
      </c>
      <c r="BJ59" s="264" t="s">
        <v>43</v>
      </c>
      <c r="BK59" s="264" t="s">
        <v>43</v>
      </c>
    </row>
    <row r="60" spans="1:63" x14ac:dyDescent="0.2">
      <c r="A60" s="252" t="s">
        <v>504</v>
      </c>
      <c r="B60" s="267">
        <f>SUM(B40:B59)</f>
        <v>0</v>
      </c>
      <c r="C60" s="267">
        <v>500</v>
      </c>
      <c r="D60" s="267">
        <v>500</v>
      </c>
      <c r="E60" s="267" t="s">
        <v>505</v>
      </c>
      <c r="F60" s="267">
        <v>500</v>
      </c>
      <c r="G60" s="267">
        <v>500</v>
      </c>
      <c r="H60" s="267">
        <v>0</v>
      </c>
      <c r="I60" s="267" t="s">
        <v>505</v>
      </c>
      <c r="J60" s="267">
        <v>0</v>
      </c>
      <c r="K60" s="267">
        <v>0</v>
      </c>
      <c r="L60" s="267">
        <v>0</v>
      </c>
      <c r="M60" s="267" t="s">
        <v>505</v>
      </c>
      <c r="N60" s="267">
        <v>0</v>
      </c>
      <c r="O60" s="267">
        <v>0</v>
      </c>
      <c r="P60" s="267">
        <v>0</v>
      </c>
      <c r="Q60" s="267" t="s">
        <v>505</v>
      </c>
      <c r="R60" s="267">
        <v>2000</v>
      </c>
      <c r="S60" s="267" t="s">
        <v>482</v>
      </c>
      <c r="T60" s="267">
        <v>0</v>
      </c>
      <c r="U60" s="267">
        <v>0</v>
      </c>
      <c r="V60" s="267">
        <v>0</v>
      </c>
      <c r="W60" s="267">
        <v>0</v>
      </c>
      <c r="X60" s="267">
        <v>0</v>
      </c>
      <c r="Y60" s="267">
        <v>0</v>
      </c>
      <c r="Z60" s="267">
        <v>0</v>
      </c>
      <c r="AA60" s="267">
        <v>0</v>
      </c>
      <c r="AB60" s="267">
        <v>0</v>
      </c>
      <c r="AC60" s="267">
        <v>0</v>
      </c>
      <c r="AD60" s="267">
        <v>0</v>
      </c>
      <c r="AE60" s="267">
        <v>0</v>
      </c>
      <c r="AF60" s="257"/>
      <c r="AG60" s="268" t="s">
        <v>504</v>
      </c>
      <c r="AH60" s="267">
        <v>0</v>
      </c>
      <c r="AI60" s="267">
        <f>SUM(AI39:AI59)</f>
        <v>26</v>
      </c>
      <c r="AJ60" s="267">
        <f>SUM(AJ39:AJ59)</f>
        <v>582</v>
      </c>
      <c r="AK60" s="267" t="s">
        <v>505</v>
      </c>
      <c r="AL60" s="267">
        <f>SUM(AL39:AL59)</f>
        <v>709</v>
      </c>
      <c r="AM60" s="267">
        <f>SUM(AM39:AM59)</f>
        <v>864</v>
      </c>
      <c r="AN60" s="267">
        <v>0</v>
      </c>
      <c r="AO60" s="267" t="s">
        <v>505</v>
      </c>
      <c r="AP60" s="267">
        <v>0</v>
      </c>
      <c r="AQ60" s="267">
        <v>0</v>
      </c>
      <c r="AR60" s="267">
        <v>0</v>
      </c>
      <c r="AS60" s="267" t="s">
        <v>505</v>
      </c>
      <c r="AT60" s="267">
        <v>0</v>
      </c>
      <c r="AU60" s="267">
        <v>0</v>
      </c>
      <c r="AV60" s="267">
        <v>0</v>
      </c>
      <c r="AW60" s="267" t="s">
        <v>505</v>
      </c>
      <c r="AX60" s="269">
        <f>SUM(AX39:AX59)</f>
        <v>2181</v>
      </c>
      <c r="AY60" s="267" t="s">
        <v>483</v>
      </c>
      <c r="AZ60" s="267">
        <v>0</v>
      </c>
      <c r="BA60" s="267">
        <v>0</v>
      </c>
      <c r="BB60" s="267">
        <v>0</v>
      </c>
      <c r="BC60" s="267">
        <v>0</v>
      </c>
      <c r="BD60" s="267">
        <v>0</v>
      </c>
      <c r="BE60" s="267">
        <v>0</v>
      </c>
      <c r="BF60" s="267">
        <v>0</v>
      </c>
      <c r="BG60" s="267">
        <v>0</v>
      </c>
      <c r="BH60" s="267">
        <v>0</v>
      </c>
      <c r="BI60" s="267">
        <v>0</v>
      </c>
      <c r="BJ60" s="267">
        <v>0</v>
      </c>
      <c r="BK60" s="267">
        <v>0</v>
      </c>
    </row>
  </sheetData>
  <mergeCells count="46">
    <mergeCell ref="B36:BK36"/>
    <mergeCell ref="AV9:AW9"/>
    <mergeCell ref="BF9:BK9"/>
    <mergeCell ref="AZ9:BE9"/>
    <mergeCell ref="AX9:AY9"/>
    <mergeCell ref="B35:BK35"/>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R9:AS9"/>
    <mergeCell ref="BI4:BK4"/>
    <mergeCell ref="A4:BH4"/>
    <mergeCell ref="BI1:BK1"/>
    <mergeCell ref="BI2:BK2"/>
    <mergeCell ref="BI3:BK3"/>
    <mergeCell ref="A1:BH1"/>
    <mergeCell ref="A2:BH2"/>
    <mergeCell ref="A3:BH3"/>
    <mergeCell ref="A37:A38"/>
    <mergeCell ref="D37:E37"/>
    <mergeCell ref="H37:I37"/>
    <mergeCell ref="L37:M37"/>
    <mergeCell ref="P37:Q37"/>
    <mergeCell ref="R37:S37"/>
    <mergeCell ref="T37:Y37"/>
    <mergeCell ref="Z37:AE37"/>
    <mergeCell ref="AG37:AG38"/>
    <mergeCell ref="AJ37:AK37"/>
    <mergeCell ref="BF37:BK37"/>
    <mergeCell ref="AN37:AO37"/>
    <mergeCell ref="AR37:AS37"/>
    <mergeCell ref="AV37:AW37"/>
    <mergeCell ref="AX37:AY37"/>
    <mergeCell ref="AZ37:BE37"/>
  </mergeCells>
  <pageMargins left="0.7" right="0.7" top="0.75" bottom="0.75" header="0.3" footer="0.3"/>
  <pageSetup scale="18" orientation="landscape" r:id="rId1"/>
  <headerFooter>
    <oddFooter>&amp;C_x000D_&amp;1#&amp;"Calibri"&amp;10&amp;K000000 Información Pública Clasificada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topLeftCell="A24" zoomScale="60" zoomScaleNormal="60" workbookViewId="0">
      <selection activeCell="C10" sqref="C10:E10"/>
    </sheetView>
  </sheetViews>
  <sheetFormatPr baseColWidth="10" defaultColWidth="11.42578125" defaultRowHeight="15" x14ac:dyDescent="0.25"/>
  <cols>
    <col min="1" max="1" width="21" customWidth="1"/>
    <col min="2" max="4" width="20.42578125" customWidth="1"/>
    <col min="5" max="5" width="24.28515625" customWidth="1"/>
  </cols>
  <sheetData>
    <row r="1" spans="1:5" s="1" customFormat="1" ht="16.5" customHeight="1" x14ac:dyDescent="0.25">
      <c r="A1" s="743"/>
      <c r="B1" s="746" t="s">
        <v>0</v>
      </c>
      <c r="C1" s="746"/>
      <c r="D1" s="746"/>
      <c r="E1" s="83" t="s">
        <v>1</v>
      </c>
    </row>
    <row r="2" spans="1:5" s="1" customFormat="1" ht="20.25" customHeight="1" x14ac:dyDescent="0.25">
      <c r="A2" s="744"/>
      <c r="B2" s="747" t="s">
        <v>2</v>
      </c>
      <c r="C2" s="747"/>
      <c r="D2" s="747"/>
      <c r="E2" s="84" t="s">
        <v>3</v>
      </c>
    </row>
    <row r="3" spans="1:5" s="1" customFormat="1" ht="30" customHeight="1" x14ac:dyDescent="0.25">
      <c r="A3" s="744"/>
      <c r="B3" s="748" t="s">
        <v>4</v>
      </c>
      <c r="C3" s="748"/>
      <c r="D3" s="748"/>
      <c r="E3" s="84" t="s">
        <v>5</v>
      </c>
    </row>
    <row r="4" spans="1:5" s="1" customFormat="1" ht="16.5" customHeight="1" thickBot="1" x14ac:dyDescent="0.3">
      <c r="A4" s="745"/>
      <c r="B4" s="458"/>
      <c r="C4" s="458"/>
      <c r="D4" s="458"/>
      <c r="E4" s="85" t="s">
        <v>508</v>
      </c>
    </row>
    <row r="5" spans="1:5" s="1" customFormat="1" ht="9" customHeight="1" thickBot="1" x14ac:dyDescent="0.3">
      <c r="A5"/>
      <c r="B5"/>
      <c r="C5"/>
      <c r="D5"/>
      <c r="E5"/>
    </row>
    <row r="6" spans="1:5" ht="14.25" customHeight="1" x14ac:dyDescent="0.25">
      <c r="A6" s="736" t="s">
        <v>509</v>
      </c>
      <c r="B6" s="384"/>
      <c r="C6" s="384"/>
      <c r="D6" s="384"/>
      <c r="E6" s="617"/>
    </row>
    <row r="7" spans="1:5" ht="15.75" customHeight="1" thickBot="1" x14ac:dyDescent="0.3">
      <c r="A7" s="92" t="s">
        <v>510</v>
      </c>
      <c r="B7" s="93" t="s">
        <v>511</v>
      </c>
      <c r="C7" s="749" t="s">
        <v>512</v>
      </c>
      <c r="D7" s="749"/>
      <c r="E7" s="750"/>
    </row>
    <row r="8" spans="1:5" x14ac:dyDescent="0.25">
      <c r="A8" s="90"/>
      <c r="B8" s="91"/>
      <c r="C8" s="740"/>
      <c r="D8" s="741"/>
      <c r="E8" s="742"/>
    </row>
    <row r="9" spans="1:5" x14ac:dyDescent="0.25">
      <c r="A9" s="87"/>
      <c r="B9" s="86"/>
      <c r="C9" s="737"/>
      <c r="D9" s="738"/>
      <c r="E9" s="739"/>
    </row>
    <row r="10" spans="1:5" x14ac:dyDescent="0.25">
      <c r="A10" s="87"/>
      <c r="B10" s="86"/>
      <c r="C10" s="737"/>
      <c r="D10" s="738"/>
      <c r="E10" s="739"/>
    </row>
    <row r="11" spans="1:5" x14ac:dyDescent="0.25">
      <c r="A11" s="87"/>
      <c r="B11" s="86"/>
      <c r="C11" s="737"/>
      <c r="D11" s="738"/>
      <c r="E11" s="739"/>
    </row>
    <row r="12" spans="1:5" x14ac:dyDescent="0.25">
      <c r="A12" s="87"/>
      <c r="B12" s="86"/>
      <c r="C12" s="737"/>
      <c r="D12" s="738"/>
      <c r="E12" s="739"/>
    </row>
    <row r="13" spans="1:5" x14ac:dyDescent="0.25">
      <c r="A13" s="87"/>
      <c r="B13" s="86"/>
      <c r="C13" s="737"/>
      <c r="D13" s="738"/>
      <c r="E13" s="739"/>
    </row>
    <row r="14" spans="1:5" x14ac:dyDescent="0.25">
      <c r="A14" s="87"/>
      <c r="B14" s="86"/>
      <c r="C14" s="737"/>
      <c r="D14" s="738"/>
      <c r="E14" s="739"/>
    </row>
    <row r="15" spans="1:5" x14ac:dyDescent="0.25">
      <c r="A15" s="87"/>
      <c r="B15" s="86"/>
      <c r="C15" s="737"/>
      <c r="D15" s="738"/>
      <c r="E15" s="739"/>
    </row>
    <row r="16" spans="1:5" x14ac:dyDescent="0.25">
      <c r="A16" s="87"/>
      <c r="B16" s="86"/>
      <c r="C16" s="737"/>
      <c r="D16" s="738"/>
      <c r="E16" s="739"/>
    </row>
    <row r="17" spans="1:5" x14ac:dyDescent="0.25">
      <c r="A17" s="87"/>
      <c r="B17" s="86"/>
      <c r="C17" s="737"/>
      <c r="D17" s="738"/>
      <c r="E17" s="739"/>
    </row>
    <row r="18" spans="1:5" x14ac:dyDescent="0.25">
      <c r="A18" s="87"/>
      <c r="B18" s="86"/>
      <c r="C18" s="737"/>
      <c r="D18" s="738"/>
      <c r="E18" s="739"/>
    </row>
    <row r="19" spans="1:5" x14ac:dyDescent="0.25">
      <c r="A19" s="87"/>
      <c r="B19" s="86"/>
      <c r="C19" s="737"/>
      <c r="D19" s="738"/>
      <c r="E19" s="739"/>
    </row>
    <row r="20" spans="1:5" x14ac:dyDescent="0.25">
      <c r="A20" s="87"/>
      <c r="B20" s="86"/>
      <c r="C20" s="737"/>
      <c r="D20" s="738"/>
      <c r="E20" s="739"/>
    </row>
    <row r="21" spans="1:5" x14ac:dyDescent="0.25">
      <c r="A21" s="87"/>
      <c r="B21" s="86"/>
      <c r="C21" s="737"/>
      <c r="D21" s="738"/>
      <c r="E21" s="739"/>
    </row>
    <row r="22" spans="1:5" x14ac:dyDescent="0.25">
      <c r="A22" s="87"/>
      <c r="B22" s="86"/>
      <c r="C22" s="737"/>
      <c r="D22" s="738"/>
      <c r="E22" s="739"/>
    </row>
    <row r="23" spans="1:5" x14ac:dyDescent="0.25">
      <c r="A23" s="87"/>
      <c r="B23" s="86"/>
      <c r="C23" s="737"/>
      <c r="D23" s="738"/>
      <c r="E23" s="739"/>
    </row>
    <row r="24" spans="1:5" x14ac:dyDescent="0.25">
      <c r="A24" s="87"/>
      <c r="B24" s="86"/>
      <c r="C24" s="737"/>
      <c r="D24" s="738"/>
      <c r="E24" s="739"/>
    </row>
    <row r="25" spans="1:5" x14ac:dyDescent="0.25">
      <c r="A25" s="87"/>
      <c r="B25" s="86"/>
      <c r="C25" s="737"/>
      <c r="D25" s="738"/>
      <c r="E25" s="739"/>
    </row>
    <row r="26" spans="1:5" x14ac:dyDescent="0.25">
      <c r="A26" s="87"/>
      <c r="B26" s="86"/>
      <c r="C26" s="737"/>
      <c r="D26" s="738"/>
      <c r="E26" s="739"/>
    </row>
    <row r="27" spans="1:5" x14ac:dyDescent="0.25">
      <c r="A27" s="87"/>
      <c r="B27" s="86"/>
      <c r="C27" s="737"/>
      <c r="D27" s="738"/>
      <c r="E27" s="739"/>
    </row>
    <row r="28" spans="1:5" x14ac:dyDescent="0.25">
      <c r="A28" s="87"/>
      <c r="B28" s="86"/>
      <c r="C28" s="737"/>
      <c r="D28" s="738"/>
      <c r="E28" s="739"/>
    </row>
    <row r="29" spans="1:5" x14ac:dyDescent="0.25">
      <c r="A29" s="87"/>
      <c r="B29" s="86"/>
      <c r="C29" s="737"/>
      <c r="D29" s="738"/>
      <c r="E29" s="739"/>
    </row>
    <row r="30" spans="1:5" x14ac:dyDescent="0.25">
      <c r="A30" s="87"/>
      <c r="B30" s="86"/>
      <c r="C30" s="737"/>
      <c r="D30" s="738"/>
      <c r="E30" s="739"/>
    </row>
    <row r="31" spans="1:5" x14ac:dyDescent="0.25">
      <c r="A31" s="87"/>
      <c r="B31" s="86"/>
      <c r="C31" s="737"/>
      <c r="D31" s="738"/>
      <c r="E31" s="739"/>
    </row>
    <row r="32" spans="1:5" x14ac:dyDescent="0.25">
      <c r="A32" s="87"/>
      <c r="B32" s="86"/>
      <c r="C32" s="737"/>
      <c r="D32" s="738"/>
      <c r="E32" s="739"/>
    </row>
    <row r="33" spans="1:5" x14ac:dyDescent="0.25">
      <c r="A33" s="87"/>
      <c r="B33" s="86"/>
      <c r="C33" s="737"/>
      <c r="D33" s="738"/>
      <c r="E33" s="739"/>
    </row>
    <row r="34" spans="1:5" x14ac:dyDescent="0.25">
      <c r="A34" s="87"/>
      <c r="B34" s="86"/>
      <c r="C34" s="737"/>
      <c r="D34" s="738"/>
      <c r="E34" s="739"/>
    </row>
    <row r="35" spans="1:5" ht="15.75" thickBot="1" x14ac:dyDescent="0.3">
      <c r="A35" s="88"/>
      <c r="B35" s="89"/>
      <c r="C35" s="733"/>
      <c r="D35" s="734"/>
      <c r="E35" s="735"/>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headerFooter>
    <oddFooter>&amp;C_x000D_&amp;1#&amp;"Calibri"&amp;10&amp;K000000 Información Pública Clasificada</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P47"/>
  <sheetViews>
    <sheetView topLeftCell="H35" zoomScale="60" zoomScaleNormal="60" workbookViewId="0">
      <selection activeCell="AC25" sqref="AC25"/>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30" style="1" customWidth="1"/>
    <col min="25" max="27" width="18.140625" style="1" customWidth="1"/>
    <col min="28" max="28" width="22.7109375" style="1" customWidth="1"/>
    <col min="29" max="29" width="19" style="1" customWidth="1"/>
    <col min="30" max="30" width="19.42578125" style="1" customWidth="1"/>
    <col min="31" max="31" width="28.710937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ht="15" customHeight="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customHeight="1" x14ac:dyDescent="0.25">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518" t="s">
        <v>102</v>
      </c>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20"/>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thickBot="1" x14ac:dyDescent="0.3">
      <c r="A19" s="479" t="s">
        <v>25</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1"/>
      <c r="AF19" s="140"/>
      <c r="AG19" s="140"/>
      <c r="AH19" s="140"/>
      <c r="AI19" s="140"/>
      <c r="AJ19" s="140"/>
      <c r="AK19" s="140"/>
      <c r="AL19" s="140"/>
      <c r="AM19" s="140"/>
      <c r="AN19" s="140"/>
      <c r="AO19" s="140"/>
    </row>
    <row r="20" spans="1:41" ht="32.1" customHeight="1" thickBot="1" x14ac:dyDescent="0.3">
      <c r="A20" s="141" t="s">
        <v>26</v>
      </c>
      <c r="B20" s="471" t="s">
        <v>27</v>
      </c>
      <c r="C20" s="472"/>
      <c r="D20" s="472"/>
      <c r="E20" s="472"/>
      <c r="F20" s="472"/>
      <c r="G20" s="472"/>
      <c r="H20" s="472"/>
      <c r="I20" s="472"/>
      <c r="J20" s="472"/>
      <c r="K20" s="472"/>
      <c r="L20" s="472"/>
      <c r="M20" s="472"/>
      <c r="N20" s="472"/>
      <c r="O20" s="473"/>
      <c r="P20" s="480" t="s">
        <v>28</v>
      </c>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33</v>
      </c>
      <c r="F21" s="143" t="s">
        <v>8</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33</v>
      </c>
      <c r="U21" s="143" t="s">
        <v>8</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3">
        <v>0</v>
      </c>
      <c r="C22" s="175">
        <v>20120000</v>
      </c>
      <c r="D22" s="175">
        <v>0</v>
      </c>
      <c r="E22" s="175">
        <v>0</v>
      </c>
      <c r="F22" s="175">
        <v>0</v>
      </c>
      <c r="G22" s="175">
        <v>0</v>
      </c>
      <c r="H22" s="175">
        <v>0</v>
      </c>
      <c r="I22" s="175">
        <v>0</v>
      </c>
      <c r="J22" s="175">
        <v>0</v>
      </c>
      <c r="K22" s="175">
        <v>0</v>
      </c>
      <c r="L22" s="175">
        <v>0</v>
      </c>
      <c r="M22" s="175">
        <v>0</v>
      </c>
      <c r="N22" s="170">
        <f>SUM(B22:M22)</f>
        <v>20120000</v>
      </c>
      <c r="O22" s="150" t="s">
        <v>43</v>
      </c>
      <c r="P22" s="147" t="s">
        <v>47</v>
      </c>
      <c r="Q22" s="185">
        <v>111362992</v>
      </c>
      <c r="R22" s="186">
        <v>5283960</v>
      </c>
      <c r="S22" s="186">
        <f>17600000-13835989</f>
        <v>3764011</v>
      </c>
      <c r="T22" s="186">
        <v>19599000</v>
      </c>
      <c r="U22" s="186">
        <v>39360000</v>
      </c>
      <c r="V22" s="186">
        <v>0</v>
      </c>
      <c r="W22" s="186">
        <v>75468008</v>
      </c>
      <c r="X22" s="186">
        <v>0</v>
      </c>
      <c r="Y22" s="186">
        <v>0</v>
      </c>
      <c r="Z22" s="186">
        <v>0</v>
      </c>
      <c r="AA22" s="186">
        <v>0</v>
      </c>
      <c r="AB22" s="186">
        <v>0</v>
      </c>
      <c r="AC22" s="170">
        <f>SUM(Q22:AB22)</f>
        <v>254837971</v>
      </c>
      <c r="AD22" s="152" t="s">
        <v>43</v>
      </c>
      <c r="AE22" s="152" t="s">
        <v>43</v>
      </c>
      <c r="AF22" s="140"/>
      <c r="AG22" s="140"/>
      <c r="AH22" s="140"/>
      <c r="AI22" s="140"/>
      <c r="AJ22" s="140"/>
      <c r="AK22" s="140"/>
      <c r="AL22" s="140"/>
      <c r="AM22" s="140"/>
      <c r="AN22" s="140"/>
      <c r="AO22" s="140"/>
    </row>
    <row r="23" spans="1:41" ht="32.1" customHeight="1" x14ac:dyDescent="0.25">
      <c r="A23" s="153" t="s">
        <v>48</v>
      </c>
      <c r="B23" s="282">
        <v>0</v>
      </c>
      <c r="C23" s="170">
        <v>0</v>
      </c>
      <c r="D23" s="170">
        <v>0</v>
      </c>
      <c r="E23" s="170">
        <v>0</v>
      </c>
      <c r="F23" s="312">
        <v>1895200</v>
      </c>
      <c r="G23" s="170">
        <v>0</v>
      </c>
      <c r="H23" s="170">
        <v>0</v>
      </c>
      <c r="I23" s="170">
        <v>0</v>
      </c>
      <c r="J23" s="170">
        <v>0</v>
      </c>
      <c r="K23" s="170">
        <v>0</v>
      </c>
      <c r="L23" s="170">
        <v>0</v>
      </c>
      <c r="M23" s="170">
        <v>0</v>
      </c>
      <c r="N23" s="170">
        <f t="shared" ref="N23:N25" si="0">SUM(B23:M23)</f>
        <v>1895200</v>
      </c>
      <c r="O23" s="208">
        <f>+N23/N22</f>
        <v>9.41948310139165E-2</v>
      </c>
      <c r="P23" s="153" t="s">
        <v>49</v>
      </c>
      <c r="Q23" s="213" t="s">
        <v>50</v>
      </c>
      <c r="R23" s="188">
        <v>70557120</v>
      </c>
      <c r="S23" s="188">
        <v>23330716</v>
      </c>
      <c r="T23" s="188">
        <v>36950019.200000003</v>
      </c>
      <c r="U23" s="335">
        <v>36364888.159999996</v>
      </c>
      <c r="V23" s="188"/>
      <c r="W23" s="188"/>
      <c r="X23" s="188"/>
      <c r="Y23" s="188"/>
      <c r="Z23" s="188"/>
      <c r="AA23" s="188"/>
      <c r="AB23" s="188"/>
      <c r="AC23" s="170">
        <f t="shared" ref="AC23:AC25" si="1">SUM(Q23:AB23)</f>
        <v>167202743.36000001</v>
      </c>
      <c r="AD23" s="297">
        <f>+AC23/(Q22+R22+S22+T22+U22)</f>
        <v>0.93216690555932158</v>
      </c>
      <c r="AE23" s="214">
        <f>+AC23/AC22</f>
        <v>0.65611393272315766</v>
      </c>
      <c r="AF23" s="140"/>
      <c r="AG23" s="140"/>
      <c r="AH23" s="140"/>
      <c r="AI23" s="140"/>
      <c r="AJ23" s="140"/>
      <c r="AK23" s="140"/>
      <c r="AL23" s="140"/>
      <c r="AM23" s="140"/>
      <c r="AN23" s="140"/>
      <c r="AO23" s="140"/>
    </row>
    <row r="24" spans="1:41" ht="32.1" customHeight="1" x14ac:dyDescent="0.25">
      <c r="A24" s="210" t="s">
        <v>51</v>
      </c>
      <c r="B24" s="286">
        <f>+B22-B23</f>
        <v>0</v>
      </c>
      <c r="C24" s="286">
        <f t="shared" ref="C24:M24" si="2">+C22-C23</f>
        <v>20120000</v>
      </c>
      <c r="D24" s="286">
        <f>+D22-D23</f>
        <v>0</v>
      </c>
      <c r="E24" s="286">
        <f t="shared" si="2"/>
        <v>0</v>
      </c>
      <c r="F24" s="286">
        <f t="shared" si="2"/>
        <v>-1895200</v>
      </c>
      <c r="G24" s="286">
        <f t="shared" si="2"/>
        <v>0</v>
      </c>
      <c r="H24" s="286">
        <f t="shared" si="2"/>
        <v>0</v>
      </c>
      <c r="I24" s="286">
        <f t="shared" si="2"/>
        <v>0</v>
      </c>
      <c r="J24" s="286">
        <f t="shared" si="2"/>
        <v>0</v>
      </c>
      <c r="K24" s="286">
        <f t="shared" si="2"/>
        <v>0</v>
      </c>
      <c r="L24" s="286">
        <f t="shared" si="2"/>
        <v>0</v>
      </c>
      <c r="M24" s="170">
        <f t="shared" si="2"/>
        <v>0</v>
      </c>
      <c r="N24" s="170">
        <f t="shared" si="0"/>
        <v>18224800</v>
      </c>
      <c r="O24" s="150" t="s">
        <v>43</v>
      </c>
      <c r="P24" s="153" t="s">
        <v>46</v>
      </c>
      <c r="Q24" s="187">
        <v>0</v>
      </c>
      <c r="R24" s="188">
        <v>8000000</v>
      </c>
      <c r="S24" s="188">
        <f>16373832+1056792-13835989</f>
        <v>3594635</v>
      </c>
      <c r="T24" s="188">
        <f>18133832+1056792</f>
        <v>19190624</v>
      </c>
      <c r="U24" s="188">
        <f>18933832+1056792</f>
        <v>19990624</v>
      </c>
      <c r="V24" s="188">
        <f>56693832+1056792</f>
        <v>57750624</v>
      </c>
      <c r="W24" s="188">
        <f>18133832+1056792</f>
        <v>19190624</v>
      </c>
      <c r="X24" s="188">
        <v>24533832</v>
      </c>
      <c r="Y24" s="188">
        <v>18133832</v>
      </c>
      <c r="Z24" s="188">
        <v>24533832</v>
      </c>
      <c r="AA24" s="188">
        <v>18133832</v>
      </c>
      <c r="AB24" s="188">
        <v>41785512</v>
      </c>
      <c r="AC24" s="219">
        <f t="shared" si="1"/>
        <v>254837971</v>
      </c>
      <c r="AD24" s="152"/>
      <c r="AE24" s="154" t="s">
        <v>43</v>
      </c>
      <c r="AF24" s="140"/>
      <c r="AG24" s="140"/>
      <c r="AH24" s="140"/>
      <c r="AI24" s="140"/>
      <c r="AJ24" s="140"/>
      <c r="AK24" s="140"/>
      <c r="AL24" s="140"/>
      <c r="AM24" s="140"/>
      <c r="AN24" s="140"/>
      <c r="AO24" s="140"/>
    </row>
    <row r="25" spans="1:41" ht="32.1" customHeight="1" x14ac:dyDescent="0.25">
      <c r="A25" s="141" t="s">
        <v>52</v>
      </c>
      <c r="B25" s="176">
        <v>6640800</v>
      </c>
      <c r="C25" s="176">
        <v>7360000</v>
      </c>
      <c r="D25" s="176">
        <v>2784000</v>
      </c>
      <c r="E25" s="176">
        <v>0</v>
      </c>
      <c r="F25" s="312">
        <v>1440000</v>
      </c>
      <c r="G25" s="176" t="s">
        <v>43</v>
      </c>
      <c r="H25" s="176" t="s">
        <v>43</v>
      </c>
      <c r="I25" s="176" t="s">
        <v>43</v>
      </c>
      <c r="J25" s="176" t="s">
        <v>43</v>
      </c>
      <c r="K25" s="176" t="s">
        <v>43</v>
      </c>
      <c r="L25" s="176" t="s">
        <v>43</v>
      </c>
      <c r="M25" s="176" t="s">
        <v>43</v>
      </c>
      <c r="N25" s="293">
        <f t="shared" si="0"/>
        <v>18224800</v>
      </c>
      <c r="O25" s="171">
        <f>+N25/N22</f>
        <v>0.90580516898608354</v>
      </c>
      <c r="P25" s="141" t="s">
        <v>52</v>
      </c>
      <c r="Q25" s="174">
        <v>0</v>
      </c>
      <c r="R25" s="176">
        <v>0</v>
      </c>
      <c r="S25" s="176">
        <v>4375226.72</v>
      </c>
      <c r="T25" s="176">
        <v>13101898.720000001</v>
      </c>
      <c r="U25" s="312">
        <v>52340919.359999999</v>
      </c>
      <c r="V25" s="176" t="s">
        <v>43</v>
      </c>
      <c r="W25" s="176" t="s">
        <v>43</v>
      </c>
      <c r="X25" s="176" t="s">
        <v>43</v>
      </c>
      <c r="Y25" s="176" t="s">
        <v>43</v>
      </c>
      <c r="Z25" s="176" t="s">
        <v>43</v>
      </c>
      <c r="AA25" s="176" t="s">
        <v>43</v>
      </c>
      <c r="AB25" s="176" t="s">
        <v>43</v>
      </c>
      <c r="AC25" s="293">
        <f t="shared" si="1"/>
        <v>69818044.799999997</v>
      </c>
      <c r="AD25" s="296">
        <f>+AC25/(Q24+R24+S24+T24+U24)</f>
        <v>1.3750237450326566</v>
      </c>
      <c r="AE25" s="215">
        <f>+AC25/AC24</f>
        <v>0.27397033701857559</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00" t="s">
        <v>53</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2"/>
    </row>
    <row r="28" spans="1:41" ht="15" customHeight="1" x14ac:dyDescent="0.25">
      <c r="A28" s="373" t="s">
        <v>54</v>
      </c>
      <c r="B28" s="375" t="s">
        <v>55</v>
      </c>
      <c r="C28" s="375"/>
      <c r="D28" s="375" t="s">
        <v>56</v>
      </c>
      <c r="E28" s="375"/>
      <c r="F28" s="375"/>
      <c r="G28" s="375"/>
      <c r="H28" s="375"/>
      <c r="I28" s="375"/>
      <c r="J28" s="375"/>
      <c r="K28" s="375"/>
      <c r="L28" s="375"/>
      <c r="M28" s="375"/>
      <c r="N28" s="375"/>
      <c r="O28" s="375"/>
      <c r="P28" s="375" t="s">
        <v>41</v>
      </c>
      <c r="Q28" s="375" t="s">
        <v>57</v>
      </c>
      <c r="R28" s="375"/>
      <c r="S28" s="375"/>
      <c r="T28" s="375"/>
      <c r="U28" s="375"/>
      <c r="V28" s="375"/>
      <c r="W28" s="375"/>
      <c r="X28" s="375"/>
      <c r="Y28" s="375" t="s">
        <v>58</v>
      </c>
      <c r="Z28" s="375"/>
      <c r="AA28" s="375"/>
      <c r="AB28" s="375"/>
      <c r="AC28" s="375"/>
      <c r="AD28" s="375"/>
      <c r="AE28" s="403"/>
    </row>
    <row r="29" spans="1:41" ht="27" customHeight="1" x14ac:dyDescent="0.25">
      <c r="A29" s="373"/>
      <c r="B29" s="375"/>
      <c r="C29" s="375"/>
      <c r="D29" s="68" t="s">
        <v>30</v>
      </c>
      <c r="E29" s="68" t="s">
        <v>31</v>
      </c>
      <c r="F29" s="68" t="s">
        <v>32</v>
      </c>
      <c r="G29" s="68" t="s">
        <v>33</v>
      </c>
      <c r="H29" s="68" t="s">
        <v>8</v>
      </c>
      <c r="I29" s="68" t="s">
        <v>34</v>
      </c>
      <c r="J29" s="68" t="s">
        <v>35</v>
      </c>
      <c r="K29" s="68" t="s">
        <v>36</v>
      </c>
      <c r="L29" s="68" t="s">
        <v>37</v>
      </c>
      <c r="M29" s="68" t="s">
        <v>38</v>
      </c>
      <c r="N29" s="68" t="s">
        <v>39</v>
      </c>
      <c r="O29" s="68" t="s">
        <v>40</v>
      </c>
      <c r="P29" s="375"/>
      <c r="Q29" s="375"/>
      <c r="R29" s="375"/>
      <c r="S29" s="375"/>
      <c r="T29" s="375"/>
      <c r="U29" s="375"/>
      <c r="V29" s="375"/>
      <c r="W29" s="375"/>
      <c r="X29" s="375"/>
      <c r="Y29" s="375"/>
      <c r="Z29" s="375"/>
      <c r="AA29" s="375"/>
      <c r="AB29" s="375"/>
      <c r="AC29" s="375"/>
      <c r="AD29" s="375"/>
      <c r="AE29" s="403"/>
    </row>
    <row r="30" spans="1:41" ht="78" customHeight="1" thickBot="1" x14ac:dyDescent="0.3">
      <c r="A30" s="72" t="s">
        <v>103</v>
      </c>
      <c r="B30" s="478"/>
      <c r="C30" s="478"/>
      <c r="D30" s="71"/>
      <c r="E30" s="71"/>
      <c r="F30" s="71"/>
      <c r="G30" s="71"/>
      <c r="H30" s="71"/>
      <c r="I30" s="71"/>
      <c r="J30" s="71"/>
      <c r="K30" s="71"/>
      <c r="L30" s="71"/>
      <c r="M30" s="71"/>
      <c r="N30" s="71"/>
      <c r="O30" s="71"/>
      <c r="P30" s="73">
        <f>SUM(D30:O30)</f>
        <v>0</v>
      </c>
      <c r="Q30" s="469"/>
      <c r="R30" s="469"/>
      <c r="S30" s="469"/>
      <c r="T30" s="469"/>
      <c r="U30" s="469"/>
      <c r="V30" s="469"/>
      <c r="W30" s="469"/>
      <c r="X30" s="469"/>
      <c r="Y30" s="469"/>
      <c r="Z30" s="469"/>
      <c r="AA30" s="469"/>
      <c r="AB30" s="469"/>
      <c r="AC30" s="469"/>
      <c r="AD30" s="469"/>
      <c r="AE30" s="470"/>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77" t="s">
        <v>59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row>
    <row r="33" spans="1:42" ht="23.1" customHeight="1" x14ac:dyDescent="0.25">
      <c r="A33" s="373" t="s">
        <v>60</v>
      </c>
      <c r="B33" s="375" t="s">
        <v>61</v>
      </c>
      <c r="C33" s="375" t="s">
        <v>55</v>
      </c>
      <c r="D33" s="375" t="s">
        <v>62</v>
      </c>
      <c r="E33" s="375"/>
      <c r="F33" s="375"/>
      <c r="G33" s="375"/>
      <c r="H33" s="375"/>
      <c r="I33" s="375"/>
      <c r="J33" s="375"/>
      <c r="K33" s="375"/>
      <c r="L33" s="375"/>
      <c r="M33" s="375"/>
      <c r="N33" s="375"/>
      <c r="O33" s="375"/>
      <c r="P33" s="375"/>
      <c r="Q33" s="375" t="s">
        <v>63</v>
      </c>
      <c r="R33" s="375"/>
      <c r="S33" s="375"/>
      <c r="T33" s="375"/>
      <c r="U33" s="375"/>
      <c r="V33" s="375"/>
      <c r="W33" s="375"/>
      <c r="X33" s="375"/>
      <c r="Y33" s="375"/>
      <c r="Z33" s="375"/>
      <c r="AA33" s="375"/>
      <c r="AB33" s="375"/>
      <c r="AC33" s="375"/>
      <c r="AD33" s="375"/>
      <c r="AE33" s="403"/>
      <c r="AG33" s="20"/>
      <c r="AH33" s="20"/>
      <c r="AI33" s="20"/>
      <c r="AJ33" s="20"/>
      <c r="AK33" s="20"/>
      <c r="AL33" s="20"/>
      <c r="AM33" s="20"/>
      <c r="AN33" s="20"/>
      <c r="AO33" s="20"/>
    </row>
    <row r="34" spans="1:42" ht="27" customHeight="1" thickBot="1" x14ac:dyDescent="0.3">
      <c r="A34" s="373"/>
      <c r="B34" s="375"/>
      <c r="C34" s="404"/>
      <c r="D34" s="68" t="s">
        <v>30</v>
      </c>
      <c r="E34" s="68" t="s">
        <v>31</v>
      </c>
      <c r="F34" s="68" t="s">
        <v>32</v>
      </c>
      <c r="G34" s="68" t="s">
        <v>33</v>
      </c>
      <c r="H34" s="68" t="s">
        <v>8</v>
      </c>
      <c r="I34" s="68" t="s">
        <v>34</v>
      </c>
      <c r="J34" s="68" t="s">
        <v>35</v>
      </c>
      <c r="K34" s="68" t="s">
        <v>36</v>
      </c>
      <c r="L34" s="68" t="s">
        <v>37</v>
      </c>
      <c r="M34" s="68" t="s">
        <v>38</v>
      </c>
      <c r="N34" s="68" t="s">
        <v>39</v>
      </c>
      <c r="O34" s="68" t="s">
        <v>40</v>
      </c>
      <c r="P34" s="68" t="s">
        <v>41</v>
      </c>
      <c r="Q34" s="507" t="s">
        <v>64</v>
      </c>
      <c r="R34" s="508"/>
      <c r="S34" s="508"/>
      <c r="T34" s="509"/>
      <c r="U34" s="375" t="s">
        <v>65</v>
      </c>
      <c r="V34" s="375"/>
      <c r="W34" s="375"/>
      <c r="X34" s="375"/>
      <c r="Y34" s="375" t="s">
        <v>66</v>
      </c>
      <c r="Z34" s="375"/>
      <c r="AA34" s="375"/>
      <c r="AB34" s="375"/>
      <c r="AC34" s="375" t="s">
        <v>67</v>
      </c>
      <c r="AD34" s="375"/>
      <c r="AE34" s="403"/>
      <c r="AG34" s="20"/>
      <c r="AH34" s="20"/>
      <c r="AI34" s="20"/>
      <c r="AJ34" s="20"/>
      <c r="AK34" s="20"/>
      <c r="AL34" s="20"/>
      <c r="AM34" s="20"/>
      <c r="AN34" s="20"/>
      <c r="AO34" s="20"/>
    </row>
    <row r="35" spans="1:42" ht="135.75" customHeight="1" x14ac:dyDescent="0.25">
      <c r="A35" s="368" t="s">
        <v>103</v>
      </c>
      <c r="B35" s="370">
        <v>15</v>
      </c>
      <c r="C35" s="22" t="s">
        <v>68</v>
      </c>
      <c r="D35" s="178">
        <v>13</v>
      </c>
      <c r="E35" s="178">
        <v>13</v>
      </c>
      <c r="F35" s="178">
        <v>13</v>
      </c>
      <c r="G35" s="178">
        <v>13</v>
      </c>
      <c r="H35" s="178">
        <v>13</v>
      </c>
      <c r="I35" s="178"/>
      <c r="J35" s="181"/>
      <c r="K35" s="181"/>
      <c r="L35" s="181"/>
      <c r="M35" s="181"/>
      <c r="N35" s="181"/>
      <c r="O35" s="181"/>
      <c r="P35" s="227">
        <v>13</v>
      </c>
      <c r="Q35" s="511" t="s">
        <v>104</v>
      </c>
      <c r="R35" s="511"/>
      <c r="S35" s="511"/>
      <c r="T35" s="511"/>
      <c r="U35" s="502" t="s">
        <v>105</v>
      </c>
      <c r="V35" s="502"/>
      <c r="W35" s="502"/>
      <c r="X35" s="503"/>
      <c r="Y35" s="512" t="s">
        <v>106</v>
      </c>
      <c r="Z35" s="513"/>
      <c r="AA35" s="513"/>
      <c r="AB35" s="514"/>
      <c r="AC35" s="501" t="s">
        <v>107</v>
      </c>
      <c r="AD35" s="502"/>
      <c r="AE35" s="503"/>
      <c r="AG35" s="20"/>
      <c r="AH35" s="20"/>
      <c r="AI35" s="20"/>
      <c r="AJ35" s="20"/>
      <c r="AK35" s="20"/>
      <c r="AL35" s="20"/>
      <c r="AM35" s="20"/>
      <c r="AN35" s="20"/>
      <c r="AO35" s="20"/>
    </row>
    <row r="36" spans="1:42" ht="110.25" customHeight="1" thickBot="1" x14ac:dyDescent="0.3">
      <c r="A36" s="369"/>
      <c r="B36" s="371"/>
      <c r="C36" s="23" t="s">
        <v>73</v>
      </c>
      <c r="D36" s="179">
        <v>13</v>
      </c>
      <c r="E36" s="180">
        <v>13</v>
      </c>
      <c r="F36" s="180">
        <v>13</v>
      </c>
      <c r="G36" s="180">
        <v>13</v>
      </c>
      <c r="H36" s="180">
        <v>13</v>
      </c>
      <c r="I36" s="180"/>
      <c r="J36" s="160"/>
      <c r="K36" s="160"/>
      <c r="L36" s="24"/>
      <c r="M36" s="24"/>
      <c r="N36" s="24"/>
      <c r="O36" s="24"/>
      <c r="P36" s="287">
        <f>AVERAGE(D36:O36)</f>
        <v>13</v>
      </c>
      <c r="Q36" s="511"/>
      <c r="R36" s="511"/>
      <c r="S36" s="511"/>
      <c r="T36" s="511"/>
      <c r="U36" s="505"/>
      <c r="V36" s="505"/>
      <c r="W36" s="505"/>
      <c r="X36" s="506"/>
      <c r="Y36" s="515"/>
      <c r="Z36" s="516"/>
      <c r="AA36" s="516"/>
      <c r="AB36" s="517"/>
      <c r="AC36" s="504"/>
      <c r="AD36" s="505"/>
      <c r="AE36" s="506"/>
      <c r="AG36" s="20"/>
      <c r="AH36" s="20"/>
      <c r="AI36" s="20"/>
      <c r="AJ36" s="20"/>
      <c r="AK36" s="20"/>
      <c r="AL36" s="20"/>
      <c r="AM36" s="20"/>
      <c r="AN36" s="20"/>
      <c r="AO36" s="20"/>
    </row>
    <row r="37" spans="1:42" customFormat="1" ht="17.25" customHeight="1" thickBot="1" x14ac:dyDescent="0.3"/>
    <row r="38" spans="1:42" ht="45" customHeight="1" thickBot="1" x14ac:dyDescent="0.3">
      <c r="A38" s="377" t="s">
        <v>74</v>
      </c>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9"/>
      <c r="AG38" s="20"/>
      <c r="AH38" s="20"/>
      <c r="AI38" s="20"/>
      <c r="AJ38" s="20"/>
      <c r="AK38" s="20"/>
      <c r="AL38" s="20"/>
      <c r="AM38" s="20"/>
      <c r="AN38" s="20"/>
      <c r="AO38" s="20"/>
    </row>
    <row r="39" spans="1:42" ht="26.1" customHeight="1" x14ac:dyDescent="0.25">
      <c r="A39" s="372" t="s">
        <v>75</v>
      </c>
      <c r="B39" s="374" t="s">
        <v>76</v>
      </c>
      <c r="C39" s="381" t="s">
        <v>77</v>
      </c>
      <c r="D39" s="383" t="s">
        <v>78</v>
      </c>
      <c r="E39" s="384"/>
      <c r="F39" s="384"/>
      <c r="G39" s="384"/>
      <c r="H39" s="384"/>
      <c r="I39" s="384"/>
      <c r="J39" s="384"/>
      <c r="K39" s="384"/>
      <c r="L39" s="384"/>
      <c r="M39" s="384"/>
      <c r="N39" s="384"/>
      <c r="O39" s="384"/>
      <c r="P39" s="385"/>
      <c r="Q39" s="374" t="s">
        <v>79</v>
      </c>
      <c r="R39" s="374"/>
      <c r="S39" s="374"/>
      <c r="T39" s="374"/>
      <c r="U39" s="374"/>
      <c r="V39" s="374"/>
      <c r="W39" s="374"/>
      <c r="X39" s="374"/>
      <c r="Y39" s="374"/>
      <c r="Z39" s="374"/>
      <c r="AA39" s="374"/>
      <c r="AB39" s="374"/>
      <c r="AC39" s="374"/>
      <c r="AD39" s="374"/>
      <c r="AE39" s="399"/>
      <c r="AG39" s="20"/>
      <c r="AH39" s="20"/>
      <c r="AI39" s="20"/>
      <c r="AJ39" s="20"/>
      <c r="AK39" s="20"/>
      <c r="AL39" s="20"/>
      <c r="AM39" s="20"/>
      <c r="AN39" s="20"/>
      <c r="AO39" s="20"/>
    </row>
    <row r="40" spans="1:42" ht="26.1" customHeight="1" thickBot="1" x14ac:dyDescent="0.3">
      <c r="A40" s="373"/>
      <c r="B40" s="375"/>
      <c r="C40" s="38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507" t="s">
        <v>93</v>
      </c>
      <c r="R40" s="508"/>
      <c r="S40" s="508"/>
      <c r="T40" s="508"/>
      <c r="U40" s="508"/>
      <c r="V40" s="508"/>
      <c r="W40" s="508"/>
      <c r="X40" s="509"/>
      <c r="Y40" s="507" t="s">
        <v>94</v>
      </c>
      <c r="Z40" s="508"/>
      <c r="AA40" s="508"/>
      <c r="AB40" s="508"/>
      <c r="AC40" s="508"/>
      <c r="AD40" s="508"/>
      <c r="AE40" s="510"/>
      <c r="AG40" s="25"/>
      <c r="AH40" s="25"/>
      <c r="AI40" s="25"/>
      <c r="AJ40" s="25"/>
      <c r="AK40" s="25"/>
      <c r="AL40" s="25"/>
      <c r="AM40" s="25"/>
      <c r="AN40" s="25"/>
      <c r="AO40" s="25"/>
    </row>
    <row r="41" spans="1:42" ht="56.25" customHeight="1" x14ac:dyDescent="0.25">
      <c r="A41" s="492" t="s">
        <v>108</v>
      </c>
      <c r="B41" s="494">
        <v>5</v>
      </c>
      <c r="C41" s="201" t="s">
        <v>68</v>
      </c>
      <c r="D41" s="228">
        <v>0</v>
      </c>
      <c r="E41" s="229">
        <v>0</v>
      </c>
      <c r="F41" s="229">
        <v>0</v>
      </c>
      <c r="G41" s="229">
        <v>1</v>
      </c>
      <c r="H41" s="229">
        <v>0</v>
      </c>
      <c r="I41" s="202"/>
      <c r="J41" s="202"/>
      <c r="K41" s="202"/>
      <c r="L41" s="202"/>
      <c r="M41" s="202"/>
      <c r="N41" s="202"/>
      <c r="O41" s="202"/>
      <c r="P41" s="225">
        <f>SUM(D41:O41)</f>
        <v>1</v>
      </c>
      <c r="Q41" s="487" t="s">
        <v>109</v>
      </c>
      <c r="R41" s="487"/>
      <c r="S41" s="487"/>
      <c r="T41" s="487"/>
      <c r="U41" s="487"/>
      <c r="V41" s="487"/>
      <c r="W41" s="487"/>
      <c r="X41" s="496"/>
      <c r="Y41" s="487" t="s">
        <v>110</v>
      </c>
      <c r="Z41" s="487"/>
      <c r="AA41" s="487"/>
      <c r="AB41" s="487"/>
      <c r="AC41" s="487"/>
      <c r="AD41" s="487"/>
      <c r="AE41" s="487"/>
      <c r="AF41" s="203"/>
      <c r="AG41" s="204"/>
      <c r="AH41" s="204"/>
      <c r="AI41" s="204"/>
      <c r="AJ41" s="483"/>
      <c r="AK41" s="483"/>
      <c r="AL41" s="483"/>
      <c r="AM41" s="483"/>
      <c r="AN41" s="204"/>
      <c r="AO41" s="204"/>
      <c r="AP41" s="203"/>
    </row>
    <row r="42" spans="1:42" ht="41.25" customHeight="1" x14ac:dyDescent="0.25">
      <c r="A42" s="493"/>
      <c r="B42" s="495"/>
      <c r="C42" s="205" t="s">
        <v>73</v>
      </c>
      <c r="D42" s="230">
        <v>0.4</v>
      </c>
      <c r="E42" s="231">
        <v>0.05</v>
      </c>
      <c r="F42" s="231">
        <v>0.45</v>
      </c>
      <c r="G42" s="231">
        <v>0.1</v>
      </c>
      <c r="H42" s="231">
        <v>0</v>
      </c>
      <c r="I42" s="206"/>
      <c r="J42" s="206"/>
      <c r="K42" s="206"/>
      <c r="L42" s="206"/>
      <c r="M42" s="206"/>
      <c r="N42" s="206"/>
      <c r="O42" s="206"/>
      <c r="P42" s="316">
        <f>SUM(D42:O42)</f>
        <v>1</v>
      </c>
      <c r="Q42" s="487"/>
      <c r="R42" s="487"/>
      <c r="S42" s="487"/>
      <c r="T42" s="487"/>
      <c r="U42" s="487"/>
      <c r="V42" s="487"/>
      <c r="W42" s="487"/>
      <c r="X42" s="496"/>
      <c r="Y42" s="487"/>
      <c r="Z42" s="487"/>
      <c r="AA42" s="487"/>
      <c r="AB42" s="487"/>
      <c r="AC42" s="487"/>
      <c r="AD42" s="487"/>
      <c r="AE42" s="487"/>
      <c r="AF42" s="203"/>
      <c r="AG42" s="203"/>
      <c r="AH42" s="203"/>
      <c r="AI42" s="203"/>
      <c r="AJ42" s="484"/>
      <c r="AK42" s="484"/>
      <c r="AL42" s="484"/>
      <c r="AM42" s="484"/>
      <c r="AN42" s="203"/>
      <c r="AO42" s="203"/>
      <c r="AP42" s="203"/>
    </row>
    <row r="43" spans="1:42" ht="81.75" customHeight="1" x14ac:dyDescent="0.25">
      <c r="A43" s="497" t="s">
        <v>111</v>
      </c>
      <c r="B43" s="342">
        <v>5</v>
      </c>
      <c r="C43" s="29" t="s">
        <v>68</v>
      </c>
      <c r="D43" s="232">
        <v>0.2</v>
      </c>
      <c r="E43" s="233">
        <v>0.2</v>
      </c>
      <c r="F43" s="233">
        <v>0.2</v>
      </c>
      <c r="G43" s="233">
        <v>0.2</v>
      </c>
      <c r="H43" s="233">
        <v>0.2</v>
      </c>
      <c r="I43" s="30"/>
      <c r="J43" s="30"/>
      <c r="K43" s="30"/>
      <c r="L43" s="30"/>
      <c r="M43" s="30"/>
      <c r="N43" s="30"/>
      <c r="O43" s="30"/>
      <c r="P43" s="74">
        <f>SUM(D43:O43)</f>
        <v>1</v>
      </c>
      <c r="Q43" s="499" t="s">
        <v>112</v>
      </c>
      <c r="R43" s="500"/>
      <c r="S43" s="500"/>
      <c r="T43" s="500"/>
      <c r="U43" s="500"/>
      <c r="V43" s="500"/>
      <c r="W43" s="500"/>
      <c r="X43" s="500"/>
      <c r="Y43" s="489" t="s">
        <v>113</v>
      </c>
      <c r="Z43" s="489"/>
      <c r="AA43" s="489"/>
      <c r="AB43" s="489"/>
      <c r="AC43" s="489"/>
      <c r="AD43" s="489"/>
      <c r="AE43" s="489"/>
    </row>
    <row r="44" spans="1:42" ht="67.5" customHeight="1" x14ac:dyDescent="0.25">
      <c r="A44" s="498"/>
      <c r="B44" s="342"/>
      <c r="C44" s="27" t="s">
        <v>73</v>
      </c>
      <c r="D44" s="230">
        <v>0.18</v>
      </c>
      <c r="E44" s="230">
        <v>0.18</v>
      </c>
      <c r="F44" s="230">
        <v>0.18</v>
      </c>
      <c r="G44" s="230">
        <v>0.18</v>
      </c>
      <c r="H44" s="230">
        <v>0.28000000000000003</v>
      </c>
      <c r="I44" s="28"/>
      <c r="J44" s="28"/>
      <c r="K44" s="28"/>
      <c r="L44" s="28"/>
      <c r="M44" s="28"/>
      <c r="N44" s="28"/>
      <c r="O44" s="28"/>
      <c r="P44" s="74">
        <f>SUM(D44:O44)</f>
        <v>1</v>
      </c>
      <c r="Q44" s="499"/>
      <c r="R44" s="500"/>
      <c r="S44" s="500"/>
      <c r="T44" s="500"/>
      <c r="U44" s="500"/>
      <c r="V44" s="500"/>
      <c r="W44" s="500"/>
      <c r="X44" s="500"/>
      <c r="Y44" s="491"/>
      <c r="Z44" s="491"/>
      <c r="AA44" s="491"/>
      <c r="AB44" s="491"/>
      <c r="AC44" s="491"/>
      <c r="AD44" s="491"/>
      <c r="AE44" s="491"/>
    </row>
    <row r="45" spans="1:42" ht="78.75" customHeight="1" x14ac:dyDescent="0.25">
      <c r="A45" s="485" t="s">
        <v>114</v>
      </c>
      <c r="B45" s="342">
        <v>5</v>
      </c>
      <c r="C45" s="29" t="s">
        <v>68</v>
      </c>
      <c r="D45" s="232">
        <v>0</v>
      </c>
      <c r="E45" s="233">
        <v>0.25</v>
      </c>
      <c r="F45" s="233">
        <v>0.25</v>
      </c>
      <c r="G45" s="233">
        <v>0.25</v>
      </c>
      <c r="H45" s="233">
        <v>0.25</v>
      </c>
      <c r="I45" s="30"/>
      <c r="J45" s="30"/>
      <c r="K45" s="30"/>
      <c r="L45" s="30"/>
      <c r="M45" s="30"/>
      <c r="N45" s="30"/>
      <c r="O45" s="30"/>
      <c r="P45" s="225">
        <f t="shared" ref="P45:P46" si="3">SUM(D45:O45)</f>
        <v>1</v>
      </c>
      <c r="Q45" s="487" t="s">
        <v>115</v>
      </c>
      <c r="R45" s="487"/>
      <c r="S45" s="487"/>
      <c r="T45" s="487"/>
      <c r="U45" s="487"/>
      <c r="V45" s="487"/>
      <c r="W45" s="487"/>
      <c r="X45" s="487"/>
      <c r="Y45" s="488" t="s">
        <v>116</v>
      </c>
      <c r="Z45" s="489"/>
      <c r="AA45" s="489"/>
      <c r="AB45" s="489"/>
      <c r="AC45" s="489"/>
      <c r="AD45" s="489"/>
      <c r="AE45" s="489"/>
    </row>
    <row r="46" spans="1:42" ht="83.25" customHeight="1" thickBot="1" x14ac:dyDescent="0.3">
      <c r="A46" s="486"/>
      <c r="B46" s="342"/>
      <c r="C46" s="27" t="s">
        <v>73</v>
      </c>
      <c r="D46" s="230">
        <v>0.03</v>
      </c>
      <c r="E46" s="230">
        <v>0.05</v>
      </c>
      <c r="F46" s="230">
        <v>0.82</v>
      </c>
      <c r="G46" s="230">
        <v>0.05</v>
      </c>
      <c r="H46" s="230">
        <v>0.05</v>
      </c>
      <c r="I46" s="28"/>
      <c r="J46" s="28"/>
      <c r="K46" s="28"/>
      <c r="L46" s="28"/>
      <c r="M46" s="28"/>
      <c r="N46" s="28"/>
      <c r="O46" s="28"/>
      <c r="P46" s="225">
        <f t="shared" si="3"/>
        <v>1</v>
      </c>
      <c r="Q46" s="487"/>
      <c r="R46" s="487"/>
      <c r="S46" s="487"/>
      <c r="T46" s="487"/>
      <c r="U46" s="487"/>
      <c r="V46" s="487"/>
      <c r="W46" s="487"/>
      <c r="X46" s="487"/>
      <c r="Y46" s="490"/>
      <c r="Z46" s="491"/>
      <c r="AA46" s="491"/>
      <c r="AB46" s="491"/>
      <c r="AC46" s="491"/>
      <c r="AD46" s="491"/>
      <c r="AE46" s="491"/>
    </row>
    <row r="47" spans="1:42" ht="15" customHeight="1" x14ac:dyDescent="0.25">
      <c r="A47" s="1" t="s">
        <v>101</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J41:AK41"/>
    <mergeCell ref="AL41:AM41"/>
    <mergeCell ref="AJ42:AK42"/>
    <mergeCell ref="AL42:AM42"/>
    <mergeCell ref="A45:A46"/>
    <mergeCell ref="B45:B46"/>
    <mergeCell ref="Q45:X46"/>
    <mergeCell ref="Y45:AE46"/>
    <mergeCell ref="A41:A42"/>
    <mergeCell ref="B41:B42"/>
    <mergeCell ref="Q41:X42"/>
    <mergeCell ref="Y41:AE42"/>
    <mergeCell ref="A43:A44"/>
    <mergeCell ref="B43:B44"/>
    <mergeCell ref="Q43:X44"/>
    <mergeCell ref="Y43:AE44"/>
  </mergeCells>
  <dataValidations count="2">
    <dataValidation type="list" allowBlank="1" showInputMessage="1" showErrorMessage="1" sqref="C7:C9" xr:uid="{8F8E743E-370A-4D43-9693-3452817DF204}">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s>
  <pageMargins left="0.39370078740157483" right="0.19685039370078741"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7"/>
  <sheetViews>
    <sheetView topLeftCell="I38" zoomScale="60" zoomScaleNormal="60" workbookViewId="0">
      <selection activeCell="P52" sqref="P52"/>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6.140625" style="1" bestFit="1" customWidth="1"/>
    <col min="18" max="22" width="18.140625" style="1" customWidth="1"/>
    <col min="23" max="23" width="19.140625" style="1" bestFit="1" customWidth="1"/>
    <col min="24" max="24" width="26.140625" style="1" customWidth="1"/>
    <col min="25" max="27" width="18.140625" style="1" customWidth="1"/>
    <col min="28" max="28" width="22.7109375" style="1" customWidth="1"/>
    <col min="29" max="29" width="19.8554687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ht="15" customHeight="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customHeight="1" x14ac:dyDescent="0.25">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466" t="s">
        <v>117</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79" t="s">
        <v>25</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1"/>
      <c r="AF19" s="140"/>
      <c r="AG19" s="140"/>
      <c r="AH19" s="140"/>
      <c r="AI19" s="140"/>
      <c r="AJ19" s="140"/>
      <c r="AK19" s="140"/>
      <c r="AL19" s="140"/>
      <c r="AM19" s="140"/>
      <c r="AN19" s="140"/>
      <c r="AO19" s="140"/>
    </row>
    <row r="20" spans="1:41" ht="32.1" customHeight="1" thickBot="1" x14ac:dyDescent="0.3">
      <c r="A20" s="141" t="s">
        <v>26</v>
      </c>
      <c r="B20" s="471" t="s">
        <v>27</v>
      </c>
      <c r="C20" s="472"/>
      <c r="D20" s="472"/>
      <c r="E20" s="472"/>
      <c r="F20" s="472"/>
      <c r="G20" s="472"/>
      <c r="H20" s="472"/>
      <c r="I20" s="472"/>
      <c r="J20" s="472"/>
      <c r="K20" s="472"/>
      <c r="L20" s="472"/>
      <c r="M20" s="472"/>
      <c r="N20" s="472"/>
      <c r="O20" s="473"/>
      <c r="P20" s="480" t="s">
        <v>28</v>
      </c>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285" t="s">
        <v>33</v>
      </c>
      <c r="F21" s="285" t="s">
        <v>8</v>
      </c>
      <c r="G21" s="285" t="s">
        <v>34</v>
      </c>
      <c r="H21" s="285" t="s">
        <v>35</v>
      </c>
      <c r="I21" s="285" t="s">
        <v>36</v>
      </c>
      <c r="J21" s="285" t="s">
        <v>37</v>
      </c>
      <c r="K21" s="285" t="s">
        <v>38</v>
      </c>
      <c r="L21" s="285" t="s">
        <v>39</v>
      </c>
      <c r="M21" s="285" t="s">
        <v>40</v>
      </c>
      <c r="N21" s="143" t="s">
        <v>41</v>
      </c>
      <c r="O21" s="144" t="s">
        <v>42</v>
      </c>
      <c r="P21" s="145" t="s">
        <v>43</v>
      </c>
      <c r="Q21" s="141" t="s">
        <v>30</v>
      </c>
      <c r="R21" s="143" t="s">
        <v>31</v>
      </c>
      <c r="S21" s="143" t="s">
        <v>32</v>
      </c>
      <c r="T21" s="143" t="s">
        <v>33</v>
      </c>
      <c r="U21" s="143" t="s">
        <v>8</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3">
        <v>6019975.75</v>
      </c>
      <c r="C22" s="175">
        <v>177651596.74000001</v>
      </c>
      <c r="D22" s="175">
        <v>6524975.75</v>
      </c>
      <c r="E22" s="286">
        <v>2575442.5</v>
      </c>
      <c r="F22" s="286">
        <v>0</v>
      </c>
      <c r="G22" s="286">
        <v>0</v>
      </c>
      <c r="H22" s="286">
        <v>0</v>
      </c>
      <c r="I22" s="286">
        <v>0</v>
      </c>
      <c r="J22" s="286">
        <v>0</v>
      </c>
      <c r="K22" s="286">
        <v>0</v>
      </c>
      <c r="L22" s="286">
        <v>0</v>
      </c>
      <c r="M22" s="286">
        <v>0</v>
      </c>
      <c r="N22" s="170">
        <f>SUM(B22:M22)</f>
        <v>192771990.74000001</v>
      </c>
      <c r="O22" s="150" t="s">
        <v>43</v>
      </c>
      <c r="P22" s="147" t="s">
        <v>47</v>
      </c>
      <c r="Q22" s="185">
        <v>1843802405</v>
      </c>
      <c r="R22" s="186">
        <f>35500000+13458390</f>
        <v>48958390</v>
      </c>
      <c r="S22" s="186">
        <f>125656720+9512243</f>
        <v>135168963</v>
      </c>
      <c r="T22" s="186">
        <v>17148000</v>
      </c>
      <c r="U22" s="186">
        <v>40690000</v>
      </c>
      <c r="V22" s="186">
        <v>0</v>
      </c>
      <c r="W22" s="186">
        <v>1585013875</v>
      </c>
      <c r="X22" s="186">
        <v>0</v>
      </c>
      <c r="Y22" s="186">
        <v>0</v>
      </c>
      <c r="Z22" s="186">
        <v>0</v>
      </c>
      <c r="AA22" s="186">
        <v>0</v>
      </c>
      <c r="AB22" s="186">
        <v>0</v>
      </c>
      <c r="AC22" s="175">
        <f>SUM(Q22:AB22)</f>
        <v>3670781633</v>
      </c>
      <c r="AD22" s="140" t="s">
        <v>43</v>
      </c>
      <c r="AE22" s="152" t="s">
        <v>43</v>
      </c>
      <c r="AF22" s="140"/>
      <c r="AG22" s="140"/>
      <c r="AH22" s="140"/>
      <c r="AI22" s="140"/>
      <c r="AJ22" s="140"/>
      <c r="AK22" s="140"/>
      <c r="AL22" s="140"/>
      <c r="AM22" s="140"/>
      <c r="AN22" s="140"/>
      <c r="AO22" s="140"/>
    </row>
    <row r="23" spans="1:41" ht="32.1" customHeight="1" x14ac:dyDescent="0.25">
      <c r="A23" s="153" t="s">
        <v>48</v>
      </c>
      <c r="B23" s="211">
        <v>0</v>
      </c>
      <c r="C23" s="212">
        <v>2403333</v>
      </c>
      <c r="D23" s="212">
        <v>0</v>
      </c>
      <c r="E23" s="286">
        <v>0</v>
      </c>
      <c r="F23" s="312">
        <v>1658300</v>
      </c>
      <c r="G23" s="286">
        <v>0</v>
      </c>
      <c r="H23" s="286">
        <v>0</v>
      </c>
      <c r="I23" s="286">
        <v>0</v>
      </c>
      <c r="J23" s="286">
        <v>0</v>
      </c>
      <c r="K23" s="286">
        <v>0</v>
      </c>
      <c r="L23" s="286">
        <v>0</v>
      </c>
      <c r="M23" s="286">
        <v>0</v>
      </c>
      <c r="N23" s="170">
        <f t="shared" ref="N23:N25" si="0">SUM(B23:M23)</f>
        <v>4061633</v>
      </c>
      <c r="O23" s="208">
        <f>+N23/N22</f>
        <v>2.106962211890057E-2</v>
      </c>
      <c r="P23" s="153" t="s">
        <v>49</v>
      </c>
      <c r="Q23" s="213">
        <v>83009973</v>
      </c>
      <c r="R23" s="188">
        <v>1380028903</v>
      </c>
      <c r="S23" s="188">
        <v>263751948.74000001</v>
      </c>
      <c r="T23" s="188">
        <v>62246501.280000001</v>
      </c>
      <c r="U23" s="335">
        <v>7568483.5199999996</v>
      </c>
      <c r="V23" s="188"/>
      <c r="W23" s="188"/>
      <c r="X23" s="188"/>
      <c r="Y23" s="188"/>
      <c r="Z23" s="188"/>
      <c r="AA23" s="188"/>
      <c r="AB23" s="188"/>
      <c r="AC23" s="170">
        <f t="shared" ref="AC23:AC25" si="1">SUM(Q23:AB23)</f>
        <v>1796605809.54</v>
      </c>
      <c r="AD23" s="217">
        <f>+AC23/(Q22+R22+S22+T22+U22)</f>
        <v>0.86136426390190657</v>
      </c>
      <c r="AE23" s="214">
        <f>+AC23/AC22</f>
        <v>0.48943412852147722</v>
      </c>
      <c r="AF23" s="140"/>
      <c r="AG23" s="140"/>
      <c r="AH23" s="140"/>
      <c r="AI23" s="140"/>
      <c r="AJ23" s="140"/>
      <c r="AK23" s="140"/>
      <c r="AL23" s="140"/>
      <c r="AM23" s="140"/>
      <c r="AN23" s="140"/>
      <c r="AO23" s="140"/>
    </row>
    <row r="24" spans="1:41" ht="32.1" customHeight="1" x14ac:dyDescent="0.25">
      <c r="A24" s="210" t="s">
        <v>51</v>
      </c>
      <c r="B24" s="209">
        <f>+B22-B23</f>
        <v>6019975.75</v>
      </c>
      <c r="C24" s="209">
        <f>+C22-C23</f>
        <v>175248263.74000001</v>
      </c>
      <c r="D24" s="209">
        <f>+D22-D23</f>
        <v>6524975.75</v>
      </c>
      <c r="E24" s="289">
        <f>+E22-E23</f>
        <v>2575442.5</v>
      </c>
      <c r="F24" s="289">
        <f t="shared" ref="F24:M24" si="2">+F22-F23</f>
        <v>-1658300</v>
      </c>
      <c r="G24" s="289">
        <f t="shared" si="2"/>
        <v>0</v>
      </c>
      <c r="H24" s="289">
        <f t="shared" si="2"/>
        <v>0</v>
      </c>
      <c r="I24" s="289">
        <f t="shared" si="2"/>
        <v>0</v>
      </c>
      <c r="J24" s="289">
        <f t="shared" si="2"/>
        <v>0</v>
      </c>
      <c r="K24" s="289">
        <f t="shared" si="2"/>
        <v>0</v>
      </c>
      <c r="L24" s="289">
        <f t="shared" si="2"/>
        <v>0</v>
      </c>
      <c r="M24" s="289">
        <f t="shared" si="2"/>
        <v>0</v>
      </c>
      <c r="N24" s="170">
        <f t="shared" si="0"/>
        <v>188710357.74000001</v>
      </c>
      <c r="O24" s="150" t="s">
        <v>43</v>
      </c>
      <c r="P24" s="153" t="s">
        <v>46</v>
      </c>
      <c r="Q24" s="187">
        <v>0</v>
      </c>
      <c r="R24" s="188">
        <v>38827000</v>
      </c>
      <c r="S24" s="188">
        <f>298449567+2691678+9512243</f>
        <v>310653488</v>
      </c>
      <c r="T24" s="188">
        <f>302947901+2691678</f>
        <v>305639579</v>
      </c>
      <c r="U24" s="188">
        <f>331212081+2691678</f>
        <v>333903759</v>
      </c>
      <c r="V24" s="188">
        <f>370502081+2691678</f>
        <v>373193759</v>
      </c>
      <c r="W24" s="188">
        <f>330512081+2691678</f>
        <v>333203759</v>
      </c>
      <c r="X24" s="188">
        <v>336112081</v>
      </c>
      <c r="Y24" s="188">
        <v>330512081</v>
      </c>
      <c r="Z24" s="188">
        <v>336112081</v>
      </c>
      <c r="AA24" s="188">
        <v>330513081</v>
      </c>
      <c r="AB24" s="188">
        <v>642110965</v>
      </c>
      <c r="AC24" s="175">
        <f t="shared" si="1"/>
        <v>3670781633</v>
      </c>
      <c r="AD24" s="148" t="s">
        <v>43</v>
      </c>
      <c r="AE24" s="154" t="s">
        <v>43</v>
      </c>
      <c r="AF24" s="140"/>
      <c r="AG24" s="140"/>
      <c r="AH24" s="140"/>
      <c r="AI24" s="140"/>
      <c r="AJ24" s="140"/>
      <c r="AK24" s="140"/>
      <c r="AL24" s="140"/>
      <c r="AM24" s="140"/>
      <c r="AN24" s="140"/>
      <c r="AO24" s="140"/>
    </row>
    <row r="25" spans="1:41" ht="32.1" customHeight="1" thickBot="1" x14ac:dyDescent="0.3">
      <c r="A25" s="141" t="s">
        <v>52</v>
      </c>
      <c r="B25" s="176">
        <v>47391129.990000002</v>
      </c>
      <c r="C25" s="176">
        <v>117641564</v>
      </c>
      <c r="D25" s="176">
        <v>11552369.25</v>
      </c>
      <c r="E25" s="312">
        <v>7059484.5</v>
      </c>
      <c r="F25" s="312">
        <v>4317574</v>
      </c>
      <c r="G25" s="176" t="s">
        <v>43</v>
      </c>
      <c r="H25" s="176" t="s">
        <v>43</v>
      </c>
      <c r="I25" s="176" t="s">
        <v>43</v>
      </c>
      <c r="J25" s="176" t="s">
        <v>43</v>
      </c>
      <c r="K25" s="176" t="s">
        <v>43</v>
      </c>
      <c r="L25" s="176" t="s">
        <v>43</v>
      </c>
      <c r="M25" s="176" t="s">
        <v>43</v>
      </c>
      <c r="N25" s="170">
        <f t="shared" si="0"/>
        <v>187962121.74000001</v>
      </c>
      <c r="O25" s="171">
        <f>+N25/N22</f>
        <v>0.97504892188156489</v>
      </c>
      <c r="P25" s="141" t="s">
        <v>52</v>
      </c>
      <c r="Q25" s="299">
        <v>0</v>
      </c>
      <c r="R25" s="176">
        <v>0</v>
      </c>
      <c r="S25" s="298">
        <v>118580830.73999999</v>
      </c>
      <c r="T25" s="298">
        <v>250558319.78</v>
      </c>
      <c r="U25" s="298">
        <v>338199358.13</v>
      </c>
      <c r="V25" s="156" t="s">
        <v>43</v>
      </c>
      <c r="W25" s="156" t="s">
        <v>43</v>
      </c>
      <c r="X25" s="156" t="s">
        <v>43</v>
      </c>
      <c r="Y25" s="156" t="s">
        <v>43</v>
      </c>
      <c r="Z25" s="156" t="s">
        <v>43</v>
      </c>
      <c r="AA25" s="156" t="s">
        <v>43</v>
      </c>
      <c r="AB25" s="156" t="s">
        <v>43</v>
      </c>
      <c r="AC25" s="300">
        <f t="shared" si="1"/>
        <v>707338508.64999998</v>
      </c>
      <c r="AD25" s="221">
        <f>+AC25/(Q24+R24+S24+T24+U24)</f>
        <v>0.71518854253567798</v>
      </c>
      <c r="AE25" s="215">
        <f>+AC25/AC24</f>
        <v>0.19269424862843645</v>
      </c>
      <c r="AF25" s="140"/>
      <c r="AG25" s="140"/>
      <c r="AH25" s="140"/>
      <c r="AI25" s="140"/>
      <c r="AJ25" s="140"/>
      <c r="AK25" s="140"/>
      <c r="AL25" s="140"/>
      <c r="AM25" s="140"/>
      <c r="AN25" s="140"/>
      <c r="AO25" s="140"/>
    </row>
    <row r="26" spans="1:41" customFormat="1" ht="16.5" customHeight="1" thickBot="1" x14ac:dyDescent="0.3"/>
    <row r="27" spans="1:41" ht="33.950000000000003" customHeight="1" x14ac:dyDescent="0.25">
      <c r="A27" s="400" t="s">
        <v>53</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2"/>
    </row>
    <row r="28" spans="1:41" ht="15" customHeight="1" x14ac:dyDescent="0.25">
      <c r="A28" s="373" t="s">
        <v>54</v>
      </c>
      <c r="B28" s="375" t="s">
        <v>55</v>
      </c>
      <c r="C28" s="375"/>
      <c r="D28" s="375" t="s">
        <v>56</v>
      </c>
      <c r="E28" s="375"/>
      <c r="F28" s="375"/>
      <c r="G28" s="375"/>
      <c r="H28" s="375"/>
      <c r="I28" s="375"/>
      <c r="J28" s="375"/>
      <c r="K28" s="375"/>
      <c r="L28" s="375"/>
      <c r="M28" s="375"/>
      <c r="N28" s="375"/>
      <c r="O28" s="375"/>
      <c r="P28" s="375" t="s">
        <v>41</v>
      </c>
      <c r="Q28" s="375" t="s">
        <v>57</v>
      </c>
      <c r="R28" s="375"/>
      <c r="S28" s="375"/>
      <c r="T28" s="375"/>
      <c r="U28" s="375"/>
      <c r="V28" s="375"/>
      <c r="W28" s="375"/>
      <c r="X28" s="375"/>
      <c r="Y28" s="375" t="s">
        <v>58</v>
      </c>
      <c r="Z28" s="375"/>
      <c r="AA28" s="375"/>
      <c r="AB28" s="375"/>
      <c r="AC28" s="375"/>
      <c r="AD28" s="375"/>
      <c r="AE28" s="403"/>
    </row>
    <row r="29" spans="1:41" ht="27" customHeight="1" x14ac:dyDescent="0.25">
      <c r="A29" s="373"/>
      <c r="B29" s="375"/>
      <c r="C29" s="375"/>
      <c r="D29" s="68" t="s">
        <v>30</v>
      </c>
      <c r="E29" s="68" t="s">
        <v>31</v>
      </c>
      <c r="F29" s="68" t="s">
        <v>32</v>
      </c>
      <c r="G29" s="68" t="s">
        <v>33</v>
      </c>
      <c r="H29" s="68" t="s">
        <v>8</v>
      </c>
      <c r="I29" s="68" t="s">
        <v>34</v>
      </c>
      <c r="J29" s="68" t="s">
        <v>35</v>
      </c>
      <c r="K29" s="68" t="s">
        <v>36</v>
      </c>
      <c r="L29" s="68" t="s">
        <v>37</v>
      </c>
      <c r="M29" s="68" t="s">
        <v>38</v>
      </c>
      <c r="N29" s="68" t="s">
        <v>39</v>
      </c>
      <c r="O29" s="68" t="s">
        <v>40</v>
      </c>
      <c r="P29" s="375"/>
      <c r="Q29" s="375"/>
      <c r="R29" s="375"/>
      <c r="S29" s="375"/>
      <c r="T29" s="375"/>
      <c r="U29" s="375"/>
      <c r="V29" s="375"/>
      <c r="W29" s="375"/>
      <c r="X29" s="375"/>
      <c r="Y29" s="375"/>
      <c r="Z29" s="375"/>
      <c r="AA29" s="375"/>
      <c r="AB29" s="375"/>
      <c r="AC29" s="375"/>
      <c r="AD29" s="375"/>
      <c r="AE29" s="403"/>
    </row>
    <row r="30" spans="1:41" ht="87" customHeight="1" thickBot="1" x14ac:dyDescent="0.3">
      <c r="A30" s="72" t="s">
        <v>118</v>
      </c>
      <c r="B30" s="478"/>
      <c r="C30" s="478"/>
      <c r="D30" s="71"/>
      <c r="E30" s="71"/>
      <c r="F30" s="71"/>
      <c r="G30" s="71"/>
      <c r="H30" s="71"/>
      <c r="I30" s="71"/>
      <c r="J30" s="71"/>
      <c r="K30" s="71"/>
      <c r="L30" s="71"/>
      <c r="M30" s="71"/>
      <c r="N30" s="71"/>
      <c r="O30" s="71"/>
      <c r="P30" s="73">
        <f>SUM(D30:O30)</f>
        <v>0</v>
      </c>
      <c r="Q30" s="469"/>
      <c r="R30" s="469"/>
      <c r="S30" s="469"/>
      <c r="T30" s="469"/>
      <c r="U30" s="469"/>
      <c r="V30" s="469"/>
      <c r="W30" s="469"/>
      <c r="X30" s="469"/>
      <c r="Y30" s="469"/>
      <c r="Z30" s="469"/>
      <c r="AA30" s="469"/>
      <c r="AB30" s="469"/>
      <c r="AC30" s="469"/>
      <c r="AD30" s="469"/>
      <c r="AE30" s="470"/>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77" t="s">
        <v>59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row>
    <row r="33" spans="1:41" ht="23.1" customHeight="1" x14ac:dyDescent="0.25">
      <c r="A33" s="373" t="s">
        <v>60</v>
      </c>
      <c r="B33" s="375" t="s">
        <v>61</v>
      </c>
      <c r="C33" s="375" t="s">
        <v>55</v>
      </c>
      <c r="D33" s="375" t="s">
        <v>62</v>
      </c>
      <c r="E33" s="375"/>
      <c r="F33" s="375"/>
      <c r="G33" s="375"/>
      <c r="H33" s="375"/>
      <c r="I33" s="375"/>
      <c r="J33" s="375"/>
      <c r="K33" s="375"/>
      <c r="L33" s="375"/>
      <c r="M33" s="375"/>
      <c r="N33" s="375"/>
      <c r="O33" s="375"/>
      <c r="P33" s="375"/>
      <c r="Q33" s="375" t="s">
        <v>63</v>
      </c>
      <c r="R33" s="375"/>
      <c r="S33" s="375"/>
      <c r="T33" s="375"/>
      <c r="U33" s="375"/>
      <c r="V33" s="375"/>
      <c r="W33" s="375"/>
      <c r="X33" s="375"/>
      <c r="Y33" s="375"/>
      <c r="Z33" s="375"/>
      <c r="AA33" s="375"/>
      <c r="AB33" s="375"/>
      <c r="AC33" s="375"/>
      <c r="AD33" s="375"/>
      <c r="AE33" s="403"/>
      <c r="AG33" s="20"/>
      <c r="AH33" s="20"/>
      <c r="AI33" s="20"/>
      <c r="AJ33" s="20"/>
      <c r="AK33" s="20"/>
      <c r="AL33" s="20"/>
      <c r="AM33" s="20"/>
      <c r="AN33" s="20"/>
      <c r="AO33" s="20"/>
    </row>
    <row r="34" spans="1:41" ht="27" customHeight="1" x14ac:dyDescent="0.25">
      <c r="A34" s="373"/>
      <c r="B34" s="375"/>
      <c r="C34" s="404"/>
      <c r="D34" s="68" t="s">
        <v>30</v>
      </c>
      <c r="E34" s="68" t="s">
        <v>31</v>
      </c>
      <c r="F34" s="68" t="s">
        <v>32</v>
      </c>
      <c r="G34" s="68" t="s">
        <v>33</v>
      </c>
      <c r="H34" s="68" t="s">
        <v>8</v>
      </c>
      <c r="I34" s="68" t="s">
        <v>34</v>
      </c>
      <c r="J34" s="68" t="s">
        <v>35</v>
      </c>
      <c r="K34" s="68" t="s">
        <v>36</v>
      </c>
      <c r="L34" s="68" t="s">
        <v>37</v>
      </c>
      <c r="M34" s="68" t="s">
        <v>38</v>
      </c>
      <c r="N34" s="68" t="s">
        <v>39</v>
      </c>
      <c r="O34" s="68" t="s">
        <v>40</v>
      </c>
      <c r="P34" s="68" t="s">
        <v>41</v>
      </c>
      <c r="Q34" s="343" t="s">
        <v>64</v>
      </c>
      <c r="R34" s="344"/>
      <c r="S34" s="344"/>
      <c r="T34" s="380"/>
      <c r="U34" s="375" t="s">
        <v>65</v>
      </c>
      <c r="V34" s="375"/>
      <c r="W34" s="375"/>
      <c r="X34" s="375"/>
      <c r="Y34" s="375" t="s">
        <v>66</v>
      </c>
      <c r="Z34" s="375"/>
      <c r="AA34" s="375"/>
      <c r="AB34" s="375"/>
      <c r="AC34" s="375" t="s">
        <v>67</v>
      </c>
      <c r="AD34" s="375"/>
      <c r="AE34" s="403"/>
      <c r="AG34" s="20"/>
      <c r="AH34" s="20"/>
      <c r="AI34" s="20"/>
      <c r="AJ34" s="20"/>
      <c r="AK34" s="20"/>
      <c r="AL34" s="20"/>
      <c r="AM34" s="20"/>
      <c r="AN34" s="20"/>
      <c r="AO34" s="20"/>
    </row>
    <row r="35" spans="1:41" ht="65.25" customHeight="1" x14ac:dyDescent="0.2">
      <c r="A35" s="368" t="s">
        <v>118</v>
      </c>
      <c r="B35" s="370">
        <v>15</v>
      </c>
      <c r="C35" s="22" t="s">
        <v>68</v>
      </c>
      <c r="D35" s="161">
        <v>0.05</v>
      </c>
      <c r="E35" s="161">
        <v>0.05</v>
      </c>
      <c r="F35" s="161">
        <v>0.05</v>
      </c>
      <c r="G35" s="161">
        <v>0.05</v>
      </c>
      <c r="H35" s="161">
        <v>0.05</v>
      </c>
      <c r="I35" s="21"/>
      <c r="J35" s="21"/>
      <c r="K35" s="21"/>
      <c r="L35" s="21"/>
      <c r="M35" s="21"/>
      <c r="N35" s="21"/>
      <c r="O35" s="21"/>
      <c r="P35" s="65">
        <f>SUM(D35:O35)</f>
        <v>0.25</v>
      </c>
      <c r="Q35" s="546" t="s">
        <v>119</v>
      </c>
      <c r="R35" s="546"/>
      <c r="S35" s="546"/>
      <c r="T35" s="546"/>
      <c r="U35" s="547" t="s">
        <v>120</v>
      </c>
      <c r="V35" s="548"/>
      <c r="W35" s="548"/>
      <c r="X35" s="549"/>
      <c r="Y35" s="553" t="s">
        <v>121</v>
      </c>
      <c r="Z35" s="553"/>
      <c r="AA35" s="553"/>
      <c r="AB35" s="553"/>
      <c r="AC35" s="540" t="s">
        <v>122</v>
      </c>
      <c r="AD35" s="541"/>
      <c r="AE35" s="542"/>
      <c r="AF35" s="20"/>
      <c r="AG35" s="20"/>
      <c r="AH35" s="20"/>
      <c r="AI35" s="20"/>
      <c r="AJ35" s="20"/>
      <c r="AK35" s="20"/>
      <c r="AL35" s="20"/>
      <c r="AM35" s="20"/>
      <c r="AN35" s="20"/>
      <c r="AO35" s="20"/>
    </row>
    <row r="36" spans="1:41" ht="87" customHeight="1" thickBot="1" x14ac:dyDescent="0.3">
      <c r="A36" s="369"/>
      <c r="B36" s="371"/>
      <c r="C36" s="23" t="s">
        <v>73</v>
      </c>
      <c r="D36" s="279">
        <v>0.05</v>
      </c>
      <c r="E36" s="280">
        <v>0.08</v>
      </c>
      <c r="F36" s="280">
        <v>0.08</v>
      </c>
      <c r="G36" s="315">
        <v>0.04</v>
      </c>
      <c r="H36" s="315">
        <v>0</v>
      </c>
      <c r="I36" s="278"/>
      <c r="J36" s="278"/>
      <c r="K36" s="281"/>
      <c r="L36" s="281"/>
      <c r="M36" s="281"/>
      <c r="N36" s="281"/>
      <c r="O36" s="281"/>
      <c r="P36" s="291">
        <f>SUM(D36:O36)</f>
        <v>0.25</v>
      </c>
      <c r="Q36" s="546"/>
      <c r="R36" s="546"/>
      <c r="S36" s="546"/>
      <c r="T36" s="546"/>
      <c r="U36" s="550"/>
      <c r="V36" s="551"/>
      <c r="W36" s="551"/>
      <c r="X36" s="552"/>
      <c r="Y36" s="553"/>
      <c r="Z36" s="553"/>
      <c r="AA36" s="553"/>
      <c r="AB36" s="553"/>
      <c r="AC36" s="543"/>
      <c r="AD36" s="544"/>
      <c r="AE36" s="545"/>
      <c r="AF36" s="20"/>
      <c r="AG36" s="20"/>
      <c r="AH36" s="20"/>
      <c r="AI36" s="20"/>
      <c r="AJ36" s="20"/>
      <c r="AK36" s="20"/>
      <c r="AL36" s="20"/>
      <c r="AM36" s="20"/>
      <c r="AN36" s="20"/>
      <c r="AO36" s="20"/>
    </row>
    <row r="37" spans="1:41" customFormat="1" ht="17.25" customHeight="1" thickBot="1" x14ac:dyDescent="0.3"/>
    <row r="38" spans="1:41" ht="45" customHeight="1" thickBot="1" x14ac:dyDescent="0.3">
      <c r="A38" s="377" t="s">
        <v>74</v>
      </c>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9"/>
      <c r="AG38" s="20"/>
      <c r="AH38" s="20"/>
      <c r="AI38" s="20"/>
      <c r="AJ38" s="20"/>
      <c r="AK38" s="20"/>
      <c r="AL38" s="20"/>
      <c r="AM38" s="20"/>
      <c r="AN38" s="20"/>
      <c r="AO38" s="20"/>
    </row>
    <row r="39" spans="1:41" ht="26.1" customHeight="1" x14ac:dyDescent="0.25">
      <c r="A39" s="372" t="s">
        <v>75</v>
      </c>
      <c r="B39" s="374" t="s">
        <v>76</v>
      </c>
      <c r="C39" s="381" t="s">
        <v>77</v>
      </c>
      <c r="D39" s="383" t="s">
        <v>78</v>
      </c>
      <c r="E39" s="384"/>
      <c r="F39" s="384"/>
      <c r="G39" s="384"/>
      <c r="H39" s="384"/>
      <c r="I39" s="384"/>
      <c r="J39" s="384"/>
      <c r="K39" s="384"/>
      <c r="L39" s="384"/>
      <c r="M39" s="384"/>
      <c r="N39" s="384"/>
      <c r="O39" s="384"/>
      <c r="P39" s="385"/>
      <c r="Q39" s="374" t="s">
        <v>79</v>
      </c>
      <c r="R39" s="374"/>
      <c r="S39" s="374"/>
      <c r="T39" s="374"/>
      <c r="U39" s="374"/>
      <c r="V39" s="374"/>
      <c r="W39" s="374"/>
      <c r="X39" s="374"/>
      <c r="Y39" s="374"/>
      <c r="Z39" s="374"/>
      <c r="AA39" s="374"/>
      <c r="AB39" s="374"/>
      <c r="AC39" s="374"/>
      <c r="AD39" s="374"/>
      <c r="AE39" s="399"/>
      <c r="AG39" s="20"/>
      <c r="AH39" s="20"/>
      <c r="AI39" s="20"/>
      <c r="AJ39" s="20"/>
      <c r="AK39" s="20"/>
      <c r="AL39" s="20"/>
      <c r="AM39" s="20"/>
      <c r="AN39" s="20"/>
      <c r="AO39" s="20"/>
    </row>
    <row r="40" spans="1:41" ht="26.1" customHeight="1" x14ac:dyDescent="0.25">
      <c r="A40" s="373"/>
      <c r="B40" s="375"/>
      <c r="C40" s="38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343" t="s">
        <v>93</v>
      </c>
      <c r="R40" s="344"/>
      <c r="S40" s="344"/>
      <c r="T40" s="344"/>
      <c r="U40" s="344"/>
      <c r="V40" s="344"/>
      <c r="W40" s="344"/>
      <c r="X40" s="380"/>
      <c r="Y40" s="343" t="s">
        <v>94</v>
      </c>
      <c r="Z40" s="344"/>
      <c r="AA40" s="344"/>
      <c r="AB40" s="344"/>
      <c r="AC40" s="344"/>
      <c r="AD40" s="344"/>
      <c r="AE40" s="345"/>
      <c r="AG40" s="25"/>
      <c r="AH40" s="25"/>
      <c r="AI40" s="25"/>
      <c r="AJ40" s="25"/>
      <c r="AK40" s="25"/>
      <c r="AL40" s="25"/>
      <c r="AM40" s="25"/>
      <c r="AN40" s="25"/>
      <c r="AO40" s="25"/>
    </row>
    <row r="41" spans="1:41" ht="79.5" customHeight="1" x14ac:dyDescent="0.25">
      <c r="A41" s="528" t="s">
        <v>123</v>
      </c>
      <c r="B41" s="342">
        <v>5</v>
      </c>
      <c r="C41" s="29" t="s">
        <v>68</v>
      </c>
      <c r="D41" s="228">
        <v>0.05</v>
      </c>
      <c r="E41" s="229">
        <v>0.23</v>
      </c>
      <c r="F41" s="229">
        <v>0.23</v>
      </c>
      <c r="G41" s="229">
        <v>0.23</v>
      </c>
      <c r="H41" s="229">
        <v>0.26</v>
      </c>
      <c r="I41" s="30"/>
      <c r="J41" s="30"/>
      <c r="K41" s="30"/>
      <c r="L41" s="30"/>
      <c r="M41" s="30"/>
      <c r="N41" s="30"/>
      <c r="O41" s="30"/>
      <c r="P41" s="74">
        <f t="shared" ref="P41:P46" si="3">SUM(D41:O41)</f>
        <v>1</v>
      </c>
      <c r="Q41" s="530" t="s">
        <v>124</v>
      </c>
      <c r="R41" s="530"/>
      <c r="S41" s="530"/>
      <c r="T41" s="530"/>
      <c r="U41" s="530"/>
      <c r="V41" s="530"/>
      <c r="W41" s="530"/>
      <c r="X41" s="531"/>
      <c r="Y41" s="532" t="s">
        <v>125</v>
      </c>
      <c r="Z41" s="533"/>
      <c r="AA41" s="533"/>
      <c r="AB41" s="533"/>
      <c r="AC41" s="533"/>
      <c r="AD41" s="533"/>
      <c r="AE41" s="534"/>
      <c r="AG41" s="26"/>
      <c r="AH41" s="26"/>
      <c r="AI41" s="26"/>
      <c r="AJ41" s="26"/>
      <c r="AK41" s="26"/>
      <c r="AL41" s="26"/>
      <c r="AM41" s="26"/>
      <c r="AN41" s="26"/>
      <c r="AO41" s="26"/>
    </row>
    <row r="42" spans="1:41" ht="79.5" customHeight="1" x14ac:dyDescent="0.25">
      <c r="A42" s="529"/>
      <c r="B42" s="342"/>
      <c r="C42" s="27" t="s">
        <v>73</v>
      </c>
      <c r="D42" s="231">
        <v>0.05</v>
      </c>
      <c r="E42" s="231">
        <v>0.23</v>
      </c>
      <c r="F42" s="231">
        <v>0.23</v>
      </c>
      <c r="G42" s="231">
        <v>0.23</v>
      </c>
      <c r="H42" s="231">
        <v>0.26</v>
      </c>
      <c r="I42" s="28"/>
      <c r="J42" s="28"/>
      <c r="K42" s="28"/>
      <c r="L42" s="28"/>
      <c r="M42" s="28"/>
      <c r="N42" s="28"/>
      <c r="O42" s="28"/>
      <c r="P42" s="74">
        <f>SUM(D42:O42)</f>
        <v>1</v>
      </c>
      <c r="Q42" s="530"/>
      <c r="R42" s="530"/>
      <c r="S42" s="530"/>
      <c r="T42" s="530"/>
      <c r="U42" s="530"/>
      <c r="V42" s="530"/>
      <c r="W42" s="530"/>
      <c r="X42" s="531"/>
      <c r="Y42" s="535"/>
      <c r="Z42" s="536"/>
      <c r="AA42" s="536"/>
      <c r="AB42" s="536"/>
      <c r="AC42" s="536"/>
      <c r="AD42" s="536"/>
      <c r="AE42" s="537"/>
    </row>
    <row r="43" spans="1:41" ht="28.5" customHeight="1" x14ac:dyDescent="0.25">
      <c r="A43" s="538" t="s">
        <v>126</v>
      </c>
      <c r="B43" s="342">
        <v>5</v>
      </c>
      <c r="C43" s="29" t="s">
        <v>68</v>
      </c>
      <c r="D43" s="232">
        <v>0.05</v>
      </c>
      <c r="E43" s="233">
        <v>0.23</v>
      </c>
      <c r="F43" s="233">
        <v>0.23</v>
      </c>
      <c r="G43" s="233">
        <v>0.23</v>
      </c>
      <c r="H43" s="233">
        <v>0.26</v>
      </c>
      <c r="I43" s="30"/>
      <c r="J43" s="30"/>
      <c r="K43" s="30"/>
      <c r="L43" s="30"/>
      <c r="M43" s="30"/>
      <c r="N43" s="30"/>
      <c r="O43" s="30"/>
      <c r="P43" s="74">
        <f t="shared" si="3"/>
        <v>1</v>
      </c>
      <c r="Q43" s="530" t="s">
        <v>127</v>
      </c>
      <c r="R43" s="530"/>
      <c r="S43" s="530"/>
      <c r="T43" s="530"/>
      <c r="U43" s="530"/>
      <c r="V43" s="530"/>
      <c r="W43" s="530"/>
      <c r="X43" s="531"/>
      <c r="Y43" s="539" t="s">
        <v>128</v>
      </c>
      <c r="Z43" s="539"/>
      <c r="AA43" s="539"/>
      <c r="AB43" s="539"/>
      <c r="AC43" s="539"/>
      <c r="AD43" s="539"/>
      <c r="AE43" s="539"/>
    </row>
    <row r="44" spans="1:41" ht="45" customHeight="1" x14ac:dyDescent="0.25">
      <c r="A44" s="529"/>
      <c r="B44" s="342"/>
      <c r="C44" s="27" t="s">
        <v>73</v>
      </c>
      <c r="D44" s="231">
        <v>0.05</v>
      </c>
      <c r="E44" s="231">
        <v>0.4</v>
      </c>
      <c r="F44" s="231">
        <v>0.4</v>
      </c>
      <c r="G44" s="231">
        <v>0.15</v>
      </c>
      <c r="H44" s="231">
        <v>0</v>
      </c>
      <c r="I44" s="28"/>
      <c r="J44" s="28"/>
      <c r="K44" s="28"/>
      <c r="L44" s="28"/>
      <c r="M44" s="28"/>
      <c r="N44" s="28"/>
      <c r="O44" s="28"/>
      <c r="P44" s="74">
        <f t="shared" si="3"/>
        <v>1</v>
      </c>
      <c r="Q44" s="530"/>
      <c r="R44" s="530"/>
      <c r="S44" s="530"/>
      <c r="T44" s="530"/>
      <c r="U44" s="530"/>
      <c r="V44" s="530"/>
      <c r="W44" s="530"/>
      <c r="X44" s="531"/>
      <c r="Y44" s="527"/>
      <c r="Z44" s="527"/>
      <c r="AA44" s="527"/>
      <c r="AB44" s="527"/>
      <c r="AC44" s="527"/>
      <c r="AD44" s="527"/>
      <c r="AE44" s="527"/>
    </row>
    <row r="45" spans="1:41" ht="46.5" customHeight="1" x14ac:dyDescent="0.25">
      <c r="A45" s="521" t="s">
        <v>129</v>
      </c>
      <c r="B45" s="342">
        <v>5</v>
      </c>
      <c r="C45" s="29" t="s">
        <v>68</v>
      </c>
      <c r="D45" s="232">
        <v>0</v>
      </c>
      <c r="E45" s="233">
        <v>0.35</v>
      </c>
      <c r="F45" s="233">
        <v>0.15</v>
      </c>
      <c r="G45" s="233">
        <v>0.35</v>
      </c>
      <c r="H45" s="233">
        <v>0.15</v>
      </c>
      <c r="I45" s="30"/>
      <c r="J45" s="30"/>
      <c r="K45" s="30"/>
      <c r="L45" s="30"/>
      <c r="M45" s="30"/>
      <c r="N45" s="30"/>
      <c r="O45" s="30"/>
      <c r="P45" s="74">
        <f t="shared" si="3"/>
        <v>1</v>
      </c>
      <c r="Q45" s="523" t="s">
        <v>130</v>
      </c>
      <c r="R45" s="524"/>
      <c r="S45" s="524"/>
      <c r="T45" s="524"/>
      <c r="U45" s="524"/>
      <c r="V45" s="524"/>
      <c r="W45" s="524"/>
      <c r="X45" s="524"/>
      <c r="Y45" s="527" t="s">
        <v>131</v>
      </c>
      <c r="Z45" s="527"/>
      <c r="AA45" s="527"/>
      <c r="AB45" s="527"/>
      <c r="AC45" s="527"/>
      <c r="AD45" s="527"/>
      <c r="AE45" s="527"/>
    </row>
    <row r="46" spans="1:41" ht="141.75" customHeight="1" x14ac:dyDescent="0.25">
      <c r="A46" s="522"/>
      <c r="B46" s="342"/>
      <c r="C46" s="27" t="s">
        <v>73</v>
      </c>
      <c r="D46" s="207">
        <v>0</v>
      </c>
      <c r="E46" s="231">
        <v>0.35</v>
      </c>
      <c r="F46" s="231">
        <v>0.15</v>
      </c>
      <c r="G46" s="231">
        <v>0.35</v>
      </c>
      <c r="H46" s="231">
        <v>0.15</v>
      </c>
      <c r="I46" s="28"/>
      <c r="J46" s="28"/>
      <c r="K46" s="28"/>
      <c r="L46" s="28"/>
      <c r="M46" s="28"/>
      <c r="N46" s="28"/>
      <c r="O46" s="28"/>
      <c r="P46" s="74">
        <f t="shared" si="3"/>
        <v>1</v>
      </c>
      <c r="Q46" s="525"/>
      <c r="R46" s="526"/>
      <c r="S46" s="526"/>
      <c r="T46" s="526"/>
      <c r="U46" s="526"/>
      <c r="V46" s="526"/>
      <c r="W46" s="526"/>
      <c r="X46" s="526"/>
      <c r="Y46" s="527"/>
      <c r="Z46" s="527"/>
      <c r="AA46" s="527"/>
      <c r="AB46" s="527"/>
      <c r="AC46" s="527"/>
      <c r="AD46" s="527"/>
      <c r="AE46" s="527"/>
    </row>
    <row r="47" spans="1:41" ht="15" customHeight="1" x14ac:dyDescent="0.25">
      <c r="A47" s="1" t="s">
        <v>101</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5 Q35 AC35 Q41 Q43 Y3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CBA94CA5-824F-419C-8B9D-7772B86B34F2}">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52"/>
  <sheetViews>
    <sheetView topLeftCell="H32" zoomScale="60" zoomScaleNormal="60" workbookViewId="0">
      <selection activeCell="H45" sqref="A45:XFD4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23.42578125" style="1" customWidth="1"/>
    <col min="25" max="27" width="18.140625" style="1" customWidth="1"/>
    <col min="28" max="28" width="22.7109375" style="1" customWidth="1"/>
    <col min="29" max="29" width="20.42578125" style="1" bestFit="1" customWidth="1"/>
    <col min="30" max="30" width="19.42578125" style="1" customWidth="1"/>
    <col min="31" max="31" width="40"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ht="15" customHeight="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customHeight="1" x14ac:dyDescent="0.25">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466" t="s">
        <v>132</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79" t="s">
        <v>25</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1"/>
      <c r="AF19" s="140"/>
      <c r="AG19" s="140"/>
      <c r="AH19" s="140"/>
      <c r="AI19" s="140"/>
      <c r="AJ19" s="140"/>
      <c r="AK19" s="140"/>
      <c r="AL19" s="140"/>
      <c r="AM19" s="140"/>
      <c r="AN19" s="140"/>
      <c r="AO19" s="140"/>
    </row>
    <row r="20" spans="1:41" ht="32.1" customHeight="1" x14ac:dyDescent="0.25">
      <c r="A20" s="141" t="s">
        <v>26</v>
      </c>
      <c r="B20" s="471" t="s">
        <v>27</v>
      </c>
      <c r="C20" s="472"/>
      <c r="D20" s="472"/>
      <c r="E20" s="472"/>
      <c r="F20" s="472"/>
      <c r="G20" s="472"/>
      <c r="H20" s="472"/>
      <c r="I20" s="472"/>
      <c r="J20" s="472"/>
      <c r="K20" s="472"/>
      <c r="L20" s="472"/>
      <c r="M20" s="472"/>
      <c r="N20" s="472"/>
      <c r="O20" s="473"/>
      <c r="P20" s="480" t="s">
        <v>28</v>
      </c>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33</v>
      </c>
      <c r="F21" s="143" t="s">
        <v>8</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33</v>
      </c>
      <c r="U21" s="143" t="s">
        <v>8</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thickBot="1" x14ac:dyDescent="0.3">
      <c r="A22" s="147" t="s">
        <v>46</v>
      </c>
      <c r="B22" s="173">
        <v>3444975.75</v>
      </c>
      <c r="C22" s="175">
        <v>123214898.02</v>
      </c>
      <c r="D22" s="175">
        <v>3444975.75</v>
      </c>
      <c r="E22" s="175">
        <v>2561984.5</v>
      </c>
      <c r="F22" s="175">
        <v>0</v>
      </c>
      <c r="G22" s="175">
        <v>0</v>
      </c>
      <c r="H22" s="175">
        <v>0</v>
      </c>
      <c r="I22" s="175">
        <v>0</v>
      </c>
      <c r="J22" s="175">
        <v>0</v>
      </c>
      <c r="K22" s="175">
        <v>0</v>
      </c>
      <c r="L22" s="175">
        <v>0</v>
      </c>
      <c r="M22" s="175">
        <v>0</v>
      </c>
      <c r="N22" s="170">
        <f>SUM(B22:M22)</f>
        <v>132666834.02</v>
      </c>
      <c r="O22" s="150" t="s">
        <v>43</v>
      </c>
      <c r="P22" s="147" t="s">
        <v>47</v>
      </c>
      <c r="Q22" s="185">
        <v>1259419922</v>
      </c>
      <c r="R22" s="185">
        <f>35500000-46959535</f>
        <v>-11459535</v>
      </c>
      <c r="S22" s="186">
        <f>95865760+9512243</f>
        <v>105378003</v>
      </c>
      <c r="T22" s="186">
        <v>17148000</v>
      </c>
      <c r="U22" s="186">
        <v>35690000</v>
      </c>
      <c r="V22" s="186"/>
      <c r="W22" s="186">
        <v>1128949318</v>
      </c>
      <c r="X22" s="186">
        <v>0</v>
      </c>
      <c r="Y22" s="186">
        <v>0</v>
      </c>
      <c r="Z22" s="186">
        <v>0</v>
      </c>
      <c r="AA22" s="186">
        <v>0</v>
      </c>
      <c r="AB22" s="186">
        <v>0</v>
      </c>
      <c r="AC22" s="170">
        <f>SUM(Q22:AB22)</f>
        <v>2535125708</v>
      </c>
      <c r="AD22" s="140" t="s">
        <v>43</v>
      </c>
      <c r="AE22" s="152"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312">
        <v>1658300</v>
      </c>
      <c r="G23" s="175">
        <v>0</v>
      </c>
      <c r="H23" s="175">
        <v>0</v>
      </c>
      <c r="I23" s="175">
        <v>0</v>
      </c>
      <c r="J23" s="175">
        <v>0</v>
      </c>
      <c r="K23" s="175">
        <v>0</v>
      </c>
      <c r="L23" s="175">
        <v>0</v>
      </c>
      <c r="M23" s="175">
        <v>0</v>
      </c>
      <c r="N23" s="170">
        <f t="shared" ref="N23:N25" si="0">SUM(B23:M23)</f>
        <v>1658300</v>
      </c>
      <c r="O23" s="208">
        <f>+N23/N22</f>
        <v>1.2499732975839353E-2</v>
      </c>
      <c r="P23" s="153" t="s">
        <v>49</v>
      </c>
      <c r="Q23" s="187">
        <v>55377744</v>
      </c>
      <c r="R23" s="186">
        <v>716940008</v>
      </c>
      <c r="S23" s="188">
        <v>355328570.38</v>
      </c>
      <c r="T23" s="188">
        <v>67268099.340000004</v>
      </c>
      <c r="U23" s="335">
        <v>4588872.0599999996</v>
      </c>
      <c r="V23" s="188"/>
      <c r="W23" s="188"/>
      <c r="X23" s="188"/>
      <c r="Y23" s="188"/>
      <c r="Z23" s="188"/>
      <c r="AA23" s="188"/>
      <c r="AB23" s="188"/>
      <c r="AC23" s="170">
        <f t="shared" ref="AC23:AC25" si="1">SUM(Q23:AB23)</f>
        <v>1199503293.78</v>
      </c>
      <c r="AD23" s="222">
        <f>+AC23/(Q22+R22+S22+T22+U22)</f>
        <v>0.85302477150821743</v>
      </c>
      <c r="AE23" s="214">
        <f>+AC23/AC22</f>
        <v>0.47315337854638645</v>
      </c>
      <c r="AF23" s="140"/>
      <c r="AG23" s="140"/>
      <c r="AH23" s="140"/>
      <c r="AI23" s="140"/>
      <c r="AJ23" s="140"/>
      <c r="AK23" s="140"/>
      <c r="AL23" s="140"/>
      <c r="AM23" s="140"/>
      <c r="AN23" s="140"/>
      <c r="AO23" s="140"/>
    </row>
    <row r="24" spans="1:41" ht="32.1" customHeight="1" x14ac:dyDescent="0.25">
      <c r="A24" s="153" t="s">
        <v>51</v>
      </c>
      <c r="B24" s="175">
        <f>+B22-B23</f>
        <v>3444975.75</v>
      </c>
      <c r="C24" s="175">
        <f t="shared" ref="C24:M24" si="2">+C22-C23</f>
        <v>123214898.02</v>
      </c>
      <c r="D24" s="175">
        <f t="shared" si="2"/>
        <v>3444975.75</v>
      </c>
      <c r="E24" s="175">
        <f t="shared" si="2"/>
        <v>2561984.5</v>
      </c>
      <c r="F24" s="175">
        <f t="shared" si="2"/>
        <v>-1658300</v>
      </c>
      <c r="G24" s="175">
        <f t="shared" si="2"/>
        <v>0</v>
      </c>
      <c r="H24" s="175">
        <f t="shared" si="2"/>
        <v>0</v>
      </c>
      <c r="I24" s="175">
        <f t="shared" si="2"/>
        <v>0</v>
      </c>
      <c r="J24" s="175">
        <f t="shared" si="2"/>
        <v>0</v>
      </c>
      <c r="K24" s="175">
        <f t="shared" si="2"/>
        <v>0</v>
      </c>
      <c r="L24" s="175">
        <f t="shared" si="2"/>
        <v>0</v>
      </c>
      <c r="M24" s="175">
        <f t="shared" si="2"/>
        <v>0</v>
      </c>
      <c r="N24" s="170">
        <f t="shared" si="0"/>
        <v>131008534.02</v>
      </c>
      <c r="O24" s="150" t="s">
        <v>43</v>
      </c>
      <c r="P24" s="153" t="s">
        <v>46</v>
      </c>
      <c r="Q24" s="187">
        <v>0</v>
      </c>
      <c r="R24" s="188">
        <v>7000000.0000000009</v>
      </c>
      <c r="S24" s="188">
        <f>207989987-9391907+9512243</f>
        <v>208110323</v>
      </c>
      <c r="T24" s="188">
        <f>212488320-9391907</f>
        <v>203096413</v>
      </c>
      <c r="U24" s="188">
        <f>233304760-9391907</f>
        <v>223912853</v>
      </c>
      <c r="V24" s="188">
        <f>267594760-9391907</f>
        <v>258202853</v>
      </c>
      <c r="W24" s="188">
        <f>232604760-9391907</f>
        <v>223212853</v>
      </c>
      <c r="X24" s="188">
        <v>238204760</v>
      </c>
      <c r="Y24" s="188">
        <v>232604760</v>
      </c>
      <c r="Z24" s="188">
        <v>238204760</v>
      </c>
      <c r="AA24" s="188">
        <v>232604760</v>
      </c>
      <c r="AB24" s="188">
        <v>469971373</v>
      </c>
      <c r="AC24" s="170">
        <f t="shared" si="1"/>
        <v>2535125708</v>
      </c>
      <c r="AD24" s="148" t="s">
        <v>43</v>
      </c>
      <c r="AE24" s="154" t="s">
        <v>43</v>
      </c>
      <c r="AF24" s="140"/>
      <c r="AG24" s="140"/>
      <c r="AH24" s="140"/>
      <c r="AI24" s="140"/>
      <c r="AJ24" s="140"/>
      <c r="AK24" s="140"/>
      <c r="AL24" s="140"/>
      <c r="AM24" s="140"/>
      <c r="AN24" s="140"/>
      <c r="AO24" s="140"/>
    </row>
    <row r="25" spans="1:41" ht="32.1" customHeight="1" x14ac:dyDescent="0.25">
      <c r="A25" s="141" t="s">
        <v>52</v>
      </c>
      <c r="B25" s="290">
        <v>30942022.27</v>
      </c>
      <c r="C25" s="290">
        <v>86679260</v>
      </c>
      <c r="D25" s="300">
        <v>3635429.25</v>
      </c>
      <c r="E25" s="300">
        <v>4484484.5</v>
      </c>
      <c r="F25" s="312">
        <v>3821972</v>
      </c>
      <c r="G25" s="156" t="s">
        <v>43</v>
      </c>
      <c r="H25" s="156" t="s">
        <v>43</v>
      </c>
      <c r="I25" s="156" t="s">
        <v>43</v>
      </c>
      <c r="J25" s="156" t="s">
        <v>43</v>
      </c>
      <c r="K25" s="156" t="s">
        <v>43</v>
      </c>
      <c r="L25" s="156" t="s">
        <v>43</v>
      </c>
      <c r="M25" s="156" t="s">
        <v>43</v>
      </c>
      <c r="N25" s="293">
        <f t="shared" si="0"/>
        <v>129563168.02</v>
      </c>
      <c r="O25" s="171">
        <f>+N25/N22</f>
        <v>0.97660556217440064</v>
      </c>
      <c r="P25" s="141" t="s">
        <v>52</v>
      </c>
      <c r="Q25" s="299">
        <v>0</v>
      </c>
      <c r="R25" s="176">
        <v>0</v>
      </c>
      <c r="S25" s="292">
        <v>30824486.98</v>
      </c>
      <c r="T25" s="292">
        <v>163978355.30000001</v>
      </c>
      <c r="U25" s="292">
        <v>226731047.84999999</v>
      </c>
      <c r="V25" s="156" t="s">
        <v>43</v>
      </c>
      <c r="W25" s="156" t="s">
        <v>43</v>
      </c>
      <c r="X25" s="156" t="s">
        <v>43</v>
      </c>
      <c r="Y25" s="156" t="s">
        <v>43</v>
      </c>
      <c r="Z25" s="156" t="s">
        <v>43</v>
      </c>
      <c r="AA25" s="156" t="s">
        <v>43</v>
      </c>
      <c r="AB25" s="156" t="s">
        <v>43</v>
      </c>
      <c r="AC25" s="293">
        <f t="shared" si="1"/>
        <v>421533890.13</v>
      </c>
      <c r="AD25" s="221">
        <f>+AC25/(Q24+R24+S24+T24+U24)</f>
        <v>0.65647255955307726</v>
      </c>
      <c r="AE25" s="215">
        <f>+AC25/AC24</f>
        <v>0.16627731271856913</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00" t="s">
        <v>53</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2"/>
    </row>
    <row r="28" spans="1:41" ht="15" customHeight="1" x14ac:dyDescent="0.25">
      <c r="A28" s="373" t="s">
        <v>54</v>
      </c>
      <c r="B28" s="375" t="s">
        <v>55</v>
      </c>
      <c r="C28" s="375"/>
      <c r="D28" s="375" t="s">
        <v>56</v>
      </c>
      <c r="E28" s="375"/>
      <c r="F28" s="375"/>
      <c r="G28" s="375"/>
      <c r="H28" s="375"/>
      <c r="I28" s="375"/>
      <c r="J28" s="375"/>
      <c r="K28" s="375"/>
      <c r="L28" s="375"/>
      <c r="M28" s="375"/>
      <c r="N28" s="375"/>
      <c r="O28" s="375"/>
      <c r="P28" s="375" t="s">
        <v>41</v>
      </c>
      <c r="Q28" s="375" t="s">
        <v>57</v>
      </c>
      <c r="R28" s="375"/>
      <c r="S28" s="375"/>
      <c r="T28" s="375"/>
      <c r="U28" s="375"/>
      <c r="V28" s="375"/>
      <c r="W28" s="375"/>
      <c r="X28" s="375"/>
      <c r="Y28" s="375" t="s">
        <v>58</v>
      </c>
      <c r="Z28" s="375"/>
      <c r="AA28" s="375"/>
      <c r="AB28" s="375"/>
      <c r="AC28" s="375"/>
      <c r="AD28" s="375"/>
      <c r="AE28" s="403"/>
    </row>
    <row r="29" spans="1:41" ht="27" customHeight="1" x14ac:dyDescent="0.25">
      <c r="A29" s="373"/>
      <c r="B29" s="375"/>
      <c r="C29" s="375"/>
      <c r="D29" s="68" t="s">
        <v>30</v>
      </c>
      <c r="E29" s="68" t="s">
        <v>31</v>
      </c>
      <c r="F29" s="68" t="s">
        <v>32</v>
      </c>
      <c r="G29" s="68" t="s">
        <v>33</v>
      </c>
      <c r="H29" s="68" t="s">
        <v>8</v>
      </c>
      <c r="I29" s="68" t="s">
        <v>34</v>
      </c>
      <c r="J29" s="68" t="s">
        <v>35</v>
      </c>
      <c r="K29" s="68" t="s">
        <v>36</v>
      </c>
      <c r="L29" s="68" t="s">
        <v>37</v>
      </c>
      <c r="M29" s="68" t="s">
        <v>38</v>
      </c>
      <c r="N29" s="68" t="s">
        <v>39</v>
      </c>
      <c r="O29" s="68" t="s">
        <v>40</v>
      </c>
      <c r="P29" s="375"/>
      <c r="Q29" s="375"/>
      <c r="R29" s="375"/>
      <c r="S29" s="375"/>
      <c r="T29" s="375"/>
      <c r="U29" s="375"/>
      <c r="V29" s="375"/>
      <c r="W29" s="375"/>
      <c r="X29" s="375"/>
      <c r="Y29" s="375"/>
      <c r="Z29" s="375"/>
      <c r="AA29" s="375"/>
      <c r="AB29" s="375"/>
      <c r="AC29" s="375"/>
      <c r="AD29" s="375"/>
      <c r="AE29" s="403"/>
    </row>
    <row r="30" spans="1:41" ht="43.5" customHeight="1" thickBot="1" x14ac:dyDescent="0.3">
      <c r="A30" s="72" t="s">
        <v>133</v>
      </c>
      <c r="B30" s="478"/>
      <c r="C30" s="478"/>
      <c r="D30" s="71"/>
      <c r="E30" s="71"/>
      <c r="F30" s="71"/>
      <c r="G30" s="71"/>
      <c r="H30" s="71"/>
      <c r="I30" s="71"/>
      <c r="J30" s="71"/>
      <c r="K30" s="71"/>
      <c r="L30" s="71"/>
      <c r="M30" s="71"/>
      <c r="N30" s="71"/>
      <c r="O30" s="71"/>
      <c r="P30" s="73">
        <f>SUM(D30:O30)</f>
        <v>0</v>
      </c>
      <c r="Q30" s="469"/>
      <c r="R30" s="469"/>
      <c r="S30" s="469"/>
      <c r="T30" s="469"/>
      <c r="U30" s="469"/>
      <c r="V30" s="469"/>
      <c r="W30" s="469"/>
      <c r="X30" s="469"/>
      <c r="Y30" s="469"/>
      <c r="Z30" s="469"/>
      <c r="AA30" s="469"/>
      <c r="AB30" s="469"/>
      <c r="AC30" s="469"/>
      <c r="AD30" s="469"/>
      <c r="AE30" s="470"/>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77" t="s">
        <v>59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row>
    <row r="33" spans="1:41" ht="23.1" customHeight="1" x14ac:dyDescent="0.25">
      <c r="A33" s="373" t="s">
        <v>60</v>
      </c>
      <c r="B33" s="375" t="s">
        <v>61</v>
      </c>
      <c r="C33" s="375" t="s">
        <v>55</v>
      </c>
      <c r="D33" s="375" t="s">
        <v>62</v>
      </c>
      <c r="E33" s="375"/>
      <c r="F33" s="375"/>
      <c r="G33" s="375"/>
      <c r="H33" s="375"/>
      <c r="I33" s="375"/>
      <c r="J33" s="375"/>
      <c r="K33" s="375"/>
      <c r="L33" s="375"/>
      <c r="M33" s="375"/>
      <c r="N33" s="375"/>
      <c r="O33" s="375"/>
      <c r="P33" s="375"/>
      <c r="Q33" s="375" t="s">
        <v>63</v>
      </c>
      <c r="R33" s="375"/>
      <c r="S33" s="375"/>
      <c r="T33" s="375"/>
      <c r="U33" s="375"/>
      <c r="V33" s="375"/>
      <c r="W33" s="375"/>
      <c r="X33" s="375"/>
      <c r="Y33" s="375"/>
      <c r="Z33" s="375"/>
      <c r="AA33" s="375"/>
      <c r="AB33" s="375"/>
      <c r="AC33" s="375"/>
      <c r="AD33" s="375"/>
      <c r="AE33" s="403"/>
      <c r="AG33" s="20"/>
      <c r="AH33" s="20"/>
      <c r="AI33" s="20"/>
      <c r="AJ33" s="20"/>
      <c r="AK33" s="20"/>
      <c r="AL33" s="20"/>
      <c r="AM33" s="20"/>
      <c r="AN33" s="20"/>
      <c r="AO33" s="20"/>
    </row>
    <row r="34" spans="1:41" ht="27" customHeight="1" x14ac:dyDescent="0.25">
      <c r="A34" s="373"/>
      <c r="B34" s="375"/>
      <c r="C34" s="404"/>
      <c r="D34" s="68" t="s">
        <v>30</v>
      </c>
      <c r="E34" s="68" t="s">
        <v>31</v>
      </c>
      <c r="F34" s="68" t="s">
        <v>32</v>
      </c>
      <c r="G34" s="68" t="s">
        <v>33</v>
      </c>
      <c r="H34" s="68" t="s">
        <v>8</v>
      </c>
      <c r="I34" s="68" t="s">
        <v>34</v>
      </c>
      <c r="J34" s="68" t="s">
        <v>35</v>
      </c>
      <c r="K34" s="68" t="s">
        <v>36</v>
      </c>
      <c r="L34" s="68" t="s">
        <v>37</v>
      </c>
      <c r="M34" s="68" t="s">
        <v>38</v>
      </c>
      <c r="N34" s="68" t="s">
        <v>39</v>
      </c>
      <c r="O34" s="68" t="s">
        <v>40</v>
      </c>
      <c r="P34" s="68" t="s">
        <v>41</v>
      </c>
      <c r="Q34" s="343" t="s">
        <v>64</v>
      </c>
      <c r="R34" s="344"/>
      <c r="S34" s="344"/>
      <c r="T34" s="380"/>
      <c r="U34" s="375" t="s">
        <v>65</v>
      </c>
      <c r="V34" s="375"/>
      <c r="W34" s="375"/>
      <c r="X34" s="375"/>
      <c r="Y34" s="375" t="s">
        <v>66</v>
      </c>
      <c r="Z34" s="375"/>
      <c r="AA34" s="375"/>
      <c r="AB34" s="375"/>
      <c r="AC34" s="375" t="s">
        <v>67</v>
      </c>
      <c r="AD34" s="375"/>
      <c r="AE34" s="403"/>
      <c r="AG34" s="20"/>
      <c r="AH34" s="20"/>
      <c r="AI34" s="20"/>
      <c r="AJ34" s="20"/>
      <c r="AK34" s="20"/>
      <c r="AL34" s="20"/>
      <c r="AM34" s="20"/>
      <c r="AN34" s="20"/>
      <c r="AO34" s="20"/>
    </row>
    <row r="35" spans="1:41" ht="143.25" customHeight="1" x14ac:dyDescent="0.25">
      <c r="A35" s="368" t="s">
        <v>133</v>
      </c>
      <c r="B35" s="370">
        <v>15</v>
      </c>
      <c r="C35" s="22" t="s">
        <v>68</v>
      </c>
      <c r="D35" s="237">
        <v>4.8000000000000001E-2</v>
      </c>
      <c r="E35" s="166">
        <v>4.8000000000000001E-2</v>
      </c>
      <c r="F35" s="166">
        <v>4.8000000000000001E-2</v>
      </c>
      <c r="G35" s="166">
        <v>4.8000000000000001E-2</v>
      </c>
      <c r="H35" s="166">
        <v>4.8000000000000001E-2</v>
      </c>
      <c r="I35" s="21"/>
      <c r="J35" s="21"/>
      <c r="K35" s="21"/>
      <c r="L35" s="21"/>
      <c r="M35" s="21"/>
      <c r="N35" s="21"/>
      <c r="O35" s="21"/>
      <c r="P35" s="166">
        <f>+D35+E35+F35+G35+H35</f>
        <v>0.24</v>
      </c>
      <c r="Q35" s="572" t="s">
        <v>134</v>
      </c>
      <c r="R35" s="573"/>
      <c r="S35" s="573"/>
      <c r="T35" s="574"/>
      <c r="U35" s="578" t="s">
        <v>135</v>
      </c>
      <c r="V35" s="568"/>
      <c r="W35" s="568"/>
      <c r="X35" s="568"/>
      <c r="Y35" s="578" t="s">
        <v>136</v>
      </c>
      <c r="Z35" s="568"/>
      <c r="AA35" s="568"/>
      <c r="AB35" s="568"/>
      <c r="AC35" s="568" t="s">
        <v>137</v>
      </c>
      <c r="AD35" s="568"/>
      <c r="AE35" s="569"/>
      <c r="AG35" s="20"/>
      <c r="AH35" s="20"/>
      <c r="AI35" s="20"/>
      <c r="AJ35" s="20"/>
      <c r="AK35" s="20"/>
      <c r="AL35" s="20"/>
      <c r="AM35" s="20"/>
      <c r="AN35" s="20"/>
      <c r="AO35" s="20"/>
    </row>
    <row r="36" spans="1:41" ht="153" customHeight="1" thickBot="1" x14ac:dyDescent="0.3">
      <c r="A36" s="369"/>
      <c r="B36" s="371"/>
      <c r="C36" s="23" t="s">
        <v>73</v>
      </c>
      <c r="D36" s="168">
        <v>4.8000000000000001E-2</v>
      </c>
      <c r="E36" s="168">
        <v>2.8000000000000001E-2</v>
      </c>
      <c r="F36" s="168">
        <v>2.8000000000000001E-2</v>
      </c>
      <c r="G36" s="168">
        <v>6.8000000000000005E-2</v>
      </c>
      <c r="H36" s="168">
        <v>6.8000000000000005E-2</v>
      </c>
      <c r="I36" s="160"/>
      <c r="J36" s="24"/>
      <c r="K36" s="24"/>
      <c r="L36" s="24"/>
      <c r="M36" s="24"/>
      <c r="N36" s="24"/>
      <c r="O36" s="24"/>
      <c r="P36" s="288">
        <f>SUM(D36:O36)</f>
        <v>0.24</v>
      </c>
      <c r="Q36" s="575"/>
      <c r="R36" s="576"/>
      <c r="S36" s="576"/>
      <c r="T36" s="577"/>
      <c r="U36" s="570"/>
      <c r="V36" s="570"/>
      <c r="W36" s="570"/>
      <c r="X36" s="570"/>
      <c r="Y36" s="570"/>
      <c r="Z36" s="570"/>
      <c r="AA36" s="570"/>
      <c r="AB36" s="570"/>
      <c r="AC36" s="570"/>
      <c r="AD36" s="570"/>
      <c r="AE36" s="571"/>
      <c r="AG36" s="20"/>
      <c r="AH36" s="20"/>
      <c r="AI36" s="20"/>
      <c r="AJ36" s="20"/>
      <c r="AK36" s="20"/>
      <c r="AL36" s="20"/>
      <c r="AM36" s="20"/>
      <c r="AN36" s="20"/>
      <c r="AO36" s="20"/>
    </row>
    <row r="37" spans="1:41" customFormat="1" ht="17.25" customHeight="1" thickBot="1" x14ac:dyDescent="0.3"/>
    <row r="38" spans="1:41" ht="45" customHeight="1" x14ac:dyDescent="0.25">
      <c r="A38" s="377" t="s">
        <v>74</v>
      </c>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9"/>
      <c r="AG38" s="20"/>
      <c r="AH38" s="20"/>
      <c r="AI38" s="20"/>
      <c r="AJ38" s="20"/>
      <c r="AK38" s="20"/>
      <c r="AL38" s="20"/>
      <c r="AM38" s="20"/>
      <c r="AN38" s="20"/>
      <c r="AO38" s="20"/>
    </row>
    <row r="39" spans="1:41" ht="26.1" customHeight="1" x14ac:dyDescent="0.25">
      <c r="A39" s="372" t="s">
        <v>75</v>
      </c>
      <c r="B39" s="374" t="s">
        <v>76</v>
      </c>
      <c r="C39" s="381" t="s">
        <v>77</v>
      </c>
      <c r="D39" s="383" t="s">
        <v>78</v>
      </c>
      <c r="E39" s="384"/>
      <c r="F39" s="384"/>
      <c r="G39" s="384"/>
      <c r="H39" s="384"/>
      <c r="I39" s="384"/>
      <c r="J39" s="384"/>
      <c r="K39" s="384"/>
      <c r="L39" s="384"/>
      <c r="M39" s="384"/>
      <c r="N39" s="384"/>
      <c r="O39" s="384"/>
      <c r="P39" s="385"/>
      <c r="Q39" s="374" t="s">
        <v>79</v>
      </c>
      <c r="R39" s="374"/>
      <c r="S39" s="374"/>
      <c r="T39" s="374"/>
      <c r="U39" s="374"/>
      <c r="V39" s="374"/>
      <c r="W39" s="374"/>
      <c r="X39" s="374"/>
      <c r="Y39" s="374"/>
      <c r="Z39" s="374"/>
      <c r="AA39" s="374"/>
      <c r="AB39" s="374"/>
      <c r="AC39" s="374"/>
      <c r="AD39" s="374"/>
      <c r="AE39" s="399"/>
      <c r="AG39" s="20"/>
      <c r="AH39" s="20"/>
      <c r="AI39" s="20"/>
      <c r="AJ39" s="20"/>
      <c r="AK39" s="20"/>
      <c r="AL39" s="20"/>
      <c r="AM39" s="20"/>
      <c r="AN39" s="20"/>
      <c r="AO39" s="20"/>
    </row>
    <row r="40" spans="1:41" ht="26.1" customHeight="1" x14ac:dyDescent="0.25">
      <c r="A40" s="373"/>
      <c r="B40" s="375"/>
      <c r="C40" s="38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343" t="s">
        <v>93</v>
      </c>
      <c r="R40" s="344"/>
      <c r="S40" s="344"/>
      <c r="T40" s="344"/>
      <c r="U40" s="344"/>
      <c r="V40" s="344"/>
      <c r="W40" s="344"/>
      <c r="X40" s="380"/>
      <c r="Y40" s="343" t="s">
        <v>94</v>
      </c>
      <c r="Z40" s="344"/>
      <c r="AA40" s="344"/>
      <c r="AB40" s="344"/>
      <c r="AC40" s="344"/>
      <c r="AD40" s="344"/>
      <c r="AE40" s="345"/>
      <c r="AG40" s="25"/>
      <c r="AH40" s="25"/>
      <c r="AI40" s="25"/>
      <c r="AJ40" s="25"/>
      <c r="AK40" s="25"/>
      <c r="AL40" s="25"/>
      <c r="AM40" s="25"/>
      <c r="AN40" s="25"/>
      <c r="AO40" s="25"/>
    </row>
    <row r="41" spans="1:41" ht="61.5" customHeight="1" x14ac:dyDescent="0.25">
      <c r="A41" s="557" t="s">
        <v>138</v>
      </c>
      <c r="B41" s="342">
        <v>5</v>
      </c>
      <c r="C41" s="29" t="s">
        <v>68</v>
      </c>
      <c r="D41" s="228">
        <v>0</v>
      </c>
      <c r="E41" s="229">
        <v>0.15</v>
      </c>
      <c r="F41" s="229">
        <v>0.28000000000000003</v>
      </c>
      <c r="G41" s="229">
        <v>0.28000000000000003</v>
      </c>
      <c r="H41" s="229">
        <v>0.28999999999999998</v>
      </c>
      <c r="I41" s="30"/>
      <c r="J41" s="30"/>
      <c r="K41" s="30"/>
      <c r="L41" s="30"/>
      <c r="M41" s="30"/>
      <c r="N41" s="30"/>
      <c r="O41" s="30"/>
      <c r="P41" s="74">
        <f t="shared" ref="P41:P46" si="3">SUM(D41:O41)</f>
        <v>1</v>
      </c>
      <c r="Q41" s="362" t="s">
        <v>139</v>
      </c>
      <c r="R41" s="363"/>
      <c r="S41" s="363"/>
      <c r="T41" s="363"/>
      <c r="U41" s="363"/>
      <c r="V41" s="363"/>
      <c r="W41" s="363"/>
      <c r="X41" s="364"/>
      <c r="Y41" s="346" t="s">
        <v>140</v>
      </c>
      <c r="Z41" s="347"/>
      <c r="AA41" s="347"/>
      <c r="AB41" s="347"/>
      <c r="AC41" s="347"/>
      <c r="AD41" s="347"/>
      <c r="AE41" s="348"/>
      <c r="AG41" s="26"/>
      <c r="AH41" s="26"/>
      <c r="AI41" s="26"/>
      <c r="AJ41" s="26"/>
      <c r="AK41" s="26"/>
      <c r="AL41" s="26"/>
      <c r="AM41" s="26"/>
      <c r="AN41" s="26"/>
      <c r="AO41" s="26"/>
    </row>
    <row r="42" spans="1:41" ht="61.5" customHeight="1" x14ac:dyDescent="0.25">
      <c r="A42" s="529"/>
      <c r="B42" s="342"/>
      <c r="C42" s="27" t="s">
        <v>73</v>
      </c>
      <c r="D42" s="207">
        <v>0</v>
      </c>
      <c r="E42" s="207">
        <v>0.15</v>
      </c>
      <c r="F42" s="207">
        <v>0.28000000000000003</v>
      </c>
      <c r="G42" s="207">
        <v>0.38</v>
      </c>
      <c r="H42" s="207">
        <v>0.19</v>
      </c>
      <c r="I42" s="28"/>
      <c r="J42" s="28"/>
      <c r="K42" s="28"/>
      <c r="L42" s="28"/>
      <c r="M42" s="28"/>
      <c r="N42" s="28"/>
      <c r="O42" s="28"/>
      <c r="P42" s="74">
        <f t="shared" si="3"/>
        <v>1</v>
      </c>
      <c r="Q42" s="365"/>
      <c r="R42" s="366"/>
      <c r="S42" s="366"/>
      <c r="T42" s="366"/>
      <c r="U42" s="366"/>
      <c r="V42" s="366"/>
      <c r="W42" s="366"/>
      <c r="X42" s="367"/>
      <c r="Y42" s="558"/>
      <c r="Z42" s="559"/>
      <c r="AA42" s="559"/>
      <c r="AB42" s="559"/>
      <c r="AC42" s="559"/>
      <c r="AD42" s="559"/>
      <c r="AE42" s="560"/>
    </row>
    <row r="43" spans="1:41" ht="64.5" customHeight="1" x14ac:dyDescent="0.25">
      <c r="A43" s="561" t="s">
        <v>141</v>
      </c>
      <c r="B43" s="342">
        <v>5</v>
      </c>
      <c r="C43" s="29" t="s">
        <v>68</v>
      </c>
      <c r="D43" s="235">
        <v>0.05</v>
      </c>
      <c r="E43" s="233">
        <v>0.1</v>
      </c>
      <c r="F43" s="233">
        <v>0.28000000000000003</v>
      </c>
      <c r="G43" s="233">
        <v>0.28000000000000003</v>
      </c>
      <c r="H43" s="233">
        <v>0.28999999999999998</v>
      </c>
      <c r="I43" s="30"/>
      <c r="J43" s="30"/>
      <c r="K43" s="30"/>
      <c r="L43" s="30"/>
      <c r="M43" s="30"/>
      <c r="N43" s="30"/>
      <c r="O43" s="30"/>
      <c r="P43" s="74">
        <f t="shared" si="3"/>
        <v>1</v>
      </c>
      <c r="Q43" s="563" t="s">
        <v>142</v>
      </c>
      <c r="R43" s="564"/>
      <c r="S43" s="564"/>
      <c r="T43" s="564"/>
      <c r="U43" s="564"/>
      <c r="V43" s="564"/>
      <c r="W43" s="564"/>
      <c r="X43" s="564"/>
      <c r="Y43" s="567" t="s">
        <v>143</v>
      </c>
      <c r="Z43" s="567"/>
      <c r="AA43" s="567"/>
      <c r="AB43" s="567"/>
      <c r="AC43" s="567"/>
      <c r="AD43" s="567"/>
      <c r="AE43" s="567"/>
    </row>
    <row r="44" spans="1:41" ht="64.5" customHeight="1" x14ac:dyDescent="0.25">
      <c r="A44" s="562"/>
      <c r="B44" s="342"/>
      <c r="C44" s="27" t="s">
        <v>73</v>
      </c>
      <c r="D44" s="236">
        <v>0.05</v>
      </c>
      <c r="E44" s="236">
        <v>0.1</v>
      </c>
      <c r="F44" s="236">
        <v>0.28000000000000003</v>
      </c>
      <c r="G44" s="236">
        <v>0.28000000000000003</v>
      </c>
      <c r="H44" s="236">
        <v>0.28999999999999998</v>
      </c>
      <c r="I44" s="28"/>
      <c r="J44" s="28"/>
      <c r="K44" s="28"/>
      <c r="L44" s="28"/>
      <c r="M44" s="28"/>
      <c r="N44" s="28"/>
      <c r="O44" s="28"/>
      <c r="P44" s="74">
        <f t="shared" si="3"/>
        <v>1</v>
      </c>
      <c r="Q44" s="565"/>
      <c r="R44" s="566"/>
      <c r="S44" s="566"/>
      <c r="T44" s="566"/>
      <c r="U44" s="566"/>
      <c r="V44" s="566"/>
      <c r="W44" s="566"/>
      <c r="X44" s="566"/>
      <c r="Y44" s="567"/>
      <c r="Z44" s="567"/>
      <c r="AA44" s="567"/>
      <c r="AB44" s="567"/>
      <c r="AC44" s="567"/>
      <c r="AD44" s="567"/>
      <c r="AE44" s="567"/>
    </row>
    <row r="45" spans="1:41" ht="204" customHeight="1" x14ac:dyDescent="0.25">
      <c r="A45" s="521" t="s">
        <v>144</v>
      </c>
      <c r="B45" s="342">
        <v>5</v>
      </c>
      <c r="C45" s="29" t="s">
        <v>68</v>
      </c>
      <c r="D45" s="235">
        <v>0</v>
      </c>
      <c r="E45" s="233">
        <v>0.23</v>
      </c>
      <c r="F45" s="233">
        <v>0.25</v>
      </c>
      <c r="G45" s="233">
        <v>0.26</v>
      </c>
      <c r="H45" s="233">
        <v>0.26</v>
      </c>
      <c r="I45" s="30"/>
      <c r="J45" s="30"/>
      <c r="K45" s="30"/>
      <c r="L45" s="30"/>
      <c r="M45" s="30"/>
      <c r="N45" s="30"/>
      <c r="O45" s="30"/>
      <c r="P45" s="225">
        <f t="shared" si="3"/>
        <v>1</v>
      </c>
      <c r="Q45" s="554" t="s">
        <v>145</v>
      </c>
      <c r="R45" s="554"/>
      <c r="S45" s="554"/>
      <c r="T45" s="554"/>
      <c r="U45" s="554"/>
      <c r="V45" s="554"/>
      <c r="W45" s="554"/>
      <c r="X45" s="554"/>
      <c r="Y45" s="555" t="s">
        <v>146</v>
      </c>
      <c r="Z45" s="555"/>
      <c r="AA45" s="555"/>
      <c r="AB45" s="555"/>
      <c r="AC45" s="555"/>
      <c r="AD45" s="555"/>
      <c r="AE45" s="555"/>
    </row>
    <row r="46" spans="1:41" ht="204" customHeight="1" thickBot="1" x14ac:dyDescent="0.3">
      <c r="A46" s="522"/>
      <c r="B46" s="342"/>
      <c r="C46" s="27" t="s">
        <v>73</v>
      </c>
      <c r="D46" s="207">
        <v>0</v>
      </c>
      <c r="E46" s="207">
        <v>0</v>
      </c>
      <c r="F46" s="207">
        <v>0</v>
      </c>
      <c r="G46" s="207">
        <v>0.5</v>
      </c>
      <c r="H46" s="207">
        <v>0.5</v>
      </c>
      <c r="I46" s="28"/>
      <c r="J46" s="28"/>
      <c r="K46" s="28"/>
      <c r="L46" s="28"/>
      <c r="M46" s="28"/>
      <c r="N46" s="28"/>
      <c r="O46" s="28"/>
      <c r="P46" s="225">
        <f t="shared" si="3"/>
        <v>1</v>
      </c>
      <c r="Q46" s="554"/>
      <c r="R46" s="554"/>
      <c r="S46" s="554"/>
      <c r="T46" s="554"/>
      <c r="U46" s="554"/>
      <c r="V46" s="554"/>
      <c r="W46" s="554"/>
      <c r="X46" s="554"/>
      <c r="Y46" s="556"/>
      <c r="Z46" s="556"/>
      <c r="AA46" s="556"/>
      <c r="AB46" s="556"/>
      <c r="AC46" s="556"/>
      <c r="AD46" s="556"/>
      <c r="AE46" s="556"/>
    </row>
    <row r="47" spans="1:41" ht="15" customHeight="1" x14ac:dyDescent="0.25">
      <c r="A47" s="1" t="s">
        <v>101</v>
      </c>
      <c r="D47" s="140"/>
      <c r="E47" s="140"/>
      <c r="F47" s="140"/>
      <c r="G47" s="140"/>
      <c r="H47" s="140"/>
    </row>
    <row r="52" spans="7:7" x14ac:dyDescent="0.25">
      <c r="G52" s="313"/>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254A4A87-36A1-4B8F-9627-9238BDF2A11A}">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43 Q41 Y35 AC35 Q35" xr:uid="{00000000-0002-0000-0300-000002000000}">
      <formula1>2000</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3"/>
  <sheetViews>
    <sheetView topLeftCell="H35" zoomScale="60" zoomScaleNormal="60" workbookViewId="0">
      <selection activeCell="H35" sqref="A35:XFD3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ht="15" customHeight="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customHeight="1" x14ac:dyDescent="0.25">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466" t="s">
        <v>147</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79" t="s">
        <v>25</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1"/>
      <c r="AF19" s="140"/>
      <c r="AG19" s="140"/>
      <c r="AH19" s="140"/>
      <c r="AI19" s="140"/>
      <c r="AJ19" s="140"/>
      <c r="AK19" s="140"/>
      <c r="AL19" s="140"/>
      <c r="AM19" s="140"/>
      <c r="AN19" s="140"/>
      <c r="AO19" s="140"/>
    </row>
    <row r="20" spans="1:41" ht="32.1" customHeight="1" x14ac:dyDescent="0.25">
      <c r="A20" s="141" t="s">
        <v>26</v>
      </c>
      <c r="B20" s="471" t="s">
        <v>27</v>
      </c>
      <c r="C20" s="472"/>
      <c r="D20" s="472"/>
      <c r="E20" s="472"/>
      <c r="F20" s="472"/>
      <c r="G20" s="472"/>
      <c r="H20" s="472"/>
      <c r="I20" s="472"/>
      <c r="J20" s="472"/>
      <c r="K20" s="472"/>
      <c r="L20" s="472"/>
      <c r="M20" s="472"/>
      <c r="N20" s="472"/>
      <c r="O20" s="473"/>
      <c r="P20" s="480" t="s">
        <v>28</v>
      </c>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33</v>
      </c>
      <c r="F21" s="143" t="s">
        <v>8</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33</v>
      </c>
      <c r="U21" s="143" t="s">
        <v>8</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5">
        <v>0</v>
      </c>
      <c r="C22" s="175">
        <v>18593800</v>
      </c>
      <c r="D22" s="175">
        <v>0</v>
      </c>
      <c r="E22" s="175">
        <v>0</v>
      </c>
      <c r="F22" s="175">
        <v>0</v>
      </c>
      <c r="G22" s="175">
        <v>0</v>
      </c>
      <c r="H22" s="175">
        <v>0</v>
      </c>
      <c r="I22" s="175">
        <v>0</v>
      </c>
      <c r="J22" s="175">
        <v>0</v>
      </c>
      <c r="K22" s="175">
        <v>0</v>
      </c>
      <c r="L22" s="175">
        <v>0</v>
      </c>
      <c r="M22" s="175">
        <v>0</v>
      </c>
      <c r="N22" s="170">
        <f>SUM(B22:M22)</f>
        <v>18593800</v>
      </c>
      <c r="O22" s="150" t="s">
        <v>43</v>
      </c>
      <c r="P22" s="147" t="s">
        <v>47</v>
      </c>
      <c r="Q22" s="185">
        <v>200339618</v>
      </c>
      <c r="R22" s="186">
        <v>4623465</v>
      </c>
      <c r="S22" s="186">
        <f>15400000-12106491</f>
        <v>3293509</v>
      </c>
      <c r="T22" s="186">
        <v>17148000</v>
      </c>
      <c r="U22" s="186">
        <v>34440000</v>
      </c>
      <c r="V22" s="186"/>
      <c r="W22" s="186">
        <v>151784382</v>
      </c>
      <c r="X22" s="186">
        <v>0</v>
      </c>
      <c r="Y22" s="186">
        <v>0</v>
      </c>
      <c r="Z22" s="186">
        <v>0</v>
      </c>
      <c r="AA22" s="186">
        <v>0</v>
      </c>
      <c r="AB22" s="186">
        <v>0</v>
      </c>
      <c r="AC22" s="170">
        <f>SUM(Q22:AB22)</f>
        <v>411628974</v>
      </c>
      <c r="AD22" s="140" t="s">
        <v>43</v>
      </c>
      <c r="AE22" s="152"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312">
        <v>1658300</v>
      </c>
      <c r="G23" s="175">
        <v>0</v>
      </c>
      <c r="H23" s="175">
        <v>0</v>
      </c>
      <c r="I23" s="175">
        <v>0</v>
      </c>
      <c r="J23" s="175">
        <v>0</v>
      </c>
      <c r="K23" s="175">
        <v>0</v>
      </c>
      <c r="L23" s="175">
        <v>0</v>
      </c>
      <c r="M23" s="175">
        <v>0</v>
      </c>
      <c r="N23" s="170">
        <f t="shared" ref="N23:N25" si="0">SUM(B23:M23)</f>
        <v>1658300</v>
      </c>
      <c r="O23" s="208">
        <f>+N23/N22</f>
        <v>8.9185642526003292E-2</v>
      </c>
      <c r="P23" s="153" t="s">
        <v>49</v>
      </c>
      <c r="Q23" s="213" t="s">
        <v>50</v>
      </c>
      <c r="R23" s="188">
        <v>143004480</v>
      </c>
      <c r="S23" s="188">
        <v>20414376.5</v>
      </c>
      <c r="T23" s="188">
        <v>44777100.799999997</v>
      </c>
      <c r="U23" s="335">
        <v>31819277.140000001</v>
      </c>
      <c r="V23" s="188"/>
      <c r="W23" s="188"/>
      <c r="X23" s="188"/>
      <c r="Y23" s="188"/>
      <c r="Z23" s="188"/>
      <c r="AA23" s="188"/>
      <c r="AB23" s="188"/>
      <c r="AC23" s="170">
        <f t="shared" ref="AC23:AC25" si="1">SUM(Q23:AB23)</f>
        <v>240015234.44</v>
      </c>
      <c r="AD23" s="222">
        <f>+AC23/(Q22+R22+S22+T22+U22)</f>
        <v>0.92368762648714275</v>
      </c>
      <c r="AE23" s="214">
        <f>+AC23/AC22</f>
        <v>0.58308634620069288</v>
      </c>
      <c r="AF23" s="140"/>
      <c r="AG23" s="140"/>
      <c r="AH23" s="140"/>
      <c r="AI23" s="140"/>
      <c r="AJ23" s="140"/>
      <c r="AK23" s="140"/>
      <c r="AL23" s="140"/>
      <c r="AM23" s="140"/>
      <c r="AN23" s="140"/>
      <c r="AO23" s="140"/>
    </row>
    <row r="24" spans="1:41" ht="32.1" customHeight="1" x14ac:dyDescent="0.25">
      <c r="A24" s="153" t="s">
        <v>51</v>
      </c>
      <c r="B24" s="175">
        <f>+B22-B23</f>
        <v>0</v>
      </c>
      <c r="C24" s="175">
        <f t="shared" ref="C24:M24" si="2">+C22-C23</f>
        <v>18593800</v>
      </c>
      <c r="D24" s="175">
        <f t="shared" si="2"/>
        <v>0</v>
      </c>
      <c r="E24" s="175">
        <f t="shared" si="2"/>
        <v>0</v>
      </c>
      <c r="F24" s="175">
        <f t="shared" si="2"/>
        <v>-1658300</v>
      </c>
      <c r="G24" s="175">
        <f t="shared" si="2"/>
        <v>0</v>
      </c>
      <c r="H24" s="175">
        <f t="shared" si="2"/>
        <v>0</v>
      </c>
      <c r="I24" s="175">
        <f t="shared" si="2"/>
        <v>0</v>
      </c>
      <c r="J24" s="175">
        <f t="shared" si="2"/>
        <v>0</v>
      </c>
      <c r="K24" s="175">
        <f t="shared" si="2"/>
        <v>0</v>
      </c>
      <c r="L24" s="175">
        <f t="shared" si="2"/>
        <v>0</v>
      </c>
      <c r="M24" s="175">
        <f t="shared" si="2"/>
        <v>0</v>
      </c>
      <c r="N24" s="170">
        <f t="shared" si="0"/>
        <v>16935500</v>
      </c>
      <c r="O24" s="150" t="s">
        <v>43</v>
      </c>
      <c r="P24" s="153" t="s">
        <v>46</v>
      </c>
      <c r="Q24" s="187">
        <v>0</v>
      </c>
      <c r="R24" s="188">
        <v>7000000.0000000009</v>
      </c>
      <c r="S24" s="188">
        <f>31476603+924693-12106491</f>
        <v>20294805</v>
      </c>
      <c r="T24" s="188">
        <f>33016603+924693</f>
        <v>33941296</v>
      </c>
      <c r="U24" s="188">
        <f>33716603+924693</f>
        <v>34641296</v>
      </c>
      <c r="V24" s="188">
        <f>66756603+924693</f>
        <v>67681296</v>
      </c>
      <c r="W24" s="188">
        <f>33016603+924693</f>
        <v>33941296</v>
      </c>
      <c r="X24" s="188">
        <v>38616603</v>
      </c>
      <c r="Y24" s="188">
        <v>33016603</v>
      </c>
      <c r="Z24" s="188">
        <v>38616603</v>
      </c>
      <c r="AA24" s="188">
        <v>33016603</v>
      </c>
      <c r="AB24" s="188">
        <v>70862573</v>
      </c>
      <c r="AC24" s="170">
        <f t="shared" si="1"/>
        <v>411628974</v>
      </c>
      <c r="AD24" s="148" t="s">
        <v>43</v>
      </c>
      <c r="AE24" s="154" t="s">
        <v>43</v>
      </c>
      <c r="AF24" s="140"/>
      <c r="AG24" s="140"/>
      <c r="AH24" s="140"/>
      <c r="AI24" s="140"/>
      <c r="AJ24" s="140"/>
      <c r="AK24" s="140"/>
      <c r="AL24" s="140"/>
      <c r="AM24" s="140"/>
      <c r="AN24" s="140"/>
      <c r="AO24" s="140"/>
    </row>
    <row r="25" spans="1:41" ht="32.1" customHeight="1" thickBot="1" x14ac:dyDescent="0.3">
      <c r="A25" s="141" t="s">
        <v>52</v>
      </c>
      <c r="B25" s="176">
        <v>5810700</v>
      </c>
      <c r="C25" s="176">
        <v>6835520</v>
      </c>
      <c r="D25" s="176">
        <v>2436000</v>
      </c>
      <c r="E25" s="176">
        <v>0</v>
      </c>
      <c r="F25" s="312">
        <v>1260000</v>
      </c>
      <c r="G25" s="176" t="s">
        <v>43</v>
      </c>
      <c r="H25" s="176" t="s">
        <v>43</v>
      </c>
      <c r="I25" s="176" t="s">
        <v>43</v>
      </c>
      <c r="J25" s="176" t="s">
        <v>43</v>
      </c>
      <c r="K25" s="176" t="s">
        <v>43</v>
      </c>
      <c r="L25" s="176" t="s">
        <v>43</v>
      </c>
      <c r="M25" s="176" t="s">
        <v>43</v>
      </c>
      <c r="N25" s="170">
        <f t="shared" si="0"/>
        <v>16342220</v>
      </c>
      <c r="O25" s="171">
        <f>+N25/N22</f>
        <v>0.87890694747711606</v>
      </c>
      <c r="P25" s="141" t="s">
        <v>52</v>
      </c>
      <c r="Q25" s="174"/>
      <c r="R25" s="156" t="s">
        <v>43</v>
      </c>
      <c r="S25" s="292">
        <v>9991157.3800000008</v>
      </c>
      <c r="T25" s="292">
        <v>25008661.379999999</v>
      </c>
      <c r="U25" s="292">
        <v>59342804.439999998</v>
      </c>
      <c r="V25" s="156" t="s">
        <v>43</v>
      </c>
      <c r="W25" s="156" t="s">
        <v>43</v>
      </c>
      <c r="X25" s="156" t="s">
        <v>43</v>
      </c>
      <c r="Y25" s="156" t="s">
        <v>43</v>
      </c>
      <c r="Z25" s="156" t="s">
        <v>43</v>
      </c>
      <c r="AA25" s="156" t="s">
        <v>43</v>
      </c>
      <c r="AB25" s="156" t="s">
        <v>43</v>
      </c>
      <c r="AC25" s="293">
        <f t="shared" si="1"/>
        <v>94342623.199999988</v>
      </c>
      <c r="AD25" s="221">
        <f>+AC25/(Q24+R24+S24+T24+U24)</f>
        <v>0.98399232928695368</v>
      </c>
      <c r="AE25" s="215">
        <f>+AC25/AC24</f>
        <v>0.22919334925145476</v>
      </c>
      <c r="AF25" s="140"/>
      <c r="AG25" s="140"/>
      <c r="AH25" s="140"/>
      <c r="AI25" s="140"/>
      <c r="AJ25" s="140"/>
      <c r="AK25" s="140"/>
      <c r="AL25" s="140"/>
      <c r="AM25" s="140"/>
      <c r="AN25" s="140"/>
      <c r="AO25" s="140"/>
    </row>
    <row r="26" spans="1:41" customFormat="1" ht="16.5" customHeight="1" thickBot="1" x14ac:dyDescent="0.3"/>
    <row r="27" spans="1:41" ht="33.950000000000003" customHeight="1" x14ac:dyDescent="0.25">
      <c r="A27" s="400" t="s">
        <v>53</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2"/>
    </row>
    <row r="28" spans="1:41" ht="15" customHeight="1" x14ac:dyDescent="0.25">
      <c r="A28" s="373" t="s">
        <v>54</v>
      </c>
      <c r="B28" s="375" t="s">
        <v>55</v>
      </c>
      <c r="C28" s="375"/>
      <c r="D28" s="375" t="s">
        <v>56</v>
      </c>
      <c r="E28" s="375"/>
      <c r="F28" s="375"/>
      <c r="G28" s="375"/>
      <c r="H28" s="375"/>
      <c r="I28" s="375"/>
      <c r="J28" s="375"/>
      <c r="K28" s="375"/>
      <c r="L28" s="375"/>
      <c r="M28" s="375"/>
      <c r="N28" s="375"/>
      <c r="O28" s="375"/>
      <c r="P28" s="375" t="s">
        <v>41</v>
      </c>
      <c r="Q28" s="375" t="s">
        <v>57</v>
      </c>
      <c r="R28" s="375"/>
      <c r="S28" s="375"/>
      <c r="T28" s="375"/>
      <c r="U28" s="375"/>
      <c r="V28" s="375"/>
      <c r="W28" s="375"/>
      <c r="X28" s="375"/>
      <c r="Y28" s="375" t="s">
        <v>58</v>
      </c>
      <c r="Z28" s="375"/>
      <c r="AA28" s="375"/>
      <c r="AB28" s="375"/>
      <c r="AC28" s="375"/>
      <c r="AD28" s="375"/>
      <c r="AE28" s="403"/>
    </row>
    <row r="29" spans="1:41" ht="27" customHeight="1" x14ac:dyDescent="0.25">
      <c r="A29" s="373"/>
      <c r="B29" s="375"/>
      <c r="C29" s="375"/>
      <c r="D29" s="68" t="s">
        <v>30</v>
      </c>
      <c r="E29" s="68" t="s">
        <v>31</v>
      </c>
      <c r="F29" s="68" t="s">
        <v>32</v>
      </c>
      <c r="G29" s="68" t="s">
        <v>33</v>
      </c>
      <c r="H29" s="68" t="s">
        <v>8</v>
      </c>
      <c r="I29" s="68" t="s">
        <v>34</v>
      </c>
      <c r="J29" s="68" t="s">
        <v>35</v>
      </c>
      <c r="K29" s="68" t="s">
        <v>36</v>
      </c>
      <c r="L29" s="68" t="s">
        <v>37</v>
      </c>
      <c r="M29" s="68" t="s">
        <v>38</v>
      </c>
      <c r="N29" s="68" t="s">
        <v>39</v>
      </c>
      <c r="O29" s="68" t="s">
        <v>40</v>
      </c>
      <c r="P29" s="375"/>
      <c r="Q29" s="375"/>
      <c r="R29" s="375"/>
      <c r="S29" s="375"/>
      <c r="T29" s="375"/>
      <c r="U29" s="375"/>
      <c r="V29" s="375"/>
      <c r="W29" s="375"/>
      <c r="X29" s="375"/>
      <c r="Y29" s="375"/>
      <c r="Z29" s="375"/>
      <c r="AA29" s="375"/>
      <c r="AB29" s="375"/>
      <c r="AC29" s="375"/>
      <c r="AD29" s="375"/>
      <c r="AE29" s="403"/>
    </row>
    <row r="30" spans="1:41" ht="105" x14ac:dyDescent="0.2">
      <c r="A30" s="72" t="s">
        <v>148</v>
      </c>
      <c r="B30" s="478"/>
      <c r="C30" s="478"/>
      <c r="D30" s="162">
        <v>1</v>
      </c>
      <c r="E30" s="163">
        <v>1</v>
      </c>
      <c r="F30" s="163">
        <v>1</v>
      </c>
      <c r="G30" s="163">
        <v>1</v>
      </c>
      <c r="H30" s="163">
        <v>1</v>
      </c>
      <c r="I30" s="163" t="s">
        <v>43</v>
      </c>
      <c r="J30" s="71"/>
      <c r="K30" s="71"/>
      <c r="L30" s="71"/>
      <c r="M30" s="71"/>
      <c r="N30" s="71"/>
      <c r="O30" s="71"/>
      <c r="P30" s="73">
        <f>SUM(D30:O30)</f>
        <v>5</v>
      </c>
      <c r="Q30" s="603"/>
      <c r="R30" s="469"/>
      <c r="S30" s="469"/>
      <c r="T30" s="469"/>
      <c r="U30" s="469"/>
      <c r="V30" s="469"/>
      <c r="W30" s="469"/>
      <c r="X30" s="469"/>
      <c r="Y30" s="469"/>
      <c r="Z30" s="469"/>
      <c r="AA30" s="469"/>
      <c r="AB30" s="469"/>
      <c r="AC30" s="469"/>
      <c r="AD30" s="469"/>
      <c r="AE30" s="470"/>
    </row>
    <row r="31" spans="1:41" ht="12" customHeight="1" x14ac:dyDescent="0.25">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77" t="s">
        <v>59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row>
    <row r="33" spans="1:41" ht="23.1" customHeight="1" x14ac:dyDescent="0.25">
      <c r="A33" s="373" t="s">
        <v>60</v>
      </c>
      <c r="B33" s="375" t="s">
        <v>61</v>
      </c>
      <c r="C33" s="375" t="s">
        <v>55</v>
      </c>
      <c r="D33" s="375" t="s">
        <v>62</v>
      </c>
      <c r="E33" s="375"/>
      <c r="F33" s="375"/>
      <c r="G33" s="375"/>
      <c r="H33" s="375"/>
      <c r="I33" s="375"/>
      <c r="J33" s="375"/>
      <c r="K33" s="375"/>
      <c r="L33" s="375"/>
      <c r="M33" s="375"/>
      <c r="N33" s="375"/>
      <c r="O33" s="375"/>
      <c r="P33" s="375"/>
      <c r="Q33" s="375" t="s">
        <v>63</v>
      </c>
      <c r="R33" s="375"/>
      <c r="S33" s="375"/>
      <c r="T33" s="375"/>
      <c r="U33" s="375"/>
      <c r="V33" s="375"/>
      <c r="W33" s="375"/>
      <c r="X33" s="375"/>
      <c r="Y33" s="375"/>
      <c r="Z33" s="375"/>
      <c r="AA33" s="375"/>
      <c r="AB33" s="375"/>
      <c r="AC33" s="375"/>
      <c r="AD33" s="375"/>
      <c r="AE33" s="403"/>
      <c r="AG33" s="20"/>
      <c r="AH33" s="20"/>
      <c r="AI33" s="20"/>
      <c r="AJ33" s="20"/>
      <c r="AK33" s="20"/>
      <c r="AL33" s="20"/>
      <c r="AM33" s="20"/>
      <c r="AN33" s="20"/>
      <c r="AO33" s="20"/>
    </row>
    <row r="34" spans="1:41" ht="27" customHeight="1" x14ac:dyDescent="0.25">
      <c r="A34" s="373"/>
      <c r="B34" s="375"/>
      <c r="C34" s="404"/>
      <c r="D34" s="68" t="s">
        <v>30</v>
      </c>
      <c r="E34" s="68" t="s">
        <v>31</v>
      </c>
      <c r="F34" s="68" t="s">
        <v>32</v>
      </c>
      <c r="G34" s="68" t="s">
        <v>33</v>
      </c>
      <c r="H34" s="68" t="s">
        <v>8</v>
      </c>
      <c r="I34" s="68" t="s">
        <v>34</v>
      </c>
      <c r="J34" s="68" t="s">
        <v>35</v>
      </c>
      <c r="K34" s="68" t="s">
        <v>36</v>
      </c>
      <c r="L34" s="68" t="s">
        <v>37</v>
      </c>
      <c r="M34" s="68" t="s">
        <v>38</v>
      </c>
      <c r="N34" s="68" t="s">
        <v>39</v>
      </c>
      <c r="O34" s="68" t="s">
        <v>40</v>
      </c>
      <c r="P34" s="68" t="s">
        <v>41</v>
      </c>
      <c r="Q34" s="343" t="s">
        <v>64</v>
      </c>
      <c r="R34" s="344"/>
      <c r="S34" s="344"/>
      <c r="T34" s="380"/>
      <c r="U34" s="375" t="s">
        <v>65</v>
      </c>
      <c r="V34" s="375"/>
      <c r="W34" s="375"/>
      <c r="X34" s="375"/>
      <c r="Y34" s="375" t="s">
        <v>66</v>
      </c>
      <c r="Z34" s="375"/>
      <c r="AA34" s="375"/>
      <c r="AB34" s="375"/>
      <c r="AC34" s="375" t="s">
        <v>67</v>
      </c>
      <c r="AD34" s="375"/>
      <c r="AE34" s="403"/>
      <c r="AG34" s="20"/>
      <c r="AH34" s="20"/>
      <c r="AI34" s="20"/>
      <c r="AJ34" s="20"/>
      <c r="AK34" s="20"/>
      <c r="AL34" s="20"/>
      <c r="AM34" s="20"/>
      <c r="AN34" s="20"/>
      <c r="AO34" s="20"/>
    </row>
    <row r="35" spans="1:41" ht="195.75" customHeight="1" x14ac:dyDescent="0.25">
      <c r="A35" s="368" t="s">
        <v>148</v>
      </c>
      <c r="B35" s="370">
        <v>10</v>
      </c>
      <c r="C35" s="240" t="s">
        <v>68</v>
      </c>
      <c r="D35" s="166">
        <v>1</v>
      </c>
      <c r="E35" s="166">
        <v>1</v>
      </c>
      <c r="F35" s="166">
        <v>1</v>
      </c>
      <c r="G35" s="166">
        <v>1</v>
      </c>
      <c r="H35" s="166">
        <v>1</v>
      </c>
      <c r="I35" s="21"/>
      <c r="J35" s="21"/>
      <c r="K35" s="21"/>
      <c r="L35" s="21"/>
      <c r="M35" s="21"/>
      <c r="N35" s="21"/>
      <c r="O35" s="21"/>
      <c r="P35" s="339">
        <v>1</v>
      </c>
      <c r="Q35" s="594" t="s">
        <v>149</v>
      </c>
      <c r="R35" s="595"/>
      <c r="S35" s="595"/>
      <c r="T35" s="596"/>
      <c r="U35" s="594" t="s">
        <v>150</v>
      </c>
      <c r="V35" s="595"/>
      <c r="W35" s="595"/>
      <c r="X35" s="596"/>
      <c r="Y35" s="600" t="s">
        <v>151</v>
      </c>
      <c r="Z35" s="589"/>
      <c r="AA35" s="589"/>
      <c r="AB35" s="601"/>
      <c r="AC35" s="588" t="s">
        <v>152</v>
      </c>
      <c r="AD35" s="589"/>
      <c r="AE35" s="590"/>
      <c r="AG35" s="20"/>
      <c r="AH35" s="20"/>
      <c r="AI35" s="20"/>
      <c r="AJ35" s="20"/>
      <c r="AK35" s="20"/>
      <c r="AL35" s="20"/>
      <c r="AM35" s="20"/>
      <c r="AN35" s="20"/>
      <c r="AO35" s="20"/>
    </row>
    <row r="36" spans="1:41" ht="195.75" customHeight="1" thickBot="1" x14ac:dyDescent="0.3">
      <c r="A36" s="369"/>
      <c r="B36" s="371"/>
      <c r="C36" s="241" t="s">
        <v>73</v>
      </c>
      <c r="D36" s="168">
        <v>1</v>
      </c>
      <c r="E36" s="168">
        <v>1</v>
      </c>
      <c r="F36" s="180">
        <v>1</v>
      </c>
      <c r="G36" s="167">
        <v>1</v>
      </c>
      <c r="H36" s="167">
        <v>1</v>
      </c>
      <c r="I36" s="160"/>
      <c r="J36" s="160"/>
      <c r="K36" s="24"/>
      <c r="L36" s="24"/>
      <c r="M36" s="24"/>
      <c r="N36" s="24"/>
      <c r="O36" s="24"/>
      <c r="P36" s="338">
        <v>1</v>
      </c>
      <c r="Q36" s="597"/>
      <c r="R36" s="598"/>
      <c r="S36" s="598"/>
      <c r="T36" s="599"/>
      <c r="U36" s="597"/>
      <c r="V36" s="598"/>
      <c r="W36" s="598"/>
      <c r="X36" s="599"/>
      <c r="Y36" s="591"/>
      <c r="Z36" s="592"/>
      <c r="AA36" s="592"/>
      <c r="AB36" s="602"/>
      <c r="AC36" s="591"/>
      <c r="AD36" s="592"/>
      <c r="AE36" s="593"/>
      <c r="AG36" s="20"/>
      <c r="AH36" s="20"/>
      <c r="AI36" s="20"/>
      <c r="AJ36" s="20"/>
      <c r="AK36" s="20"/>
      <c r="AL36" s="20"/>
      <c r="AM36" s="20"/>
      <c r="AN36" s="20"/>
      <c r="AO36" s="20"/>
    </row>
    <row r="37" spans="1:41" customFormat="1" ht="17.25" customHeight="1" x14ac:dyDescent="0.25">
      <c r="P37" s="277"/>
    </row>
    <row r="38" spans="1:41" ht="45" customHeight="1" x14ac:dyDescent="0.25">
      <c r="A38" s="466" t="s">
        <v>74</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8"/>
      <c r="AG38" s="20"/>
      <c r="AH38" s="20"/>
      <c r="AI38" s="20"/>
      <c r="AJ38" s="20"/>
      <c r="AK38" s="20"/>
      <c r="AL38" s="20"/>
      <c r="AM38" s="20"/>
      <c r="AN38" s="20"/>
      <c r="AO38" s="20"/>
    </row>
    <row r="39" spans="1:41" ht="26.1" customHeight="1" x14ac:dyDescent="0.25">
      <c r="A39" s="372" t="s">
        <v>75</v>
      </c>
      <c r="B39" s="374" t="s">
        <v>76</v>
      </c>
      <c r="C39" s="381" t="s">
        <v>77</v>
      </c>
      <c r="D39" s="383" t="s">
        <v>78</v>
      </c>
      <c r="E39" s="384"/>
      <c r="F39" s="384"/>
      <c r="G39" s="384"/>
      <c r="H39" s="384"/>
      <c r="I39" s="384"/>
      <c r="J39" s="384"/>
      <c r="K39" s="384"/>
      <c r="L39" s="384"/>
      <c r="M39" s="384"/>
      <c r="N39" s="384"/>
      <c r="O39" s="384"/>
      <c r="P39" s="385"/>
      <c r="Q39" s="374" t="s">
        <v>79</v>
      </c>
      <c r="R39" s="374"/>
      <c r="S39" s="374"/>
      <c r="T39" s="374"/>
      <c r="U39" s="374"/>
      <c r="V39" s="374"/>
      <c r="W39" s="374"/>
      <c r="X39" s="374"/>
      <c r="Y39" s="374"/>
      <c r="Z39" s="374"/>
      <c r="AA39" s="374"/>
      <c r="AB39" s="374"/>
      <c r="AC39" s="374"/>
      <c r="AD39" s="374"/>
      <c r="AE39" s="399"/>
      <c r="AG39" s="20"/>
      <c r="AH39" s="20"/>
      <c r="AI39" s="20"/>
      <c r="AJ39" s="20"/>
      <c r="AK39" s="20"/>
      <c r="AL39" s="20"/>
      <c r="AM39" s="20"/>
      <c r="AN39" s="20"/>
      <c r="AO39" s="20"/>
    </row>
    <row r="40" spans="1:41" ht="26.1" customHeight="1" x14ac:dyDescent="0.25">
      <c r="A40" s="373"/>
      <c r="B40" s="375"/>
      <c r="C40" s="38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343" t="s">
        <v>93</v>
      </c>
      <c r="R40" s="344"/>
      <c r="S40" s="344"/>
      <c r="T40" s="344"/>
      <c r="U40" s="344"/>
      <c r="V40" s="344"/>
      <c r="W40" s="344"/>
      <c r="X40" s="380"/>
      <c r="Y40" s="343" t="s">
        <v>94</v>
      </c>
      <c r="Z40" s="344"/>
      <c r="AA40" s="344"/>
      <c r="AB40" s="344"/>
      <c r="AC40" s="344"/>
      <c r="AD40" s="344"/>
      <c r="AE40" s="345"/>
      <c r="AG40" s="25"/>
      <c r="AH40" s="25"/>
      <c r="AI40" s="25"/>
      <c r="AJ40" s="25"/>
      <c r="AK40" s="25"/>
      <c r="AL40" s="25"/>
      <c r="AM40" s="25"/>
      <c r="AN40" s="25"/>
      <c r="AO40" s="25"/>
    </row>
    <row r="41" spans="1:41" ht="58.5" customHeight="1" x14ac:dyDescent="0.25">
      <c r="A41" s="579" t="s">
        <v>153</v>
      </c>
      <c r="B41" s="342">
        <v>10</v>
      </c>
      <c r="C41" s="226" t="s">
        <v>68</v>
      </c>
      <c r="D41" s="228">
        <v>0</v>
      </c>
      <c r="E41" s="229">
        <v>0.1</v>
      </c>
      <c r="F41" s="229">
        <v>0.28000000000000003</v>
      </c>
      <c r="G41" s="229">
        <v>0.28999999999999998</v>
      </c>
      <c r="H41" s="229">
        <v>0.33</v>
      </c>
      <c r="I41" s="30"/>
      <c r="J41" s="30"/>
      <c r="K41" s="30"/>
      <c r="L41" s="30"/>
      <c r="M41" s="30"/>
      <c r="N41" s="30"/>
      <c r="O41" s="30"/>
      <c r="P41" s="74">
        <f t="shared" ref="P41:P42" si="3">SUM(D41:O41)</f>
        <v>1</v>
      </c>
      <c r="Q41" s="580" t="s">
        <v>154</v>
      </c>
      <c r="R41" s="581"/>
      <c r="S41" s="581"/>
      <c r="T41" s="581"/>
      <c r="U41" s="581"/>
      <c r="V41" s="581"/>
      <c r="W41" s="581"/>
      <c r="X41" s="582"/>
      <c r="Y41" s="362" t="s">
        <v>155</v>
      </c>
      <c r="Z41" s="363"/>
      <c r="AA41" s="363"/>
      <c r="AB41" s="363"/>
      <c r="AC41" s="363"/>
      <c r="AD41" s="363"/>
      <c r="AE41" s="586"/>
      <c r="AG41" s="26"/>
      <c r="AH41" s="26"/>
      <c r="AI41" s="26"/>
      <c r="AJ41" s="26"/>
      <c r="AK41" s="26"/>
      <c r="AL41" s="26"/>
      <c r="AM41" s="26"/>
      <c r="AN41" s="26"/>
      <c r="AO41" s="26"/>
    </row>
    <row r="42" spans="1:41" ht="60.75" customHeight="1" x14ac:dyDescent="0.25">
      <c r="A42" s="579"/>
      <c r="B42" s="342"/>
      <c r="C42" s="242" t="s">
        <v>73</v>
      </c>
      <c r="D42" s="207">
        <v>0</v>
      </c>
      <c r="E42" s="207">
        <v>0.05</v>
      </c>
      <c r="F42" s="207">
        <v>0.28000000000000003</v>
      </c>
      <c r="G42" s="207">
        <v>0.34</v>
      </c>
      <c r="H42" s="207">
        <v>0.33</v>
      </c>
      <c r="I42" s="28"/>
      <c r="J42" s="28"/>
      <c r="K42" s="28"/>
      <c r="L42" s="28"/>
      <c r="M42" s="28"/>
      <c r="N42" s="28"/>
      <c r="O42" s="28"/>
      <c r="P42" s="74">
        <f t="shared" si="3"/>
        <v>1</v>
      </c>
      <c r="Q42" s="583"/>
      <c r="R42" s="584"/>
      <c r="S42" s="584"/>
      <c r="T42" s="584"/>
      <c r="U42" s="584"/>
      <c r="V42" s="584"/>
      <c r="W42" s="584"/>
      <c r="X42" s="585"/>
      <c r="Y42" s="365"/>
      <c r="Z42" s="366"/>
      <c r="AA42" s="366"/>
      <c r="AB42" s="366"/>
      <c r="AC42" s="366"/>
      <c r="AD42" s="366"/>
      <c r="AE42" s="587"/>
    </row>
    <row r="43" spans="1:41" ht="15" customHeight="1" x14ac:dyDescent="0.25">
      <c r="A43" s="1" t="s">
        <v>101</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textLength" operator="lessThanOrEqual" allowBlank="1" showInputMessage="1" showErrorMessage="1" errorTitle="Máximo 2.000 caracteres" error="Máximo 2.000 caracteres" sqref="AC35 Q35 Y35 Q41 U3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D049716-BCE1-4A1D-989A-81315A0CBC5F}">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1"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O51"/>
  <sheetViews>
    <sheetView topLeftCell="J36" zoomScale="60" zoomScaleNormal="60" workbookViewId="0">
      <selection activeCell="Q36" sqref="Q36:T37"/>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ht="15" customHeight="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customHeight="1" x14ac:dyDescent="0.25">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466" t="s">
        <v>156</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41" t="s">
        <v>25</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42"/>
      <c r="AF19" s="19"/>
    </row>
    <row r="20" spans="1:41" ht="32.1" customHeight="1" x14ac:dyDescent="0.25">
      <c r="A20" s="479" t="s">
        <v>25</v>
      </c>
      <c r="B20" s="480"/>
      <c r="C20" s="480"/>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x14ac:dyDescent="0.25">
      <c r="A21" s="141" t="s">
        <v>26</v>
      </c>
      <c r="B21" s="471" t="s">
        <v>27</v>
      </c>
      <c r="C21" s="472"/>
      <c r="D21" s="472"/>
      <c r="E21" s="472"/>
      <c r="F21" s="472"/>
      <c r="G21" s="472"/>
      <c r="H21" s="472"/>
      <c r="I21" s="472"/>
      <c r="J21" s="472"/>
      <c r="K21" s="472"/>
      <c r="L21" s="472"/>
      <c r="M21" s="472"/>
      <c r="N21" s="472"/>
      <c r="O21" s="473"/>
      <c r="P21" s="480" t="s">
        <v>28</v>
      </c>
      <c r="Q21" s="480"/>
      <c r="R21" s="480"/>
      <c r="S21" s="480"/>
      <c r="T21" s="480"/>
      <c r="U21" s="480"/>
      <c r="V21" s="480"/>
      <c r="W21" s="480"/>
      <c r="X21" s="480"/>
      <c r="Y21" s="480"/>
      <c r="Z21" s="480"/>
      <c r="AA21" s="480"/>
      <c r="AB21" s="480"/>
      <c r="AC21" s="480"/>
      <c r="AD21" s="480"/>
      <c r="AE21" s="481"/>
      <c r="AF21" s="140"/>
      <c r="AG21" s="140"/>
      <c r="AH21" s="140"/>
      <c r="AI21" s="140"/>
      <c r="AJ21" s="140"/>
      <c r="AK21" s="140"/>
      <c r="AL21" s="140"/>
      <c r="AM21" s="140"/>
      <c r="AN21" s="140"/>
      <c r="AO21" s="140"/>
    </row>
    <row r="22" spans="1:41" ht="32.1" customHeight="1" thickBot="1" x14ac:dyDescent="0.3">
      <c r="A22" s="142" t="s">
        <v>43</v>
      </c>
      <c r="B22" s="141" t="s">
        <v>30</v>
      </c>
      <c r="C22" s="143" t="s">
        <v>31</v>
      </c>
      <c r="D22" s="143" t="s">
        <v>32</v>
      </c>
      <c r="E22" s="143" t="s">
        <v>33</v>
      </c>
      <c r="F22" s="143" t="s">
        <v>8</v>
      </c>
      <c r="G22" s="143" t="s">
        <v>34</v>
      </c>
      <c r="H22" s="143" t="s">
        <v>35</v>
      </c>
      <c r="I22" s="143" t="s">
        <v>36</v>
      </c>
      <c r="J22" s="143" t="s">
        <v>37</v>
      </c>
      <c r="K22" s="143" t="s">
        <v>38</v>
      </c>
      <c r="L22" s="143" t="s">
        <v>39</v>
      </c>
      <c r="M22" s="143" t="s">
        <v>40</v>
      </c>
      <c r="N22" s="143" t="s">
        <v>41</v>
      </c>
      <c r="O22" s="144" t="s">
        <v>42</v>
      </c>
      <c r="P22" s="145" t="s">
        <v>43</v>
      </c>
      <c r="Q22" s="141" t="s">
        <v>30</v>
      </c>
      <c r="R22" s="143" t="s">
        <v>31</v>
      </c>
      <c r="S22" s="143" t="s">
        <v>32</v>
      </c>
      <c r="T22" s="143" t="s">
        <v>33</v>
      </c>
      <c r="U22" s="143" t="s">
        <v>8</v>
      </c>
      <c r="V22" s="143" t="s">
        <v>34</v>
      </c>
      <c r="W22" s="143" t="s">
        <v>35</v>
      </c>
      <c r="X22" s="143" t="s">
        <v>36</v>
      </c>
      <c r="Y22" s="143" t="s">
        <v>37</v>
      </c>
      <c r="Z22" s="143" t="s">
        <v>38</v>
      </c>
      <c r="AA22" s="143" t="s">
        <v>39</v>
      </c>
      <c r="AB22" s="143" t="s">
        <v>40</v>
      </c>
      <c r="AC22" s="143" t="s">
        <v>41</v>
      </c>
      <c r="AD22" s="144" t="s">
        <v>44</v>
      </c>
      <c r="AE22" s="146" t="s">
        <v>45</v>
      </c>
      <c r="AF22" s="140"/>
      <c r="AG22" s="140"/>
      <c r="AH22" s="140"/>
      <c r="AI22" s="140"/>
      <c r="AJ22" s="140"/>
      <c r="AK22" s="140"/>
      <c r="AL22" s="140"/>
      <c r="AM22" s="140"/>
      <c r="AN22" s="140"/>
      <c r="AO22" s="140"/>
    </row>
    <row r="23" spans="1:41" ht="32.1" customHeight="1" x14ac:dyDescent="0.25">
      <c r="A23" s="147" t="s">
        <v>46</v>
      </c>
      <c r="B23" s="173">
        <v>1199429.25</v>
      </c>
      <c r="C23" s="175">
        <v>36560098</v>
      </c>
      <c r="D23" s="175">
        <v>1199429.25</v>
      </c>
      <c r="E23" s="175">
        <v>2</v>
      </c>
      <c r="F23" s="175">
        <v>0</v>
      </c>
      <c r="G23" s="175">
        <v>0</v>
      </c>
      <c r="H23" s="175">
        <v>0</v>
      </c>
      <c r="I23" s="175">
        <v>0</v>
      </c>
      <c r="J23" s="175">
        <v>0</v>
      </c>
      <c r="K23" s="175">
        <v>0</v>
      </c>
      <c r="L23" s="175">
        <v>0</v>
      </c>
      <c r="M23" s="175">
        <v>0</v>
      </c>
      <c r="N23" s="164">
        <f>SUM(B23:M23)</f>
        <v>38958958.5</v>
      </c>
      <c r="O23" s="150" t="s">
        <v>43</v>
      </c>
      <c r="P23" s="147" t="s">
        <v>47</v>
      </c>
      <c r="Q23" s="185">
        <v>255469058</v>
      </c>
      <c r="R23" s="186">
        <v>4623465</v>
      </c>
      <c r="S23" s="186">
        <f>15400000+9512242</f>
        <v>24912242</v>
      </c>
      <c r="T23" s="186">
        <v>17148000</v>
      </c>
      <c r="U23" s="186">
        <v>35690000</v>
      </c>
      <c r="V23" s="186"/>
      <c r="W23" s="186">
        <v>191726942</v>
      </c>
      <c r="X23" s="186">
        <v>0</v>
      </c>
      <c r="Y23" s="186">
        <v>0</v>
      </c>
      <c r="Z23" s="186">
        <v>0</v>
      </c>
      <c r="AA23" s="186">
        <v>0</v>
      </c>
      <c r="AB23" s="186">
        <v>0</v>
      </c>
      <c r="AC23" s="170">
        <f>SUM(Q23:AB23)</f>
        <v>529569707</v>
      </c>
      <c r="AD23" s="140" t="s">
        <v>43</v>
      </c>
      <c r="AE23" s="152" t="s">
        <v>43</v>
      </c>
      <c r="AF23" s="140"/>
      <c r="AG23" s="140"/>
      <c r="AH23" s="140"/>
      <c r="AI23" s="140"/>
      <c r="AJ23" s="140"/>
      <c r="AK23" s="140"/>
      <c r="AL23" s="140"/>
      <c r="AM23" s="140"/>
      <c r="AN23" s="140"/>
      <c r="AO23" s="140"/>
    </row>
    <row r="24" spans="1:41" ht="32.1" customHeight="1" x14ac:dyDescent="0.25">
      <c r="A24" s="153" t="s">
        <v>48</v>
      </c>
      <c r="B24" s="175">
        <v>0</v>
      </c>
      <c r="C24" s="175">
        <v>0</v>
      </c>
      <c r="D24" s="175">
        <v>0</v>
      </c>
      <c r="E24" s="175">
        <v>0</v>
      </c>
      <c r="F24" s="312">
        <v>1658300</v>
      </c>
      <c r="G24" s="175">
        <v>0</v>
      </c>
      <c r="H24" s="175">
        <v>0</v>
      </c>
      <c r="I24" s="175">
        <v>0</v>
      </c>
      <c r="J24" s="175">
        <v>0</v>
      </c>
      <c r="K24" s="175">
        <v>0</v>
      </c>
      <c r="L24" s="175">
        <v>0</v>
      </c>
      <c r="M24" s="175">
        <v>0</v>
      </c>
      <c r="N24" s="164">
        <f t="shared" ref="N24:N26" si="0">SUM(B24:M24)</f>
        <v>1658300</v>
      </c>
      <c r="O24" s="208">
        <f>+N24/N23</f>
        <v>4.2565306256839491E-2</v>
      </c>
      <c r="P24" s="153" t="s">
        <v>49</v>
      </c>
      <c r="Q24" s="213" t="s">
        <v>50</v>
      </c>
      <c r="R24" s="188">
        <v>142671998</v>
      </c>
      <c r="S24" s="188">
        <v>87094946.5</v>
      </c>
      <c r="T24" s="188">
        <v>47278626.299999997</v>
      </c>
      <c r="U24" s="335">
        <v>24817337.140000001</v>
      </c>
      <c r="V24" s="188"/>
      <c r="W24" s="188"/>
      <c r="X24" s="188"/>
      <c r="Y24" s="188"/>
      <c r="Z24" s="188"/>
      <c r="AA24" s="188"/>
      <c r="AB24" s="188"/>
      <c r="AC24" s="170">
        <f t="shared" ref="AC24:AC26" si="1">SUM(Q24:AB24)</f>
        <v>301862907.94</v>
      </c>
      <c r="AD24" s="222">
        <f>+AC24/(Q23+R23+S23+T23+U23)</f>
        <v>0.89350117632384407</v>
      </c>
      <c r="AE24" s="155">
        <f>+AC24/AC23</f>
        <v>0.57001543696682788</v>
      </c>
      <c r="AF24" s="140"/>
      <c r="AG24" s="140"/>
      <c r="AH24" s="140"/>
      <c r="AI24" s="140"/>
      <c r="AJ24" s="140"/>
      <c r="AK24" s="140"/>
      <c r="AL24" s="140"/>
      <c r="AM24" s="140"/>
      <c r="AN24" s="140"/>
      <c r="AO24" s="140"/>
    </row>
    <row r="25" spans="1:41" ht="32.1" customHeight="1" x14ac:dyDescent="0.25">
      <c r="A25" s="153" t="s">
        <v>51</v>
      </c>
      <c r="B25" s="175">
        <f>+B23-B24</f>
        <v>1199429.25</v>
      </c>
      <c r="C25" s="175">
        <f t="shared" ref="C25:M25" si="2">+C23-C24</f>
        <v>36560098</v>
      </c>
      <c r="D25" s="175">
        <f t="shared" si="2"/>
        <v>1199429.25</v>
      </c>
      <c r="E25" s="175">
        <f t="shared" si="2"/>
        <v>2</v>
      </c>
      <c r="F25" s="175">
        <f t="shared" si="2"/>
        <v>-1658300</v>
      </c>
      <c r="G25" s="175">
        <f t="shared" si="2"/>
        <v>0</v>
      </c>
      <c r="H25" s="175">
        <f t="shared" si="2"/>
        <v>0</v>
      </c>
      <c r="I25" s="175">
        <f t="shared" si="2"/>
        <v>0</v>
      </c>
      <c r="J25" s="175">
        <f t="shared" si="2"/>
        <v>0</v>
      </c>
      <c r="K25" s="175">
        <f t="shared" si="2"/>
        <v>0</v>
      </c>
      <c r="L25" s="175">
        <f t="shared" si="2"/>
        <v>0</v>
      </c>
      <c r="M25" s="175">
        <f t="shared" si="2"/>
        <v>0</v>
      </c>
      <c r="N25" s="164">
        <f t="shared" si="0"/>
        <v>37300658.5</v>
      </c>
      <c r="O25" s="150" t="s">
        <v>43</v>
      </c>
      <c r="P25" s="153" t="s">
        <v>46</v>
      </c>
      <c r="Q25" s="187">
        <v>0</v>
      </c>
      <c r="R25" s="188">
        <v>7000000.0000000009</v>
      </c>
      <c r="S25" s="188">
        <f>40664843+924693+9512242</f>
        <v>51101778</v>
      </c>
      <c r="T25" s="188">
        <f>42204843+924693</f>
        <v>43129536</v>
      </c>
      <c r="U25" s="188">
        <f>42904843+924693</f>
        <v>43829536</v>
      </c>
      <c r="V25" s="188">
        <f>77194843+924693</f>
        <v>78119536</v>
      </c>
      <c r="W25" s="188">
        <f>42204843+924693</f>
        <v>43129536</v>
      </c>
      <c r="X25" s="188">
        <v>47804843</v>
      </c>
      <c r="Y25" s="188">
        <v>42204843</v>
      </c>
      <c r="Z25" s="188">
        <v>47804843</v>
      </c>
      <c r="AA25" s="188">
        <v>42204843</v>
      </c>
      <c r="AB25" s="188">
        <v>83240413</v>
      </c>
      <c r="AC25" s="170">
        <f t="shared" si="1"/>
        <v>529569707</v>
      </c>
      <c r="AD25" s="148" t="s">
        <v>43</v>
      </c>
      <c r="AE25" s="154" t="s">
        <v>43</v>
      </c>
      <c r="AF25" s="140"/>
      <c r="AG25" s="140"/>
      <c r="AH25" s="140"/>
      <c r="AI25" s="140"/>
      <c r="AJ25" s="140"/>
      <c r="AK25" s="140"/>
      <c r="AL25" s="140"/>
      <c r="AM25" s="140"/>
      <c r="AN25" s="140"/>
      <c r="AO25" s="140"/>
    </row>
    <row r="26" spans="1:41" ht="32.1" customHeight="1" x14ac:dyDescent="0.25">
      <c r="A26" s="141" t="s">
        <v>52</v>
      </c>
      <c r="B26" s="176">
        <v>21506368.75</v>
      </c>
      <c r="C26" s="176">
        <v>8500000</v>
      </c>
      <c r="D26" s="176">
        <v>3635429.25</v>
      </c>
      <c r="E26" s="312">
        <v>2238934.5</v>
      </c>
      <c r="F26" s="312">
        <v>1260000</v>
      </c>
      <c r="G26" s="176"/>
      <c r="H26" s="176"/>
      <c r="I26" s="176"/>
      <c r="J26" s="176"/>
      <c r="K26" s="176"/>
      <c r="L26" s="176"/>
      <c r="M26" s="176"/>
      <c r="N26" s="294">
        <f t="shared" si="0"/>
        <v>37140732.5</v>
      </c>
      <c r="O26" s="171">
        <f>+N26/N23</f>
        <v>0.95332970720970378</v>
      </c>
      <c r="P26" s="141" t="s">
        <v>52</v>
      </c>
      <c r="Q26" s="174"/>
      <c r="R26" s="156" t="s">
        <v>43</v>
      </c>
      <c r="S26" s="292">
        <v>5313582.88</v>
      </c>
      <c r="T26" s="292">
        <v>27377661.379999999</v>
      </c>
      <c r="U26" s="335">
        <v>65706037.689999998</v>
      </c>
      <c r="V26" s="156" t="s">
        <v>43</v>
      </c>
      <c r="W26" s="156" t="s">
        <v>43</v>
      </c>
      <c r="X26" s="156" t="s">
        <v>43</v>
      </c>
      <c r="Y26" s="156" t="s">
        <v>43</v>
      </c>
      <c r="Z26" s="156" t="s">
        <v>43</v>
      </c>
      <c r="AA26" s="156" t="s">
        <v>43</v>
      </c>
      <c r="AB26" s="156" t="s">
        <v>43</v>
      </c>
      <c r="AC26" s="293">
        <f t="shared" si="1"/>
        <v>98397281.949999988</v>
      </c>
      <c r="AD26" s="220">
        <f>+AC26/(Q25+R25+S25+T25+U25)</f>
        <v>0.67831728512551792</v>
      </c>
      <c r="AE26" s="157">
        <f>+AC26/AC25</f>
        <v>0.18580610002679021</v>
      </c>
      <c r="AF26" s="140"/>
      <c r="AG26" s="140"/>
      <c r="AH26" s="140"/>
      <c r="AI26" s="140"/>
      <c r="AJ26" s="140"/>
      <c r="AK26" s="140"/>
      <c r="AL26" s="140"/>
      <c r="AM26" s="140"/>
      <c r="AN26" s="140"/>
      <c r="AO26" s="140"/>
    </row>
    <row r="27" spans="1:41" customFormat="1" ht="16.5" customHeight="1" x14ac:dyDescent="0.25"/>
    <row r="28" spans="1:41" ht="33.950000000000003" customHeight="1" x14ac:dyDescent="0.25">
      <c r="A28" s="400" t="s">
        <v>53</v>
      </c>
      <c r="B28" s="401"/>
      <c r="C28" s="401"/>
      <c r="D28" s="401"/>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2"/>
    </row>
    <row r="29" spans="1:41" ht="15" customHeight="1" x14ac:dyDescent="0.25">
      <c r="A29" s="373" t="s">
        <v>54</v>
      </c>
      <c r="B29" s="375" t="s">
        <v>55</v>
      </c>
      <c r="C29" s="375"/>
      <c r="D29" s="375" t="s">
        <v>56</v>
      </c>
      <c r="E29" s="375"/>
      <c r="F29" s="375"/>
      <c r="G29" s="375"/>
      <c r="H29" s="375"/>
      <c r="I29" s="375"/>
      <c r="J29" s="375"/>
      <c r="K29" s="375"/>
      <c r="L29" s="375"/>
      <c r="M29" s="375"/>
      <c r="N29" s="375"/>
      <c r="O29" s="375"/>
      <c r="P29" s="375" t="s">
        <v>41</v>
      </c>
      <c r="Q29" s="375" t="s">
        <v>57</v>
      </c>
      <c r="R29" s="375"/>
      <c r="S29" s="375"/>
      <c r="T29" s="375"/>
      <c r="U29" s="375"/>
      <c r="V29" s="375"/>
      <c r="W29" s="375"/>
      <c r="X29" s="375"/>
      <c r="Y29" s="375" t="s">
        <v>58</v>
      </c>
      <c r="Z29" s="375"/>
      <c r="AA29" s="375"/>
      <c r="AB29" s="375"/>
      <c r="AC29" s="375"/>
      <c r="AD29" s="375"/>
      <c r="AE29" s="403"/>
    </row>
    <row r="30" spans="1:41" ht="27" customHeight="1" x14ac:dyDescent="0.25">
      <c r="A30" s="373"/>
      <c r="B30" s="375"/>
      <c r="C30" s="375"/>
      <c r="D30" s="68" t="s">
        <v>30</v>
      </c>
      <c r="E30" s="68" t="s">
        <v>31</v>
      </c>
      <c r="F30" s="68" t="s">
        <v>32</v>
      </c>
      <c r="G30" s="68" t="s">
        <v>33</v>
      </c>
      <c r="H30" s="68" t="s">
        <v>8</v>
      </c>
      <c r="I30" s="68" t="s">
        <v>34</v>
      </c>
      <c r="J30" s="68" t="s">
        <v>35</v>
      </c>
      <c r="K30" s="68" t="s">
        <v>36</v>
      </c>
      <c r="L30" s="68" t="s">
        <v>37</v>
      </c>
      <c r="M30" s="68" t="s">
        <v>38</v>
      </c>
      <c r="N30" s="68" t="s">
        <v>39</v>
      </c>
      <c r="O30" s="68" t="s">
        <v>40</v>
      </c>
      <c r="P30" s="375"/>
      <c r="Q30" s="375"/>
      <c r="R30" s="375"/>
      <c r="S30" s="375"/>
      <c r="T30" s="375"/>
      <c r="U30" s="375"/>
      <c r="V30" s="375"/>
      <c r="W30" s="375"/>
      <c r="X30" s="375"/>
      <c r="Y30" s="375"/>
      <c r="Z30" s="375"/>
      <c r="AA30" s="375"/>
      <c r="AB30" s="375"/>
      <c r="AC30" s="375"/>
      <c r="AD30" s="375"/>
      <c r="AE30" s="403"/>
    </row>
    <row r="31" spans="1:41" ht="60.75" thickBot="1" x14ac:dyDescent="0.3">
      <c r="A31" s="72" t="s">
        <v>157</v>
      </c>
      <c r="B31" s="478"/>
      <c r="C31" s="478"/>
      <c r="D31" s="71"/>
      <c r="E31" s="71"/>
      <c r="F31" s="71"/>
      <c r="G31" s="71"/>
      <c r="H31" s="71"/>
      <c r="I31" s="71"/>
      <c r="J31" s="71"/>
      <c r="K31" s="71"/>
      <c r="L31" s="71"/>
      <c r="M31" s="71"/>
      <c r="N31" s="71"/>
      <c r="O31" s="71"/>
      <c r="P31" s="73">
        <f>SUM(D31:O31)</f>
        <v>0</v>
      </c>
      <c r="Q31" s="469"/>
      <c r="R31" s="469"/>
      <c r="S31" s="469"/>
      <c r="T31" s="469"/>
      <c r="U31" s="469"/>
      <c r="V31" s="469"/>
      <c r="W31" s="469"/>
      <c r="X31" s="469"/>
      <c r="Y31" s="469"/>
      <c r="Z31" s="469"/>
      <c r="AA31" s="469"/>
      <c r="AB31" s="469"/>
      <c r="AC31" s="469"/>
      <c r="AD31" s="469"/>
      <c r="AE31" s="470"/>
    </row>
    <row r="32" spans="1:41" ht="12" customHeight="1" thickBot="1" x14ac:dyDescent="0.3">
      <c r="A32" s="75"/>
      <c r="B32" s="76"/>
      <c r="C32" s="76"/>
      <c r="D32" s="8"/>
      <c r="E32" s="8"/>
      <c r="F32" s="8"/>
      <c r="G32" s="8"/>
      <c r="H32" s="8"/>
      <c r="I32" s="8"/>
      <c r="J32" s="8"/>
      <c r="K32" s="8"/>
      <c r="L32" s="8"/>
      <c r="M32" s="8"/>
      <c r="N32" s="8"/>
      <c r="O32" s="8"/>
      <c r="P32" s="77"/>
      <c r="Q32" s="78"/>
      <c r="R32" s="78"/>
      <c r="S32" s="78"/>
      <c r="T32" s="78"/>
      <c r="U32" s="78"/>
      <c r="V32" s="78"/>
      <c r="W32" s="78"/>
      <c r="X32" s="78"/>
      <c r="Y32" s="78"/>
      <c r="Z32" s="78"/>
      <c r="AA32" s="78"/>
      <c r="AB32" s="78"/>
      <c r="AC32" s="78"/>
      <c r="AD32" s="78"/>
      <c r="AE32" s="79"/>
    </row>
    <row r="33" spans="1:41" ht="45" customHeight="1" x14ac:dyDescent="0.25">
      <c r="A33" s="377" t="s">
        <v>59</v>
      </c>
      <c r="B33" s="378"/>
      <c r="C33" s="378"/>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9"/>
    </row>
    <row r="34" spans="1:41" ht="23.1" customHeight="1" x14ac:dyDescent="0.25">
      <c r="A34" s="373" t="s">
        <v>60</v>
      </c>
      <c r="B34" s="375" t="s">
        <v>61</v>
      </c>
      <c r="C34" s="375" t="s">
        <v>55</v>
      </c>
      <c r="D34" s="375" t="s">
        <v>62</v>
      </c>
      <c r="E34" s="375"/>
      <c r="F34" s="375"/>
      <c r="G34" s="375"/>
      <c r="H34" s="375"/>
      <c r="I34" s="375"/>
      <c r="J34" s="375"/>
      <c r="K34" s="375"/>
      <c r="L34" s="375"/>
      <c r="M34" s="375"/>
      <c r="N34" s="375"/>
      <c r="O34" s="375"/>
      <c r="P34" s="375"/>
      <c r="Q34" s="375" t="s">
        <v>63</v>
      </c>
      <c r="R34" s="375"/>
      <c r="S34" s="375"/>
      <c r="T34" s="375"/>
      <c r="U34" s="375"/>
      <c r="V34" s="375"/>
      <c r="W34" s="375"/>
      <c r="X34" s="375"/>
      <c r="Y34" s="375"/>
      <c r="Z34" s="375"/>
      <c r="AA34" s="375"/>
      <c r="AB34" s="375"/>
      <c r="AC34" s="375"/>
      <c r="AD34" s="375"/>
      <c r="AE34" s="403"/>
      <c r="AG34" s="20"/>
      <c r="AH34" s="20"/>
      <c r="AI34" s="20"/>
      <c r="AJ34" s="20"/>
      <c r="AK34" s="20"/>
      <c r="AL34" s="20"/>
      <c r="AM34" s="20"/>
      <c r="AN34" s="20"/>
      <c r="AO34" s="20"/>
    </row>
    <row r="35" spans="1:41" ht="27" customHeight="1" x14ac:dyDescent="0.25">
      <c r="A35" s="373"/>
      <c r="B35" s="375"/>
      <c r="C35" s="404"/>
      <c r="D35" s="68" t="s">
        <v>30</v>
      </c>
      <c r="E35" s="68" t="s">
        <v>31</v>
      </c>
      <c r="F35" s="68" t="s">
        <v>32</v>
      </c>
      <c r="G35" s="68" t="s">
        <v>33</v>
      </c>
      <c r="H35" s="68" t="s">
        <v>8</v>
      </c>
      <c r="I35" s="68" t="s">
        <v>34</v>
      </c>
      <c r="J35" s="68" t="s">
        <v>35</v>
      </c>
      <c r="K35" s="68" t="s">
        <v>36</v>
      </c>
      <c r="L35" s="68" t="s">
        <v>37</v>
      </c>
      <c r="M35" s="68" t="s">
        <v>38</v>
      </c>
      <c r="N35" s="68" t="s">
        <v>39</v>
      </c>
      <c r="O35" s="68" t="s">
        <v>40</v>
      </c>
      <c r="P35" s="68" t="s">
        <v>41</v>
      </c>
      <c r="Q35" s="343" t="s">
        <v>64</v>
      </c>
      <c r="R35" s="344"/>
      <c r="S35" s="344"/>
      <c r="T35" s="380"/>
      <c r="U35" s="375" t="s">
        <v>65</v>
      </c>
      <c r="V35" s="375"/>
      <c r="W35" s="375"/>
      <c r="X35" s="375"/>
      <c r="Y35" s="375" t="s">
        <v>66</v>
      </c>
      <c r="Z35" s="375"/>
      <c r="AA35" s="375"/>
      <c r="AB35" s="375"/>
      <c r="AC35" s="375" t="s">
        <v>67</v>
      </c>
      <c r="AD35" s="375"/>
      <c r="AE35" s="403"/>
      <c r="AG35" s="20"/>
      <c r="AH35" s="20"/>
      <c r="AI35" s="20"/>
      <c r="AJ35" s="20"/>
      <c r="AK35" s="20"/>
      <c r="AL35" s="20"/>
      <c r="AM35" s="20"/>
      <c r="AN35" s="20"/>
      <c r="AO35" s="20"/>
    </row>
    <row r="36" spans="1:41" ht="255" customHeight="1" x14ac:dyDescent="0.25">
      <c r="A36" s="368" t="s">
        <v>157</v>
      </c>
      <c r="B36" s="370">
        <v>20</v>
      </c>
      <c r="C36" s="238" t="s">
        <v>68</v>
      </c>
      <c r="D36" s="166">
        <v>1</v>
      </c>
      <c r="E36" s="166">
        <v>1</v>
      </c>
      <c r="F36" s="166">
        <v>1</v>
      </c>
      <c r="G36" s="166">
        <v>1</v>
      </c>
      <c r="H36" s="166">
        <v>1</v>
      </c>
      <c r="I36" s="21"/>
      <c r="J36" s="21"/>
      <c r="K36" s="21"/>
      <c r="L36" s="21"/>
      <c r="M36" s="21"/>
      <c r="N36" s="21"/>
      <c r="O36" s="21"/>
      <c r="P36" s="166">
        <v>1</v>
      </c>
      <c r="Q36" s="594" t="s">
        <v>158</v>
      </c>
      <c r="R36" s="595"/>
      <c r="S36" s="595"/>
      <c r="T36" s="596"/>
      <c r="U36" s="594" t="s">
        <v>159</v>
      </c>
      <c r="V36" s="595"/>
      <c r="W36" s="595"/>
      <c r="X36" s="596"/>
      <c r="Y36" s="618" t="s">
        <v>160</v>
      </c>
      <c r="Z36" s="595"/>
      <c r="AA36" s="595"/>
      <c r="AB36" s="596"/>
      <c r="AC36" s="594" t="s">
        <v>161</v>
      </c>
      <c r="AD36" s="595"/>
      <c r="AE36" s="613"/>
      <c r="AG36" s="20"/>
      <c r="AH36" s="20"/>
      <c r="AI36" s="20"/>
      <c r="AJ36" s="20"/>
      <c r="AK36" s="20"/>
      <c r="AL36" s="20"/>
      <c r="AM36" s="20"/>
      <c r="AN36" s="20"/>
      <c r="AO36" s="20"/>
    </row>
    <row r="37" spans="1:41" ht="255" customHeight="1" x14ac:dyDescent="0.25">
      <c r="A37" s="369"/>
      <c r="B37" s="371"/>
      <c r="C37" s="239" t="s">
        <v>73</v>
      </c>
      <c r="D37" s="168">
        <v>1</v>
      </c>
      <c r="E37" s="168">
        <v>1</v>
      </c>
      <c r="F37" s="168">
        <v>1</v>
      </c>
      <c r="G37" s="167">
        <v>1</v>
      </c>
      <c r="H37" s="167">
        <v>1</v>
      </c>
      <c r="I37" s="24"/>
      <c r="J37" s="24"/>
      <c r="K37" s="24"/>
      <c r="L37" s="24"/>
      <c r="M37" s="24"/>
      <c r="N37" s="24"/>
      <c r="O37" s="24"/>
      <c r="P37" s="167">
        <v>1</v>
      </c>
      <c r="Q37" s="597"/>
      <c r="R37" s="598"/>
      <c r="S37" s="598"/>
      <c r="T37" s="599"/>
      <c r="U37" s="597"/>
      <c r="V37" s="598"/>
      <c r="W37" s="598"/>
      <c r="X37" s="599"/>
      <c r="Y37" s="597"/>
      <c r="Z37" s="598"/>
      <c r="AA37" s="598"/>
      <c r="AB37" s="599"/>
      <c r="AC37" s="597"/>
      <c r="AD37" s="598"/>
      <c r="AE37" s="614"/>
      <c r="AG37" s="20"/>
      <c r="AH37" s="20"/>
      <c r="AI37" s="20"/>
      <c r="AJ37" s="20"/>
      <c r="AK37" s="20"/>
      <c r="AL37" s="20"/>
      <c r="AM37" s="20"/>
      <c r="AN37" s="20"/>
      <c r="AO37" s="20"/>
    </row>
    <row r="38" spans="1:41" customFormat="1" ht="17.25" customHeight="1" x14ac:dyDescent="0.25"/>
    <row r="39" spans="1:41" ht="45" customHeight="1" x14ac:dyDescent="0.25">
      <c r="A39" s="466" t="s">
        <v>74</v>
      </c>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8"/>
      <c r="AG39" s="20"/>
      <c r="AH39" s="20"/>
      <c r="AI39" s="20"/>
      <c r="AJ39" s="20"/>
      <c r="AK39" s="20"/>
      <c r="AL39" s="20"/>
      <c r="AM39" s="20"/>
      <c r="AN39" s="20"/>
      <c r="AO39" s="20"/>
    </row>
    <row r="40" spans="1:41" ht="26.1" customHeight="1" x14ac:dyDescent="0.25">
      <c r="A40" s="615" t="s">
        <v>75</v>
      </c>
      <c r="B40" s="381" t="s">
        <v>76</v>
      </c>
      <c r="C40" s="381" t="s">
        <v>77</v>
      </c>
      <c r="D40" s="383" t="s">
        <v>78</v>
      </c>
      <c r="E40" s="384"/>
      <c r="F40" s="384"/>
      <c r="G40" s="384"/>
      <c r="H40" s="384"/>
      <c r="I40" s="384"/>
      <c r="J40" s="384"/>
      <c r="K40" s="384"/>
      <c r="L40" s="384"/>
      <c r="M40" s="384"/>
      <c r="N40" s="384"/>
      <c r="O40" s="384"/>
      <c r="P40" s="385"/>
      <c r="Q40" s="383" t="s">
        <v>79</v>
      </c>
      <c r="R40" s="384"/>
      <c r="S40" s="384"/>
      <c r="T40" s="384"/>
      <c r="U40" s="384"/>
      <c r="V40" s="384"/>
      <c r="W40" s="384"/>
      <c r="X40" s="384"/>
      <c r="Y40" s="384"/>
      <c r="Z40" s="384"/>
      <c r="AA40" s="384"/>
      <c r="AB40" s="384"/>
      <c r="AC40" s="384"/>
      <c r="AD40" s="384"/>
      <c r="AE40" s="617"/>
      <c r="AG40" s="20"/>
      <c r="AH40" s="20"/>
      <c r="AI40" s="20"/>
      <c r="AJ40" s="20"/>
      <c r="AK40" s="20"/>
      <c r="AL40" s="20"/>
      <c r="AM40" s="20"/>
      <c r="AN40" s="20"/>
      <c r="AO40" s="20"/>
    </row>
    <row r="41" spans="1:41" ht="26.1" customHeight="1" x14ac:dyDescent="0.25">
      <c r="A41" s="616"/>
      <c r="B41" s="382"/>
      <c r="C41" s="382"/>
      <c r="D41" s="68" t="s">
        <v>80</v>
      </c>
      <c r="E41" s="68" t="s">
        <v>81</v>
      </c>
      <c r="F41" s="68" t="s">
        <v>82</v>
      </c>
      <c r="G41" s="68" t="s">
        <v>83</v>
      </c>
      <c r="H41" s="68" t="s">
        <v>84</v>
      </c>
      <c r="I41" s="68" t="s">
        <v>85</v>
      </c>
      <c r="J41" s="68" t="s">
        <v>86</v>
      </c>
      <c r="K41" s="68" t="s">
        <v>87</v>
      </c>
      <c r="L41" s="68" t="s">
        <v>88</v>
      </c>
      <c r="M41" s="68" t="s">
        <v>89</v>
      </c>
      <c r="N41" s="68" t="s">
        <v>90</v>
      </c>
      <c r="O41" s="68" t="s">
        <v>91</v>
      </c>
      <c r="P41" s="68" t="s">
        <v>92</v>
      </c>
      <c r="Q41" s="343" t="s">
        <v>93</v>
      </c>
      <c r="R41" s="344"/>
      <c r="S41" s="344"/>
      <c r="T41" s="344"/>
      <c r="U41" s="344"/>
      <c r="V41" s="344"/>
      <c r="W41" s="344"/>
      <c r="X41" s="380"/>
      <c r="Y41" s="343" t="s">
        <v>94</v>
      </c>
      <c r="Z41" s="344"/>
      <c r="AA41" s="344"/>
      <c r="AB41" s="344"/>
      <c r="AC41" s="344"/>
      <c r="AD41" s="344"/>
      <c r="AE41" s="345"/>
      <c r="AG41" s="25"/>
      <c r="AH41" s="25"/>
      <c r="AI41" s="25"/>
      <c r="AJ41" s="25"/>
      <c r="AK41" s="25"/>
      <c r="AL41" s="25"/>
      <c r="AM41" s="25"/>
      <c r="AN41" s="25"/>
      <c r="AO41" s="25"/>
    </row>
    <row r="42" spans="1:41" ht="84.75" customHeight="1" x14ac:dyDescent="0.25">
      <c r="A42" s="604" t="s">
        <v>162</v>
      </c>
      <c r="B42" s="606">
        <v>8</v>
      </c>
      <c r="C42" s="29" t="s">
        <v>68</v>
      </c>
      <c r="D42" s="192">
        <v>0</v>
      </c>
      <c r="E42" s="229">
        <v>0.15</v>
      </c>
      <c r="F42" s="229">
        <v>0.26</v>
      </c>
      <c r="G42" s="229">
        <v>0.28999999999999998</v>
      </c>
      <c r="H42" s="229">
        <v>0.3</v>
      </c>
      <c r="I42" s="30"/>
      <c r="J42" s="30"/>
      <c r="K42" s="30"/>
      <c r="L42" s="30"/>
      <c r="M42" s="30"/>
      <c r="N42" s="30"/>
      <c r="O42" s="30"/>
      <c r="P42" s="74">
        <f t="shared" ref="P42:P47" si="3">SUM(D42:O42)</f>
        <v>1</v>
      </c>
      <c r="Q42" s="580" t="s">
        <v>163</v>
      </c>
      <c r="R42" s="608"/>
      <c r="S42" s="608"/>
      <c r="T42" s="608"/>
      <c r="U42" s="608"/>
      <c r="V42" s="608"/>
      <c r="W42" s="608"/>
      <c r="X42" s="609"/>
      <c r="Y42" s="362" t="s">
        <v>164</v>
      </c>
      <c r="Z42" s="363"/>
      <c r="AA42" s="363"/>
      <c r="AB42" s="363"/>
      <c r="AC42" s="363"/>
      <c r="AD42" s="363"/>
      <c r="AE42" s="586"/>
      <c r="AG42" s="26"/>
      <c r="AH42" s="26"/>
      <c r="AI42" s="26"/>
      <c r="AJ42" s="26"/>
      <c r="AK42" s="26"/>
      <c r="AL42" s="26"/>
      <c r="AM42" s="26"/>
      <c r="AN42" s="26"/>
      <c r="AO42" s="26"/>
    </row>
    <row r="43" spans="1:41" ht="84.75" customHeight="1" x14ac:dyDescent="0.25">
      <c r="A43" s="605"/>
      <c r="B43" s="607"/>
      <c r="C43" s="27" t="s">
        <v>73</v>
      </c>
      <c r="D43" s="207">
        <v>0</v>
      </c>
      <c r="E43" s="207">
        <v>1.44E-2</v>
      </c>
      <c r="F43" s="207">
        <v>0.23799999999999999</v>
      </c>
      <c r="G43" s="207">
        <v>0.35449999999999998</v>
      </c>
      <c r="H43" s="207">
        <v>0.39</v>
      </c>
      <c r="I43" s="28"/>
      <c r="J43" s="28"/>
      <c r="K43" s="28"/>
      <c r="L43" s="28"/>
      <c r="M43" s="28"/>
      <c r="N43" s="28"/>
      <c r="O43" s="28"/>
      <c r="P43" s="74">
        <f t="shared" si="3"/>
        <v>0.99690000000000001</v>
      </c>
      <c r="Q43" s="610"/>
      <c r="R43" s="611"/>
      <c r="S43" s="611"/>
      <c r="T43" s="611"/>
      <c r="U43" s="611"/>
      <c r="V43" s="611"/>
      <c r="W43" s="611"/>
      <c r="X43" s="612"/>
      <c r="Y43" s="365"/>
      <c r="Z43" s="366"/>
      <c r="AA43" s="366"/>
      <c r="AB43" s="366"/>
      <c r="AC43" s="366"/>
      <c r="AD43" s="366"/>
      <c r="AE43" s="587"/>
    </row>
    <row r="44" spans="1:41" ht="28.5" customHeight="1" x14ac:dyDescent="0.25">
      <c r="A44" s="538" t="s">
        <v>165</v>
      </c>
      <c r="B44" s="342">
        <v>7</v>
      </c>
      <c r="C44" s="29" t="s">
        <v>68</v>
      </c>
      <c r="D44" s="235">
        <v>0</v>
      </c>
      <c r="E44" s="233">
        <v>0.15</v>
      </c>
      <c r="F44" s="233">
        <v>0.26</v>
      </c>
      <c r="G44" s="233">
        <v>0.28999999999999998</v>
      </c>
      <c r="H44" s="233">
        <v>0.3</v>
      </c>
      <c r="I44" s="30"/>
      <c r="J44" s="30"/>
      <c r="K44" s="30"/>
      <c r="L44" s="30"/>
      <c r="M44" s="30"/>
      <c r="N44" s="30"/>
      <c r="O44" s="30"/>
      <c r="P44" s="74">
        <f t="shared" si="3"/>
        <v>1</v>
      </c>
      <c r="Q44" s="362" t="s">
        <v>166</v>
      </c>
      <c r="R44" s="363"/>
      <c r="S44" s="363"/>
      <c r="T44" s="363"/>
      <c r="U44" s="363"/>
      <c r="V44" s="363"/>
      <c r="W44" s="363"/>
      <c r="X44" s="364"/>
      <c r="Y44" s="362" t="s">
        <v>167</v>
      </c>
      <c r="Z44" s="363"/>
      <c r="AA44" s="363"/>
      <c r="AB44" s="363"/>
      <c r="AC44" s="363"/>
      <c r="AD44" s="363"/>
      <c r="AE44" s="586"/>
    </row>
    <row r="45" spans="1:41" ht="28.5" customHeight="1" x14ac:dyDescent="0.25">
      <c r="A45" s="529"/>
      <c r="B45" s="342"/>
      <c r="C45" s="27" t="s">
        <v>73</v>
      </c>
      <c r="D45" s="207">
        <v>0</v>
      </c>
      <c r="E45" s="207">
        <v>0.05</v>
      </c>
      <c r="F45" s="207">
        <v>0.1</v>
      </c>
      <c r="G45" s="207">
        <v>0.28999999999999998</v>
      </c>
      <c r="H45" s="207">
        <v>0.56000000000000005</v>
      </c>
      <c r="I45" s="28"/>
      <c r="J45" s="28"/>
      <c r="K45" s="28"/>
      <c r="L45" s="28"/>
      <c r="M45" s="28"/>
      <c r="N45" s="28"/>
      <c r="O45" s="28"/>
      <c r="P45" s="74">
        <f t="shared" si="3"/>
        <v>1</v>
      </c>
      <c r="Q45" s="365"/>
      <c r="R45" s="366"/>
      <c r="S45" s="366"/>
      <c r="T45" s="366"/>
      <c r="U45" s="366"/>
      <c r="V45" s="366"/>
      <c r="W45" s="366"/>
      <c r="X45" s="367"/>
      <c r="Y45" s="365"/>
      <c r="Z45" s="366"/>
      <c r="AA45" s="366"/>
      <c r="AB45" s="366"/>
      <c r="AC45" s="366"/>
      <c r="AD45" s="366"/>
      <c r="AE45" s="587"/>
    </row>
    <row r="46" spans="1:41" ht="28.5" customHeight="1" x14ac:dyDescent="0.25">
      <c r="A46" s="521" t="s">
        <v>168</v>
      </c>
      <c r="B46" s="342">
        <v>5</v>
      </c>
      <c r="C46" s="29" t="s">
        <v>68</v>
      </c>
      <c r="D46" s="235">
        <v>0</v>
      </c>
      <c r="E46" s="233">
        <v>0</v>
      </c>
      <c r="F46" s="233">
        <v>0</v>
      </c>
      <c r="G46" s="233">
        <v>1</v>
      </c>
      <c r="H46" s="233">
        <v>0</v>
      </c>
      <c r="I46" s="30"/>
      <c r="J46" s="30"/>
      <c r="K46" s="30"/>
      <c r="L46" s="30"/>
      <c r="M46" s="30"/>
      <c r="N46" s="30"/>
      <c r="O46" s="30"/>
      <c r="P46" s="74">
        <f t="shared" si="3"/>
        <v>1</v>
      </c>
      <c r="Q46" s="362" t="s">
        <v>169</v>
      </c>
      <c r="R46" s="363"/>
      <c r="S46" s="363"/>
      <c r="T46" s="363"/>
      <c r="U46" s="363"/>
      <c r="V46" s="363"/>
      <c r="W46" s="363"/>
      <c r="X46" s="364"/>
      <c r="Y46" s="362" t="s">
        <v>170</v>
      </c>
      <c r="Z46" s="363"/>
      <c r="AA46" s="363"/>
      <c r="AB46" s="363"/>
      <c r="AC46" s="363"/>
      <c r="AD46" s="363"/>
      <c r="AE46" s="586"/>
    </row>
    <row r="47" spans="1:41" ht="50.25" customHeight="1" x14ac:dyDescent="0.25">
      <c r="A47" s="522"/>
      <c r="B47" s="342"/>
      <c r="C47" s="27" t="s">
        <v>73</v>
      </c>
      <c r="D47" s="207">
        <v>0</v>
      </c>
      <c r="E47" s="207">
        <v>0.1</v>
      </c>
      <c r="F47" s="207">
        <v>0.3</v>
      </c>
      <c r="G47" s="207">
        <v>0.3</v>
      </c>
      <c r="H47" s="207">
        <v>0.3</v>
      </c>
      <c r="I47" s="28"/>
      <c r="J47" s="28"/>
      <c r="K47" s="28"/>
      <c r="L47" s="28"/>
      <c r="M47" s="28"/>
      <c r="N47" s="28"/>
      <c r="O47" s="28"/>
      <c r="P47" s="74">
        <f t="shared" si="3"/>
        <v>1</v>
      </c>
      <c r="Q47" s="365"/>
      <c r="R47" s="366"/>
      <c r="S47" s="366"/>
      <c r="T47" s="366"/>
      <c r="U47" s="366"/>
      <c r="V47" s="366"/>
      <c r="W47" s="366"/>
      <c r="X47" s="367"/>
      <c r="Y47" s="365"/>
      <c r="Z47" s="366"/>
      <c r="AA47" s="366"/>
      <c r="AB47" s="366"/>
      <c r="AC47" s="366"/>
      <c r="AD47" s="366"/>
      <c r="AE47" s="587"/>
    </row>
    <row r="48" spans="1:41" ht="15" customHeight="1" x14ac:dyDescent="0.25">
      <c r="A48" s="1" t="s">
        <v>101</v>
      </c>
    </row>
    <row r="51" spans="7:7" x14ac:dyDescent="0.25">
      <c r="G51" s="224"/>
    </row>
  </sheetData>
  <mergeCells count="80">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A20:AE20"/>
    <mergeCell ref="A28:AE28"/>
    <mergeCell ref="A29:A30"/>
    <mergeCell ref="B29:C30"/>
    <mergeCell ref="D29:O29"/>
    <mergeCell ref="P29:P30"/>
    <mergeCell ref="Q29:X30"/>
    <mergeCell ref="Y29:AE30"/>
    <mergeCell ref="B31:C31"/>
    <mergeCell ref="Q31:X31"/>
    <mergeCell ref="Y31:AE31"/>
    <mergeCell ref="A33:AE33"/>
    <mergeCell ref="A34:A35"/>
    <mergeCell ref="B34:B35"/>
    <mergeCell ref="C34:C35"/>
    <mergeCell ref="D34:P34"/>
    <mergeCell ref="Q34:AE34"/>
    <mergeCell ref="Q35:T35"/>
    <mergeCell ref="U35:X35"/>
    <mergeCell ref="Y35:AB35"/>
    <mergeCell ref="AC35:AE35"/>
    <mergeCell ref="A36:A37"/>
    <mergeCell ref="B36:B37"/>
    <mergeCell ref="Q36:T37"/>
    <mergeCell ref="U36:X37"/>
    <mergeCell ref="Y36:AB37"/>
    <mergeCell ref="A40:A41"/>
    <mergeCell ref="B40:B41"/>
    <mergeCell ref="C40:C41"/>
    <mergeCell ref="D40:P40"/>
    <mergeCell ref="Q40:AE40"/>
    <mergeCell ref="Q41:X41"/>
    <mergeCell ref="Y41:AE41"/>
    <mergeCell ref="B21:O21"/>
    <mergeCell ref="P21:AE21"/>
    <mergeCell ref="A46:A47"/>
    <mergeCell ref="B46:B47"/>
    <mergeCell ref="Q46:X47"/>
    <mergeCell ref="Y46:AE47"/>
    <mergeCell ref="A42:A43"/>
    <mergeCell ref="B42:B43"/>
    <mergeCell ref="Q42:X43"/>
    <mergeCell ref="Y42:AE43"/>
    <mergeCell ref="A44:A45"/>
    <mergeCell ref="B44:B45"/>
    <mergeCell ref="Q44:X45"/>
    <mergeCell ref="Y44:AE45"/>
    <mergeCell ref="AC36:AE37"/>
    <mergeCell ref="A39:AE39"/>
  </mergeCells>
  <dataValidations count="3">
    <dataValidation type="list" allowBlank="1" showInputMessage="1" showErrorMessage="1" sqref="C7:C9" xr:uid="{B68DD562-9822-45CE-8499-CCA4F6BB37F3}">
      <formula1>$B$21:$M$21</formula1>
    </dataValidation>
    <dataValidation type="textLength" operator="lessThanOrEqual" allowBlank="1" showInputMessage="1" showErrorMessage="1" errorTitle="Máximo 2.000 caracteres" error="Máximo 2.000 caracteres" promptTitle="2.000 caracteres" sqref="Q31:Q32" xr:uid="{00000000-0002-0000-0500-000001000000}">
      <formula1>2000</formula1>
    </dataValidation>
    <dataValidation type="textLength" operator="lessThanOrEqual" allowBlank="1" showInputMessage="1" showErrorMessage="1" errorTitle="Máximo 2.000 caracteres" error="Máximo 2.000 caracteres" sqref="AC36 Q36 Y36 Q44 Q42 Q46 U36" xr:uid="{00000000-0002-0000-0500-000002000000}">
      <formula1>2000</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7"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45"/>
  <sheetViews>
    <sheetView topLeftCell="A36" zoomScale="60" zoomScaleNormal="60" workbookViewId="0">
      <selection activeCell="I44" sqref="I44"/>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7.42578125" style="1" bestFit="1" customWidth="1"/>
    <col min="18"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48"/>
      <c r="B1" s="451"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3"/>
      <c r="AB1" s="460" t="s">
        <v>1</v>
      </c>
      <c r="AC1" s="461"/>
      <c r="AD1" s="461"/>
      <c r="AE1" s="462"/>
    </row>
    <row r="2" spans="1:31" ht="30.75" customHeight="1" thickBot="1" x14ac:dyDescent="0.3">
      <c r="A2" s="449"/>
      <c r="B2" s="451" t="s">
        <v>2</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460" t="s">
        <v>3</v>
      </c>
      <c r="AC2" s="461"/>
      <c r="AD2" s="461"/>
      <c r="AE2" s="462"/>
    </row>
    <row r="3" spans="1:31" ht="24" customHeight="1" thickBot="1" x14ac:dyDescent="0.3">
      <c r="A3" s="449"/>
      <c r="B3" s="454" t="s">
        <v>4</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460" t="s">
        <v>5</v>
      </c>
      <c r="AC3" s="461"/>
      <c r="AD3" s="461"/>
      <c r="AE3" s="462"/>
    </row>
    <row r="4" spans="1:31" ht="21.75" customHeight="1" thickBot="1" x14ac:dyDescent="0.3">
      <c r="A4" s="450"/>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463" t="s">
        <v>6</v>
      </c>
      <c r="AC4" s="464"/>
      <c r="AD4" s="464"/>
      <c r="AE4" s="465"/>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405" t="s">
        <v>7</v>
      </c>
      <c r="B7" s="406"/>
      <c r="C7" s="443" t="s">
        <v>8</v>
      </c>
      <c r="D7" s="405" t="s">
        <v>9</v>
      </c>
      <c r="E7" s="411"/>
      <c r="F7" s="411"/>
      <c r="G7" s="411"/>
      <c r="H7" s="406"/>
      <c r="I7" s="435">
        <v>45449</v>
      </c>
      <c r="J7" s="436"/>
      <c r="K7" s="405" t="s">
        <v>10</v>
      </c>
      <c r="L7" s="406"/>
      <c r="M7" s="427" t="s">
        <v>11</v>
      </c>
      <c r="N7" s="428"/>
      <c r="O7" s="416"/>
      <c r="P7" s="417"/>
      <c r="Q7" s="3"/>
      <c r="R7" s="3"/>
      <c r="S7" s="3"/>
      <c r="T7" s="3"/>
      <c r="U7" s="3"/>
      <c r="V7" s="3"/>
      <c r="W7" s="3"/>
      <c r="X7" s="3"/>
      <c r="Y7" s="3"/>
      <c r="Z7" s="4"/>
      <c r="AA7" s="3"/>
      <c r="AB7" s="3"/>
      <c r="AD7" s="6"/>
      <c r="AE7" s="7"/>
    </row>
    <row r="8" spans="1:31" ht="15" customHeight="1" x14ac:dyDescent="0.25">
      <c r="A8" s="407"/>
      <c r="B8" s="408"/>
      <c r="C8" s="444"/>
      <c r="D8" s="407"/>
      <c r="E8" s="412"/>
      <c r="F8" s="412"/>
      <c r="G8" s="412"/>
      <c r="H8" s="408"/>
      <c r="I8" s="437"/>
      <c r="J8" s="438"/>
      <c r="K8" s="407"/>
      <c r="L8" s="408"/>
      <c r="M8" s="446" t="s">
        <v>12</v>
      </c>
      <c r="N8" s="447"/>
      <c r="O8" s="429"/>
      <c r="P8" s="430"/>
      <c r="Q8" s="3"/>
      <c r="R8" s="3"/>
      <c r="S8" s="3"/>
      <c r="T8" s="3"/>
      <c r="U8" s="3"/>
      <c r="V8" s="3"/>
      <c r="W8" s="3"/>
      <c r="X8" s="3"/>
      <c r="Y8" s="3"/>
      <c r="Z8" s="4"/>
      <c r="AA8" s="3"/>
      <c r="AB8" s="3"/>
      <c r="AD8" s="6"/>
      <c r="AE8" s="7"/>
    </row>
    <row r="9" spans="1:31" ht="15.75" customHeight="1" x14ac:dyDescent="0.25">
      <c r="A9" s="409"/>
      <c r="B9" s="410"/>
      <c r="C9" s="445"/>
      <c r="D9" s="409"/>
      <c r="E9" s="413"/>
      <c r="F9" s="413"/>
      <c r="G9" s="413"/>
      <c r="H9" s="410"/>
      <c r="I9" s="439"/>
      <c r="J9" s="440"/>
      <c r="K9" s="409"/>
      <c r="L9" s="410"/>
      <c r="M9" s="431" t="s">
        <v>13</v>
      </c>
      <c r="N9" s="432"/>
      <c r="O9" s="433" t="s">
        <v>14</v>
      </c>
      <c r="P9" s="43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405" t="s">
        <v>15</v>
      </c>
      <c r="B11" s="406"/>
      <c r="C11" s="377" t="s">
        <v>16</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9"/>
    </row>
    <row r="12" spans="1:31" ht="15" customHeight="1" x14ac:dyDescent="0.25">
      <c r="A12" s="407"/>
      <c r="B12" s="408"/>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
      <c r="A13" s="409"/>
      <c r="B13" s="410"/>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414" t="s">
        <v>17</v>
      </c>
      <c r="B15" s="415"/>
      <c r="C15" s="424" t="s">
        <v>18</v>
      </c>
      <c r="D15" s="425"/>
      <c r="E15" s="425"/>
      <c r="F15" s="425"/>
      <c r="G15" s="425"/>
      <c r="H15" s="425"/>
      <c r="I15" s="425"/>
      <c r="J15" s="425"/>
      <c r="K15" s="426"/>
      <c r="L15" s="441" t="s">
        <v>19</v>
      </c>
      <c r="M15" s="474"/>
      <c r="N15" s="474"/>
      <c r="O15" s="474"/>
      <c r="P15" s="474"/>
      <c r="Q15" s="442"/>
      <c r="R15" s="475" t="s">
        <v>20</v>
      </c>
      <c r="S15" s="476"/>
      <c r="T15" s="476"/>
      <c r="U15" s="476"/>
      <c r="V15" s="476"/>
      <c r="W15" s="476"/>
      <c r="X15" s="477"/>
      <c r="Y15" s="441" t="s">
        <v>21</v>
      </c>
      <c r="Z15" s="442"/>
      <c r="AA15" s="466" t="s">
        <v>22</v>
      </c>
      <c r="AB15" s="467"/>
      <c r="AC15" s="467"/>
      <c r="AD15" s="467"/>
      <c r="AE15" s="468"/>
    </row>
    <row r="16" spans="1:31" ht="9" customHeight="1" thickBot="1" x14ac:dyDescent="0.3">
      <c r="A16" s="5"/>
      <c r="B16" s="3"/>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D16" s="6"/>
      <c r="AE16" s="7"/>
    </row>
    <row r="17" spans="1:41" s="15" customFormat="1" ht="37.5" customHeight="1" thickBot="1" x14ac:dyDescent="0.3">
      <c r="A17" s="414" t="s">
        <v>23</v>
      </c>
      <c r="B17" s="415"/>
      <c r="C17" s="466" t="s">
        <v>171</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79" t="s">
        <v>25</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1"/>
      <c r="AF19" s="140"/>
      <c r="AG19" s="140"/>
      <c r="AH19" s="140"/>
      <c r="AI19" s="140"/>
      <c r="AJ19" s="140"/>
      <c r="AK19" s="140"/>
      <c r="AL19" s="140"/>
      <c r="AM19" s="140"/>
      <c r="AN19" s="140"/>
      <c r="AO19" s="140"/>
    </row>
    <row r="20" spans="1:41" ht="32.1" customHeight="1" thickBot="1" x14ac:dyDescent="0.3">
      <c r="A20" s="141" t="s">
        <v>26</v>
      </c>
      <c r="B20" s="471" t="s">
        <v>27</v>
      </c>
      <c r="C20" s="472"/>
      <c r="D20" s="472"/>
      <c r="E20" s="472"/>
      <c r="F20" s="472"/>
      <c r="G20" s="472"/>
      <c r="H20" s="472"/>
      <c r="I20" s="472"/>
      <c r="J20" s="472"/>
      <c r="K20" s="472"/>
      <c r="L20" s="472"/>
      <c r="M20" s="472"/>
      <c r="N20" s="472"/>
      <c r="O20" s="473"/>
      <c r="P20" s="480" t="s">
        <v>28</v>
      </c>
      <c r="Q20" s="480"/>
      <c r="R20" s="480"/>
      <c r="S20" s="480"/>
      <c r="T20" s="480"/>
      <c r="U20" s="480"/>
      <c r="V20" s="480"/>
      <c r="W20" s="480"/>
      <c r="X20" s="480"/>
      <c r="Y20" s="480"/>
      <c r="Z20" s="480"/>
      <c r="AA20" s="480"/>
      <c r="AB20" s="480"/>
      <c r="AC20" s="480"/>
      <c r="AD20" s="480"/>
      <c r="AE20" s="48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33</v>
      </c>
      <c r="F21" s="143" t="s">
        <v>8</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33</v>
      </c>
      <c r="U21" s="143" t="s">
        <v>8</v>
      </c>
      <c r="V21" s="143" t="s">
        <v>34</v>
      </c>
      <c r="W21" s="143" t="s">
        <v>35</v>
      </c>
      <c r="X21" s="143" t="s">
        <v>36</v>
      </c>
      <c r="Y21" s="143" t="s">
        <v>37</v>
      </c>
      <c r="Z21" s="143" t="s">
        <v>38</v>
      </c>
      <c r="AA21" s="143" t="s">
        <v>39</v>
      </c>
      <c r="AB21" s="143" t="s">
        <v>40</v>
      </c>
      <c r="AC21" s="143" t="s">
        <v>41</v>
      </c>
      <c r="AD21" s="182" t="s">
        <v>44</v>
      </c>
      <c r="AE21" s="146" t="s">
        <v>45</v>
      </c>
      <c r="AF21" s="140"/>
      <c r="AG21" s="140"/>
      <c r="AH21" s="140"/>
      <c r="AI21" s="140"/>
      <c r="AJ21" s="140"/>
      <c r="AK21" s="140"/>
      <c r="AL21" s="140"/>
      <c r="AM21" s="140"/>
      <c r="AN21" s="140"/>
      <c r="AO21" s="140"/>
    </row>
    <row r="22" spans="1:41" ht="32.1" customHeight="1" x14ac:dyDescent="0.25">
      <c r="A22" s="147" t="s">
        <v>46</v>
      </c>
      <c r="B22" s="151">
        <v>191167996.25</v>
      </c>
      <c r="C22" s="149">
        <v>318518816.24000001</v>
      </c>
      <c r="D22" s="149">
        <v>1199429.25</v>
      </c>
      <c r="E22" s="148">
        <v>2</v>
      </c>
      <c r="F22" s="175">
        <v>0</v>
      </c>
      <c r="G22" s="175">
        <v>0</v>
      </c>
      <c r="H22" s="175">
        <v>0</v>
      </c>
      <c r="I22" s="175">
        <v>0</v>
      </c>
      <c r="J22" s="175">
        <v>0</v>
      </c>
      <c r="K22" s="175">
        <v>0</v>
      </c>
      <c r="L22" s="175">
        <v>0</v>
      </c>
      <c r="M22" s="175">
        <v>0</v>
      </c>
      <c r="N22" s="170">
        <f>SUM(B22:M22)</f>
        <v>510886243.74000001</v>
      </c>
      <c r="O22" s="150" t="s">
        <v>43</v>
      </c>
      <c r="P22" s="147" t="s">
        <v>47</v>
      </c>
      <c r="Q22" s="185">
        <v>1386226790</v>
      </c>
      <c r="R22" s="186">
        <v>-6075535</v>
      </c>
      <c r="S22" s="186">
        <f>60219520+9512243</f>
        <v>69731763</v>
      </c>
      <c r="T22" s="186">
        <v>17148000</v>
      </c>
      <c r="U22" s="186">
        <v>35690000</v>
      </c>
      <c r="V22" s="186">
        <v>0</v>
      </c>
      <c r="W22" s="186">
        <v>655063408</v>
      </c>
      <c r="X22" s="186">
        <v>403387282</v>
      </c>
      <c r="Y22" s="186">
        <v>0</v>
      </c>
      <c r="Z22" s="186">
        <v>0</v>
      </c>
      <c r="AA22" s="186">
        <v>0</v>
      </c>
      <c r="AB22" s="186">
        <v>0</v>
      </c>
      <c r="AC22" s="170">
        <f>SUM(Q22:AB22)</f>
        <v>2561171708</v>
      </c>
      <c r="AD22" s="183" t="s">
        <v>43</v>
      </c>
      <c r="AE22" s="154"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336">
        <v>1658300</v>
      </c>
      <c r="G23" s="175">
        <v>0</v>
      </c>
      <c r="H23" s="175">
        <v>0</v>
      </c>
      <c r="I23" s="175">
        <v>0</v>
      </c>
      <c r="J23" s="175">
        <v>0</v>
      </c>
      <c r="K23" s="175">
        <v>0</v>
      </c>
      <c r="L23" s="175">
        <v>0</v>
      </c>
      <c r="M23" s="175">
        <v>0</v>
      </c>
      <c r="N23" s="170">
        <f t="shared" ref="N23:N25" si="0">SUM(B23:M23)</f>
        <v>1658300</v>
      </c>
      <c r="O23" s="208">
        <f>+N23/N22</f>
        <v>3.2459280716979752E-3</v>
      </c>
      <c r="P23" s="147" t="s">
        <v>49</v>
      </c>
      <c r="Q23" s="213">
        <v>618826462</v>
      </c>
      <c r="R23" s="188">
        <v>489682808</v>
      </c>
      <c r="S23" s="188">
        <v>217049833.38</v>
      </c>
      <c r="T23" s="188">
        <v>44222555.530000001</v>
      </c>
      <c r="U23" s="337">
        <v>3922924.34</v>
      </c>
      <c r="V23" s="188"/>
      <c r="W23" s="188"/>
      <c r="X23" s="188"/>
      <c r="Y23" s="188"/>
      <c r="Z23" s="188"/>
      <c r="AA23" s="188"/>
      <c r="AB23" s="188"/>
      <c r="AC23" s="170">
        <f t="shared" ref="AC23:AC25" si="1">SUM(Q23:AB23)</f>
        <v>1373704583.25</v>
      </c>
      <c r="AD23" s="223">
        <f>+AC23/(Q22+R22+S22+T22+U22)</f>
        <v>0.91414478588866055</v>
      </c>
      <c r="AE23" s="214">
        <f>+AC23/AC22</f>
        <v>0.53635786267634344</v>
      </c>
      <c r="AF23" s="140"/>
      <c r="AG23" s="140"/>
      <c r="AH23" s="140"/>
      <c r="AI23" s="140"/>
      <c r="AJ23" s="140"/>
      <c r="AK23" s="140"/>
      <c r="AL23" s="140"/>
      <c r="AM23" s="140"/>
      <c r="AN23" s="140"/>
      <c r="AO23" s="140"/>
    </row>
    <row r="24" spans="1:41" ht="32.1" customHeight="1" x14ac:dyDescent="0.25">
      <c r="A24" s="153" t="s">
        <v>51</v>
      </c>
      <c r="B24" s="175">
        <f>+B22-B23</f>
        <v>191167996.25</v>
      </c>
      <c r="C24" s="175">
        <f t="shared" ref="C24:M24" si="2">+C22-C23</f>
        <v>318518816.24000001</v>
      </c>
      <c r="D24" s="175">
        <f t="shared" si="2"/>
        <v>1199429.25</v>
      </c>
      <c r="E24" s="175">
        <f t="shared" si="2"/>
        <v>2</v>
      </c>
      <c r="F24" s="175">
        <f t="shared" si="2"/>
        <v>-1658300</v>
      </c>
      <c r="G24" s="175">
        <f t="shared" si="2"/>
        <v>0</v>
      </c>
      <c r="H24" s="175">
        <f t="shared" si="2"/>
        <v>0</v>
      </c>
      <c r="I24" s="175">
        <f t="shared" si="2"/>
        <v>0</v>
      </c>
      <c r="J24" s="175">
        <f t="shared" si="2"/>
        <v>0</v>
      </c>
      <c r="K24" s="175">
        <f t="shared" si="2"/>
        <v>0</v>
      </c>
      <c r="L24" s="175">
        <f t="shared" si="2"/>
        <v>0</v>
      </c>
      <c r="M24" s="175">
        <f t="shared" si="2"/>
        <v>0</v>
      </c>
      <c r="N24" s="170">
        <f t="shared" si="0"/>
        <v>509227943.74000001</v>
      </c>
      <c r="O24" s="150" t="s">
        <v>43</v>
      </c>
      <c r="P24" s="153" t="s">
        <v>46</v>
      </c>
      <c r="Q24" s="187">
        <v>0</v>
      </c>
      <c r="R24" s="188">
        <v>7000000.0000000009</v>
      </c>
      <c r="S24" s="188">
        <f>344575263-1215107+9512243</f>
        <v>352872399</v>
      </c>
      <c r="T24" s="188">
        <f>346115263-1215107</f>
        <v>344900156</v>
      </c>
      <c r="U24" s="188">
        <f>358020343-1215107</f>
        <v>356805236</v>
      </c>
      <c r="V24" s="188">
        <f>169859892-1215107</f>
        <v>168644785</v>
      </c>
      <c r="W24" s="188">
        <f>134869892-1215107</f>
        <v>133654785</v>
      </c>
      <c r="X24" s="188">
        <v>140469892</v>
      </c>
      <c r="Y24" s="188">
        <v>134869892</v>
      </c>
      <c r="Z24" s="188">
        <v>140469892</v>
      </c>
      <c r="AA24" s="188">
        <v>134869892</v>
      </c>
      <c r="AB24" s="188">
        <v>646614779</v>
      </c>
      <c r="AC24" s="170">
        <f t="shared" si="1"/>
        <v>2561171708</v>
      </c>
      <c r="AD24" s="183" t="s">
        <v>43</v>
      </c>
      <c r="AE24" s="154" t="s">
        <v>43</v>
      </c>
      <c r="AF24" s="276"/>
      <c r="AG24" s="140"/>
      <c r="AH24" s="140"/>
      <c r="AI24" s="140"/>
      <c r="AJ24" s="140"/>
      <c r="AK24" s="140"/>
      <c r="AL24" s="140"/>
      <c r="AM24" s="140"/>
      <c r="AN24" s="140"/>
      <c r="AO24" s="140"/>
    </row>
    <row r="25" spans="1:41" ht="32.1" customHeight="1" x14ac:dyDescent="0.25">
      <c r="A25" s="141" t="s">
        <v>52</v>
      </c>
      <c r="B25" s="290">
        <v>208116567.99000001</v>
      </c>
      <c r="C25" s="290">
        <v>261541551</v>
      </c>
      <c r="D25" s="300">
        <v>35910964.25</v>
      </c>
      <c r="E25" s="300">
        <v>2238934.5</v>
      </c>
      <c r="F25" s="336">
        <v>1260000</v>
      </c>
      <c r="G25" s="156" t="s">
        <v>43</v>
      </c>
      <c r="H25" s="156" t="s">
        <v>43</v>
      </c>
      <c r="I25" s="156" t="s">
        <v>43</v>
      </c>
      <c r="J25" s="156" t="s">
        <v>43</v>
      </c>
      <c r="K25" s="156" t="s">
        <v>43</v>
      </c>
      <c r="L25" s="156" t="s">
        <v>43</v>
      </c>
      <c r="M25" s="156" t="s">
        <v>43</v>
      </c>
      <c r="N25" s="293">
        <f t="shared" si="0"/>
        <v>509068017.74000001</v>
      </c>
      <c r="O25" s="171">
        <f>+N25/N22</f>
        <v>0.99644103550980456</v>
      </c>
      <c r="P25" s="141" t="s">
        <v>52</v>
      </c>
      <c r="Q25" s="169">
        <v>0</v>
      </c>
      <c r="R25" s="176" t="s">
        <v>43</v>
      </c>
      <c r="S25" s="176">
        <v>197719252.66999999</v>
      </c>
      <c r="T25" s="176">
        <v>310064911.06</v>
      </c>
      <c r="U25" s="336">
        <v>161498047.09</v>
      </c>
      <c r="V25" s="176" t="s">
        <v>43</v>
      </c>
      <c r="W25" s="176" t="s">
        <v>43</v>
      </c>
      <c r="X25" s="176" t="s">
        <v>43</v>
      </c>
      <c r="Y25" s="176" t="s">
        <v>43</v>
      </c>
      <c r="Z25" s="176" t="s">
        <v>43</v>
      </c>
      <c r="AA25" s="176" t="s">
        <v>43</v>
      </c>
      <c r="AB25" s="176" t="s">
        <v>43</v>
      </c>
      <c r="AC25" s="293">
        <f t="shared" si="1"/>
        <v>669282210.82000005</v>
      </c>
      <c r="AD25" s="295">
        <f>+AC25/(Q24+R24+S24+T24+U24)</f>
        <v>0.63045988385791318</v>
      </c>
      <c r="AE25" s="215">
        <f>+AC25/AC24</f>
        <v>0.26131875841414692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00" t="s">
        <v>53</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2"/>
    </row>
    <row r="28" spans="1:41" ht="15" customHeight="1" x14ac:dyDescent="0.25">
      <c r="A28" s="373" t="s">
        <v>54</v>
      </c>
      <c r="B28" s="375" t="s">
        <v>55</v>
      </c>
      <c r="C28" s="375"/>
      <c r="D28" s="375" t="s">
        <v>56</v>
      </c>
      <c r="E28" s="375"/>
      <c r="F28" s="375"/>
      <c r="G28" s="375"/>
      <c r="H28" s="375"/>
      <c r="I28" s="375"/>
      <c r="J28" s="375"/>
      <c r="K28" s="375"/>
      <c r="L28" s="375"/>
      <c r="M28" s="375"/>
      <c r="N28" s="375"/>
      <c r="O28" s="375"/>
      <c r="P28" s="375" t="s">
        <v>41</v>
      </c>
      <c r="Q28" s="375" t="s">
        <v>57</v>
      </c>
      <c r="R28" s="375"/>
      <c r="S28" s="375"/>
      <c r="T28" s="375"/>
      <c r="U28" s="375"/>
      <c r="V28" s="375"/>
      <c r="W28" s="375"/>
      <c r="X28" s="375"/>
      <c r="Y28" s="375" t="s">
        <v>58</v>
      </c>
      <c r="Z28" s="375"/>
      <c r="AA28" s="375"/>
      <c r="AB28" s="375"/>
      <c r="AC28" s="375"/>
      <c r="AD28" s="375"/>
      <c r="AE28" s="403"/>
    </row>
    <row r="29" spans="1:41" ht="27" customHeight="1" x14ac:dyDescent="0.25">
      <c r="A29" s="373"/>
      <c r="B29" s="375"/>
      <c r="C29" s="375"/>
      <c r="D29" s="68" t="s">
        <v>30</v>
      </c>
      <c r="E29" s="68" t="s">
        <v>31</v>
      </c>
      <c r="F29" s="68" t="s">
        <v>32</v>
      </c>
      <c r="G29" s="68" t="s">
        <v>33</v>
      </c>
      <c r="H29" s="68" t="s">
        <v>8</v>
      </c>
      <c r="I29" s="68" t="s">
        <v>34</v>
      </c>
      <c r="J29" s="68" t="s">
        <v>35</v>
      </c>
      <c r="K29" s="68" t="s">
        <v>36</v>
      </c>
      <c r="L29" s="68" t="s">
        <v>37</v>
      </c>
      <c r="M29" s="68" t="s">
        <v>38</v>
      </c>
      <c r="N29" s="68" t="s">
        <v>39</v>
      </c>
      <c r="O29" s="68" t="s">
        <v>40</v>
      </c>
      <c r="P29" s="375"/>
      <c r="Q29" s="375"/>
      <c r="R29" s="375"/>
      <c r="S29" s="375"/>
      <c r="T29" s="375"/>
      <c r="U29" s="375"/>
      <c r="V29" s="375"/>
      <c r="W29" s="375"/>
      <c r="X29" s="375"/>
      <c r="Y29" s="375"/>
      <c r="Z29" s="375"/>
      <c r="AA29" s="375"/>
      <c r="AB29" s="375"/>
      <c r="AC29" s="375"/>
      <c r="AD29" s="375"/>
      <c r="AE29" s="403"/>
    </row>
    <row r="30" spans="1:41" ht="62.25" customHeight="1" thickBot="1" x14ac:dyDescent="0.3">
      <c r="A30" s="72" t="s">
        <v>172</v>
      </c>
      <c r="B30" s="478"/>
      <c r="C30" s="478"/>
      <c r="D30" s="71"/>
      <c r="E30" s="71"/>
      <c r="F30" s="71"/>
      <c r="G30" s="71"/>
      <c r="H30" s="71"/>
      <c r="I30" s="71"/>
      <c r="J30" s="71"/>
      <c r="K30" s="71"/>
      <c r="L30" s="71"/>
      <c r="M30" s="71"/>
      <c r="N30" s="71"/>
      <c r="O30" s="71"/>
      <c r="P30" s="73">
        <f>SUM(D30:O30)</f>
        <v>0</v>
      </c>
      <c r="Q30" s="469"/>
      <c r="R30" s="469"/>
      <c r="S30" s="469"/>
      <c r="T30" s="469"/>
      <c r="U30" s="469"/>
      <c r="V30" s="469"/>
      <c r="W30" s="469"/>
      <c r="X30" s="469"/>
      <c r="Y30" s="469"/>
      <c r="Z30" s="469"/>
      <c r="AA30" s="469"/>
      <c r="AB30" s="469"/>
      <c r="AC30" s="469"/>
      <c r="AD30" s="469"/>
      <c r="AE30" s="470"/>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77" t="s">
        <v>59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row>
    <row r="33" spans="1:41" ht="23.1" customHeight="1" x14ac:dyDescent="0.25">
      <c r="A33" s="373" t="s">
        <v>60</v>
      </c>
      <c r="B33" s="375" t="s">
        <v>61</v>
      </c>
      <c r="C33" s="375" t="s">
        <v>55</v>
      </c>
      <c r="D33" s="375" t="s">
        <v>62</v>
      </c>
      <c r="E33" s="375"/>
      <c r="F33" s="375"/>
      <c r="G33" s="375"/>
      <c r="H33" s="375"/>
      <c r="I33" s="375"/>
      <c r="J33" s="375"/>
      <c r="K33" s="375"/>
      <c r="L33" s="375"/>
      <c r="M33" s="375"/>
      <c r="N33" s="375"/>
      <c r="O33" s="375"/>
      <c r="P33" s="375"/>
      <c r="Q33" s="375" t="s">
        <v>63</v>
      </c>
      <c r="R33" s="375"/>
      <c r="S33" s="375"/>
      <c r="T33" s="375"/>
      <c r="U33" s="375"/>
      <c r="V33" s="375"/>
      <c r="W33" s="375"/>
      <c r="X33" s="375"/>
      <c r="Y33" s="375"/>
      <c r="Z33" s="375"/>
      <c r="AA33" s="375"/>
      <c r="AB33" s="375"/>
      <c r="AC33" s="375"/>
      <c r="AD33" s="375"/>
      <c r="AE33" s="403"/>
      <c r="AG33" s="20"/>
      <c r="AH33" s="20"/>
      <c r="AI33" s="20"/>
      <c r="AJ33" s="20"/>
      <c r="AK33" s="20"/>
      <c r="AL33" s="20"/>
      <c r="AM33" s="20"/>
      <c r="AN33" s="20"/>
      <c r="AO33" s="20"/>
    </row>
    <row r="34" spans="1:41" ht="27" customHeight="1" x14ac:dyDescent="0.25">
      <c r="A34" s="373"/>
      <c r="B34" s="375"/>
      <c r="C34" s="404"/>
      <c r="D34" s="68" t="s">
        <v>30</v>
      </c>
      <c r="E34" s="68" t="s">
        <v>31</v>
      </c>
      <c r="F34" s="68" t="s">
        <v>32</v>
      </c>
      <c r="G34" s="68" t="s">
        <v>33</v>
      </c>
      <c r="H34" s="68" t="s">
        <v>8</v>
      </c>
      <c r="I34" s="68" t="s">
        <v>34</v>
      </c>
      <c r="J34" s="68" t="s">
        <v>35</v>
      </c>
      <c r="K34" s="68" t="s">
        <v>36</v>
      </c>
      <c r="L34" s="68" t="s">
        <v>37</v>
      </c>
      <c r="M34" s="68" t="s">
        <v>38</v>
      </c>
      <c r="N34" s="68" t="s">
        <v>39</v>
      </c>
      <c r="O34" s="68" t="s">
        <v>40</v>
      </c>
      <c r="P34" s="68" t="s">
        <v>41</v>
      </c>
      <c r="Q34" s="343" t="s">
        <v>64</v>
      </c>
      <c r="R34" s="344"/>
      <c r="S34" s="344"/>
      <c r="T34" s="380"/>
      <c r="U34" s="375" t="s">
        <v>65</v>
      </c>
      <c r="V34" s="375"/>
      <c r="W34" s="375"/>
      <c r="X34" s="375"/>
      <c r="Y34" s="375" t="s">
        <v>66</v>
      </c>
      <c r="Z34" s="375"/>
      <c r="AA34" s="375"/>
      <c r="AB34" s="375"/>
      <c r="AC34" s="375" t="s">
        <v>67</v>
      </c>
      <c r="AD34" s="375"/>
      <c r="AE34" s="403"/>
      <c r="AG34" s="20"/>
      <c r="AH34" s="20"/>
      <c r="AI34" s="20"/>
      <c r="AJ34" s="20"/>
      <c r="AK34" s="20"/>
      <c r="AL34" s="20"/>
      <c r="AM34" s="20"/>
      <c r="AN34" s="20"/>
      <c r="AO34" s="20"/>
    </row>
    <row r="35" spans="1:41" ht="201" customHeight="1" x14ac:dyDescent="0.25">
      <c r="A35" s="368" t="s">
        <v>172</v>
      </c>
      <c r="B35" s="370">
        <v>15</v>
      </c>
      <c r="C35" s="240" t="s">
        <v>68</v>
      </c>
      <c r="D35" s="166">
        <v>4.2000000000000003E-2</v>
      </c>
      <c r="E35" s="166">
        <v>4.2000000000000003E-2</v>
      </c>
      <c r="F35" s="166">
        <v>4.2000000000000003E-2</v>
      </c>
      <c r="G35" s="166">
        <v>4.2000000000000003E-2</v>
      </c>
      <c r="H35" s="166">
        <v>4.2000000000000003E-2</v>
      </c>
      <c r="I35" s="21"/>
      <c r="J35" s="21"/>
      <c r="K35" s="21"/>
      <c r="L35" s="21"/>
      <c r="M35" s="21"/>
      <c r="N35" s="21"/>
      <c r="O35" s="21"/>
      <c r="P35" s="166">
        <f>SUM(D35:O35)</f>
        <v>0.21000000000000002</v>
      </c>
      <c r="Q35" s="640" t="s">
        <v>173</v>
      </c>
      <c r="R35" s="641"/>
      <c r="S35" s="641"/>
      <c r="T35" s="642"/>
      <c r="U35" s="646" t="s">
        <v>174</v>
      </c>
      <c r="V35" s="641"/>
      <c r="W35" s="641"/>
      <c r="X35" s="642"/>
      <c r="Y35" s="646" t="s">
        <v>175</v>
      </c>
      <c r="Z35" s="641"/>
      <c r="AA35" s="641"/>
      <c r="AB35" s="642"/>
      <c r="AC35" s="594" t="s">
        <v>176</v>
      </c>
      <c r="AD35" s="632"/>
      <c r="AE35" s="633"/>
      <c r="AG35" s="20"/>
      <c r="AH35" s="20"/>
      <c r="AI35" s="20"/>
      <c r="AJ35" s="20"/>
      <c r="AK35" s="20"/>
      <c r="AL35" s="20"/>
      <c r="AM35" s="20"/>
      <c r="AN35" s="20"/>
      <c r="AO35" s="20"/>
    </row>
    <row r="36" spans="1:41" ht="201" customHeight="1" x14ac:dyDescent="0.25">
      <c r="A36" s="369"/>
      <c r="B36" s="371"/>
      <c r="C36" s="241" t="s">
        <v>73</v>
      </c>
      <c r="D36" s="168">
        <v>4.2000000000000003E-2</v>
      </c>
      <c r="E36" s="168">
        <v>4.2000000000000003E-2</v>
      </c>
      <c r="F36" s="168">
        <v>4.2000000000000003E-2</v>
      </c>
      <c r="G36" s="168">
        <v>4.2000000000000003E-2</v>
      </c>
      <c r="H36" s="168">
        <v>4.2000000000000003E-2</v>
      </c>
      <c r="I36" s="160"/>
      <c r="J36" s="160"/>
      <c r="K36" s="160"/>
      <c r="L36" s="160"/>
      <c r="M36" s="160"/>
      <c r="N36" s="160"/>
      <c r="O36" s="160"/>
      <c r="P36" s="167">
        <f>SUM(D36:O36)</f>
        <v>0.21000000000000002</v>
      </c>
      <c r="Q36" s="643"/>
      <c r="R36" s="644"/>
      <c r="S36" s="644"/>
      <c r="T36" s="645"/>
      <c r="U36" s="643"/>
      <c r="V36" s="644"/>
      <c r="W36" s="644"/>
      <c r="X36" s="645"/>
      <c r="Y36" s="643"/>
      <c r="Z36" s="644"/>
      <c r="AA36" s="644"/>
      <c r="AB36" s="645"/>
      <c r="AC36" s="634"/>
      <c r="AD36" s="635"/>
      <c r="AE36" s="636"/>
      <c r="AG36" s="20"/>
      <c r="AH36" s="20"/>
      <c r="AI36" s="20"/>
      <c r="AJ36" s="20"/>
      <c r="AK36" s="20"/>
      <c r="AL36" s="20"/>
      <c r="AM36" s="20"/>
      <c r="AN36" s="20"/>
      <c r="AO36" s="20"/>
    </row>
    <row r="37" spans="1:41" customFormat="1" ht="17.25" customHeight="1" x14ac:dyDescent="0.25"/>
    <row r="38" spans="1:41" ht="45" customHeight="1" x14ac:dyDescent="0.25">
      <c r="A38" s="466" t="s">
        <v>74</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8"/>
      <c r="AG38" s="20"/>
      <c r="AH38" s="20"/>
      <c r="AI38" s="20"/>
      <c r="AJ38" s="20"/>
      <c r="AK38" s="20"/>
      <c r="AL38" s="20"/>
      <c r="AM38" s="20"/>
      <c r="AN38" s="20"/>
      <c r="AO38" s="20"/>
    </row>
    <row r="39" spans="1:41" ht="26.1" customHeight="1" x14ac:dyDescent="0.25">
      <c r="A39" s="615" t="s">
        <v>75</v>
      </c>
      <c r="B39" s="381" t="s">
        <v>76</v>
      </c>
      <c r="C39" s="381" t="s">
        <v>77</v>
      </c>
      <c r="D39" s="383" t="s">
        <v>78</v>
      </c>
      <c r="E39" s="384"/>
      <c r="F39" s="384"/>
      <c r="G39" s="384"/>
      <c r="H39" s="384"/>
      <c r="I39" s="384"/>
      <c r="J39" s="384"/>
      <c r="K39" s="384"/>
      <c r="L39" s="384"/>
      <c r="M39" s="384"/>
      <c r="N39" s="384"/>
      <c r="O39" s="384"/>
      <c r="P39" s="385"/>
      <c r="Q39" s="383" t="s">
        <v>79</v>
      </c>
      <c r="R39" s="384"/>
      <c r="S39" s="384"/>
      <c r="T39" s="384"/>
      <c r="U39" s="384"/>
      <c r="V39" s="384"/>
      <c r="W39" s="384"/>
      <c r="X39" s="384"/>
      <c r="Y39" s="384"/>
      <c r="Z39" s="384"/>
      <c r="AA39" s="384"/>
      <c r="AB39" s="384"/>
      <c r="AC39" s="384"/>
      <c r="AD39" s="384"/>
      <c r="AE39" s="617"/>
      <c r="AG39" s="20"/>
      <c r="AH39" s="20"/>
      <c r="AI39" s="20"/>
      <c r="AJ39" s="20"/>
      <c r="AK39" s="20"/>
      <c r="AL39" s="20"/>
      <c r="AM39" s="20"/>
      <c r="AN39" s="20"/>
      <c r="AO39" s="20"/>
    </row>
    <row r="40" spans="1:41" ht="26.1" customHeight="1" x14ac:dyDescent="0.25">
      <c r="A40" s="616"/>
      <c r="B40" s="382"/>
      <c r="C40" s="38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343" t="s">
        <v>93</v>
      </c>
      <c r="R40" s="344"/>
      <c r="S40" s="344"/>
      <c r="T40" s="344"/>
      <c r="U40" s="344"/>
      <c r="V40" s="344"/>
      <c r="W40" s="344"/>
      <c r="X40" s="380"/>
      <c r="Y40" s="637" t="s">
        <v>94</v>
      </c>
      <c r="Z40" s="638"/>
      <c r="AA40" s="638"/>
      <c r="AB40" s="638"/>
      <c r="AC40" s="638"/>
      <c r="AD40" s="638"/>
      <c r="AE40" s="639"/>
      <c r="AG40" s="25"/>
      <c r="AH40" s="25"/>
      <c r="AI40" s="25"/>
      <c r="AJ40" s="25"/>
      <c r="AK40" s="25"/>
      <c r="AL40" s="25"/>
      <c r="AM40" s="25"/>
      <c r="AN40" s="25"/>
      <c r="AO40" s="25"/>
    </row>
    <row r="41" spans="1:41" ht="74.25" customHeight="1" x14ac:dyDescent="0.25">
      <c r="A41" s="619" t="s">
        <v>177</v>
      </c>
      <c r="B41" s="606">
        <v>10</v>
      </c>
      <c r="C41" s="226" t="s">
        <v>68</v>
      </c>
      <c r="D41" s="228">
        <v>0.05</v>
      </c>
      <c r="E41" s="229">
        <v>0.31</v>
      </c>
      <c r="F41" s="229">
        <v>0.31</v>
      </c>
      <c r="G41" s="229">
        <v>0.33</v>
      </c>
      <c r="H41" s="229">
        <v>0</v>
      </c>
      <c r="I41" s="30"/>
      <c r="J41" s="30"/>
      <c r="K41" s="30"/>
      <c r="L41" s="30"/>
      <c r="M41" s="30"/>
      <c r="N41" s="30"/>
      <c r="O41" s="30"/>
      <c r="P41" s="74">
        <f t="shared" ref="P41:P44" si="3">SUM(D41:O41)</f>
        <v>1</v>
      </c>
      <c r="Q41" s="563" t="s">
        <v>178</v>
      </c>
      <c r="R41" s="564"/>
      <c r="S41" s="564"/>
      <c r="T41" s="564"/>
      <c r="U41" s="564"/>
      <c r="V41" s="564"/>
      <c r="W41" s="564"/>
      <c r="X41" s="621"/>
      <c r="Y41" s="625" t="s">
        <v>179</v>
      </c>
      <c r="Z41" s="626"/>
      <c r="AA41" s="626"/>
      <c r="AB41" s="626"/>
      <c r="AC41" s="626"/>
      <c r="AD41" s="626"/>
      <c r="AE41" s="627"/>
      <c r="AG41" s="26"/>
      <c r="AH41" s="26"/>
      <c r="AI41" s="26"/>
      <c r="AJ41" s="26"/>
      <c r="AK41" s="26"/>
      <c r="AL41" s="26"/>
      <c r="AM41" s="26"/>
      <c r="AN41" s="26"/>
      <c r="AO41" s="26"/>
    </row>
    <row r="42" spans="1:41" ht="74.25" customHeight="1" x14ac:dyDescent="0.25">
      <c r="A42" s="620"/>
      <c r="B42" s="607"/>
      <c r="C42" s="242" t="s">
        <v>73</v>
      </c>
      <c r="D42" s="230">
        <v>0.05</v>
      </c>
      <c r="E42" s="230">
        <v>0.31</v>
      </c>
      <c r="F42" s="230">
        <v>0.31</v>
      </c>
      <c r="G42" s="230">
        <v>0.33</v>
      </c>
      <c r="H42" s="230">
        <v>0</v>
      </c>
      <c r="I42" s="28"/>
      <c r="J42" s="28"/>
      <c r="K42" s="28"/>
      <c r="L42" s="28"/>
      <c r="M42" s="28"/>
      <c r="N42" s="28"/>
      <c r="O42" s="28"/>
      <c r="P42" s="74">
        <f t="shared" si="3"/>
        <v>1</v>
      </c>
      <c r="Q42" s="622"/>
      <c r="R42" s="623"/>
      <c r="S42" s="623"/>
      <c r="T42" s="623"/>
      <c r="U42" s="623"/>
      <c r="V42" s="623"/>
      <c r="W42" s="623"/>
      <c r="X42" s="624"/>
      <c r="Y42" s="628"/>
      <c r="Z42" s="629"/>
      <c r="AA42" s="629"/>
      <c r="AB42" s="629"/>
      <c r="AC42" s="629"/>
      <c r="AD42" s="629"/>
      <c r="AE42" s="630"/>
    </row>
    <row r="43" spans="1:41" ht="74.25" customHeight="1" x14ac:dyDescent="0.25">
      <c r="A43" s="619" t="s">
        <v>180</v>
      </c>
      <c r="B43" s="606">
        <v>5</v>
      </c>
      <c r="C43" s="226" t="s">
        <v>68</v>
      </c>
      <c r="D43" s="232">
        <v>0.05</v>
      </c>
      <c r="E43" s="233">
        <v>0.28000000000000003</v>
      </c>
      <c r="F43" s="233">
        <v>0.28000000000000003</v>
      </c>
      <c r="G43" s="233">
        <v>0.28000000000000003</v>
      </c>
      <c r="H43" s="233">
        <v>0.11</v>
      </c>
      <c r="I43" s="30"/>
      <c r="J43" s="30"/>
      <c r="K43" s="30"/>
      <c r="L43" s="30"/>
      <c r="M43" s="30"/>
      <c r="N43" s="30"/>
      <c r="O43" s="30"/>
      <c r="P43" s="74">
        <f t="shared" si="3"/>
        <v>1.0000000000000002</v>
      </c>
      <c r="Q43" s="563" t="s">
        <v>181</v>
      </c>
      <c r="R43" s="564"/>
      <c r="S43" s="564"/>
      <c r="T43" s="564"/>
      <c r="U43" s="564"/>
      <c r="V43" s="564"/>
      <c r="W43" s="564"/>
      <c r="X43" s="621"/>
      <c r="Y43" s="625" t="s">
        <v>182</v>
      </c>
      <c r="Z43" s="626"/>
      <c r="AA43" s="626"/>
      <c r="AB43" s="626"/>
      <c r="AC43" s="626"/>
      <c r="AD43" s="626"/>
      <c r="AE43" s="627"/>
    </row>
    <row r="44" spans="1:41" ht="74.25" customHeight="1" x14ac:dyDescent="0.25">
      <c r="A44" s="631"/>
      <c r="B44" s="607"/>
      <c r="C44" s="242" t="s">
        <v>73</v>
      </c>
      <c r="D44" s="230">
        <v>0.05</v>
      </c>
      <c r="E44" s="230">
        <v>0.28000000000000003</v>
      </c>
      <c r="F44" s="230">
        <v>0.28000000000000003</v>
      </c>
      <c r="G44" s="230">
        <v>0.28000000000000003</v>
      </c>
      <c r="H44" s="230">
        <v>0.11</v>
      </c>
      <c r="I44" s="28"/>
      <c r="J44" s="28"/>
      <c r="K44" s="28"/>
      <c r="L44" s="28"/>
      <c r="M44" s="28"/>
      <c r="N44" s="28"/>
      <c r="O44" s="28"/>
      <c r="P44" s="74">
        <f t="shared" si="3"/>
        <v>1.0000000000000002</v>
      </c>
      <c r="Q44" s="622"/>
      <c r="R44" s="623"/>
      <c r="S44" s="623"/>
      <c r="T44" s="623"/>
      <c r="U44" s="623"/>
      <c r="V44" s="623"/>
      <c r="W44" s="623"/>
      <c r="X44" s="624"/>
      <c r="Y44" s="628"/>
      <c r="Z44" s="629"/>
      <c r="AA44" s="629"/>
      <c r="AB44" s="629"/>
      <c r="AC44" s="629"/>
      <c r="AD44" s="629"/>
      <c r="AE44" s="630"/>
    </row>
    <row r="45" spans="1:41" ht="15" customHeight="1" x14ac:dyDescent="0.25">
      <c r="A45" s="1" t="s">
        <v>101</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3 Q35 Q41 AC35 Y35" xr:uid="{00000000-0002-0000-0600-000000000000}">
      <formula1>2000</formula1>
    </dataValidation>
    <dataValidation type="textLength" operator="lessThanOrEqual" allowBlank="1" showInputMessage="1" showErrorMessage="1" errorTitle="Máximo 2.000 caracteres" error="Máximo 2.000 caracteres" promptTitle="2.000 caracteres" sqref="Q30:Q31" xr:uid="{00000000-0002-0000-0600-000001000000}">
      <formula1>2000</formula1>
    </dataValidation>
    <dataValidation type="list" allowBlank="1" showInputMessage="1" showErrorMessage="1" sqref="C7:C9" xr:uid="{D98D1DB9-985F-408B-92EC-010740D9D65F}">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6" customWidth="1"/>
    <col min="6" max="6" width="19" style="31" customWidth="1"/>
    <col min="7" max="7" width="29.42578125" style="31" customWidth="1"/>
    <col min="8" max="8" width="36.28515625" style="31" customWidth="1"/>
    <col min="9" max="9" width="40" style="31" customWidth="1"/>
    <col min="10" max="16384" width="11.42578125" style="31"/>
  </cols>
  <sheetData>
    <row r="1" spans="1:9" s="44" customFormat="1" x14ac:dyDescent="0.25">
      <c r="A1" s="43" t="s">
        <v>183</v>
      </c>
      <c r="B1" s="43" t="s">
        <v>184</v>
      </c>
      <c r="C1" s="43" t="s">
        <v>185</v>
      </c>
      <c r="D1" s="43" t="s">
        <v>186</v>
      </c>
      <c r="E1" s="43" t="s">
        <v>187</v>
      </c>
      <c r="F1" s="43" t="s">
        <v>188</v>
      </c>
      <c r="G1" s="43" t="s">
        <v>189</v>
      </c>
      <c r="H1" s="43" t="s">
        <v>190</v>
      </c>
      <c r="I1" s="43" t="s">
        <v>191</v>
      </c>
    </row>
    <row r="2" spans="1:9" s="44" customFormat="1" x14ac:dyDescent="0.25">
      <c r="A2" s="45" t="s">
        <v>192</v>
      </c>
      <c r="B2" s="40" t="s">
        <v>193</v>
      </c>
      <c r="C2" s="45" t="s">
        <v>194</v>
      </c>
      <c r="D2" s="46" t="s">
        <v>195</v>
      </c>
      <c r="E2" s="41" t="s">
        <v>196</v>
      </c>
      <c r="F2" s="47" t="s">
        <v>197</v>
      </c>
      <c r="G2" s="48" t="s">
        <v>198</v>
      </c>
      <c r="H2" s="48" t="s">
        <v>199</v>
      </c>
      <c r="I2" s="47" t="s">
        <v>200</v>
      </c>
    </row>
    <row r="3" spans="1:9" x14ac:dyDescent="0.25">
      <c r="A3" s="45" t="s">
        <v>201</v>
      </c>
      <c r="B3" s="40" t="s">
        <v>202</v>
      </c>
      <c r="C3" s="45" t="s">
        <v>203</v>
      </c>
      <c r="D3" s="49" t="s">
        <v>204</v>
      </c>
      <c r="E3" s="41" t="s">
        <v>205</v>
      </c>
      <c r="F3" s="47" t="s">
        <v>206</v>
      </c>
      <c r="G3" s="48" t="s">
        <v>207</v>
      </c>
      <c r="H3" s="48" t="s">
        <v>208</v>
      </c>
      <c r="I3" s="47" t="s">
        <v>209</v>
      </c>
    </row>
    <row r="4" spans="1:9" x14ac:dyDescent="0.25">
      <c r="A4" s="45" t="s">
        <v>210</v>
      </c>
      <c r="B4" s="40" t="s">
        <v>211</v>
      </c>
      <c r="C4" s="45" t="s">
        <v>212</v>
      </c>
      <c r="D4" s="49" t="s">
        <v>213</v>
      </c>
      <c r="E4" s="41" t="s">
        <v>214</v>
      </c>
      <c r="F4" s="47" t="s">
        <v>215</v>
      </c>
      <c r="G4" s="48" t="s">
        <v>216</v>
      </c>
      <c r="H4" s="48" t="s">
        <v>217</v>
      </c>
      <c r="I4" s="47" t="s">
        <v>218</v>
      </c>
    </row>
    <row r="5" spans="1:9" x14ac:dyDescent="0.25">
      <c r="A5" s="45" t="s">
        <v>219</v>
      </c>
      <c r="B5" s="40" t="s">
        <v>220</v>
      </c>
      <c r="C5" s="45" t="s">
        <v>221</v>
      </c>
      <c r="D5" s="49" t="s">
        <v>222</v>
      </c>
      <c r="E5" s="41" t="s">
        <v>223</v>
      </c>
      <c r="F5" s="47" t="s">
        <v>224</v>
      </c>
      <c r="G5" s="48" t="s">
        <v>225</v>
      </c>
      <c r="H5" s="48" t="s">
        <v>226</v>
      </c>
      <c r="I5" s="47" t="s">
        <v>227</v>
      </c>
    </row>
    <row r="6" spans="1:9" ht="30" x14ac:dyDescent="0.25">
      <c r="A6" s="45" t="s">
        <v>228</v>
      </c>
      <c r="B6" s="40" t="s">
        <v>229</v>
      </c>
      <c r="C6" s="45" t="s">
        <v>230</v>
      </c>
      <c r="D6" s="49" t="s">
        <v>231</v>
      </c>
      <c r="E6" s="41" t="s">
        <v>232</v>
      </c>
      <c r="G6" s="48" t="s">
        <v>233</v>
      </c>
      <c r="H6" s="48" t="s">
        <v>234</v>
      </c>
      <c r="I6" s="47" t="s">
        <v>235</v>
      </c>
    </row>
    <row r="7" spans="1:9" ht="30" x14ac:dyDescent="0.25">
      <c r="B7" s="40" t="s">
        <v>236</v>
      </c>
      <c r="C7" s="45" t="s">
        <v>237</v>
      </c>
      <c r="D7" s="49" t="s">
        <v>238</v>
      </c>
      <c r="E7" s="47" t="s">
        <v>239</v>
      </c>
      <c r="G7" s="41" t="s">
        <v>240</v>
      </c>
      <c r="H7" s="48" t="s">
        <v>241</v>
      </c>
      <c r="I7" s="47" t="s">
        <v>242</v>
      </c>
    </row>
    <row r="8" spans="1:9" ht="30" x14ac:dyDescent="0.25">
      <c r="A8" s="50"/>
      <c r="B8" s="40" t="s">
        <v>243</v>
      </c>
      <c r="C8" s="45" t="s">
        <v>244</v>
      </c>
      <c r="D8" s="49" t="s">
        <v>245</v>
      </c>
      <c r="E8" s="47" t="s">
        <v>246</v>
      </c>
      <c r="I8" s="47" t="s">
        <v>247</v>
      </c>
    </row>
    <row r="9" spans="1:9" ht="32.1" customHeight="1" x14ac:dyDescent="0.25">
      <c r="A9" s="50"/>
      <c r="B9" s="40" t="s">
        <v>248</v>
      </c>
      <c r="C9" s="45" t="s">
        <v>249</v>
      </c>
      <c r="D9" s="49" t="s">
        <v>250</v>
      </c>
      <c r="E9" s="47" t="s">
        <v>251</v>
      </c>
      <c r="I9" s="47" t="s">
        <v>252</v>
      </c>
    </row>
    <row r="10" spans="1:9" x14ac:dyDescent="0.25">
      <c r="A10" s="50"/>
      <c r="B10" s="40" t="s">
        <v>253</v>
      </c>
      <c r="C10" s="45" t="s">
        <v>254</v>
      </c>
      <c r="D10" s="49" t="s">
        <v>255</v>
      </c>
      <c r="E10" s="47" t="s">
        <v>256</v>
      </c>
      <c r="I10" s="47" t="s">
        <v>257</v>
      </c>
    </row>
    <row r="11" spans="1:9" x14ac:dyDescent="0.25">
      <c r="A11" s="50"/>
      <c r="B11" s="40" t="s">
        <v>258</v>
      </c>
      <c r="C11" s="45" t="s">
        <v>259</v>
      </c>
      <c r="D11" s="49" t="s">
        <v>260</v>
      </c>
      <c r="E11" s="47" t="s">
        <v>261</v>
      </c>
      <c r="I11" s="47" t="s">
        <v>262</v>
      </c>
    </row>
    <row r="12" spans="1:9" ht="30" x14ac:dyDescent="0.25">
      <c r="A12" s="50"/>
      <c r="B12" s="40" t="s">
        <v>263</v>
      </c>
      <c r="C12" s="45" t="s">
        <v>264</v>
      </c>
      <c r="D12" s="49" t="s">
        <v>265</v>
      </c>
      <c r="E12" s="47" t="s">
        <v>266</v>
      </c>
      <c r="I12" s="47" t="s">
        <v>267</v>
      </c>
    </row>
    <row r="13" spans="1:9" x14ac:dyDescent="0.25">
      <c r="A13" s="50"/>
      <c r="B13" s="139" t="s">
        <v>268</v>
      </c>
      <c r="D13" s="49" t="s">
        <v>269</v>
      </c>
      <c r="E13" s="47" t="s">
        <v>270</v>
      </c>
      <c r="I13" s="47" t="s">
        <v>271</v>
      </c>
    </row>
    <row r="14" spans="1:9" x14ac:dyDescent="0.25">
      <c r="A14" s="50"/>
      <c r="B14" s="40" t="s">
        <v>272</v>
      </c>
      <c r="C14" s="50"/>
      <c r="D14" s="49" t="s">
        <v>273</v>
      </c>
      <c r="E14" s="47" t="s">
        <v>274</v>
      </c>
    </row>
    <row r="15" spans="1:9" x14ac:dyDescent="0.25">
      <c r="A15" s="50"/>
      <c r="B15" s="40" t="s">
        <v>275</v>
      </c>
      <c r="C15" s="50"/>
      <c r="D15" s="49" t="s">
        <v>276</v>
      </c>
      <c r="E15" s="47" t="s">
        <v>277</v>
      </c>
    </row>
    <row r="16" spans="1:9" x14ac:dyDescent="0.25">
      <c r="A16" s="50"/>
      <c r="B16" s="40" t="s">
        <v>278</v>
      </c>
      <c r="C16" s="50"/>
      <c r="D16" s="49" t="s">
        <v>279</v>
      </c>
      <c r="E16" s="51"/>
    </row>
    <row r="17" spans="1:5" x14ac:dyDescent="0.25">
      <c r="A17" s="50"/>
      <c r="B17" s="40" t="s">
        <v>280</v>
      </c>
      <c r="C17" s="50"/>
      <c r="D17" s="49" t="s">
        <v>281</v>
      </c>
      <c r="E17" s="51"/>
    </row>
    <row r="18" spans="1:5" x14ac:dyDescent="0.25">
      <c r="A18" s="50"/>
      <c r="B18" s="40" t="s">
        <v>282</v>
      </c>
      <c r="C18" s="50"/>
      <c r="D18" s="49" t="s">
        <v>283</v>
      </c>
      <c r="E18" s="51"/>
    </row>
    <row r="19" spans="1:5" x14ac:dyDescent="0.25">
      <c r="A19" s="50"/>
      <c r="B19" s="40" t="s">
        <v>284</v>
      </c>
      <c r="C19" s="50"/>
      <c r="D19" s="49" t="s">
        <v>285</v>
      </c>
      <c r="E19" s="51"/>
    </row>
    <row r="20" spans="1:5" x14ac:dyDescent="0.25">
      <c r="A20" s="50"/>
      <c r="B20" s="40" t="s">
        <v>286</v>
      </c>
      <c r="C20" s="50"/>
      <c r="D20" s="49" t="s">
        <v>287</v>
      </c>
      <c r="E20" s="51"/>
    </row>
    <row r="21" spans="1:5" x14ac:dyDescent="0.25">
      <c r="B21" s="40" t="s">
        <v>288</v>
      </c>
      <c r="D21" s="49" t="s">
        <v>289</v>
      </c>
      <c r="E21" s="51"/>
    </row>
    <row r="22" spans="1:5" x14ac:dyDescent="0.25">
      <c r="B22" s="40" t="s">
        <v>290</v>
      </c>
      <c r="D22" s="49" t="s">
        <v>291</v>
      </c>
      <c r="E22" s="51"/>
    </row>
    <row r="23" spans="1:5" x14ac:dyDescent="0.25">
      <c r="B23" s="40" t="s">
        <v>292</v>
      </c>
      <c r="D23" s="49" t="s">
        <v>293</v>
      </c>
      <c r="E23" s="51"/>
    </row>
    <row r="24" spans="1:5" x14ac:dyDescent="0.25">
      <c r="D24" s="52" t="s">
        <v>294</v>
      </c>
      <c r="E24" s="52" t="s">
        <v>295</v>
      </c>
    </row>
    <row r="25" spans="1:5" x14ac:dyDescent="0.25">
      <c r="D25" s="53" t="s">
        <v>296</v>
      </c>
      <c r="E25" s="47" t="s">
        <v>297</v>
      </c>
    </row>
    <row r="26" spans="1:5" x14ac:dyDescent="0.25">
      <c r="D26" s="53" t="s">
        <v>298</v>
      </c>
      <c r="E26" s="47" t="s">
        <v>299</v>
      </c>
    </row>
    <row r="27" spans="1:5" x14ac:dyDescent="0.25">
      <c r="D27" s="647" t="s">
        <v>300</v>
      </c>
      <c r="E27" s="47" t="s">
        <v>301</v>
      </c>
    </row>
    <row r="28" spans="1:5" x14ac:dyDescent="0.25">
      <c r="D28" s="648"/>
      <c r="E28" s="47" t="s">
        <v>302</v>
      </c>
    </row>
    <row r="29" spans="1:5" x14ac:dyDescent="0.25">
      <c r="D29" s="648"/>
      <c r="E29" s="47" t="s">
        <v>303</v>
      </c>
    </row>
    <row r="30" spans="1:5" x14ac:dyDescent="0.25">
      <c r="D30" s="649"/>
      <c r="E30" s="47" t="s">
        <v>304</v>
      </c>
    </row>
    <row r="31" spans="1:5" x14ac:dyDescent="0.25">
      <c r="D31" s="53" t="s">
        <v>305</v>
      </c>
      <c r="E31" s="47" t="s">
        <v>306</v>
      </c>
    </row>
    <row r="32" spans="1:5" x14ac:dyDescent="0.25">
      <c r="D32" s="53" t="s">
        <v>307</v>
      </c>
      <c r="E32" s="47" t="s">
        <v>308</v>
      </c>
    </row>
    <row r="33" spans="4:5" x14ac:dyDescent="0.25">
      <c r="D33" s="53" t="s">
        <v>309</v>
      </c>
      <c r="E33" s="47" t="s">
        <v>310</v>
      </c>
    </row>
    <row r="34" spans="4:5" x14ac:dyDescent="0.25">
      <c r="D34" s="53" t="s">
        <v>311</v>
      </c>
      <c r="E34" s="47" t="s">
        <v>312</v>
      </c>
    </row>
    <row r="35" spans="4:5" x14ac:dyDescent="0.25">
      <c r="D35" s="53" t="s">
        <v>313</v>
      </c>
      <c r="E35" s="47" t="s">
        <v>314</v>
      </c>
    </row>
    <row r="36" spans="4:5" x14ac:dyDescent="0.25">
      <c r="D36" s="53" t="s">
        <v>315</v>
      </c>
      <c r="E36" s="47" t="s">
        <v>316</v>
      </c>
    </row>
    <row r="37" spans="4:5" x14ac:dyDescent="0.25">
      <c r="D37" s="53" t="s">
        <v>317</v>
      </c>
      <c r="E37" s="47" t="s">
        <v>318</v>
      </c>
    </row>
    <row r="38" spans="4:5" x14ac:dyDescent="0.25">
      <c r="D38" s="53" t="s">
        <v>319</v>
      </c>
      <c r="E38" s="47" t="s">
        <v>320</v>
      </c>
    </row>
    <row r="39" spans="4:5" x14ac:dyDescent="0.25">
      <c r="D39" s="54" t="s">
        <v>321</v>
      </c>
      <c r="E39" s="47" t="s">
        <v>322</v>
      </c>
    </row>
    <row r="40" spans="4:5" x14ac:dyDescent="0.25">
      <c r="D40" s="54" t="s">
        <v>323</v>
      </c>
      <c r="E40" s="47" t="s">
        <v>324</v>
      </c>
    </row>
    <row r="41" spans="4:5" x14ac:dyDescent="0.25">
      <c r="D41" s="53" t="s">
        <v>325</v>
      </c>
      <c r="E41" s="47" t="s">
        <v>326</v>
      </c>
    </row>
    <row r="42" spans="4:5" x14ac:dyDescent="0.25">
      <c r="D42" s="53" t="s">
        <v>327</v>
      </c>
      <c r="E42" s="47" t="s">
        <v>328</v>
      </c>
    </row>
    <row r="43" spans="4:5" x14ac:dyDescent="0.25">
      <c r="D43" s="54" t="s">
        <v>329</v>
      </c>
      <c r="E43" s="47" t="s">
        <v>330</v>
      </c>
    </row>
    <row r="44" spans="4:5" x14ac:dyDescent="0.25">
      <c r="D44" s="55" t="s">
        <v>331</v>
      </c>
      <c r="E44" s="47" t="s">
        <v>332</v>
      </c>
    </row>
    <row r="45" spans="4:5" x14ac:dyDescent="0.25">
      <c r="D45" s="49" t="s">
        <v>333</v>
      </c>
      <c r="E45" s="47" t="s">
        <v>334</v>
      </c>
    </row>
    <row r="46" spans="4:5" x14ac:dyDescent="0.25">
      <c r="D46" s="49" t="s">
        <v>335</v>
      </c>
      <c r="E46" s="47" t="s">
        <v>336</v>
      </c>
    </row>
    <row r="47" spans="4:5" x14ac:dyDescent="0.25">
      <c r="D47" s="49" t="s">
        <v>337</v>
      </c>
      <c r="E47" s="47" t="s">
        <v>338</v>
      </c>
    </row>
    <row r="48" spans="4:5" x14ac:dyDescent="0.25">
      <c r="D48" s="49" t="s">
        <v>339</v>
      </c>
      <c r="E48" s="47" t="s">
        <v>340</v>
      </c>
    </row>
    <row r="49" spans="4:4" x14ac:dyDescent="0.25">
      <c r="D49" s="52" t="s">
        <v>341</v>
      </c>
    </row>
    <row r="50" spans="4:4" x14ac:dyDescent="0.25">
      <c r="D50" s="49" t="s">
        <v>342</v>
      </c>
    </row>
    <row r="51" spans="4:4" x14ac:dyDescent="0.25">
      <c r="D51" s="49" t="s">
        <v>343</v>
      </c>
    </row>
    <row r="52" spans="4:4" x14ac:dyDescent="0.25">
      <c r="D52" s="52" t="s">
        <v>344</v>
      </c>
    </row>
    <row r="53" spans="4:4" x14ac:dyDescent="0.25">
      <c r="D53" s="55" t="s">
        <v>345</v>
      </c>
    </row>
    <row r="54" spans="4:4" x14ac:dyDescent="0.25">
      <c r="D54" s="55" t="s">
        <v>346</v>
      </c>
    </row>
    <row r="55" spans="4:4" x14ac:dyDescent="0.25">
      <c r="D55" s="55" t="s">
        <v>347</v>
      </c>
    </row>
    <row r="56" spans="4:4" x14ac:dyDescent="0.25">
      <c r="D56" s="55" t="s">
        <v>348</v>
      </c>
    </row>
  </sheetData>
  <mergeCells count="1">
    <mergeCell ref="D27:D30"/>
  </mergeCells>
  <pageMargins left="0.7" right="0.7" top="0.75" bottom="0.75" header="0.3" footer="0.3"/>
  <pageSetup scale="27" orientation="landscape" r:id="rId1"/>
  <headerFooter>
    <oddFooter>&amp;C_x000D_&amp;1#&amp;"Calibri"&amp;10&amp;K000000 Información Pública Clasificada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B23"/>
  <sheetViews>
    <sheetView topLeftCell="AH15" zoomScale="60" zoomScaleNormal="60" workbookViewId="0">
      <selection activeCell="K16" sqref="K16:AX17"/>
    </sheetView>
  </sheetViews>
  <sheetFormatPr baseColWidth="10" defaultColWidth="10.85546875" defaultRowHeight="15" x14ac:dyDescent="0.25"/>
  <cols>
    <col min="1" max="1" width="10.140625" style="31" customWidth="1"/>
    <col min="2" max="2" width="10" style="31" customWidth="1"/>
    <col min="3" max="3" width="17.28515625" style="31" customWidth="1"/>
    <col min="4" max="6" width="8.28515625" style="31" customWidth="1"/>
    <col min="7" max="7" width="14.7109375" style="31" customWidth="1"/>
    <col min="8" max="8" width="15.85546875" style="31" customWidth="1"/>
    <col min="9" max="11" width="29.28515625" style="31" customWidth="1"/>
    <col min="12" max="12" width="20.42578125" style="31" customWidth="1"/>
    <col min="13" max="13" width="18.85546875" style="31" customWidth="1"/>
    <col min="14" max="14" width="15.28515625" style="31" customWidth="1"/>
    <col min="15" max="16" width="21.140625" style="31" customWidth="1"/>
    <col min="17" max="21" width="8.7109375" style="31" customWidth="1"/>
    <col min="22" max="22" width="22.28515625" style="31" customWidth="1"/>
    <col min="23" max="23" width="22.42578125" style="31" customWidth="1"/>
    <col min="24" max="25" width="7.42578125" style="31" customWidth="1"/>
    <col min="26" max="26" width="9.28515625" style="31" customWidth="1"/>
    <col min="27" max="27" width="7.42578125" style="31" customWidth="1"/>
    <col min="28" max="28" width="10.28515625" style="31" customWidth="1"/>
    <col min="29" max="34" width="7.42578125" style="31" customWidth="1"/>
    <col min="35" max="35" width="5.85546875" style="31" customWidth="1"/>
    <col min="36" max="36" width="8.140625" style="31" customWidth="1"/>
    <col min="37" max="37" width="8.140625" style="17" customWidth="1"/>
    <col min="38" max="46" width="8.140625" style="31" customWidth="1"/>
    <col min="47" max="47" width="5.85546875" style="31" customWidth="1"/>
    <col min="48" max="48" width="17.140625" style="31" customWidth="1"/>
    <col min="49" max="49" width="15.85546875" style="67" customWidth="1"/>
    <col min="50" max="50" width="57.5703125" style="31" customWidth="1"/>
    <col min="51" max="51" width="49.28515625" style="31" customWidth="1"/>
    <col min="52" max="52" width="61.28515625" style="31" customWidth="1"/>
    <col min="53" max="53" width="33" style="31" customWidth="1"/>
    <col min="54" max="54" width="24.42578125" style="31" customWidth="1"/>
    <col min="55" max="16384" width="10.85546875" style="31"/>
  </cols>
  <sheetData>
    <row r="1" spans="1:54" ht="15.95" customHeight="1" x14ac:dyDescent="0.25">
      <c r="A1" s="664" t="s">
        <v>0</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5"/>
      <c r="AR1" s="665"/>
      <c r="AS1" s="665"/>
      <c r="AT1" s="665"/>
      <c r="AU1" s="665"/>
      <c r="AV1" s="665"/>
      <c r="AW1" s="665"/>
      <c r="AX1" s="665"/>
      <c r="AY1" s="665"/>
      <c r="AZ1" s="666"/>
      <c r="BA1" s="680" t="s">
        <v>1</v>
      </c>
      <c r="BB1" s="681"/>
    </row>
    <row r="2" spans="1:54" ht="15.95" customHeight="1" x14ac:dyDescent="0.25">
      <c r="A2" s="667" t="s">
        <v>2</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68"/>
      <c r="AY2" s="668"/>
      <c r="AZ2" s="669"/>
      <c r="BA2" s="650" t="s">
        <v>3</v>
      </c>
      <c r="BB2" s="651"/>
    </row>
    <row r="3" spans="1:54" ht="15" customHeight="1" x14ac:dyDescent="0.25">
      <c r="A3" s="670" t="s">
        <v>349</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1"/>
      <c r="AP3" s="671"/>
      <c r="AQ3" s="671"/>
      <c r="AR3" s="671"/>
      <c r="AS3" s="671"/>
      <c r="AT3" s="671"/>
      <c r="AU3" s="671"/>
      <c r="AV3" s="671"/>
      <c r="AW3" s="671"/>
      <c r="AX3" s="671"/>
      <c r="AY3" s="671"/>
      <c r="AZ3" s="672"/>
      <c r="BA3" s="650" t="s">
        <v>5</v>
      </c>
      <c r="BB3" s="651"/>
    </row>
    <row r="4" spans="1:54" ht="15.95" customHeight="1" x14ac:dyDescent="0.25">
      <c r="A4" s="664"/>
      <c r="B4" s="665"/>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6"/>
      <c r="BA4" s="652" t="s">
        <v>350</v>
      </c>
      <c r="BB4" s="652"/>
    </row>
    <row r="5" spans="1:54" ht="15" customHeight="1" x14ac:dyDescent="0.25">
      <c r="A5" s="676" t="s">
        <v>351</v>
      </c>
      <c r="B5" s="677"/>
      <c r="C5" s="677"/>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8"/>
      <c r="AJ5" s="685" t="s">
        <v>13</v>
      </c>
      <c r="AK5" s="691"/>
      <c r="AL5" s="691"/>
      <c r="AM5" s="691"/>
      <c r="AN5" s="691"/>
      <c r="AO5" s="691"/>
      <c r="AP5" s="691"/>
      <c r="AQ5" s="691"/>
      <c r="AR5" s="691"/>
      <c r="AS5" s="691"/>
      <c r="AT5" s="691"/>
      <c r="AU5" s="691"/>
      <c r="AV5" s="691"/>
      <c r="AW5" s="686"/>
      <c r="AX5" s="661" t="s">
        <v>352</v>
      </c>
      <c r="AY5" s="661" t="s">
        <v>353</v>
      </c>
      <c r="AZ5" s="661" t="s">
        <v>354</v>
      </c>
      <c r="BA5" s="661" t="s">
        <v>355</v>
      </c>
      <c r="BB5" s="661" t="s">
        <v>356</v>
      </c>
    </row>
    <row r="6" spans="1:54" ht="15" customHeight="1" x14ac:dyDescent="0.25">
      <c r="A6" s="682" t="s">
        <v>9</v>
      </c>
      <c r="B6" s="682"/>
      <c r="C6" s="682"/>
      <c r="D6" s="683">
        <v>45449</v>
      </c>
      <c r="E6" s="684"/>
      <c r="F6" s="685" t="s">
        <v>10</v>
      </c>
      <c r="G6" s="686"/>
      <c r="H6" s="673" t="s">
        <v>11</v>
      </c>
      <c r="I6" s="673"/>
      <c r="J6" s="39"/>
      <c r="K6" s="80"/>
      <c r="L6" s="685"/>
      <c r="M6" s="691"/>
      <c r="N6" s="691"/>
      <c r="O6" s="691"/>
      <c r="P6" s="691"/>
      <c r="Q6" s="691"/>
      <c r="R6" s="691"/>
      <c r="S6" s="691"/>
      <c r="T6" s="691"/>
      <c r="U6" s="691"/>
      <c r="V6" s="691"/>
      <c r="W6" s="691"/>
      <c r="X6" s="32"/>
      <c r="Y6" s="32"/>
      <c r="Z6" s="32"/>
      <c r="AA6" s="32"/>
      <c r="AB6" s="32"/>
      <c r="AC6" s="32"/>
      <c r="AD6" s="32"/>
      <c r="AE6" s="32"/>
      <c r="AF6" s="32"/>
      <c r="AG6" s="32"/>
      <c r="AH6" s="32"/>
      <c r="AI6" s="33"/>
      <c r="AJ6" s="687"/>
      <c r="AK6" s="692"/>
      <c r="AL6" s="692"/>
      <c r="AM6" s="692"/>
      <c r="AN6" s="692"/>
      <c r="AO6" s="692"/>
      <c r="AP6" s="692"/>
      <c r="AQ6" s="692"/>
      <c r="AR6" s="692"/>
      <c r="AS6" s="692"/>
      <c r="AT6" s="692"/>
      <c r="AU6" s="692"/>
      <c r="AV6" s="692"/>
      <c r="AW6" s="688"/>
      <c r="AX6" s="662"/>
      <c r="AY6" s="662"/>
      <c r="AZ6" s="662"/>
      <c r="BA6" s="662"/>
      <c r="BB6" s="662"/>
    </row>
    <row r="7" spans="1:54" ht="15" customHeight="1" x14ac:dyDescent="0.25">
      <c r="A7" s="682"/>
      <c r="B7" s="682"/>
      <c r="C7" s="682"/>
      <c r="D7" s="684"/>
      <c r="E7" s="684"/>
      <c r="F7" s="687"/>
      <c r="G7" s="688"/>
      <c r="H7" s="673" t="s">
        <v>12</v>
      </c>
      <c r="I7" s="673"/>
      <c r="J7" s="39"/>
      <c r="K7" s="81"/>
      <c r="L7" s="687"/>
      <c r="M7" s="692"/>
      <c r="N7" s="692"/>
      <c r="O7" s="692"/>
      <c r="P7" s="692"/>
      <c r="Q7" s="692"/>
      <c r="R7" s="692"/>
      <c r="S7" s="692"/>
      <c r="T7" s="692"/>
      <c r="U7" s="692"/>
      <c r="V7" s="692"/>
      <c r="W7" s="692"/>
      <c r="X7" s="34"/>
      <c r="Y7" s="34"/>
      <c r="Z7" s="34"/>
      <c r="AA7" s="34"/>
      <c r="AB7" s="34"/>
      <c r="AC7" s="34"/>
      <c r="AD7" s="34"/>
      <c r="AE7" s="34"/>
      <c r="AF7" s="34"/>
      <c r="AG7" s="34"/>
      <c r="AH7" s="34"/>
      <c r="AI7" s="35"/>
      <c r="AJ7" s="687"/>
      <c r="AK7" s="692"/>
      <c r="AL7" s="692"/>
      <c r="AM7" s="692"/>
      <c r="AN7" s="692"/>
      <c r="AO7" s="692"/>
      <c r="AP7" s="692"/>
      <c r="AQ7" s="692"/>
      <c r="AR7" s="692"/>
      <c r="AS7" s="692"/>
      <c r="AT7" s="692"/>
      <c r="AU7" s="692"/>
      <c r="AV7" s="692"/>
      <c r="AW7" s="688"/>
      <c r="AX7" s="662"/>
      <c r="AY7" s="662"/>
      <c r="AZ7" s="662"/>
      <c r="BA7" s="662"/>
      <c r="BB7" s="662"/>
    </row>
    <row r="8" spans="1:54" ht="15" customHeight="1" x14ac:dyDescent="0.25">
      <c r="A8" s="682"/>
      <c r="B8" s="682"/>
      <c r="C8" s="682"/>
      <c r="D8" s="684"/>
      <c r="E8" s="684"/>
      <c r="F8" s="689"/>
      <c r="G8" s="690"/>
      <c r="H8" s="673" t="s">
        <v>13</v>
      </c>
      <c r="I8" s="673"/>
      <c r="J8" s="39" t="s">
        <v>14</v>
      </c>
      <c r="K8" s="82"/>
      <c r="L8" s="689"/>
      <c r="M8" s="693"/>
      <c r="N8" s="693"/>
      <c r="O8" s="693"/>
      <c r="P8" s="693"/>
      <c r="Q8" s="693"/>
      <c r="R8" s="693"/>
      <c r="S8" s="693"/>
      <c r="T8" s="693"/>
      <c r="U8" s="693"/>
      <c r="V8" s="693"/>
      <c r="W8" s="693"/>
      <c r="X8" s="36"/>
      <c r="Y8" s="36"/>
      <c r="Z8" s="36"/>
      <c r="AA8" s="36"/>
      <c r="AB8" s="36"/>
      <c r="AC8" s="36"/>
      <c r="AD8" s="36"/>
      <c r="AE8" s="36"/>
      <c r="AF8" s="36"/>
      <c r="AG8" s="36"/>
      <c r="AH8" s="36"/>
      <c r="AI8" s="37"/>
      <c r="AJ8" s="687"/>
      <c r="AK8" s="692"/>
      <c r="AL8" s="692"/>
      <c r="AM8" s="692"/>
      <c r="AN8" s="692"/>
      <c r="AO8" s="692"/>
      <c r="AP8" s="692"/>
      <c r="AQ8" s="692"/>
      <c r="AR8" s="692"/>
      <c r="AS8" s="692"/>
      <c r="AT8" s="692"/>
      <c r="AU8" s="692"/>
      <c r="AV8" s="692"/>
      <c r="AW8" s="688"/>
      <c r="AX8" s="662"/>
      <c r="AY8" s="662"/>
      <c r="AZ8" s="662"/>
      <c r="BA8" s="662"/>
      <c r="BB8" s="662"/>
    </row>
    <row r="9" spans="1:54" ht="15" customHeight="1" x14ac:dyDescent="0.25">
      <c r="A9" s="702" t="s">
        <v>357</v>
      </c>
      <c r="B9" s="703"/>
      <c r="C9" s="704"/>
      <c r="D9" s="697" t="s">
        <v>358</v>
      </c>
      <c r="E9" s="698"/>
      <c r="F9" s="698"/>
      <c r="G9" s="698"/>
      <c r="H9" s="698"/>
      <c r="I9" s="698"/>
      <c r="J9" s="698"/>
      <c r="K9" s="698"/>
      <c r="L9" s="699"/>
      <c r="M9" s="699"/>
      <c r="N9" s="699"/>
      <c r="O9" s="699"/>
      <c r="P9" s="699"/>
      <c r="Q9" s="699"/>
      <c r="R9" s="699"/>
      <c r="S9" s="699"/>
      <c r="T9" s="699"/>
      <c r="U9" s="699"/>
      <c r="V9" s="699"/>
      <c r="W9" s="699"/>
      <c r="X9" s="699"/>
      <c r="Y9" s="699"/>
      <c r="Z9" s="699"/>
      <c r="AA9" s="699"/>
      <c r="AB9" s="699"/>
      <c r="AC9" s="699"/>
      <c r="AD9" s="699"/>
      <c r="AE9" s="699"/>
      <c r="AF9" s="699"/>
      <c r="AG9" s="699"/>
      <c r="AH9" s="699"/>
      <c r="AI9" s="700"/>
      <c r="AJ9" s="687"/>
      <c r="AK9" s="692"/>
      <c r="AL9" s="692"/>
      <c r="AM9" s="692"/>
      <c r="AN9" s="692"/>
      <c r="AO9" s="692"/>
      <c r="AP9" s="692"/>
      <c r="AQ9" s="692"/>
      <c r="AR9" s="692"/>
      <c r="AS9" s="692"/>
      <c r="AT9" s="692"/>
      <c r="AU9" s="692"/>
      <c r="AV9" s="692"/>
      <c r="AW9" s="688"/>
      <c r="AX9" s="662"/>
      <c r="AY9" s="662"/>
      <c r="AZ9" s="662"/>
      <c r="BA9" s="662"/>
      <c r="BB9" s="662"/>
    </row>
    <row r="10" spans="1:54" ht="15" customHeight="1" x14ac:dyDescent="0.25">
      <c r="A10" s="694" t="s">
        <v>359</v>
      </c>
      <c r="B10" s="695"/>
      <c r="C10" s="696"/>
      <c r="D10" s="701" t="s">
        <v>360</v>
      </c>
      <c r="E10" s="699"/>
      <c r="F10" s="699"/>
      <c r="G10" s="699"/>
      <c r="H10" s="699"/>
      <c r="I10" s="699"/>
      <c r="J10" s="699"/>
      <c r="K10" s="699"/>
      <c r="L10" s="699"/>
      <c r="M10" s="699"/>
      <c r="N10" s="699"/>
      <c r="O10" s="699"/>
      <c r="P10" s="699"/>
      <c r="Q10" s="699"/>
      <c r="R10" s="699"/>
      <c r="S10" s="699"/>
      <c r="T10" s="699"/>
      <c r="U10" s="699"/>
      <c r="V10" s="699"/>
      <c r="W10" s="699"/>
      <c r="X10" s="699"/>
      <c r="Y10" s="699"/>
      <c r="Z10" s="699"/>
      <c r="AA10" s="699"/>
      <c r="AB10" s="699"/>
      <c r="AC10" s="699"/>
      <c r="AD10" s="699"/>
      <c r="AE10" s="699"/>
      <c r="AF10" s="699"/>
      <c r="AG10" s="699"/>
      <c r="AH10" s="699"/>
      <c r="AI10" s="700"/>
      <c r="AJ10" s="689"/>
      <c r="AK10" s="693"/>
      <c r="AL10" s="693"/>
      <c r="AM10" s="693"/>
      <c r="AN10" s="693"/>
      <c r="AO10" s="693"/>
      <c r="AP10" s="693"/>
      <c r="AQ10" s="693"/>
      <c r="AR10" s="693"/>
      <c r="AS10" s="693"/>
      <c r="AT10" s="693"/>
      <c r="AU10" s="693"/>
      <c r="AV10" s="693"/>
      <c r="AW10" s="690"/>
      <c r="AX10" s="662"/>
      <c r="AY10" s="662"/>
      <c r="AZ10" s="662"/>
      <c r="BA10" s="662"/>
      <c r="BB10" s="662"/>
    </row>
    <row r="11" spans="1:54" ht="39.950000000000003" customHeight="1" x14ac:dyDescent="0.25">
      <c r="A11" s="674" t="s">
        <v>361</v>
      </c>
      <c r="B11" s="679"/>
      <c r="C11" s="679"/>
      <c r="D11" s="679"/>
      <c r="E11" s="679"/>
      <c r="F11" s="679"/>
      <c r="G11" s="679"/>
      <c r="H11" s="675"/>
      <c r="I11" s="661" t="s">
        <v>362</v>
      </c>
      <c r="J11" s="661" t="s">
        <v>363</v>
      </c>
      <c r="K11" s="661" t="s">
        <v>364</v>
      </c>
      <c r="L11" s="661" t="s">
        <v>365</v>
      </c>
      <c r="M11" s="661" t="s">
        <v>366</v>
      </c>
      <c r="N11" s="661" t="s">
        <v>367</v>
      </c>
      <c r="O11" s="661" t="s">
        <v>368</v>
      </c>
      <c r="P11" s="661" t="s">
        <v>369</v>
      </c>
      <c r="Q11" s="674" t="s">
        <v>370</v>
      </c>
      <c r="R11" s="679"/>
      <c r="S11" s="679"/>
      <c r="T11" s="679"/>
      <c r="U11" s="675"/>
      <c r="V11" s="661" t="s">
        <v>371</v>
      </c>
      <c r="W11" s="661" t="s">
        <v>372</v>
      </c>
      <c r="X11" s="676" t="s">
        <v>373</v>
      </c>
      <c r="Y11" s="677"/>
      <c r="Z11" s="677"/>
      <c r="AA11" s="677"/>
      <c r="AB11" s="677"/>
      <c r="AC11" s="677"/>
      <c r="AD11" s="677"/>
      <c r="AE11" s="677"/>
      <c r="AF11" s="677"/>
      <c r="AG11" s="677"/>
      <c r="AH11" s="677"/>
      <c r="AI11" s="678"/>
      <c r="AJ11" s="676" t="s">
        <v>374</v>
      </c>
      <c r="AK11" s="677"/>
      <c r="AL11" s="677"/>
      <c r="AM11" s="677"/>
      <c r="AN11" s="677"/>
      <c r="AO11" s="677"/>
      <c r="AP11" s="677"/>
      <c r="AQ11" s="677"/>
      <c r="AR11" s="677"/>
      <c r="AS11" s="677"/>
      <c r="AT11" s="677"/>
      <c r="AU11" s="678"/>
      <c r="AV11" s="674" t="s">
        <v>41</v>
      </c>
      <c r="AW11" s="675"/>
      <c r="AX11" s="662"/>
      <c r="AY11" s="662"/>
      <c r="AZ11" s="662"/>
      <c r="BA11" s="662"/>
      <c r="BB11" s="662"/>
    </row>
    <row r="12" spans="1:54" ht="42.75" x14ac:dyDescent="0.25">
      <c r="A12" s="38" t="s">
        <v>375</v>
      </c>
      <c r="B12" s="38" t="s">
        <v>376</v>
      </c>
      <c r="C12" s="38" t="s">
        <v>377</v>
      </c>
      <c r="D12" s="196" t="s">
        <v>378</v>
      </c>
      <c r="E12" s="38" t="s">
        <v>379</v>
      </c>
      <c r="F12" s="38" t="s">
        <v>380</v>
      </c>
      <c r="G12" s="38" t="s">
        <v>381</v>
      </c>
      <c r="H12" s="38" t="s">
        <v>382</v>
      </c>
      <c r="I12" s="663"/>
      <c r="J12" s="663"/>
      <c r="K12" s="663"/>
      <c r="L12" s="663"/>
      <c r="M12" s="663"/>
      <c r="N12" s="663"/>
      <c r="O12" s="663"/>
      <c r="P12" s="663"/>
      <c r="Q12" s="38">
        <v>2020</v>
      </c>
      <c r="R12" s="38">
        <v>2021</v>
      </c>
      <c r="S12" s="38">
        <v>2022</v>
      </c>
      <c r="T12" s="38">
        <v>2023</v>
      </c>
      <c r="U12" s="38">
        <v>2024</v>
      </c>
      <c r="V12" s="663"/>
      <c r="W12" s="663"/>
      <c r="X12" s="274" t="s">
        <v>30</v>
      </c>
      <c r="Y12" s="274" t="s">
        <v>31</v>
      </c>
      <c r="Z12" s="274" t="s">
        <v>32</v>
      </c>
      <c r="AA12" s="274" t="s">
        <v>33</v>
      </c>
      <c r="AB12" s="274" t="s">
        <v>8</v>
      </c>
      <c r="AC12" s="42" t="s">
        <v>34</v>
      </c>
      <c r="AD12" s="42" t="s">
        <v>35</v>
      </c>
      <c r="AE12" s="42" t="s">
        <v>36</v>
      </c>
      <c r="AF12" s="42" t="s">
        <v>37</v>
      </c>
      <c r="AG12" s="42" t="s">
        <v>38</v>
      </c>
      <c r="AH12" s="42" t="s">
        <v>39</v>
      </c>
      <c r="AI12" s="42" t="s">
        <v>40</v>
      </c>
      <c r="AJ12" s="42" t="s">
        <v>30</v>
      </c>
      <c r="AK12" s="42" t="s">
        <v>31</v>
      </c>
      <c r="AL12" s="42" t="s">
        <v>32</v>
      </c>
      <c r="AM12" s="42" t="s">
        <v>33</v>
      </c>
      <c r="AN12" s="42" t="s">
        <v>8</v>
      </c>
      <c r="AO12" s="42" t="s">
        <v>34</v>
      </c>
      <c r="AP12" s="42" t="s">
        <v>35</v>
      </c>
      <c r="AQ12" s="42" t="s">
        <v>36</v>
      </c>
      <c r="AR12" s="42" t="s">
        <v>37</v>
      </c>
      <c r="AS12" s="42" t="s">
        <v>38</v>
      </c>
      <c r="AT12" s="42" t="s">
        <v>39</v>
      </c>
      <c r="AU12" s="42" t="s">
        <v>40</v>
      </c>
      <c r="AV12" s="38" t="s">
        <v>383</v>
      </c>
      <c r="AW12" s="66" t="s">
        <v>384</v>
      </c>
      <c r="AX12" s="663"/>
      <c r="AY12" s="663"/>
      <c r="AZ12" s="663"/>
      <c r="BA12" s="663"/>
      <c r="BB12" s="663"/>
    </row>
    <row r="13" spans="1:54" ht="281.25" customHeight="1" x14ac:dyDescent="0.25">
      <c r="A13" s="94">
        <v>52</v>
      </c>
      <c r="B13" s="95"/>
      <c r="C13" s="95"/>
      <c r="D13" s="197"/>
      <c r="E13" s="95"/>
      <c r="F13" s="95"/>
      <c r="G13" s="96"/>
      <c r="H13" s="117" t="s">
        <v>385</v>
      </c>
      <c r="I13" s="130" t="s">
        <v>386</v>
      </c>
      <c r="J13" s="130" t="s">
        <v>387</v>
      </c>
      <c r="K13" s="130" t="s">
        <v>388</v>
      </c>
      <c r="L13" s="130" t="s">
        <v>389</v>
      </c>
      <c r="M13" s="130">
        <v>1</v>
      </c>
      <c r="N13" s="130" t="s">
        <v>390</v>
      </c>
      <c r="O13" s="130" t="s">
        <v>391</v>
      </c>
      <c r="P13" s="138" t="s">
        <v>392</v>
      </c>
      <c r="Q13" s="97">
        <v>0.3</v>
      </c>
      <c r="R13" s="97">
        <v>0.7</v>
      </c>
      <c r="S13" s="97">
        <v>1</v>
      </c>
      <c r="T13" s="97">
        <v>1</v>
      </c>
      <c r="U13" s="97">
        <v>1</v>
      </c>
      <c r="V13" s="126" t="s">
        <v>393</v>
      </c>
      <c r="W13" s="127" t="s">
        <v>394</v>
      </c>
      <c r="X13" s="99"/>
      <c r="Y13" s="99"/>
      <c r="Z13" s="191">
        <v>1</v>
      </c>
      <c r="AA13" s="191"/>
      <c r="AB13" s="191">
        <v>1</v>
      </c>
      <c r="AC13" s="99"/>
      <c r="AD13" s="99"/>
      <c r="AE13" s="99"/>
      <c r="AF13" s="100"/>
      <c r="AG13" s="303"/>
      <c r="AH13" s="304"/>
      <c r="AI13" s="102"/>
      <c r="AJ13" s="102"/>
      <c r="AK13" s="244"/>
      <c r="AL13" s="102">
        <v>1</v>
      </c>
      <c r="AM13" s="244"/>
      <c r="AN13" s="101">
        <v>1</v>
      </c>
      <c r="AO13" s="101"/>
      <c r="AP13" s="101"/>
      <c r="AQ13" s="101"/>
      <c r="AR13" s="101"/>
      <c r="AS13" s="101"/>
      <c r="AT13" s="101"/>
      <c r="AU13" s="103"/>
      <c r="AV13" s="104">
        <v>1</v>
      </c>
      <c r="AW13" s="103">
        <f>+AV13/U13</f>
        <v>1</v>
      </c>
      <c r="AX13" s="329" t="s">
        <v>395</v>
      </c>
      <c r="AY13" s="324" t="s">
        <v>396</v>
      </c>
      <c r="AZ13" s="324" t="s">
        <v>395</v>
      </c>
      <c r="BA13" s="330" t="s">
        <v>385</v>
      </c>
      <c r="BB13" s="330" t="s">
        <v>385</v>
      </c>
    </row>
    <row r="14" spans="1:54" ht="180" x14ac:dyDescent="0.25">
      <c r="A14" s="94">
        <v>53</v>
      </c>
      <c r="B14" s="95"/>
      <c r="C14" s="95"/>
      <c r="D14" s="197"/>
      <c r="E14" s="95"/>
      <c r="F14" s="95"/>
      <c r="G14" s="96"/>
      <c r="H14" s="117" t="s">
        <v>385</v>
      </c>
      <c r="I14" s="130" t="s">
        <v>397</v>
      </c>
      <c r="J14" s="130" t="s">
        <v>398</v>
      </c>
      <c r="K14" s="130" t="s">
        <v>399</v>
      </c>
      <c r="L14" s="130" t="s">
        <v>400</v>
      </c>
      <c r="M14" s="130">
        <v>100</v>
      </c>
      <c r="N14" s="130" t="s">
        <v>401</v>
      </c>
      <c r="O14" s="130" t="s">
        <v>402</v>
      </c>
      <c r="P14" s="138" t="s">
        <v>392</v>
      </c>
      <c r="Q14" s="189">
        <v>7.0000000000000007E-2</v>
      </c>
      <c r="R14" s="189">
        <v>0.18</v>
      </c>
      <c r="S14" s="190">
        <v>0.25</v>
      </c>
      <c r="T14" s="190">
        <v>0.25</v>
      </c>
      <c r="U14" s="190">
        <v>0.25</v>
      </c>
      <c r="V14" s="128" t="s">
        <v>393</v>
      </c>
      <c r="W14" s="127" t="s">
        <v>394</v>
      </c>
      <c r="X14" s="105"/>
      <c r="Y14" s="105"/>
      <c r="Z14" s="192">
        <v>0.12</v>
      </c>
      <c r="AA14" s="193"/>
      <c r="AB14" s="192">
        <v>0.13</v>
      </c>
      <c r="AC14" s="105"/>
      <c r="AD14" s="105"/>
      <c r="AE14" s="105"/>
      <c r="AF14" s="105"/>
      <c r="AG14" s="305"/>
      <c r="AH14" s="106"/>
      <c r="AI14" s="106"/>
      <c r="AJ14" s="107"/>
      <c r="AK14" s="245"/>
      <c r="AL14" s="233">
        <v>0</v>
      </c>
      <c r="AM14" s="245"/>
      <c r="AN14" s="331">
        <v>0.25</v>
      </c>
      <c r="AO14" s="106"/>
      <c r="AP14" s="106"/>
      <c r="AQ14" s="106"/>
      <c r="AR14" s="106"/>
      <c r="AS14" s="106"/>
      <c r="AT14" s="106"/>
      <c r="AU14" s="103"/>
      <c r="AV14" s="301">
        <f>SUM(AJ14:AU14)</f>
        <v>0.25</v>
      </c>
      <c r="AW14" s="103">
        <f t="shared" ref="AW14" si="0">+AV14/U14</f>
        <v>1</v>
      </c>
      <c r="AX14" s="104" t="s">
        <v>403</v>
      </c>
      <c r="AY14" s="104" t="s">
        <v>404</v>
      </c>
      <c r="AZ14" s="104" t="s">
        <v>403</v>
      </c>
      <c r="BA14" s="104" t="s">
        <v>385</v>
      </c>
      <c r="BB14" s="104" t="s">
        <v>385</v>
      </c>
    </row>
    <row r="15" spans="1:54" ht="195" x14ac:dyDescent="0.25">
      <c r="A15" s="94">
        <v>56</v>
      </c>
      <c r="B15" s="95"/>
      <c r="C15" s="95"/>
      <c r="D15" s="197"/>
      <c r="E15" s="95"/>
      <c r="F15" s="95"/>
      <c r="G15" s="96"/>
      <c r="H15" s="117" t="s">
        <v>385</v>
      </c>
      <c r="I15" s="130" t="s">
        <v>405</v>
      </c>
      <c r="J15" s="130" t="s">
        <v>406</v>
      </c>
      <c r="K15" s="130" t="s">
        <v>407</v>
      </c>
      <c r="L15" s="130" t="s">
        <v>400</v>
      </c>
      <c r="M15" s="130">
        <v>2</v>
      </c>
      <c r="N15" s="130" t="s">
        <v>390</v>
      </c>
      <c r="O15" s="130" t="s">
        <v>408</v>
      </c>
      <c r="P15" s="138" t="s">
        <v>392</v>
      </c>
      <c r="Q15" s="97">
        <v>0.1</v>
      </c>
      <c r="R15" s="108">
        <v>0.49</v>
      </c>
      <c r="S15" s="109">
        <v>0.51</v>
      </c>
      <c r="T15" s="110">
        <f>0.5+0.01</f>
        <v>0.51</v>
      </c>
      <c r="U15" s="97">
        <f>0.4-0.01</f>
        <v>0.39</v>
      </c>
      <c r="V15" s="126" t="s">
        <v>393</v>
      </c>
      <c r="W15" s="129" t="s">
        <v>409</v>
      </c>
      <c r="X15" s="111"/>
      <c r="Y15" s="111"/>
      <c r="Z15" s="302">
        <v>0.19</v>
      </c>
      <c r="AA15" s="194"/>
      <c r="AB15" s="302">
        <v>0.2</v>
      </c>
      <c r="AC15" s="111"/>
      <c r="AD15" s="111"/>
      <c r="AE15" s="111"/>
      <c r="AF15" s="111"/>
      <c r="AG15" s="111"/>
      <c r="AH15" s="106"/>
      <c r="AI15" s="106"/>
      <c r="AJ15" s="106"/>
      <c r="AK15" s="245"/>
      <c r="AL15" s="107">
        <v>0.19</v>
      </c>
      <c r="AM15" s="245"/>
      <c r="AN15" s="302">
        <v>0.2</v>
      </c>
      <c r="AO15" s="106"/>
      <c r="AP15" s="106"/>
      <c r="AQ15" s="106"/>
      <c r="AR15" s="106"/>
      <c r="AS15" s="106"/>
      <c r="AT15" s="112"/>
      <c r="AU15" s="103"/>
      <c r="AV15" s="302">
        <f>SUM(AJ15:AU15)</f>
        <v>0.39</v>
      </c>
      <c r="AW15" s="103">
        <f>+AV15/U15</f>
        <v>1</v>
      </c>
      <c r="AX15" s="329" t="s">
        <v>410</v>
      </c>
      <c r="AY15" s="324" t="s">
        <v>396</v>
      </c>
      <c r="AZ15" s="329" t="s">
        <v>410</v>
      </c>
      <c r="BA15" s="330" t="s">
        <v>385</v>
      </c>
      <c r="BB15" s="330" t="s">
        <v>385</v>
      </c>
    </row>
    <row r="16" spans="1:54" ht="334.5" customHeight="1" x14ac:dyDescent="0.25">
      <c r="A16" s="95"/>
      <c r="B16" s="95"/>
      <c r="C16" s="95"/>
      <c r="D16" s="198">
        <v>21</v>
      </c>
      <c r="E16" s="95"/>
      <c r="F16" s="95"/>
      <c r="G16" s="96"/>
      <c r="H16" s="117" t="s">
        <v>385</v>
      </c>
      <c r="I16" s="130"/>
      <c r="J16" s="130" t="s">
        <v>411</v>
      </c>
      <c r="K16" s="130" t="s">
        <v>412</v>
      </c>
      <c r="L16" s="130" t="s">
        <v>400</v>
      </c>
      <c r="M16" s="134">
        <v>12000</v>
      </c>
      <c r="N16" s="130" t="s">
        <v>413</v>
      </c>
      <c r="O16" s="130" t="s">
        <v>414</v>
      </c>
      <c r="P16" s="138" t="s">
        <v>392</v>
      </c>
      <c r="Q16" s="97">
        <v>0</v>
      </c>
      <c r="R16" s="113">
        <v>3000</v>
      </c>
      <c r="S16" s="114">
        <v>4000</v>
      </c>
      <c r="T16" s="113">
        <v>4000</v>
      </c>
      <c r="U16" s="113">
        <v>1000</v>
      </c>
      <c r="V16" s="130" t="s">
        <v>415</v>
      </c>
      <c r="W16" s="131" t="s">
        <v>416</v>
      </c>
      <c r="X16" s="39"/>
      <c r="Y16" s="39">
        <v>250</v>
      </c>
      <c r="Z16" s="39">
        <v>250</v>
      </c>
      <c r="AA16" s="39">
        <v>250</v>
      </c>
      <c r="AB16" s="39">
        <v>250</v>
      </c>
      <c r="AC16" s="41"/>
      <c r="AD16" s="41"/>
      <c r="AE16" s="41"/>
      <c r="AF16" s="41"/>
      <c r="AG16" s="41"/>
      <c r="AH16" s="106"/>
      <c r="AI16" s="106"/>
      <c r="AJ16" s="106">
        <v>0</v>
      </c>
      <c r="AK16" s="246">
        <v>45</v>
      </c>
      <c r="AL16" s="106">
        <v>138</v>
      </c>
      <c r="AM16" s="246">
        <v>429</v>
      </c>
      <c r="AN16" s="106">
        <v>569</v>
      </c>
      <c r="AO16" s="106"/>
      <c r="AP16" s="106"/>
      <c r="AQ16" s="106"/>
      <c r="AR16" s="106"/>
      <c r="AS16" s="106"/>
      <c r="AT16" s="115"/>
      <c r="AU16" s="103"/>
      <c r="AV16" s="115">
        <f>+SUM(AJ16:AU16)</f>
        <v>1181</v>
      </c>
      <c r="AW16" s="103">
        <f>+AV16/U16</f>
        <v>1.181</v>
      </c>
      <c r="AX16" s="317" t="s">
        <v>417</v>
      </c>
      <c r="AY16" s="321" t="s">
        <v>418</v>
      </c>
      <c r="AZ16" s="318" t="s">
        <v>419</v>
      </c>
      <c r="BA16" s="319" t="s">
        <v>385</v>
      </c>
      <c r="BB16" s="320" t="s">
        <v>385</v>
      </c>
    </row>
    <row r="17" spans="1:54" ht="90" x14ac:dyDescent="0.25">
      <c r="A17" s="95"/>
      <c r="B17" s="95"/>
      <c r="C17" s="95"/>
      <c r="D17" s="198">
        <v>22</v>
      </c>
      <c r="E17" s="116"/>
      <c r="F17" s="95"/>
      <c r="G17" s="96"/>
      <c r="H17" s="117" t="s">
        <v>385</v>
      </c>
      <c r="I17" s="130"/>
      <c r="J17" s="130" t="s">
        <v>420</v>
      </c>
      <c r="K17" s="130" t="s">
        <v>421</v>
      </c>
      <c r="L17" s="130" t="s">
        <v>400</v>
      </c>
      <c r="M17" s="134">
        <v>16500</v>
      </c>
      <c r="N17" s="130" t="s">
        <v>422</v>
      </c>
      <c r="O17" s="130" t="s">
        <v>423</v>
      </c>
      <c r="P17" s="138" t="s">
        <v>392</v>
      </c>
      <c r="Q17" s="97">
        <v>0</v>
      </c>
      <c r="R17" s="113">
        <v>4000</v>
      </c>
      <c r="S17" s="113">
        <v>5000</v>
      </c>
      <c r="T17" s="113">
        <v>5000</v>
      </c>
      <c r="U17" s="113">
        <v>2000</v>
      </c>
      <c r="V17" s="130" t="s">
        <v>415</v>
      </c>
      <c r="W17" s="131" t="s">
        <v>416</v>
      </c>
      <c r="X17" s="41"/>
      <c r="Y17" s="39">
        <v>500</v>
      </c>
      <c r="Z17" s="39">
        <v>500</v>
      </c>
      <c r="AA17" s="39">
        <v>500</v>
      </c>
      <c r="AB17" s="39">
        <v>500</v>
      </c>
      <c r="AC17" s="41"/>
      <c r="AD17" s="41"/>
      <c r="AE17" s="41"/>
      <c r="AF17" s="41"/>
      <c r="AG17" s="41"/>
      <c r="AH17" s="106"/>
      <c r="AI17" s="106"/>
      <c r="AJ17" s="106">
        <v>0</v>
      </c>
      <c r="AK17" s="246">
        <v>26</v>
      </c>
      <c r="AL17" s="106">
        <v>582</v>
      </c>
      <c r="AM17" s="246">
        <v>709</v>
      </c>
      <c r="AN17" s="106">
        <v>864</v>
      </c>
      <c r="AO17" s="106"/>
      <c r="AP17" s="106"/>
      <c r="AQ17" s="106"/>
      <c r="AR17" s="106"/>
      <c r="AS17" s="106"/>
      <c r="AT17" s="115"/>
      <c r="AU17" s="103"/>
      <c r="AV17" s="115">
        <f>+SUM(AJ17:AU17)</f>
        <v>2181</v>
      </c>
      <c r="AW17" s="103">
        <f>+AV17/U17</f>
        <v>1.0905</v>
      </c>
      <c r="AX17" s="322" t="s">
        <v>424</v>
      </c>
      <c r="AY17" s="321" t="s">
        <v>425</v>
      </c>
      <c r="AZ17" s="323" t="s">
        <v>426</v>
      </c>
      <c r="BA17" s="324" t="s">
        <v>385</v>
      </c>
      <c r="BB17" s="325" t="s">
        <v>385</v>
      </c>
    </row>
    <row r="18" spans="1:54" ht="90" x14ac:dyDescent="0.25">
      <c r="A18" s="96">
        <v>56</v>
      </c>
      <c r="B18" s="96"/>
      <c r="C18" s="96"/>
      <c r="D18" s="199"/>
      <c r="E18" s="96"/>
      <c r="F18" s="96"/>
      <c r="G18" s="96"/>
      <c r="H18" s="117" t="s">
        <v>385</v>
      </c>
      <c r="I18" s="132"/>
      <c r="J18" s="132" t="s">
        <v>427</v>
      </c>
      <c r="K18" s="135" t="s">
        <v>428</v>
      </c>
      <c r="L18" s="135" t="s">
        <v>400</v>
      </c>
      <c r="M18" s="136">
        <v>23</v>
      </c>
      <c r="N18" s="132" t="s">
        <v>429</v>
      </c>
      <c r="O18" s="132" t="s">
        <v>430</v>
      </c>
      <c r="P18" s="138" t="s">
        <v>392</v>
      </c>
      <c r="Q18" s="117">
        <v>2</v>
      </c>
      <c r="R18" s="117">
        <v>5</v>
      </c>
      <c r="S18" s="117">
        <v>8</v>
      </c>
      <c r="T18" s="117">
        <v>6</v>
      </c>
      <c r="U18" s="243">
        <v>2</v>
      </c>
      <c r="V18" s="132" t="s">
        <v>415</v>
      </c>
      <c r="W18" s="133" t="s">
        <v>416</v>
      </c>
      <c r="X18" s="118"/>
      <c r="Y18" s="118"/>
      <c r="Z18" s="184">
        <v>2</v>
      </c>
      <c r="AA18" s="118"/>
      <c r="AB18" s="275"/>
      <c r="AC18" s="118"/>
      <c r="AD18" s="118"/>
      <c r="AE18" s="118"/>
      <c r="AF18" s="118"/>
      <c r="AG18" s="118"/>
      <c r="AH18" s="119"/>
      <c r="AI18" s="119"/>
      <c r="AJ18" s="119">
        <v>0</v>
      </c>
      <c r="AK18" s="246">
        <v>0</v>
      </c>
      <c r="AL18" s="119">
        <v>1</v>
      </c>
      <c r="AM18" s="306">
        <v>1</v>
      </c>
      <c r="AN18" s="119">
        <v>0</v>
      </c>
      <c r="AO18" s="119"/>
      <c r="AP18" s="119"/>
      <c r="AQ18" s="106"/>
      <c r="AR18" s="119"/>
      <c r="AS18" s="119"/>
      <c r="AT18" s="115"/>
      <c r="AU18" s="103"/>
      <c r="AV18" s="115">
        <f>+SUM(AJ18:AU18)</f>
        <v>2</v>
      </c>
      <c r="AW18" s="103">
        <f>+AV18/U18</f>
        <v>1</v>
      </c>
      <c r="AX18" s="323" t="s">
        <v>431</v>
      </c>
      <c r="AY18" s="321" t="s">
        <v>432</v>
      </c>
      <c r="AZ18" s="323" t="s">
        <v>433</v>
      </c>
      <c r="BA18" s="321" t="s">
        <v>385</v>
      </c>
      <c r="BB18" s="325" t="s">
        <v>385</v>
      </c>
    </row>
    <row r="19" spans="1:54" ht="170.25" customHeight="1" x14ac:dyDescent="0.25">
      <c r="A19" s="98"/>
      <c r="B19" s="98"/>
      <c r="C19" s="98"/>
      <c r="D19" s="200"/>
      <c r="E19" s="98"/>
      <c r="F19" s="98"/>
      <c r="G19" s="98" t="s">
        <v>434</v>
      </c>
      <c r="H19" s="117" t="s">
        <v>385</v>
      </c>
      <c r="I19" s="127" t="s">
        <v>435</v>
      </c>
      <c r="J19" s="127" t="s">
        <v>436</v>
      </c>
      <c r="K19" s="127" t="s">
        <v>437</v>
      </c>
      <c r="L19" s="127" t="s">
        <v>438</v>
      </c>
      <c r="M19" s="137">
        <v>1</v>
      </c>
      <c r="N19" s="127" t="s">
        <v>439</v>
      </c>
      <c r="O19" s="127" t="s">
        <v>440</v>
      </c>
      <c r="P19" s="138" t="s">
        <v>392</v>
      </c>
      <c r="Q19" s="120">
        <v>0</v>
      </c>
      <c r="R19" s="120">
        <v>0</v>
      </c>
      <c r="S19" s="120">
        <v>0</v>
      </c>
      <c r="T19" s="121">
        <v>1</v>
      </c>
      <c r="U19" s="121">
        <v>1</v>
      </c>
      <c r="V19" s="127" t="s">
        <v>415</v>
      </c>
      <c r="W19" s="127" t="s">
        <v>441</v>
      </c>
      <c r="X19" s="195">
        <v>1</v>
      </c>
      <c r="Y19" s="195">
        <v>1</v>
      </c>
      <c r="Z19" s="195">
        <v>1</v>
      </c>
      <c r="AA19" s="195">
        <v>1</v>
      </c>
      <c r="AB19" s="195">
        <v>1</v>
      </c>
      <c r="AC19" s="122"/>
      <c r="AD19" s="122"/>
      <c r="AE19" s="122"/>
      <c r="AF19" s="122"/>
      <c r="AG19" s="122"/>
      <c r="AH19" s="123"/>
      <c r="AI19" s="123"/>
      <c r="AJ19" s="123">
        <v>0</v>
      </c>
      <c r="AK19" s="247">
        <v>1</v>
      </c>
      <c r="AL19" s="123">
        <v>1</v>
      </c>
      <c r="AM19" s="123">
        <v>1</v>
      </c>
      <c r="AN19" s="123">
        <v>1</v>
      </c>
      <c r="AO19" s="123"/>
      <c r="AP19" s="123"/>
      <c r="AQ19" s="123"/>
      <c r="AR19" s="101"/>
      <c r="AS19" s="101"/>
      <c r="AT19" s="124"/>
      <c r="AU19" s="125"/>
      <c r="AV19" s="314">
        <v>1</v>
      </c>
      <c r="AW19" s="103">
        <f>+AV19/U19</f>
        <v>1</v>
      </c>
      <c r="AX19" s="327" t="s">
        <v>442</v>
      </c>
      <c r="AY19" s="324" t="s">
        <v>443</v>
      </c>
      <c r="AZ19" s="328" t="s">
        <v>444</v>
      </c>
      <c r="BA19" s="326" t="s">
        <v>385</v>
      </c>
      <c r="BB19" s="326" t="s">
        <v>385</v>
      </c>
    </row>
    <row r="20" spans="1:54" x14ac:dyDescent="0.25">
      <c r="A20" s="654" t="s">
        <v>101</v>
      </c>
      <c r="B20" s="655"/>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5"/>
      <c r="AP20" s="655"/>
      <c r="AQ20" s="655"/>
      <c r="AR20" s="655"/>
      <c r="AS20" s="655"/>
      <c r="AT20" s="655"/>
      <c r="AU20" s="655"/>
      <c r="AV20" s="655"/>
      <c r="AW20" s="655"/>
      <c r="AX20" s="656"/>
      <c r="AY20" s="656"/>
      <c r="AZ20" s="656"/>
      <c r="BA20" s="656"/>
      <c r="BB20" s="657"/>
    </row>
    <row r="21" spans="1:54" ht="42" customHeight="1" x14ac:dyDescent="0.25">
      <c r="A21" s="705" t="s">
        <v>445</v>
      </c>
      <c r="B21" s="705"/>
      <c r="C21" s="705"/>
      <c r="D21" s="659" t="s">
        <v>446</v>
      </c>
      <c r="E21" s="659"/>
      <c r="F21" s="659"/>
      <c r="G21" s="659"/>
      <c r="H21" s="659"/>
      <c r="I21" s="659"/>
      <c r="J21" s="653" t="s">
        <v>447</v>
      </c>
      <c r="K21" s="653"/>
      <c r="L21" s="653"/>
      <c r="M21" s="653"/>
      <c r="N21" s="653"/>
      <c r="O21" s="653"/>
      <c r="P21" s="653"/>
      <c r="Q21" s="653"/>
      <c r="R21" s="659" t="s">
        <v>446</v>
      </c>
      <c r="S21" s="659"/>
      <c r="T21" s="659"/>
      <c r="U21" s="659"/>
      <c r="V21" s="659"/>
      <c r="W21" s="659"/>
      <c r="X21" s="659" t="s">
        <v>446</v>
      </c>
      <c r="Y21" s="659"/>
      <c r="Z21" s="659"/>
      <c r="AA21" s="659"/>
      <c r="AB21" s="659"/>
      <c r="AC21" s="659"/>
      <c r="AD21" s="659"/>
      <c r="AE21" s="659"/>
      <c r="AF21" s="659" t="s">
        <v>446</v>
      </c>
      <c r="AG21" s="659"/>
      <c r="AH21" s="659"/>
      <c r="AI21" s="659"/>
      <c r="AJ21" s="659"/>
      <c r="AK21" s="659"/>
      <c r="AL21" s="659"/>
      <c r="AM21" s="659"/>
      <c r="AN21" s="659"/>
      <c r="AO21" s="659"/>
      <c r="AP21" s="659"/>
      <c r="AQ21" s="659"/>
      <c r="AR21" s="653" t="s">
        <v>448</v>
      </c>
      <c r="AS21" s="653"/>
      <c r="AT21" s="653"/>
      <c r="AU21" s="653"/>
      <c r="AV21" s="659" t="s">
        <v>449</v>
      </c>
      <c r="AW21" s="659"/>
      <c r="AX21" s="659"/>
      <c r="AY21" s="659"/>
      <c r="AZ21" s="659"/>
      <c r="BA21" s="659"/>
      <c r="BB21" s="659"/>
    </row>
    <row r="22" spans="1:54" ht="20.100000000000001" customHeight="1" x14ac:dyDescent="0.25">
      <c r="A22" s="705"/>
      <c r="B22" s="705"/>
      <c r="C22" s="705"/>
      <c r="D22" s="658" t="s">
        <v>450</v>
      </c>
      <c r="E22" s="658"/>
      <c r="F22" s="658"/>
      <c r="G22" s="658"/>
      <c r="H22" s="658"/>
      <c r="I22" s="658"/>
      <c r="J22" s="653"/>
      <c r="K22" s="653"/>
      <c r="L22" s="653"/>
      <c r="M22" s="653"/>
      <c r="N22" s="653"/>
      <c r="O22" s="653"/>
      <c r="P22" s="653"/>
      <c r="Q22" s="653"/>
      <c r="R22" s="658" t="s">
        <v>451</v>
      </c>
      <c r="S22" s="658"/>
      <c r="T22" s="658"/>
      <c r="U22" s="658"/>
      <c r="V22" s="658"/>
      <c r="W22" s="658"/>
      <c r="X22" s="658" t="s">
        <v>452</v>
      </c>
      <c r="Y22" s="658"/>
      <c r="Z22" s="658"/>
      <c r="AA22" s="658"/>
      <c r="AB22" s="658"/>
      <c r="AC22" s="658"/>
      <c r="AD22" s="658"/>
      <c r="AE22" s="658"/>
      <c r="AF22" s="659" t="s">
        <v>453</v>
      </c>
      <c r="AG22" s="659"/>
      <c r="AH22" s="659"/>
      <c r="AI22" s="659"/>
      <c r="AJ22" s="659"/>
      <c r="AK22" s="659"/>
      <c r="AL22" s="659"/>
      <c r="AM22" s="659"/>
      <c r="AN22" s="659"/>
      <c r="AO22" s="659"/>
      <c r="AP22" s="659"/>
      <c r="AQ22" s="659"/>
      <c r="AR22" s="653"/>
      <c r="AS22" s="653"/>
      <c r="AT22" s="653"/>
      <c r="AU22" s="653"/>
      <c r="AV22" s="658" t="s">
        <v>454</v>
      </c>
      <c r="AW22" s="658"/>
      <c r="AX22" s="658"/>
      <c r="AY22" s="658"/>
      <c r="AZ22" s="658"/>
      <c r="BA22" s="658"/>
      <c r="BB22" s="658"/>
    </row>
    <row r="23" spans="1:54" ht="20.100000000000001" customHeight="1" x14ac:dyDescent="0.25">
      <c r="A23" s="705"/>
      <c r="B23" s="705"/>
      <c r="C23" s="705"/>
      <c r="D23" s="658" t="s">
        <v>455</v>
      </c>
      <c r="E23" s="658"/>
      <c r="F23" s="658"/>
      <c r="G23" s="658"/>
      <c r="H23" s="658"/>
      <c r="I23" s="658"/>
      <c r="J23" s="653"/>
      <c r="K23" s="653"/>
      <c r="L23" s="653"/>
      <c r="M23" s="653"/>
      <c r="N23" s="653"/>
      <c r="O23" s="653"/>
      <c r="P23" s="653"/>
      <c r="Q23" s="653"/>
      <c r="R23" s="658" t="s">
        <v>456</v>
      </c>
      <c r="S23" s="658"/>
      <c r="T23" s="658"/>
      <c r="U23" s="658"/>
      <c r="V23" s="658"/>
      <c r="W23" s="658"/>
      <c r="X23" s="660" t="s">
        <v>457</v>
      </c>
      <c r="Y23" s="660"/>
      <c r="Z23" s="660"/>
      <c r="AA23" s="660"/>
      <c r="AB23" s="660"/>
      <c r="AC23" s="660"/>
      <c r="AD23" s="660"/>
      <c r="AE23" s="660"/>
      <c r="AF23" s="659" t="s">
        <v>458</v>
      </c>
      <c r="AG23" s="659"/>
      <c r="AH23" s="659"/>
      <c r="AI23" s="659"/>
      <c r="AJ23" s="659"/>
      <c r="AK23" s="659"/>
      <c r="AL23" s="659"/>
      <c r="AM23" s="659"/>
      <c r="AN23" s="659"/>
      <c r="AO23" s="659"/>
      <c r="AP23" s="659"/>
      <c r="AQ23" s="659"/>
      <c r="AR23" s="653"/>
      <c r="AS23" s="653"/>
      <c r="AT23" s="653"/>
      <c r="AU23" s="653"/>
      <c r="AV23" s="658" t="s">
        <v>459</v>
      </c>
      <c r="AW23" s="658"/>
      <c r="AX23" s="658"/>
      <c r="AY23" s="658"/>
      <c r="AZ23" s="658"/>
      <c r="BA23" s="658"/>
      <c r="BB23" s="658"/>
    </row>
  </sheetData>
  <mergeCells count="59">
    <mergeCell ref="W11:W12"/>
    <mergeCell ref="Q11:U11"/>
    <mergeCell ref="V11:V12"/>
    <mergeCell ref="O11:O12"/>
    <mergeCell ref="X21:AE21"/>
    <mergeCell ref="X22:AE22"/>
    <mergeCell ref="A21:C23"/>
    <mergeCell ref="J21:Q23"/>
    <mergeCell ref="R22:W22"/>
    <mergeCell ref="D22:I22"/>
    <mergeCell ref="D23:I23"/>
    <mergeCell ref="BA1:BB1"/>
    <mergeCell ref="BA2:BB2"/>
    <mergeCell ref="A6:C8"/>
    <mergeCell ref="D6:E8"/>
    <mergeCell ref="F6:G8"/>
    <mergeCell ref="AJ5:AW10"/>
    <mergeCell ref="L6:W8"/>
    <mergeCell ref="AY5:AY12"/>
    <mergeCell ref="H6:I6"/>
    <mergeCell ref="A10:C10"/>
    <mergeCell ref="D9:AI9"/>
    <mergeCell ref="D10:AI10"/>
    <mergeCell ref="K11:K12"/>
    <mergeCell ref="P11:P12"/>
    <mergeCell ref="X11:AI11"/>
    <mergeCell ref="A9:C9"/>
    <mergeCell ref="A1:AZ1"/>
    <mergeCell ref="A2:AZ2"/>
    <mergeCell ref="A3:AZ4"/>
    <mergeCell ref="N11:N12"/>
    <mergeCell ref="M11:M12"/>
    <mergeCell ref="H7:I7"/>
    <mergeCell ref="H8:I8"/>
    <mergeCell ref="AV11:AW11"/>
    <mergeCell ref="AJ11:AU11"/>
    <mergeCell ref="AZ5:AZ12"/>
    <mergeCell ref="AX5:AX12"/>
    <mergeCell ref="A5:AI5"/>
    <mergeCell ref="A11:H11"/>
    <mergeCell ref="I11:I12"/>
    <mergeCell ref="J11:J12"/>
    <mergeCell ref="L11:L12"/>
    <mergeCell ref="BA3:BB3"/>
    <mergeCell ref="BA4:BB4"/>
    <mergeCell ref="AR21:AU23"/>
    <mergeCell ref="A20:BB20"/>
    <mergeCell ref="AV22:BB22"/>
    <mergeCell ref="AV21:BB21"/>
    <mergeCell ref="AV23:BB23"/>
    <mergeCell ref="D21:I21"/>
    <mergeCell ref="AF21:AQ21"/>
    <mergeCell ref="AF22:AQ22"/>
    <mergeCell ref="AF23:AQ23"/>
    <mergeCell ref="R21:W21"/>
    <mergeCell ref="X23:AE23"/>
    <mergeCell ref="R23:W23"/>
    <mergeCell ref="BA5:BA12"/>
    <mergeCell ref="BB5:BB12"/>
  </mergeCells>
  <pageMargins left="0.31496062992125984" right="0.31496062992125984" top="0.74803149606299213" bottom="0.74803149606299213" header="0.31496062992125984" footer="0.31496062992125984"/>
  <pageSetup scale="16" orientation="landscape" r:id="rId1"/>
  <headerFooter>
    <oddFooter>&amp;C_x000D_&amp;1#&amp;"Calibri"&amp;10&amp;K000000 Información Pública Clasificada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Jeimy Katerine Lozano Rios</DisplayName>
        <AccountId>717</AccountId>
        <AccountType/>
      </UserInfo>
      <UserInfo>
        <DisplayName>Marcela Londono Ruiz</DisplayName>
        <AccountId>937</AccountId>
        <AccountType/>
      </UserInfo>
      <UserInfo>
        <DisplayName>Jose Miguel Rueda Vasquez</DisplayName>
        <AccountId>985</AccountId>
        <AccountType/>
      </UserInfo>
      <UserInfo>
        <DisplayName>Constanza Liliana Gomez Romero</DisplayName>
        <AccountId>731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3C8AB6B7-D077-4C44-A435-B0A57ABF1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Meta 1</vt:lpstr>
      <vt:lpstr>Meta 2</vt:lpstr>
      <vt:lpstr>Meta 3</vt:lpstr>
      <vt:lpstr>Meta 4</vt:lpstr>
      <vt:lpstr>Meta 5</vt:lpstr>
      <vt:lpstr>Meta 6</vt:lpstr>
      <vt:lpstr>Meta 7</vt:lpstr>
      <vt:lpstr>LISTAS</vt:lpstr>
      <vt:lpstr>Indicadores PA</vt:lpstr>
      <vt:lpstr>Territorialización PA</vt:lpstr>
      <vt:lpstr>Control de Cambios</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2024-06-07T12:06:27Z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y fmtid="{D5CDD505-2E9C-101B-9397-08002B2CF9AE}" pid="4" name="MSIP_Label_630bdb00-ca10-497f-be05-67db4f93448b_Enabled">
    <vt:lpwstr>true</vt:lpwstr>
  </property>
  <property fmtid="{D5CDD505-2E9C-101B-9397-08002B2CF9AE}" pid="5" name="MSIP_Label_630bdb00-ca10-497f-be05-67db4f93448b_SetDate">
    <vt:lpwstr>2024-04-01T19:32:30Z</vt:lpwstr>
  </property>
  <property fmtid="{D5CDD505-2E9C-101B-9397-08002B2CF9AE}" pid="6" name="MSIP_Label_630bdb00-ca10-497f-be05-67db4f93448b_Method">
    <vt:lpwstr>Standard</vt:lpwstr>
  </property>
  <property fmtid="{D5CDD505-2E9C-101B-9397-08002B2CF9AE}" pid="7" name="MSIP_Label_630bdb00-ca10-497f-be05-67db4f93448b_Name">
    <vt:lpwstr>Información Pública Clasificada</vt:lpwstr>
  </property>
  <property fmtid="{D5CDD505-2E9C-101B-9397-08002B2CF9AE}" pid="8" name="MSIP_Label_630bdb00-ca10-497f-be05-67db4f93448b_SiteId">
    <vt:lpwstr>62014016-9db4-44c2-bf33-e4366b82fdaa</vt:lpwstr>
  </property>
  <property fmtid="{D5CDD505-2E9C-101B-9397-08002B2CF9AE}" pid="9" name="MSIP_Label_630bdb00-ca10-497f-be05-67db4f93448b_ActionId">
    <vt:lpwstr>1fed4ff0-6e4c-4eb4-ae24-9d42469377a8</vt:lpwstr>
  </property>
  <property fmtid="{D5CDD505-2E9C-101B-9397-08002B2CF9AE}" pid="10" name="MSIP_Label_630bdb00-ca10-497f-be05-67db4f93448b_ContentBits">
    <vt:lpwstr>2</vt:lpwstr>
  </property>
</Properties>
</file>