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OAP SDMUJER\VIGENCIA 2024 DIRECCIONAMIENTO E\PROYECTO 7673\PLAN DE ACCIÓN SEGUIMIENTO\MAYO\"/>
    </mc:Choice>
  </mc:AlternateContent>
  <xr:revisionPtr revIDLastSave="0" documentId="13_ncr:1_{94B94F3C-9E99-4E6F-AA91-9EF6C3F7B828}" xr6:coauthVersionLast="47" xr6:coauthVersionMax="47" xr10:uidLastSave="{00000000-0000-0000-0000-000000000000}"/>
  <bookViews>
    <workbookView xWindow="-108" yWindow="-108" windowWidth="23256" windowHeight="12456" tabRatio="727" activeTab="4" xr2:uid="{00000000-000D-0000-FFFF-FFFF00000000}"/>
  </bookViews>
  <sheets>
    <sheet name="M1-DGC" sheetId="45" r:id="rId1"/>
    <sheet name="M3-SCPI" sheetId="46" r:id="rId2"/>
    <sheet name="Indicadores.PA" sheetId="47" r:id="rId3"/>
    <sheet name="Hoja1" sheetId="42" state="hidden" r:id="rId4"/>
    <sheet name="Territorialización PA" sheetId="48" r:id="rId5"/>
    <sheet name="Control de Cambios" sheetId="41" r:id="rId6"/>
    <sheet name="Avance.PDD" sheetId="49" r:id="rId7"/>
    <sheet name="Seg.Vigencia.7673" sheetId="50" r:id="rId8"/>
    <sheet name="Seg.Reserva.7673" sheetId="51" r:id="rId9"/>
    <sheet name="LISTAS" sheetId="38" state="hidden" r:id="rId10"/>
  </sheets>
  <externalReferences>
    <externalReference r:id="rId11"/>
  </externalReferences>
  <definedNames>
    <definedName name="_xlnm._FilterDatabase" localSheetId="2" hidden="1">Indicadores.PA!$A$12:$BI$23</definedName>
    <definedName name="_xlnm._FilterDatabase" localSheetId="8" hidden="1">'Seg.Reserva.7673'!$A$1:$BO$40</definedName>
    <definedName name="_xlnm._FilterDatabase" localSheetId="7" hidden="1">'Seg.Vigencia.7673'!$A$1:$AR$1</definedName>
    <definedName name="_xlnm.Print_Area" localSheetId="2">Indicadores.PA!$A$1:$BB$23</definedName>
    <definedName name="_xlnm.Print_Area" localSheetId="0">'M1-DGC'!$A$1:$AE$48</definedName>
    <definedName name="_xlnm.Print_Area" localSheetId="1">'M3-SCPI'!$A$1:$AE$44</definedName>
    <definedName name="_xlnm.Print_Area" localSheetId="4">'Territorialización PA'!$A$1:$BL$60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45" l="1"/>
  <c r="AN15" i="47"/>
  <c r="AX48" i="51"/>
  <c r="AX45" i="51"/>
  <c r="AW45" i="51"/>
  <c r="AV45" i="51"/>
  <c r="AU45" i="51"/>
  <c r="AT45" i="51"/>
  <c r="AX44" i="51"/>
  <c r="AW44" i="51"/>
  <c r="AV44" i="51"/>
  <c r="AU44" i="51"/>
  <c r="AT44" i="51"/>
  <c r="AJ44" i="51"/>
  <c r="AI44" i="51"/>
  <c r="AH44" i="51"/>
  <c r="AG44" i="51"/>
  <c r="AU43" i="51"/>
  <c r="AV43" i="51" s="1"/>
  <c r="AW43" i="51" s="1"/>
  <c r="AX43" i="51" s="1"/>
  <c r="AJ43" i="51"/>
  <c r="AI43" i="51"/>
  <c r="AH43" i="51"/>
  <c r="AG43" i="51"/>
  <c r="AX41" i="51"/>
  <c r="AW41" i="51"/>
  <c r="AV41" i="51"/>
  <c r="AU41" i="51"/>
  <c r="AT41" i="51"/>
  <c r="AT43" i="51" s="1"/>
  <c r="AU40" i="51"/>
  <c r="AV40" i="51" s="1"/>
  <c r="AW40" i="51" s="1"/>
  <c r="AX40" i="51" s="1"/>
  <c r="AJ40" i="51"/>
  <c r="AI40" i="51"/>
  <c r="AH40" i="51"/>
  <c r="AG40" i="51"/>
  <c r="BF39" i="51"/>
  <c r="BE39" i="51"/>
  <c r="BD39" i="51"/>
  <c r="BC39" i="51"/>
  <c r="BB39" i="51"/>
  <c r="BA39" i="51"/>
  <c r="AZ39" i="51"/>
  <c r="AY39" i="51"/>
  <c r="AX39" i="51"/>
  <c r="BG39" i="51" s="1"/>
  <c r="AW39" i="51"/>
  <c r="AV39" i="51"/>
  <c r="AU39" i="51"/>
  <c r="AT39" i="51"/>
  <c r="BG38" i="51"/>
  <c r="AS38" i="51"/>
  <c r="AK38" i="51"/>
  <c r="AL38" i="51" s="1"/>
  <c r="BG37" i="51"/>
  <c r="AS37" i="51"/>
  <c r="AK37" i="51"/>
  <c r="AL37" i="51" s="1"/>
  <c r="BG36" i="51"/>
  <c r="AS36" i="51"/>
  <c r="AK36" i="51"/>
  <c r="AL36" i="51" s="1"/>
  <c r="BG35" i="51"/>
  <c r="AS35" i="51"/>
  <c r="AK35" i="51"/>
  <c r="AL35" i="51" s="1"/>
  <c r="BG34" i="51"/>
  <c r="AS34" i="51"/>
  <c r="AK34" i="51"/>
  <c r="AL34" i="51" s="1"/>
  <c r="BG33" i="51"/>
  <c r="AS33" i="51"/>
  <c r="AK33" i="51"/>
  <c r="AL33" i="51" s="1"/>
  <c r="BG32" i="51"/>
  <c r="AS32" i="51"/>
  <c r="AK32" i="51"/>
  <c r="AL32" i="51" s="1"/>
  <c r="BG31" i="51"/>
  <c r="AS31" i="51"/>
  <c r="AK31" i="51"/>
  <c r="AL31" i="51" s="1"/>
  <c r="BG30" i="51"/>
  <c r="AS30" i="51"/>
  <c r="AK30" i="51"/>
  <c r="AL30" i="51" s="1"/>
  <c r="BG29" i="51"/>
  <c r="AS29" i="51"/>
  <c r="AK29" i="51"/>
  <c r="AL29" i="51" s="1"/>
  <c r="BG28" i="51"/>
  <c r="AS28" i="51"/>
  <c r="AK28" i="51"/>
  <c r="AL28" i="51" s="1"/>
  <c r="BG27" i="51"/>
  <c r="AS27" i="51"/>
  <c r="AK27" i="51"/>
  <c r="AL27" i="51" s="1"/>
  <c r="BG26" i="51"/>
  <c r="AS26" i="51"/>
  <c r="AK26" i="51"/>
  <c r="AL26" i="51" s="1"/>
  <c r="BG25" i="51"/>
  <c r="AS25" i="51"/>
  <c r="AK25" i="51"/>
  <c r="AL25" i="51" s="1"/>
  <c r="BG24" i="51"/>
  <c r="AS24" i="51"/>
  <c r="AK24" i="51"/>
  <c r="AL24" i="51" s="1"/>
  <c r="BG23" i="51"/>
  <c r="AS23" i="51"/>
  <c r="AK23" i="51"/>
  <c r="AL23" i="51" s="1"/>
  <c r="BG22" i="51"/>
  <c r="AS22" i="51"/>
  <c r="AK22" i="51"/>
  <c r="AL22" i="51" s="1"/>
  <c r="BG21" i="51"/>
  <c r="AS21" i="51"/>
  <c r="AK21" i="51"/>
  <c r="AL21" i="51" s="1"/>
  <c r="BG20" i="51"/>
  <c r="AS20" i="51"/>
  <c r="AK20" i="51"/>
  <c r="AL20" i="51" s="1"/>
  <c r="BG19" i="51"/>
  <c r="AS19" i="51"/>
  <c r="AK19" i="51"/>
  <c r="AL19" i="51" s="1"/>
  <c r="BG18" i="51"/>
  <c r="AS18" i="51"/>
  <c r="AK18" i="51"/>
  <c r="AL18" i="51" s="1"/>
  <c r="BG17" i="51"/>
  <c r="AS17" i="51"/>
  <c r="AK17" i="51"/>
  <c r="AL17" i="51" s="1"/>
  <c r="BG16" i="51"/>
  <c r="AS16" i="51"/>
  <c r="AK16" i="51"/>
  <c r="AL16" i="51" s="1"/>
  <c r="BG15" i="51"/>
  <c r="AS15" i="51"/>
  <c r="AK15" i="51"/>
  <c r="AL15" i="51" s="1"/>
  <c r="BG14" i="51"/>
  <c r="AS14" i="51"/>
  <c r="AK14" i="51"/>
  <c r="AL14" i="51" s="1"/>
  <c r="BG13" i="51"/>
  <c r="AS13" i="51"/>
  <c r="AK13" i="51"/>
  <c r="AL13" i="51" s="1"/>
  <c r="BG12" i="51"/>
  <c r="AS12" i="51"/>
  <c r="AK12" i="51"/>
  <c r="AL12" i="51" s="1"/>
  <c r="BG11" i="51"/>
  <c r="AS11" i="51"/>
  <c r="AU48" i="51" s="1"/>
  <c r="AK11" i="51"/>
  <c r="AL11" i="51" s="1"/>
  <c r="BG10" i="51"/>
  <c r="AS10" i="51"/>
  <c r="AK10" i="51"/>
  <c r="AL10" i="51" s="1"/>
  <c r="BG9" i="51"/>
  <c r="AS9" i="51"/>
  <c r="AK9" i="51"/>
  <c r="AL9" i="51" s="1"/>
  <c r="BG8" i="51"/>
  <c r="AS8" i="51"/>
  <c r="AK8" i="51"/>
  <c r="AL8" i="51" s="1"/>
  <c r="BG7" i="51"/>
  <c r="AS7" i="51"/>
  <c r="AK7" i="51"/>
  <c r="AL7" i="51" s="1"/>
  <c r="BG6" i="51"/>
  <c r="AS6" i="51"/>
  <c r="AK6" i="51"/>
  <c r="AL6" i="51" s="1"/>
  <c r="BG5" i="51"/>
  <c r="AS5" i="51"/>
  <c r="AK5" i="51"/>
  <c r="AL5" i="51" s="1"/>
  <c r="BG4" i="51"/>
  <c r="AS4" i="51"/>
  <c r="AK4" i="51"/>
  <c r="AL4" i="51" s="1"/>
  <c r="BG3" i="51"/>
  <c r="AS3" i="51"/>
  <c r="AK3" i="51"/>
  <c r="AK43" i="51" s="1"/>
  <c r="BG2" i="51"/>
  <c r="AS2" i="51"/>
  <c r="AK2" i="51"/>
  <c r="AK40" i="51" s="1"/>
  <c r="AK46" i="51" s="1"/>
  <c r="AK44" i="51" l="1"/>
  <c r="AL3" i="51"/>
  <c r="AL43" i="51" s="1"/>
  <c r="AL2" i="51"/>
  <c r="AL44" i="51" l="1"/>
  <c r="AL40" i="51"/>
  <c r="AL62" i="50" l="1"/>
  <c r="AK62" i="50"/>
  <c r="AJ62" i="50"/>
  <c r="AI62" i="50"/>
  <c r="AH62" i="50"/>
  <c r="AG62" i="50"/>
  <c r="AL61" i="50"/>
  <c r="AK61" i="50"/>
  <c r="AJ61" i="50"/>
  <c r="AI61" i="50"/>
  <c r="AH61" i="50"/>
  <c r="AG61" i="50"/>
  <c r="AL60" i="50"/>
  <c r="AK60" i="50"/>
  <c r="AJ60" i="50"/>
  <c r="AI60" i="50"/>
  <c r="AH60" i="50"/>
  <c r="AG60" i="50"/>
  <c r="BA31" i="48"/>
  <c r="AZ31" i="48"/>
  <c r="S31" i="48"/>
  <c r="R31" i="48"/>
  <c r="BA30" i="48"/>
  <c r="AZ30" i="48"/>
  <c r="S30" i="48"/>
  <c r="R30" i="48"/>
  <c r="BA29" i="48"/>
  <c r="AZ29" i="48"/>
  <c r="S29" i="48"/>
  <c r="R29" i="48"/>
  <c r="BA28" i="48"/>
  <c r="AZ28" i="48"/>
  <c r="S28" i="48"/>
  <c r="R28" i="48"/>
  <c r="BA27" i="48"/>
  <c r="AZ27" i="48"/>
  <c r="S27" i="48"/>
  <c r="R27" i="48"/>
  <c r="BA26" i="48"/>
  <c r="AZ26" i="48"/>
  <c r="S26" i="48"/>
  <c r="R26" i="48"/>
  <c r="BA25" i="48"/>
  <c r="AZ25" i="48"/>
  <c r="S25" i="48"/>
  <c r="R25" i="48"/>
  <c r="BA24" i="48"/>
  <c r="AZ24" i="48"/>
  <c r="S24" i="48"/>
  <c r="R24" i="48"/>
  <c r="BA23" i="48"/>
  <c r="AZ23" i="48"/>
  <c r="S23" i="48"/>
  <c r="R23" i="48"/>
  <c r="BA22" i="48"/>
  <c r="AZ22" i="48"/>
  <c r="S22" i="48"/>
  <c r="R22" i="48"/>
  <c r="BA21" i="48"/>
  <c r="AZ21" i="48"/>
  <c r="S21" i="48"/>
  <c r="R21" i="48"/>
  <c r="BA20" i="48"/>
  <c r="AZ20" i="48"/>
  <c r="S20" i="48"/>
  <c r="R20" i="48"/>
  <c r="BA19" i="48"/>
  <c r="AZ19" i="48"/>
  <c r="S19" i="48"/>
  <c r="R19" i="48"/>
  <c r="BA18" i="48"/>
  <c r="AZ18" i="48"/>
  <c r="S18" i="48"/>
  <c r="R18" i="48"/>
  <c r="BA17" i="48"/>
  <c r="AZ17" i="48"/>
  <c r="S17" i="48"/>
  <c r="R17" i="48"/>
  <c r="BA16" i="48"/>
  <c r="AZ16" i="48"/>
  <c r="S16" i="48"/>
  <c r="R16" i="48"/>
  <c r="BA15" i="48"/>
  <c r="AZ15" i="48"/>
  <c r="S15" i="48"/>
  <c r="R15" i="48"/>
  <c r="BA14" i="48"/>
  <c r="AZ14" i="48"/>
  <c r="S14" i="48"/>
  <c r="R14" i="48"/>
  <c r="BA13" i="48"/>
  <c r="AZ13" i="48"/>
  <c r="S13" i="48"/>
  <c r="R13" i="48"/>
  <c r="BA12" i="48"/>
  <c r="AZ12" i="48"/>
  <c r="S12" i="48"/>
  <c r="R12" i="48"/>
  <c r="BA11" i="48"/>
  <c r="AZ11" i="48"/>
  <c r="S11" i="48"/>
  <c r="R11" i="48"/>
  <c r="AW14" i="47"/>
  <c r="AV14" i="47"/>
  <c r="AV13" i="47"/>
  <c r="AW13" i="47" s="1"/>
  <c r="P48" i="45"/>
  <c r="P47" i="45"/>
  <c r="P46" i="45"/>
  <c r="P45" i="45"/>
  <c r="P44" i="45"/>
  <c r="P43" i="45"/>
  <c r="P42" i="45"/>
  <c r="P41" i="45"/>
  <c r="P36" i="45"/>
  <c r="P35" i="45"/>
  <c r="P30" i="45"/>
  <c r="AC25" i="45"/>
  <c r="AE25" i="45" s="1"/>
  <c r="O25" i="45"/>
  <c r="N25" i="45"/>
  <c r="AC24" i="45"/>
  <c r="N24" i="45"/>
  <c r="AC23" i="45"/>
  <c r="AD23" i="45" s="1"/>
  <c r="O23" i="45"/>
  <c r="AC22" i="45"/>
  <c r="N22" i="45"/>
  <c r="AH36" i="45"/>
  <c r="AI36" i="45"/>
  <c r="AE23" i="45" l="1"/>
  <c r="AD25" i="45"/>
  <c r="N23" i="46" l="1"/>
  <c r="N24" i="46" s="1"/>
  <c r="AG24" i="46" s="1"/>
  <c r="AZ39" i="48"/>
  <c r="AM39" i="48"/>
  <c r="AN91" i="48"/>
  <c r="AL78" i="48" s="1"/>
  <c r="AJ78" i="48"/>
  <c r="N25" i="46" l="1"/>
  <c r="AG25" i="46" s="1"/>
  <c r="AC25" i="46" l="1"/>
  <c r="BM32" i="48"/>
  <c r="BL32" i="48"/>
  <c r="BK32" i="48"/>
  <c r="BJ32" i="48"/>
  <c r="BI32" i="48"/>
  <c r="BH32" i="48"/>
  <c r="BG32" i="48"/>
  <c r="BF32" i="48"/>
  <c r="BE32" i="48"/>
  <c r="BD32" i="48"/>
  <c r="BC32" i="48"/>
  <c r="BB32" i="48"/>
  <c r="AY32" i="48"/>
  <c r="AX32" i="48"/>
  <c r="AW32" i="48"/>
  <c r="AV32" i="48"/>
  <c r="AU32" i="48"/>
  <c r="AT32" i="48"/>
  <c r="AS32" i="48"/>
  <c r="AR32" i="48"/>
  <c r="AQ32" i="48"/>
  <c r="AP32" i="48"/>
  <c r="AO32" i="48"/>
  <c r="AN32" i="48"/>
  <c r="AM32" i="48"/>
  <c r="AL32" i="48"/>
  <c r="AK32" i="48"/>
  <c r="AJ32" i="48"/>
  <c r="AI32" i="48"/>
  <c r="AH32" i="48"/>
  <c r="AE32" i="48"/>
  <c r="AD32" i="48"/>
  <c r="AC32" i="48"/>
  <c r="AB32" i="48"/>
  <c r="AA32" i="48"/>
  <c r="Z32" i="48"/>
  <c r="Y32" i="48"/>
  <c r="X32" i="48"/>
  <c r="W32" i="48"/>
  <c r="V32" i="48"/>
  <c r="U32" i="48"/>
  <c r="T32" i="48"/>
  <c r="Q32" i="48"/>
  <c r="P32" i="48"/>
  <c r="O32" i="48"/>
  <c r="N32" i="48"/>
  <c r="M32" i="48"/>
  <c r="L32" i="48"/>
  <c r="K32" i="48"/>
  <c r="J32" i="48"/>
  <c r="I32" i="48"/>
  <c r="H32" i="48"/>
  <c r="G32" i="48"/>
  <c r="F32" i="48"/>
  <c r="E32" i="48"/>
  <c r="D32" i="48"/>
  <c r="C32" i="48"/>
  <c r="B32" i="48"/>
  <c r="BA32" i="48"/>
  <c r="AZ32" i="48"/>
  <c r="S32" i="48"/>
  <c r="BF17" i="47"/>
  <c r="AV16" i="47"/>
  <c r="AI44" i="46"/>
  <c r="AH25" i="46" l="1"/>
  <c r="R32" i="48"/>
  <c r="AI36" i="46"/>
  <c r="S45" i="48" l="1"/>
  <c r="S44" i="48"/>
  <c r="R44" i="48"/>
  <c r="S43" i="48"/>
  <c r="R43" i="48"/>
  <c r="S42" i="48"/>
  <c r="R42" i="48"/>
  <c r="S41" i="48"/>
  <c r="R41" i="48"/>
  <c r="S40" i="48"/>
  <c r="R40" i="48"/>
  <c r="AW19" i="47"/>
  <c r="AC23" i="46"/>
  <c r="AH44" i="46"/>
  <c r="AH36" i="46"/>
  <c r="I39" i="48"/>
  <c r="S39" i="48" s="1"/>
  <c r="O12" i="49"/>
  <c r="AJ15" i="47" s="1"/>
  <c r="U16" i="49"/>
  <c r="P9" i="49"/>
  <c r="Q9" i="49"/>
  <c r="R9" i="49"/>
  <c r="S9" i="49"/>
  <c r="T9" i="49"/>
  <c r="O9" i="49"/>
  <c r="I2" i="49" s="1"/>
  <c r="P2" i="49"/>
  <c r="Q2" i="49"/>
  <c r="R2" i="49"/>
  <c r="S2" i="49"/>
  <c r="T2" i="49"/>
  <c r="O2" i="49"/>
  <c r="G6" i="49"/>
  <c r="F5" i="49"/>
  <c r="E5" i="49"/>
  <c r="D5" i="49"/>
  <c r="C5" i="49"/>
  <c r="B5" i="49"/>
  <c r="G5" i="49" s="1"/>
  <c r="G4" i="49"/>
  <c r="O5" i="49"/>
  <c r="G3" i="49"/>
  <c r="G2" i="49"/>
  <c r="AA10" i="49"/>
  <c r="B35" i="46"/>
  <c r="P60" i="46"/>
  <c r="P59" i="46"/>
  <c r="P58" i="46"/>
  <c r="P57" i="46"/>
  <c r="P56" i="46"/>
  <c r="P55" i="46"/>
  <c r="B53" i="46"/>
  <c r="A53" i="46"/>
  <c r="A51" i="46"/>
  <c r="AV18" i="47"/>
  <c r="AW18" i="47" s="1"/>
  <c r="AV17" i="47"/>
  <c r="AW17" i="47" s="1"/>
  <c r="AW16" i="47"/>
  <c r="BL60" i="48"/>
  <c r="BK60" i="48"/>
  <c r="BJ60" i="48"/>
  <c r="BI60" i="48"/>
  <c r="BH60" i="48"/>
  <c r="BG60" i="48"/>
  <c r="BF60" i="48"/>
  <c r="BE60" i="48"/>
  <c r="BD60" i="48"/>
  <c r="BC60" i="48"/>
  <c r="BB60" i="48"/>
  <c r="BA60" i="48"/>
  <c r="AX60" i="48"/>
  <c r="AW60" i="48"/>
  <c r="AV60" i="48"/>
  <c r="AU60" i="48"/>
  <c r="AT60" i="48"/>
  <c r="AS60" i="48"/>
  <c r="AR60" i="48"/>
  <c r="AQ60" i="48"/>
  <c r="AP60" i="48"/>
  <c r="AO60" i="48"/>
  <c r="AN60" i="48"/>
  <c r="AM60" i="48"/>
  <c r="AL60" i="48"/>
  <c r="AE60" i="48"/>
  <c r="AD60" i="48"/>
  <c r="AC60" i="48"/>
  <c r="AB60" i="48"/>
  <c r="AA60" i="48"/>
  <c r="Z60" i="48"/>
  <c r="Y60" i="48"/>
  <c r="X60" i="48"/>
  <c r="W60" i="48"/>
  <c r="V60" i="48"/>
  <c r="U60" i="48"/>
  <c r="T60" i="48"/>
  <c r="Q60" i="48"/>
  <c r="P60" i="48"/>
  <c r="O60" i="48"/>
  <c r="N60" i="48"/>
  <c r="M60" i="48"/>
  <c r="L60" i="48"/>
  <c r="K60" i="48"/>
  <c r="J60" i="48"/>
  <c r="E60" i="48"/>
  <c r="AZ59" i="48"/>
  <c r="AY59" i="48"/>
  <c r="S59" i="48"/>
  <c r="R59" i="48"/>
  <c r="AZ58" i="48"/>
  <c r="AY58" i="48"/>
  <c r="S58" i="48"/>
  <c r="R58" i="48"/>
  <c r="AZ57" i="48"/>
  <c r="AY57" i="48"/>
  <c r="S57" i="48"/>
  <c r="R57" i="48"/>
  <c r="AZ56" i="48"/>
  <c r="AY56" i="48"/>
  <c r="S56" i="48"/>
  <c r="R56" i="48"/>
  <c r="AZ55" i="48"/>
  <c r="AY55" i="48"/>
  <c r="S55" i="48"/>
  <c r="R55" i="48"/>
  <c r="AZ54" i="48"/>
  <c r="AY54" i="48"/>
  <c r="S54" i="48"/>
  <c r="R54" i="48"/>
  <c r="AZ53" i="48"/>
  <c r="AY53" i="48"/>
  <c r="S53" i="48"/>
  <c r="R53" i="48"/>
  <c r="AZ52" i="48"/>
  <c r="AY52" i="48"/>
  <c r="S52" i="48"/>
  <c r="R52" i="48"/>
  <c r="AZ51" i="48"/>
  <c r="AY51" i="48"/>
  <c r="S51" i="48"/>
  <c r="R51" i="48"/>
  <c r="AZ50" i="48"/>
  <c r="AY50" i="48"/>
  <c r="S50" i="48"/>
  <c r="R50" i="48"/>
  <c r="AZ49" i="48"/>
  <c r="AY49" i="48"/>
  <c r="S49" i="48"/>
  <c r="R49" i="48"/>
  <c r="AZ48" i="48"/>
  <c r="AY48" i="48"/>
  <c r="S48" i="48"/>
  <c r="R48" i="48"/>
  <c r="AZ47" i="48"/>
  <c r="AY47" i="48"/>
  <c r="S47" i="48"/>
  <c r="R47" i="48"/>
  <c r="AZ46" i="48"/>
  <c r="AY46" i="48"/>
  <c r="S46" i="48"/>
  <c r="R46" i="48"/>
  <c r="AZ45" i="48"/>
  <c r="AY45" i="48"/>
  <c r="R45" i="48"/>
  <c r="AZ44" i="48"/>
  <c r="AY44" i="48"/>
  <c r="AZ43" i="48"/>
  <c r="AY43" i="48"/>
  <c r="AZ42" i="48"/>
  <c r="AY42" i="48"/>
  <c r="AZ41" i="48"/>
  <c r="AY41" i="48"/>
  <c r="AZ40" i="48"/>
  <c r="AY40" i="48"/>
  <c r="M3" i="49"/>
  <c r="P44" i="46"/>
  <c r="P43" i="46"/>
  <c r="E53" i="46" s="1"/>
  <c r="P42" i="46"/>
  <c r="P41" i="46"/>
  <c r="H52" i="46" s="1"/>
  <c r="P30" i="46"/>
  <c r="A30" i="46"/>
  <c r="O25" i="46"/>
  <c r="AC24" i="46"/>
  <c r="AE25" i="46" s="1"/>
  <c r="O23" i="46"/>
  <c r="AC22" i="46"/>
  <c r="N22" i="46"/>
  <c r="I52" i="46"/>
  <c r="I61" i="46" s="1"/>
  <c r="I62" i="46" s="1"/>
  <c r="I36" i="46" s="1"/>
  <c r="T11" i="49" s="1"/>
  <c r="T12" i="49" s="1"/>
  <c r="G54" i="46"/>
  <c r="I53" i="46"/>
  <c r="H54" i="46"/>
  <c r="F53" i="46"/>
  <c r="D53" i="46"/>
  <c r="I54" i="46"/>
  <c r="G53" i="46"/>
  <c r="F54" i="46"/>
  <c r="D54" i="46"/>
  <c r="H53" i="46"/>
  <c r="D51" i="46"/>
  <c r="D64" i="46" s="1"/>
  <c r="AD25" i="46"/>
  <c r="H61" i="46" l="1"/>
  <c r="H62" i="46" s="1"/>
  <c r="H36" i="46" s="1"/>
  <c r="AH24" i="46"/>
  <c r="D65" i="46"/>
  <c r="P53" i="46"/>
  <c r="S60" i="48"/>
  <c r="E52" i="46"/>
  <c r="E61" i="46" s="1"/>
  <c r="E62" i="46" s="1"/>
  <c r="E36" i="46" s="1"/>
  <c r="I51" i="46"/>
  <c r="I64" i="46" s="1"/>
  <c r="I65" i="46" s="1"/>
  <c r="I35" i="46" s="1"/>
  <c r="AZ60" i="48"/>
  <c r="G51" i="46"/>
  <c r="G64" i="46" s="1"/>
  <c r="G65" i="46" s="1"/>
  <c r="G35" i="46" s="1"/>
  <c r="E54" i="46"/>
  <c r="P54" i="46" s="1"/>
  <c r="AA2" i="49"/>
  <c r="J2" i="49"/>
  <c r="D52" i="46"/>
  <c r="F51" i="46"/>
  <c r="F64" i="46" s="1"/>
  <c r="F65" i="46" s="1"/>
  <c r="F35" i="46" s="1"/>
  <c r="G52" i="46"/>
  <c r="G61" i="46" s="1"/>
  <c r="G62" i="46" s="1"/>
  <c r="G36" i="46" s="1"/>
  <c r="R11" i="49" s="1"/>
  <c r="E51" i="46"/>
  <c r="E64" i="46" s="1"/>
  <c r="E65" i="46" s="1"/>
  <c r="E35" i="46" s="1"/>
  <c r="F52" i="46"/>
  <c r="F61" i="46" s="1"/>
  <c r="F62" i="46" s="1"/>
  <c r="F36" i="46" s="1"/>
  <c r="AK39" i="48" s="1"/>
  <c r="AK60" i="48" s="1"/>
  <c r="H51" i="46"/>
  <c r="H64" i="46" s="1"/>
  <c r="H65" i="46" s="1"/>
  <c r="H35" i="46" s="1"/>
  <c r="AE23" i="46"/>
  <c r="AD23" i="46"/>
  <c r="Q11" i="49"/>
  <c r="Q12" i="49" s="1"/>
  <c r="AL15" i="47" s="1"/>
  <c r="S11" i="49"/>
  <c r="S12" i="49" s="1"/>
  <c r="M2" i="49"/>
  <c r="AA9" i="49"/>
  <c r="AA3" i="49"/>
  <c r="I60" i="48"/>
  <c r="J4" i="49" l="1"/>
  <c r="T4" i="49"/>
  <c r="T5" i="49" s="1"/>
  <c r="H39" i="48"/>
  <c r="H60" i="48" s="1"/>
  <c r="R4" i="49"/>
  <c r="R5" i="49" s="1"/>
  <c r="F39" i="48"/>
  <c r="F60" i="48" s="1"/>
  <c r="P52" i="46"/>
  <c r="P61" i="46" s="1"/>
  <c r="D61" i="46"/>
  <c r="D62" i="46" s="1"/>
  <c r="AI39" i="48"/>
  <c r="AI60" i="48" s="1"/>
  <c r="P11" i="49"/>
  <c r="P51" i="46"/>
  <c r="G39" i="48"/>
  <c r="G60" i="48" s="1"/>
  <c r="S4" i="49"/>
  <c r="S5" i="49" s="1"/>
  <c r="P65" i="46"/>
  <c r="D35" i="46"/>
  <c r="Q4" i="49"/>
  <c r="Q5" i="49" s="1"/>
  <c r="D39" i="48"/>
  <c r="D60" i="48" s="1"/>
  <c r="C39" i="48"/>
  <c r="C60" i="48" s="1"/>
  <c r="P4" i="49"/>
  <c r="P64" i="46"/>
  <c r="R12" i="49"/>
  <c r="P62" i="46" l="1"/>
  <c r="D36" i="46"/>
  <c r="AM15" i="47"/>
  <c r="I4" i="49"/>
  <c r="I5" i="49" s="1"/>
  <c r="P12" i="49"/>
  <c r="AK15" i="47" s="1"/>
  <c r="P5" i="49"/>
  <c r="AA5" i="49" s="1"/>
  <c r="AA4" i="49"/>
  <c r="U18" i="49"/>
  <c r="AA11" i="49"/>
  <c r="P35" i="46"/>
  <c r="B39" i="48"/>
  <c r="M4" i="49"/>
  <c r="M5" i="49" s="1"/>
  <c r="J5" i="49"/>
  <c r="AV15" i="47" l="1"/>
  <c r="AW15" i="47" s="1"/>
  <c r="AA12" i="49"/>
  <c r="P36" i="46"/>
  <c r="AH39" i="48"/>
  <c r="R39" i="48"/>
  <c r="R60" i="48" s="1"/>
  <c r="B60" i="48"/>
  <c r="AH60" i="48" l="1"/>
  <c r="AY39" i="48"/>
  <c r="AY60"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C25D175-C3FF-4583-A951-C221ED5CFC93}">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6EBC0E8-E8C4-4D85-A3DF-9963F3D573E5}">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D604C06-4C46-4F77-8E68-75E790D65E52}">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6933F85-7CBA-4E81-A910-577FC321F2B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tc={4699DA21-0C19-406B-85DF-7E9001C80F4C}</author>
    <author>tc={FF3D8694-D9EF-4DDC-95A7-D4ADB2AE0719}</author>
    <author>tc={A4BF2983-FDEB-44EF-A8BF-6C241E195D87}</author>
  </authors>
  <commentList>
    <comment ref="K7" authorId="0" shapeId="0" xr:uid="{5E18E62E-AAA6-4213-93DD-BB22DAA2F92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36C694F-6092-47F0-A309-57AF81AE0EC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35A57BB-132B-4189-A362-302EFEA4A3D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7054F1A-4B9E-4107-9B81-55C7F1E5D89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BFD6FDC-39BA-4876-AF18-56D85A9830B2}">
      <text>
        <r>
          <rPr>
            <b/>
            <sz val="9"/>
            <color indexed="81"/>
            <rFont val="Tahoma"/>
            <family val="2"/>
          </rPr>
          <t>Daniel Avendaño:</t>
        </r>
        <r>
          <rPr>
            <sz val="9"/>
            <color indexed="81"/>
            <rFont val="Tahoma"/>
            <family val="2"/>
          </rPr>
          <t xml:space="preserve">
Programación de acuerdo de desempleo en la ejecución de giros para cada mes de la vigencia.</t>
        </r>
      </text>
    </comment>
    <comment ref="A23" authorId="0" shapeId="0" xr:uid="{1BC11548-17BC-4C28-A7BB-48ED89076F0C}">
      <text>
        <r>
          <rPr>
            <b/>
            <sz val="9"/>
            <color indexed="81"/>
            <rFont val="Tahoma"/>
            <family val="2"/>
          </rPr>
          <t>Daniel Avendaño:</t>
        </r>
        <r>
          <rPr>
            <sz val="9"/>
            <color indexed="81"/>
            <rFont val="Tahoma"/>
            <family val="2"/>
          </rPr>
          <t xml:space="preserve">
Liberaciones de reservas realizadas en cada mes de la vigencia.</t>
        </r>
      </text>
    </comment>
    <comment ref="E23" authorId="1" shapeId="0" xr:uid="{4699DA21-0C19-406B-85DF-7E9001C80F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Anulación por $3.466.667 </t>
      </text>
    </comment>
    <comment ref="F23" authorId="2" shapeId="0" xr:uid="{FF3D8694-D9EF-4DDC-95A7-D4ADB2AE0719}">
      <text>
        <t>[Comentario encadenado]
Su versión de Excel le permite leer este comentario encadenado; sin embargo, las ediciones que se apliquen se quitarán si el archivo se abre en una versión más reciente de Excel. Más información: https://go.microsoft.com/fwlink/?linkid=870924
Comentario:
    Anulación por $3.776.666</t>
      </text>
    </comment>
    <comment ref="A24" authorId="0" shapeId="0" xr:uid="{9D808153-F022-4286-9949-54B78287C65A}">
      <text>
        <r>
          <rPr>
            <b/>
            <sz val="9"/>
            <color indexed="81"/>
            <rFont val="Tahoma"/>
            <family val="2"/>
          </rPr>
          <t>Daniel Avendaño:</t>
        </r>
        <r>
          <rPr>
            <sz val="9"/>
            <color indexed="81"/>
            <rFont val="Tahoma"/>
            <family val="2"/>
          </rPr>
          <t xml:space="preserve">
Reserva definitiva después de liberaciones.</t>
        </r>
      </text>
    </comment>
    <comment ref="A25" authorId="0" shapeId="0" xr:uid="{AF46B17F-CA26-4C65-A161-4CD912369490}">
      <text>
        <r>
          <rPr>
            <b/>
            <sz val="9"/>
            <color indexed="81"/>
            <rFont val="Tahoma"/>
            <family val="2"/>
          </rPr>
          <t>Daniel Avendaño:</t>
        </r>
        <r>
          <rPr>
            <sz val="9"/>
            <color indexed="81"/>
            <rFont val="Tahoma"/>
            <family val="2"/>
          </rPr>
          <t xml:space="preserve">
Ejecución de los giros de la reserva para mes</t>
        </r>
      </text>
    </comment>
    <comment ref="E25" authorId="3" shapeId="0" xr:uid="{A4BF2983-FDEB-44EF-A8BF-6C241E195D87}">
      <text>
        <t>[Comentario encadenado]
Su versión de Excel le permite leer este comentario encadenado; sin embargo, las ediciones que se apliquen se quitarán si el archivo se abre en una versión más reciente de Excel. Más información: https://go.microsoft.com/fwlink/?linkid=870924
Comentario:
    Giro por $1.365.155</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s>
  <commentList>
    <comment ref="AX5" authorId="0" shapeId="0" xr:uid="{1247B8DB-3339-4649-8329-C72CA341DD37}">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D48FCEA1-8139-482A-9835-85549A06CE58}">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14A3C71A-F1C1-480F-A57E-D65BB8FD8BC1}">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939354C1-9E48-4E3E-995E-AC531AF1F769}">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B33A973E-5208-47F9-A706-DA597C770F95}">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250F853A-FC49-4F3D-89AC-0B254A3283CD}">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3AF1030A-2D38-4432-B1E3-EBDFA4D0C15D}">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9B09FBA4-EA82-4267-9514-853AE25051FC}">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EA3A8D61-9735-431A-B96E-E7E407B47B1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81103901-F5D3-4153-ACCE-E25A1340BE74}">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2C1FC2BF-04F5-4BF7-BAA6-A61642EA2B18}">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tc={D0626B02-D139-4871-A685-A09EE7A22E17}</author>
    <author>tc={DB13DD9F-5605-4C40-B631-2E38353966A5}</author>
    <author>tc={9481F51B-6B6D-4805-90B3-C750749830E9}</author>
  </authors>
  <commentList>
    <comment ref="BF4" authorId="0" shapeId="0" xr:uid="{D0626B02-D139-4871-A685-A09EE7A22E17}">
      <text>
        <t>[Comentario encadenado]
Su versión de Excel le permite leer este comentario encadenado; sin embargo, las ediciones que se apliquen se quitarán si el archivo se abre en una versión más reciente de Excel. Más información: https://go.microsoft.com/fwlink/?linkid=870924
Comentario:
    Anulacion abril.2024</t>
      </text>
    </comment>
    <comment ref="BF8" authorId="1" shapeId="0" xr:uid="{DB13DD9F-5605-4C40-B631-2E38353966A5}">
      <text>
        <t>[Comentario encadenado]
Su versión de Excel le permite leer este comentario encadenado; sin embargo, las ediciones que se apliquen se quitarán si el archivo se abre en una versión más reciente de Excel. Más información: https://go.microsoft.com/fwlink/?linkid=870924
Comentario:
    Anulación mayo-2024</t>
      </text>
    </comment>
    <comment ref="BF10" authorId="2" shapeId="0" xr:uid="{9481F51B-6B6D-4805-90B3-C750749830E9}">
      <text>
        <t>[Comentario encadenado]
Su versión de Excel le permite leer este comentario encadenado; sin embargo, las ediciones que se apliquen se quitarán si el archivo se abre en una versión más reciente de Excel. Más información: https://go.microsoft.com/fwlink/?linkid=870924
Comentario:
    Anulación mayo-2024</t>
      </text>
    </comment>
  </commentList>
</comments>
</file>

<file path=xl/sharedStrings.xml><?xml version="1.0" encoding="utf-8"?>
<sst xmlns="http://schemas.openxmlformats.org/spreadsheetml/2006/main" count="3931" uniqueCount="1014">
  <si>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</si>
  <si>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</si>
  <si>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</si>
  <si>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</si>
  <si>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</si>
  <si>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</si>
  <si>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</si>
  <si>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</si>
  <si>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MAY</t>
  </si>
  <si>
    <t>FECHA DE REPORTE</t>
  </si>
  <si>
    <t>TIPO DE REPORTE</t>
  </si>
  <si>
    <t>FORMULACION</t>
  </si>
  <si>
    <t>FEB</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</si>
  <si>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</si>
  <si>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</si>
  <si>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</si>
  <si>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</si>
  <si>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</si>
  <si>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</si>
  <si>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</si>
  <si>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</si>
  <si>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</si>
  <si>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</si>
  <si>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</si>
  <si>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</si>
  <si>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</si>
  <si>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EJECUCIÓN PRESUPUESTAL DEL PROYECTO</t>
  </si>
  <si>
    <t>RESERVA CONSTITUIDA</t>
  </si>
  <si>
    <t>RESERVAS VIGENCIA ANTERIOR (en pesos, sin decimales)</t>
  </si>
  <si>
    <t>PRESUPUESTO ASIGNADO EN LA VIGENCIA ACTUAL (en pesos, sin decimales)</t>
  </si>
  <si>
    <t>ENE</t>
  </si>
  <si>
    <t>MAR</t>
  </si>
  <si>
    <t>ABR</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</si>
  <si>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</si>
  <si>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</si>
  <si>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</si>
  <si>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</si>
  <si>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</si>
  <si>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</si>
  <si>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</si>
  <si>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</si>
  <si>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</si>
  <si>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</si>
  <si>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</si>
  <si>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</si>
  <si>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</si>
  <si>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</si>
  <si>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</si>
  <si>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</si>
  <si>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</si>
  <si>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</si>
  <si>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</si>
  <si>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</si>
  <si>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</si>
  <si>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</si>
  <si>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</si>
  <si>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</si>
  <si>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r>
      <t>5) Mayo: GIROS:</t>
    </r>
    <r>
      <rPr>
        <sz val="11"/>
        <rFont val="Times New Roman"/>
        <family val="1"/>
      </rPr>
      <t xml:space="preserve"> para el mes de mayo se realizaron los siguientes giros: ETB: $49.637.767; Laura Paola Roa: $2.884.000. Laura Morales $3.605.000. LIBERACIONES: Yinna Roa: $12.656.000</t>
    </r>
    <r>
      <rPr>
        <b/>
        <sz val="11"/>
        <rFont val="Times New Roman"/>
        <family val="1"/>
      </rPr>
      <t xml:space="preserve">
4) abril: </t>
    </r>
    <r>
      <rPr>
        <sz val="11"/>
        <rFont val="Times New Roman"/>
        <family val="1"/>
      </rPr>
      <t>Con cargo a las reservas presupuestales de la Meta 1, se realizaron los siguientes giros: $375.375.694 a ETB S.A. ESP, Giros de reservas correspondientes a Flor Gineth Rojas 3.605.000 y Laura Paola Roa $3.605.000</t>
    </r>
    <r>
      <rPr>
        <b/>
        <sz val="11"/>
        <rFont val="Times New Roman"/>
        <family val="1"/>
      </rPr>
      <t xml:space="preserve">
3) marzo:</t>
    </r>
    <r>
      <rPr>
        <sz val="11"/>
        <rFont val="Times New Roman"/>
        <family val="1"/>
      </rPr>
      <t xml:space="preserve"> giros por $7.210.000 asociados a los contratos 313-2023 Laura Paola Roa Gómez y 518 Flor Gineth Rojas Gómez</t>
    </r>
    <r>
      <rPr>
        <b/>
        <sz val="11"/>
        <rFont val="Times New Roman"/>
        <family val="1"/>
      </rPr>
      <t xml:space="preserve">
2) febrero:  </t>
    </r>
    <r>
      <rPr>
        <sz val="11"/>
        <rFont val="Times New Roman"/>
        <family val="1"/>
      </rPr>
      <t>La reserva girada en el mes de febrero corresponde los siguientes contratos de prestación de servicios; Andrea Flórez: $3.605.000; Ana Osorio $3.605.000;  Angie Ramírez $3.605.000; Angie Rincón $3.605.000; Angie Cardozo $3.605.000; Astrid Sáenz $3.605.000; Claudia Díaz $6.695.000 ;  Dayana Castro $3.605.000; Flor Rojas $2.283.167; Jonathan Vanegas; Juliana Sanabria $3.605.000; Lady Galindo $3.605.000; Laura Roa $3.605.000; Laura Morales $7.210.000; Luisa Cristancho $3.605.000; Maryeli Guiza $3.605.000; Pilar Ramírez $3.605.000; William Laguna $1.874.200; Yamile Aguilar $3.605.000; Yina Robayo $3.605.000; Yuly Pineda $3.605.000. Otros contratos: ETB $68.475.213.</t>
    </r>
    <r>
      <rPr>
        <b/>
        <sz val="11"/>
        <rFont val="Times New Roman"/>
        <family val="1"/>
      </rPr>
      <t xml:space="preserve">
1) enero:  </t>
    </r>
    <r>
      <rPr>
        <sz val="11"/>
        <rFont val="Times New Roman"/>
        <family val="1"/>
      </rPr>
      <t>El valor girado en enero corresponde a: Cto.488-2023 Alfonso Álvarez: $1.874.200 Cto.495-2023 Laura Morales: $3.605.000. Cto.986-2023 Quinta Generación SAS: $5.776.320.</t>
    </r>
  </si>
  <si>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</si>
  <si>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</si>
  <si>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</si>
  <si>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</si>
  <si>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</si>
  <si>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</si>
  <si>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</si>
  <si>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</si>
  <si>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</si>
  <si>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ene</t>
  </si>
  <si>
    <t>feb</t>
  </si>
  <si>
    <t>mar</t>
  </si>
  <si>
    <t>Programación</t>
  </si>
  <si>
    <t>Para el mes de mayo de 2024, se avanza en la meta de formación con 804 mujeres, alcanzando un total de 2,974 en la vigencia, equivalente al 96% de la meta anual. Las mujeres formadas han participado de los siguientes cursos de manera virtual y presencial en le marco de los Centros de Inclusión Digital:
a. Descubriendo office: 112 mujeres
b. Habilidades digitales para la autonomía de las mujeres: 409 mujeres
c. Habilidades socioemocionales: 160 mujeres
d. Informática básica, Word, Excel e internet: 123 mujeres</t>
  </si>
  <si>
    <t>Para el avance del cuatrienio se han formado un total de 27.136 mujeres, equivalente al 104% programadas en el Plan Distrital de Desarrollo, quienes se han formado en habilidades Digitales, habilidades Socioemocionales Informática y prevención de Violencias Digitales.</t>
  </si>
  <si>
    <t>En el mes de mayo, se presentaron fallas y/o intermitencias en la conexión a internet en 7 CID: 1. Usme, 2. Rafael Uribe, 3. San Cristóbal, 4. Santa fe, 5. Teusaquillo, 6. Tunjuelito, 7. Puente Aranda; dificultando el cumplimiento de la meta. Dichas fallas fueron reportadas al area encargada, con el fin de buscar posibles soluciones. Asimismo, se intensifico la formación en las demás localidades para evitar un retraso mayor en lo programado.</t>
  </si>
  <si>
    <t>Las mujeres que participan en los distintos cursos ofertados por la estrategia de Centros de Inclusión Digital, han manifestado que usarán los conocimientos adquiridos tanto en su vida cotidiana como en las labores que realizan en su comunidad.</t>
  </si>
  <si>
    <t>692 mujeres formadas en febrero, en los siguientes cursos: a) Descubriendo Office: 105. b) Habilidades Digitales para la Autonomía de las Mujeres: 318. c) Habilidades Socio Emocionales: 179. d) Informática: Microsoft Word, Excel e Internet Virtual: 21. e) Prevención de las Violencias Digitales: 69.</t>
  </si>
  <si>
    <t xml:space="preserve">771 formadas en: a)Creación contenidos redes sociales: 40. b)Descubriendo office: 126. c) Hab.dig autonomía mujeres: 291. d)Hab.Socioemocionales: 70. e)Informática, Word, Excel, internet: 167. f)Básico Microsoft office: Excel: 10. g)Intermedio Office 2016 Excel: 20. h)Prevención violencias dig: 47.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</si>
  <si>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</si>
  <si>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</si>
  <si>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</si>
  <si>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</si>
  <si>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</si>
  <si>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</si>
  <si>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</si>
  <si>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</si>
  <si>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</si>
  <si>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</si>
  <si>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</si>
  <si>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</si>
  <si>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</si>
  <si>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</si>
  <si>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</si>
  <si>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</si>
  <si>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</si>
  <si>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</si>
  <si>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</si>
  <si>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</si>
  <si>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</si>
  <si>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</si>
  <si>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Actualizar e incorporar los cursos de formación de la Dirección de Gestión de Conocimiento (consttuidos en la vigencia anterior) en la plataforma Moodle como espacio de aprendizaje para la ciudadanía</t>
  </si>
  <si>
    <t xml:space="preserve">Se desarrollo e implementó el kit de accesibilidad e inclusividad por medio de una barra de navegación intuitiva en la plataforma Moodle para los cursos de la Secretaría de la Mujer:  Prevención de violencias digitales , Habilidades Socioemocionales, Tejiendo redes: derechos humanos, migración y bienestar emocional de las mujeres (Dirigida a Personas Migrantes), Tejiendo redes: derechos humanos, migración y bienestar emocional de las mujeres (Dirigido a servidores públicos), Amar-te Escuela de educación emocional, Herramientas para las cuidadoras en el reconocimiento de su trabajo de cuidado, OBSERVO, IDENTIFICO Y PROTEJO: niñas, niños y adolescentes libres de violencias basadas en género, Formación en Educación Financiera, Transporte público con equidad </t>
  </si>
  <si>
    <r>
      <rPr>
        <b/>
        <sz val="11"/>
        <rFont val="Times New Roman"/>
        <family val="1"/>
      </rPr>
      <t>ANEXO1.</t>
    </r>
    <r>
      <rPr>
        <sz val="11"/>
        <rFont val="Times New Roman"/>
        <family val="1"/>
      </rPr>
      <t xml:space="preserve"> capturas de pantalla del Kit de accesibilidad e inclusividad
Los documentos se pueden consultar en el siguiente vínculo:
https://secretariadistritald.sharepoint.com/:f:/s/Instrumentosplaneacin2021/EoEy55eHNE9CtPmaGhuIk3EBWAADE3SbXT2gNDvAKgdHQg?e=USFCTQ</t>
    </r>
  </si>
  <si>
    <t>2. Elaborar un (1) reporte mensual (a partir del mes de febrero) y acumulado, que de cuenta de las mujeres formadas, discriminando por curso, localidad y otras variables que se considern pertinentes por la dirección</t>
  </si>
  <si>
    <t xml:space="preserve">Para el mes de mayo de 2024, se avanza en la meta de formación con 804 mujeres, alcanzando un total de 2.974 en la vigencia, equivalente al 96% de la meta anual. Las mujeres formadas has participado de los siguientes cursos de manera virtual y presencial en le marco de los Centros de Inclusión Digital:
a. Creación de contenidos en redes sociales: 40 marzo
b. Descubriendo office: 489 (105 febrero, 126 marzo, 146 abril, 112 mayo)
c. Habilidades digitales para la autonomía de las mujeres: 1,347 (318 febrero, 291 mrazo, 329 abril, 409 mayo) 
d. Habilidades socioemocionales: 546 (179 febrero, 70 marzo, 137 abril, 160 mayo) 
e. Informática básica, Word, Excel e internet: 406 (21 febrero, 167 marzo, 95 abril, 123 mayo) 
f. Manejo básico de herramientas Microsoft office 2016: Excel: 10 marzo
g. Manejo intermedio de herramientas office 2016 Excel: 20 marzo
h. Prevención de violencias digitales: 116 (69 febrero, 47 marzo) </t>
  </si>
  <si>
    <r>
      <rPr>
        <b/>
        <sz val="11"/>
        <rFont val="Times New Roman"/>
        <family val="1"/>
      </rPr>
      <t>ANEXO1:</t>
    </r>
    <r>
      <rPr>
        <sz val="11"/>
        <rFont val="Times New Roman"/>
        <family val="1"/>
      </rPr>
      <t xml:space="preserve"> Base de Seguimiento_mayo
</t>
    </r>
    <r>
      <rPr>
        <b/>
        <sz val="11"/>
        <rFont val="Times New Roman"/>
        <family val="1"/>
      </rPr>
      <t>ANEXO2:</t>
    </r>
    <r>
      <rPr>
        <sz val="11"/>
        <rFont val="Times New Roman"/>
        <family val="1"/>
      </rPr>
      <t xml:space="preserve"> Reportes Formacion_Seguimiento a la meta
Los documentos se pueden consultar en el siguiente vínculo: https://secretariadistritald.sharepoint.com/:f:/s/Instrumentosplaneacin2021/EkMSuc0VNrlHqY7tC3QhIEQBCM-YKDfEG_PonJ0rw1HMKQ?e=apnxAJ</t>
    </r>
  </si>
  <si>
    <t xml:space="preserve">3,Realizar una (1) jornada de reconocimiento a las mujeres formadas en los Centros de Inclusión Digital </t>
  </si>
  <si>
    <t xml:space="preserve">El 8 de mayo se realizó jornada de reconocimiento a las mujeres que han participado en los procesos de formación de los Centros de Inclusión Digital, asistieron 150 mujeres y 93 acompañantes. Se conto con la participación de la secretaria de la mujer Laura Tami, la subsecretaria de Políticas de Igualdad Angie Mesa, las directoras de las Direcciones de Gestión del Conocimiento y Sistema del Cuidado, Oriana Larrota y Constanza Gómez respectivamente.  
El evento se llevó a cabo en la Cinemateca Distrital de 8:00 am a 12:00 pm, donde se realizó la siguiente programación: Apertura y registro de mujeres y acompañantes, proyección del video “hoy me gradúo yo, sigues tú”, Palabras de la Secretaría de la Mujer de Bogotá, palabras de invitado Dairo Leonel Rodríguez del Servicio Nacional de Aprendizaje - SENA, conversatorio con las mujeres, punto cultural, lectura y entrega de constancias de participación, foto grupal, cierre, refrigerio y recordatorio. </t>
  </si>
  <si>
    <r>
      <rPr>
        <b/>
        <sz val="11"/>
        <rFont val="Times New Roman"/>
        <family val="1"/>
      </rPr>
      <t xml:space="preserve">ANEXO1. </t>
    </r>
    <r>
      <rPr>
        <sz val="11"/>
        <rFont val="Times New Roman"/>
        <family val="1"/>
      </rPr>
      <t>Presentación con la organización del evento</t>
    </r>
    <r>
      <rPr>
        <b/>
        <sz val="11"/>
        <rFont val="Times New Roman"/>
        <family val="1"/>
      </rPr>
      <t xml:space="preserve">
ANEXO2. </t>
    </r>
    <r>
      <rPr>
        <sz val="11"/>
        <rFont val="Times New Roman"/>
        <family val="1"/>
      </rPr>
      <t>Informe de la ejecución logística</t>
    </r>
    <r>
      <rPr>
        <b/>
        <sz val="11"/>
        <rFont val="Times New Roman"/>
        <family val="1"/>
      </rPr>
      <t xml:space="preserve">
ANEXO3. </t>
    </r>
    <r>
      <rPr>
        <sz val="11"/>
        <rFont val="Times New Roman"/>
        <family val="1"/>
      </rPr>
      <t>Llistado de asistencia
Los documentos se pueden consultar en el siguiente vínculo: https://secretariadistritald.sharepoint.com/:f:/s/Instrumentosplaneacin2021/ErVbthB3gK9PqwCvkXclO9IB-PkCRYfK8Noi2Z8LG4w8mA?e=kIyBET</t>
    </r>
  </si>
  <si>
    <t>4. Adecuar la infraestructura tecnológica de los Centros de Inclusión Digital, aportando a la inclusión del enfoque diferencial, y acorde con las demandas territoriales</t>
  </si>
  <si>
    <r>
      <t>Para el mes de mayo se realizan las visitas Insitu a los siguientes centros de inclusión con el fin de identificar la gratuidad, necesidad y funcionamiento de este, encontrando que: 
a. El centro de inclusión de San Cristóbal continua con falta de conectividad a internet, por lo cual la actualización de los equipos de tuvo que realizar de manera intermitente. Requiere intervención en uno de los muros por humedad.   
b. El centro de Inclusión de Santa fe continua con fallas continuas de conectividad a internet.  
c. En el CID de Casa de todas se identifican elementos faltantes en el inventario asignado por almacén (Rack y UPS)  
d. Mediante visita en el CID de SUBA se identifica fallas del video Beam.
e. Se realiza visita a la casa nueva que se proyecta para La Candelaria, con el fin de identificar espacios para el CID.  
f. Se hace visita Insitu en el CID de Teusaquillo y se identifican fallas de conectividad desde el mes abril.  
g. Se realiza visita Insitu en el CID de chapinero, sin novedades aparentes.  
Es importante mencionar que durante el mes de mayo continuaron las fallas de conectividad en diferentes localidades, ante lo cual se han colocado las mesas de ayuda reportando la novedad. Esta situación ha generando una barrera para los procesos de formación, ya que los cursos ofertados por los CID se realizan con herramientas tecnológicas que para su funcionamiento neceitan de conexión a internet. Es importante recordar que el propósito de los CID es precisamente la formación en herramientas tecnológicas, y sin el acceso a internet no es posible cumplir con este propósito. Los centros de inclusión afectados por la falta de conectividad en el mes de mayo fueron:</t>
    </r>
    <r>
      <rPr>
        <b/>
        <sz val="11"/>
        <rFont val="Times New Roman"/>
        <family val="1"/>
      </rPr>
      <t xml:space="preserve"> </t>
    </r>
    <r>
      <rPr>
        <sz val="11"/>
        <rFont val="Times New Roman"/>
        <family val="1"/>
      </rPr>
      <t xml:space="preserve">1. Usme, 2. Rafael Uribe, 3. San Cristóbal, 4. Santa fe, 5. Teusaquillo, 6. Tunjuelito, 7. Puente Aranda.  </t>
    </r>
  </si>
  <si>
    <r>
      <rPr>
        <b/>
        <sz val="11"/>
        <rFont val="Times New Roman"/>
        <family val="1"/>
      </rPr>
      <t xml:space="preserve">ANEXO1. </t>
    </r>
    <r>
      <rPr>
        <sz val="11"/>
        <rFont val="Times New Roman"/>
        <family val="1"/>
      </rPr>
      <t xml:space="preserve">Visitas Insitu
</t>
    </r>
    <r>
      <rPr>
        <b/>
        <sz val="11"/>
        <rFont val="Times New Roman"/>
        <family val="1"/>
      </rPr>
      <t xml:space="preserve">ANEXO2. </t>
    </r>
    <r>
      <rPr>
        <sz val="11"/>
        <rFont val="Times New Roman"/>
        <family val="1"/>
      </rPr>
      <t>Adecuaciones_Mantenimientos</t>
    </r>
    <r>
      <rPr>
        <b/>
        <sz val="11"/>
        <rFont val="Times New Roman"/>
        <family val="1"/>
      </rPr>
      <t xml:space="preserve">
ANEXO3. </t>
    </r>
    <r>
      <rPr>
        <sz val="11"/>
        <rFont val="Times New Roman"/>
        <family val="1"/>
      </rPr>
      <t>Mesas de ayuda</t>
    </r>
    <r>
      <rPr>
        <b/>
        <sz val="11"/>
        <rFont val="Times New Roman"/>
        <family val="1"/>
      </rPr>
      <t xml:space="preserve">
ANEXO4. </t>
    </r>
    <r>
      <rPr>
        <sz val="11"/>
        <rFont val="Times New Roman"/>
        <family val="1"/>
      </rPr>
      <t>Inventarios
Los documentos se pueden consultar en el siguiente vínculo: https://secretariadistritald.sharepoint.com/:f:/s/Instrumentosplaneacin2021/Eh4sJ3RayjVNhAIUHOzJem8BqljQgwuhbpxlvunH6zNKow?e=xMPaBC</t>
    </r>
  </si>
  <si>
    <t>*Incluir tantas filas sean necesarias</t>
  </si>
  <si>
    <t>Versión: 11</t>
  </si>
  <si>
    <t>Fecha de Emisión: 21/11/2023</t>
  </si>
  <si>
    <t>Diseñar e implementar una (1) estrategia para el desarrollo de capacidades socioemocionales y técnicas de las mujeres en toda su diversidad para su emprendimiento y empleabilidad.</t>
  </si>
  <si>
    <t>ok</t>
  </si>
  <si>
    <t>reservas</t>
  </si>
  <si>
    <t>vigencia</t>
  </si>
  <si>
    <r>
      <t xml:space="preserve">La Estrtegia de Emprendimiento y Empleabilidad, durante el mes de </t>
    </r>
    <r>
      <rPr>
        <b/>
        <sz val="11"/>
        <color rgb="FF000000"/>
        <rFont val="Times New Roman"/>
        <family val="1"/>
      </rPr>
      <t>mayo</t>
    </r>
    <r>
      <rPr>
        <sz val="11"/>
        <color rgb="FF000000"/>
        <rFont val="Times New Roman"/>
        <family val="1"/>
      </rPr>
      <t xml:space="preserve"> trabajo en 67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31 de mayo se ha avanzado en 2642 registros y 986 orientaciones a mujeres.
Igualmente el equipo de empleo y generación de ingresos, continuo articualando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58 alianzas distribuidas asi: 
Empleo: 37 empresas
Generación de ingresos: 7 empresas
Formación: 8 empresas
Gremios: 6 gremios
</t>
    </r>
  </si>
  <si>
    <r>
      <rPr>
        <sz val="11"/>
        <color rgb="FF000000"/>
        <rFont val="Times New Roman"/>
        <family val="1"/>
      </rPr>
      <t xml:space="preserve">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Para erl mes de </t>
    </r>
    <r>
      <rPr>
        <b/>
        <sz val="11"/>
        <color rgb="FF000000"/>
        <rFont val="Times New Roman"/>
        <family val="1"/>
      </rPr>
      <t>mayo</t>
    </r>
    <r>
      <rPr>
        <sz val="11"/>
        <color rgb="FF000000"/>
        <rFont val="Times New Roman"/>
        <family val="1"/>
      </rPr>
      <t xml:space="preserve"> se continuo con la divulgación de la ruta de orientación de las alianzas para empleo y emprendiendo para mujeres,  a través de orientación individual  en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31 de mayo se ha avanzado en 4895 registros y 2000 orientaciones a mujeres, las acciones locales se han llevado a cabo en 134 espacios. 
En relacion a la promoción de acciones y alianzas que contribuyan a la generación de ingresos y empleo para las mujeres, a partir del mes de febrero se adelantaron acciones para para avazar en el contacto con empresas y los meses de  marzo a mayo se continuo con la gestion y articulación con el sector publico privado, logrando consolidar a la fecha 58 empresas aliadas,permitiendo llevar a las mujeres oportunidades para mejorar su calidad de vida, la de sus familias y alcanzar su autonomía económica.  las alianzas estan distribuidas asi: 
Empleo: 37 empresas. Generación de ingresos: 7 empresas. Formación: 8 empresas. Gremios: 6 gremios</t>
    </r>
  </si>
  <si>
    <r>
      <rPr>
        <sz val="11"/>
        <color rgb="FF000000"/>
        <rFont val="Times New Roman"/>
        <family val="1"/>
      </rPr>
      <t xml:space="preserve">Con relación a la meta de registros y orientaciones en el marco de la ruta de divulgación,  durante el mes de febrero se reiniciaron actividades de la Estrategia de EE en las manzanas del cuidado y CIOM en 11 localidades y se continua con la contratación del equipo. Se proyecta para el mes de marzo dar alcance a la programación y promover más acciones territoriales con el equipo contratado en su totalidad.  
Para el mes de marzo se alcanza la programación proyectada debido a las acciones conmemorativas realizadas en el marco del 8M que aportaron significativamente al cumplimiento.
Para el mes de abril no se alcanzó la programación proyectada debido a que no se contó con la totalidad del equipo territorial, además que la magnitud proyectada se hizo bajo el supuesto de impactar en el mes de abril a 19 localidades, por ello, se potenciaran acciones locales en dónde se encuentre el equipo vigente para mitigar el porcentaje faltante.
</t>
    </r>
    <r>
      <rPr>
        <b/>
        <sz val="11"/>
        <color rgb="FF000000"/>
        <rFont val="Times New Roman"/>
        <family val="1"/>
      </rPr>
      <t>Para el mes de mayo se alcanzó la programación proyectada debido a que se contó con la totalidad del equipo territorial, además se potenciaron acciones locales y actividades territoriales de socialización.</t>
    </r>
    <r>
      <rPr>
        <sz val="11"/>
        <color rgb="FF000000"/>
        <rFont val="Times New Roman"/>
        <family val="1"/>
      </rPr>
      <t xml:space="preserve"> 
 </t>
    </r>
  </si>
  <si>
    <t>A través de la implementación de la Estrategia de Emprendimiento y Empleabilidad - E&amp;E, las mujeres de las diferentes localidades cuentan con información detallada, sobre la oferta de programas de empleabilidad, generación de ingresos desde casa y cursos de formación, de entidades públicas y privadas de la ciudad.  En lo relacionado a las ofertas de empleo les permite tener acceso a las oportunidades del mercado laboral; En el caso de los emprendimientos,  las ciudadanas recibe orientación a partir de su perfil socioeconómico, permitiéndoles evaluar las  oportunidades de generación de ingresos a partir de sus características e inscribirse en los programas ofertados, de acuerdo con su perfil, necesidades e intereses. A través de los cursos de formación las mujeres fortalecen sus capacidades, brindado elementos básicos que les permita tener una comunicación fluida y aprender a negociar en diferentes contextos, preparándolas para presentar entrevistas de trabajo y apoyándolas en el diligenciamiento de la hoja de vida.     
Estas acciones contribuyen a reducir la feminización de la pobreza, materializado en la arquitectura institucional como el Sistema Distrital de Cuidado con las manzanas del cuidado, las Casas de Igualdad de Oportunidades para las Mujeres y las Jornadas locales de Emprendimiento y Empleabilidad.
Adicionalmente debido a la  gestión de la Estrategia y a la solicitud de las empresas de vincularse como aliadas, actualmente se cuenta con 58 empresas aliadas permitiendo fortalecer cada vez mas la pertinencia del portafolio, al mantener constante la oferta con programas del distrito, programas de emprendimiento y empleabilidad y cursos de formación,  que benefician significativamente  a las mujeres de la ciudad accediendo a la oferta con oportunidad.</t>
  </si>
  <si>
    <t xml:space="preserve">Inició la divulgación de la ruta de orientación de las alianzas para empleo y emprendimiento para mujeres en 11 localidades, a través de orientación individual en 12 espacios garantizando una comunicación y acompañamiento por vía telefónica y WhatsApp aportando a su empoderamiento. </t>
  </si>
  <si>
    <t>15 espacios jornadas territoriales, acciones locales conmemorativas. Divulgación ruta orientación para empleo-emprendimiento en 11 loc; atención canales virtuales. Gestión alianzas de empleo, generación de ingresos y formación para las mujeres de Bogotá.La Estrategia EE cuenta con 52 aliados.</t>
  </si>
  <si>
    <t>5. Implementar la ruta de divulgación y orientación para la formación y oferta de empleo y emprendimiento de mujeres diseñada en el marco de la estrategia de emprendimiento y empleabilidad.</t>
  </si>
  <si>
    <r>
      <rPr>
        <sz val="11"/>
        <color rgb="FF000000"/>
        <rFont val="Times New Roman"/>
        <family val="1"/>
      </rPr>
      <t xml:space="preserve">La Estrtegia de Emprendimiento y Empleabilidad, durante el mes de </t>
    </r>
    <r>
      <rPr>
        <b/>
        <sz val="11"/>
        <color rgb="FF000000"/>
        <rFont val="Times New Roman"/>
        <family val="1"/>
      </rPr>
      <t>mayo</t>
    </r>
    <r>
      <rPr>
        <sz val="11"/>
        <color rgb="FF000000"/>
        <rFont val="Times New Roman"/>
        <family val="1"/>
      </rPr>
      <t xml:space="preserve">  trabajo en 67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el mes de </t>
    </r>
    <r>
      <rPr>
        <b/>
        <sz val="11"/>
        <color rgb="FF000000"/>
        <rFont val="Times New Roman"/>
        <family val="1"/>
      </rPr>
      <t>mayo</t>
    </r>
    <r>
      <rPr>
        <sz val="11"/>
        <color rgb="FF000000"/>
        <rFont val="Times New Roman"/>
        <family val="1"/>
      </rPr>
      <t xml:space="preserve"> se alcanzó la programación proyectada debido a que se contó con la totalidad del equipo territorial, además se potenciaron acciones locales y actividades territoriales de socialización. 
</t>
    </r>
  </si>
  <si>
    <t>https://secretariadistritald.sharepoint.com/:f:/s/Instrumentosplaneacin2021/Eieb91i3dJdCsbwQC1DLCnMB43FEKz6O86dD3xPTQqXWDA?e=UblGcd</t>
  </si>
  <si>
    <t xml:space="preserve">6. Promover acciones y alianzas que contribuyan a la generación de ingresos y empleo para las mujeres, en el marco de la estrategia de emprendimiento y empleabilidad. </t>
  </si>
  <si>
    <t xml:space="preserve">Igualmente el equipo de empleo y generación de ingresos, continuo articulando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58 alianzas distribuidas asi: 
Empleo: 37 empresas
Generación de ingresos: 7 empresas
Formación: 8 empresas
Gremios: 6 gremios
De otra parte se realizaro durante el mes reuniones con los aliados para el seguimiento a la difusión de las ofertas y verificar el acceso de las mujeres a ellas, en el mes de mayo se realizaron siete (7) reuniones con los siguientes aliados:  Corewoman , Jardines del apogeo, GNPS, Super Ricas, Oxxo, Teleperformance y Tupperware. </t>
  </si>
  <si>
    <t>Actividad no programada, gestiones para la continuidad de las alianzas, se ha logrado la confirmación de 24 aliados entre distritales y privados, interesados en seguir aportando en el fortalecimiento de las oportunidades de empleo, generación de ingresos y cursos de formación para las mujeres.</t>
  </si>
  <si>
    <t>Marzo 2024: Gestiones para mantener alianzas de empleo, generación de ingresos y formación para las mujeres de Bogotá, contribuyendo así con su autonomía económica: Empleo: 34 empresas. Generación de ingresos: 7 empresas. Formación: 7 empresas. Gremios: 4 gremios. La EE&amp;E cuenta con 52 aliados.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</si>
  <si>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</si>
  <si>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</si>
  <si>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</si>
  <si>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</si>
  <si>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</si>
  <si>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</si>
  <si>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</si>
  <si>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</si>
  <si>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</si>
  <si>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</si>
  <si>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</si>
  <si>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</si>
  <si>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</si>
  <si>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</si>
  <si>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</si>
  <si>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</si>
  <si>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</si>
  <si>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</si>
  <si>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</si>
  <si>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</si>
  <si>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</si>
  <si>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</si>
  <si>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</si>
  <si>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</si>
  <si>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</si>
  <si>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</si>
  <si>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</si>
  <si>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</si>
  <si>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</si>
  <si>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</si>
  <si>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</si>
  <si>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</si>
  <si>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</si>
  <si>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</si>
  <si>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</si>
  <si>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</si>
  <si>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</si>
  <si>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</si>
  <si>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</si>
  <si>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</si>
  <si>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</si>
  <si>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Profesional/contratista responsable reporte instrumentos de planeación</t>
  </si>
  <si>
    <t>Mensual</t>
  </si>
  <si>
    <t>Base de mujeres formadas e incluidas en el SIMISIONAL</t>
  </si>
  <si>
    <t>ANEXO1: Base de Seguimiento_mayo
ANEXO2: Reportes Formacion_Seguimiento a la meta
Los documentos se pueden consultar en el siguiente vínculo: https://secretariadistritald.sharepoint.com/:f:/s/Instrumentosplaneacin2021/EgwHpWpL5w1PkXwQPI6rGjABpGqfnUBHXziWGf9rALli8Q?e=jWx9P4</t>
  </si>
  <si>
    <t xml:space="preserve">Para el avance del cuatrienio se han formado un total de  2.974 mujeres, equivalente al 104% programadas en el Plan Distrital de Desarrollo, quienes se han formado en habilidades Digitales, habilidades Socioemocionales Informática y prevención de Violencias Digitales. 
Las mujeres formadas has participado de los siguientes cursos de manera virtual y presencial en le marco de los Centros de Inclusión Digital durante la vigencia 2024:
a. Creación de contenidos en redes sociales: 40 marzo
a. Creación de contenidos en redes sociales: 40 marzo
b. Descubriendo office: 489 (105 febrero, 126 marzo, 146 abril, 112 mayo)
c. Habilidades digitales para la autonomía de las mujeres: 1,347 (318 febrero, 291 mrazo, 329 abril, 409 mayo) 
d. Habilidades socioemocionales: 546 (179 febrero, 70 marzo, 137 abril, 160 mayo) 
e. Informática básica, Word, Excel e internet: 406 (21 febrero, 167 marzo, 95 abril, 123 mayo) 
f. Manejo básico de herramientas Microsoft office 2016: Excel: 10 marzo
g. Manejo intermedio de herramientas office 2016 Excel: 20 marzo
h. Prevención de violencias digitales: 116 (69 febrero, 47 marzo) </t>
  </si>
  <si>
    <t xml:space="preserve">En el mes de mayo, se presentaron fallas y/o intermitencias en la conexión a internet en 7 CID: 1. Usme, 2. Rafael Uribe, 3. San Cristóbal, 4. Santa fe, 5. Teusaquillo, 6. Tunjuelito, 7. Puente Aranda; dificultando el cumplimiento de la meta. </t>
  </si>
  <si>
    <t>Las fallas fueron reportadas al area encargada, con el fin de buscar posibles soluciones. Asimismo, se intensifico la formación en las demás localidades para evitar un retraso mayor en lo programado.</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</si>
  <si>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</si>
  <si>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</si>
  <si>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</si>
  <si>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</si>
  <si>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</si>
  <si>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Cuatrimestral</t>
  </si>
  <si>
    <t>Piezas comunicativas</t>
  </si>
  <si>
    <t>No se programaron avances para el periodo de reporte</t>
  </si>
  <si>
    <t xml:space="preserve">En lo corrido del 2024 se divulgaron piezas comunicativas y se respondieron las peticiones de la ciudadanía, en las cuales se informaba sobre la oferta formativa de los Centros de Inclusión Digital y la gratuidad de la oferta. En total se divulgaron cincuenta y nueve (59) piezas comunicativas a través de tres (3) canales, Centros de Inclusión Digital, Redes y Comunicaciones escritas. </t>
  </si>
  <si>
    <t xml:space="preserve">No se identifican retrasos durante el periodo. </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</si>
  <si>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</si>
  <si>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</si>
  <si>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</si>
  <si>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Sumatoria</t>
  </si>
  <si>
    <t>Contratistas E&amp;E / Subsecretaría del Cuidado y Políticas de Igualdad</t>
  </si>
  <si>
    <t>Soportes plan de acción meta 3</t>
  </si>
  <si>
    <t>La Estrategia de Emprendimiento y Empleabilidad, durante el mes de mayo trabajo en 67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31 de mayo se ha avanzado en 2642 registros y 986 orientaciones a mujeres.
Igualmente el equipo de empleo y generación de ingresos, continuo articualando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58 alianzas distribuidas asi: 
Empleo: 37 empresas
Generación de ingresos: 7 empresas
Formación: 8 empresas
Gremios: 6 gremios</t>
  </si>
  <si>
    <t>https://secretariadistritald.sharepoint.com/:f:/s/Instrumentosplaneacin2021/EjOjQVCPeJNPnxgfZT7H3f0BBXZTGz86BEr6bJMK-MKfyA?e=Zu6PyU</t>
  </si>
  <si>
    <t>Diseñar e implementar una (1) Estrategia para el Desarrollo de Capacidades Socioemocionales y Técnicas de las Mujeres en toda su Diversidad para su Emprendimiento y Empleabilidad.</t>
  </si>
  <si>
    <t>Número de registros en la Ruta de  Divulgación y Orientación.</t>
  </si>
  <si>
    <t>Registros</t>
  </si>
  <si>
    <t>Registros realizados</t>
  </si>
  <si>
    <r>
      <rPr>
        <sz val="9"/>
        <color rgb="FF000000"/>
        <rFont val="Times New Roman"/>
        <family val="1"/>
      </rPr>
      <t xml:space="preserve">La Estrategia de Emprendimiento y Empleabilidad durante el mes de </t>
    </r>
    <r>
      <rPr>
        <b/>
        <sz val="9"/>
        <color rgb="FF000000"/>
        <rFont val="Times New Roman"/>
        <family val="1"/>
      </rPr>
      <t>mayo</t>
    </r>
    <r>
      <rPr>
        <sz val="9"/>
        <color rgb="FF000000"/>
        <rFont val="Times New Roman"/>
        <family val="1"/>
      </rPr>
      <t xml:space="preserve"> realizo en</t>
    </r>
    <r>
      <rPr>
        <b/>
        <sz val="9"/>
        <color rgb="FF000000"/>
        <rFont val="Times New Roman"/>
        <family val="1"/>
      </rPr>
      <t xml:space="preserve"> 67  espacios</t>
    </r>
    <r>
      <rPr>
        <sz val="9"/>
        <color rgb="FF000000"/>
        <rFont val="Times New Roman"/>
        <family val="1"/>
      </rPr>
      <t xml:space="preserve"> de jornadas territoriales y acciones locales conmemorativas de los derechos de las mujeres en el marco de la autonomía económica. Así mismo, continuo con la divulgación de la ruta de orientación de las alianzas para empleo y emprendiendo para mujeres en 19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t>
    </r>
    <r>
      <rPr>
        <b/>
        <sz val="9"/>
        <color rgb="FF000000"/>
        <rFont val="Times New Roman"/>
        <family val="1"/>
      </rPr>
      <t xml:space="preserve"> 2642 registros </t>
    </r>
    <r>
      <rPr>
        <sz val="9"/>
        <color rgb="FF000000"/>
        <rFont val="Times New Roman"/>
        <family val="1"/>
      </rPr>
      <t>de mujeres. Estas acciones contribuyen a reducir la feminización de la pobreza.</t>
    </r>
  </si>
  <si>
    <r>
      <rPr>
        <sz val="9"/>
        <color rgb="FF000000"/>
        <rFont val="Times New Roman"/>
        <family val="1"/>
      </rPr>
      <t>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t>
    </r>
    <r>
      <rPr>
        <b/>
        <sz val="9"/>
        <color rgb="FF000000"/>
        <rFont val="Times New Roman"/>
        <family val="1"/>
      </rPr>
      <t xml:space="preserve"> mayo se</t>
    </r>
    <r>
      <rPr>
        <sz val="9"/>
        <color rgb="FF000000"/>
        <rFont val="Times New Roman"/>
        <family val="1"/>
      </rPr>
      <t xml:space="preserve"> continua con la divulgación de la ruta de orientación de las alianzas para empleo y emprendiendo para mujeres en 19 localidades, a través de orientación individual  en  jornadas de atención presencial y orientación individual,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31 de mayo se ha avanzado en 4895</t>
    </r>
    <r>
      <rPr>
        <b/>
        <sz val="9"/>
        <color rgb="FF000000"/>
        <rFont val="Times New Roman"/>
        <family val="1"/>
      </rPr>
      <t xml:space="preserve"> registros de mujeres, las acciones locales se han llevado a cabo en 67 espacios</t>
    </r>
    <r>
      <rPr>
        <sz val="9"/>
        <color rgb="FF000000"/>
        <rFont val="Times New Roman"/>
        <family val="1"/>
      </rPr>
      <t xml:space="preserve">. 
</t>
    </r>
  </si>
  <si>
    <t xml:space="preserve">391 orientaciones de mujeres a través de la ruta de orientación de las alianzas para empleo y emprendiendo para mujeres en 11 localidades garantizando acompañamiento presencial y orientación individual materializada en la arquitectura institucional como el SIDICU y las CIOM. </t>
  </si>
  <si>
    <t>Número de mujeres orientadas a través de la Ruta de Divulgación y Orientación.</t>
  </si>
  <si>
    <t>Mujeres orientadas</t>
  </si>
  <si>
    <t>Orientaciones realizadas</t>
  </si>
  <si>
    <t>Número de informes consolidados, elaborados a partir de los reportes enviados por las entidades y organismos distritales en cumplimiento del Decreto 332/2020.</t>
  </si>
  <si>
    <t>Informes consolidados</t>
  </si>
  <si>
    <t>Semestral</t>
  </si>
  <si>
    <t>Reportes realizados</t>
  </si>
  <si>
    <t>De acuerdo a la programacion para el mes de mayo no se resportan actividades.</t>
  </si>
  <si>
    <r>
      <rPr>
        <sz val="9"/>
        <color rgb="FF000000"/>
        <rFont val="Times New Roman"/>
        <family val="1"/>
      </rPr>
      <t>En el mes de febrero se elaboró el informe consolidado de los reportes del segundo semestre del 2023 del Decreto 332 de 2020, la información fue presentada por 51 entidades y organismos distritales, se hizo  el procesamiento de la información para la consolidación y posteriormente se envió oficialmente a la Secretaría Jurídica Distrital mediante oficio 1-2024-002462 junto con los anexos. De acuerdo a la programacion para el mes de marzo no se resportan actividades. De acuerdo a la programacion para el mes de abril no se resportan actividades. No obstante, se expidió la Circular 011 de 2024, por medio de la cual se establecieron los lineamientos para la presentación del reporte de cumplimiento de las medidas afirmativas para las mujeres en la contratación pública del Distrito Capital, lo anterior en atención a lo previsto en el parágrafo primero del artículo 4º del Decreto Distrital 332 de 2020, modificado por el artículo 3º del Decreto Distrital 634 de 2023. Igualmente se envió correo electrónico a las Subsecretarias de la SDMujer socializando la información para la preparación del reporte de mitad de año. 
Para el mes de</t>
    </r>
    <r>
      <rPr>
        <b/>
        <sz val="9"/>
        <color rgb="FF000000"/>
        <rFont val="Times New Roman"/>
        <family val="1"/>
      </rPr>
      <t xml:space="preserve"> mayo </t>
    </r>
    <r>
      <rPr>
        <sz val="9"/>
        <color rgb="FF000000"/>
        <rFont val="Times New Roman"/>
        <family val="1"/>
      </rPr>
      <t xml:space="preserve">no se programaron actividades, sin embargo continuando con el proceso de divulgación del Decreto 332, se  programo una jornda con  la Alcaldia Local de Barrios Unidos para socializar el mecionado decreto y el decreto modificatorio 634 del 2023 a si como la circualr 0011 del 2024, llevada a cabo el 15 de mayo del 2024. 
</t>
    </r>
  </si>
  <si>
    <t xml:space="preserve">Número de alianzas que contribuyan a la generación de ingresos y empleo para las mujeres, en el marco de la estrategia de emprendimiento y empleabilidad. </t>
  </si>
  <si>
    <t>Alianzas</t>
  </si>
  <si>
    <t>Seguimiento mensual a las 50 alianzas a través del cuadro de seguimiento.</t>
  </si>
  <si>
    <t>Orfeo consolidación alianza (vigencia anterior y actual)
Cuadro mensual de seguimiento alianzas</t>
  </si>
  <si>
    <t xml:space="preserve">Durante el mes de mayo se avanzo  en la gestion logrando consolidar a la fecha 58  empresas aliadas de empleo, generación de ingresos y formación para las mujeres de Bogotá, distribuidas asi: 
Empleo: 37 empresas
Generación de ingresos: 7 empresas
Formación: 8 empresas
Gremios: 6 gremios
Permitiendo llevar a las mujeres oportunidades para mejorar su calidad de vida, la de sus familias y alcanzar su autonomía económica. </t>
  </si>
  <si>
    <r>
      <rPr>
        <sz val="9"/>
        <color rgb="FF000000"/>
        <rFont val="Times New Roman"/>
        <family val="1"/>
      </rPr>
      <t xml:space="preserve">Durante los meses de febrero a </t>
    </r>
    <r>
      <rPr>
        <b/>
        <sz val="9"/>
        <color rgb="FF000000"/>
        <rFont val="Times New Roman"/>
        <family val="1"/>
      </rPr>
      <t>mayo</t>
    </r>
    <r>
      <rPr>
        <sz val="9"/>
        <color rgb="FF000000"/>
        <rFont val="Times New Roman"/>
        <family val="1"/>
      </rPr>
      <t xml:space="preserve"> se continuio con la articulación publico privada logrando consolidar a la fecha 58  empresas aliadas de empleo, generación de ingresos y formación para las mujeres de Bogotá, distribuidas asi: 
Empleo: 37 empresas
Generación de ingresos: 7 empresas
Formación: 8 empresas
Gremios: 6 gremios
Permitiendo llevar a las mujeres oportunidades para mejorar su calidad de vida, la de sus familias y alcanzar su autonomía económica. </t>
    </r>
  </si>
  <si>
    <t>ELABORÓ</t>
  </si>
  <si>
    <t xml:space="preserve">Firma: </t>
  </si>
  <si>
    <t>APROBÓ (Según aplique Gerenta de proyecto, Líder técnica y responsable de proceso)</t>
  </si>
  <si>
    <t>Firma:</t>
  </si>
  <si>
    <t>REVISÓ OFICINA ASESORA DE PLANEACIÓN</t>
  </si>
  <si>
    <t xml:space="preserve">VoBo. </t>
  </si>
  <si>
    <t>Nombre: Rocio Durán Mahecha (Meta 1) - Yenny Barrera (Meta 1)
                Sandra Milena Díaz (Meta3) - Ángela Ávila (Meta 3)</t>
  </si>
  <si>
    <t>Nombre: Oriana María La Rotta Amaya</t>
  </si>
  <si>
    <t>Nombre: Angie Paola Mesa Rojas</t>
  </si>
  <si>
    <t>Nombre:</t>
  </si>
  <si>
    <t>Cargo: Contratistas-DGC / Contratistas-SCPI</t>
  </si>
  <si>
    <t xml:space="preserve">Cargo: Directora de Gestión del Conocimiento - (Líder técnica meta 1) </t>
  </si>
  <si>
    <t>Cargo: Subsecretaria del Cuidado y Políticas de Igualdad - Gerenta - Líder técnica meta 3</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</si>
  <si>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</si>
  <si>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</si>
  <si>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</si>
  <si>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</si>
  <si>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</si>
  <si>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</si>
  <si>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</si>
  <si>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</si>
  <si>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</si>
  <si>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</si>
  <si>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</si>
  <si>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</si>
  <si>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</si>
  <si>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</si>
  <si>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</si>
  <si>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</si>
  <si>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</si>
  <si>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</si>
  <si>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</si>
  <si>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</si>
  <si>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</si>
  <si>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</si>
  <si>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</si>
  <si>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PERIODO DE REPORTE:</t>
  </si>
  <si>
    <t>01 a 31 de mayo de 2024</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</si>
  <si>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</si>
  <si>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</si>
  <si>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</si>
  <si>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</si>
  <si>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</si>
  <si>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</si>
  <si>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</si>
  <si>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</si>
  <si>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</si>
  <si>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</si>
  <si>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</si>
  <si>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</si>
  <si>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</si>
  <si>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</si>
  <si>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</si>
  <si>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</si>
  <si>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</si>
  <si>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</si>
  <si>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</si>
  <si>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</si>
  <si>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</si>
  <si>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</si>
  <si>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</si>
  <si>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</si>
  <si>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</si>
  <si>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</si>
  <si>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</si>
  <si>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</si>
  <si>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</si>
  <si>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</si>
  <si>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</si>
  <si>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</si>
  <si>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</si>
  <si>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</si>
  <si>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</si>
  <si>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</si>
  <si>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</si>
  <si>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</si>
  <si>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</si>
  <si>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</si>
  <si>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</si>
  <si>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Abril</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</si>
  <si>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</si>
  <si>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</si>
  <si>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</si>
  <si>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</si>
  <si>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</si>
  <si>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</si>
  <si>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</si>
  <si>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</si>
  <si>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</si>
  <si>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</si>
  <si>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</si>
  <si>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</si>
  <si>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</si>
  <si>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</si>
  <si>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</si>
  <si>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</si>
  <si>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</si>
  <si>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</si>
  <si>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</si>
  <si>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</si>
  <si>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</si>
  <si>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</si>
  <si>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</si>
  <si>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</si>
  <si>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</si>
  <si>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</si>
  <si>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</si>
  <si>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</si>
  <si>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</si>
  <si>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</si>
  <si>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</si>
  <si>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</si>
  <si>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</si>
  <si>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</si>
  <si>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</si>
  <si>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</si>
  <si>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</si>
  <si>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</si>
  <si>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</si>
  <si>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</si>
  <si>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0121-01</t>
  </si>
  <si>
    <t>145</t>
  </si>
  <si>
    <t>CONTRATO DE PRESTACION DE SERVICIOS PROFESIONALES</t>
  </si>
  <si>
    <t>552</t>
  </si>
  <si>
    <t>167</t>
  </si>
  <si>
    <t>02</t>
  </si>
  <si>
    <t>ORDENES DE PAGO</t>
  </si>
  <si>
    <t>Prestar servicios profesionales para acompañar a las mujeres y fortalecer sus capacidades socioemocionales y vocacionales para el empleo y la generación de ingresos, así como la difusión de la Estrategia de Emprendimiento y Empleabilidad. PC 399.</t>
  </si>
  <si>
    <t>O23011601020000007673</t>
  </si>
  <si>
    <t>Desarrollo de capacidades para aumentar la autonomía y empoderamiento de las mujeres en toda su diversidad en Bogotá</t>
  </si>
  <si>
    <t>1-100-F001</t>
  </si>
  <si>
    <t>VA-Recursos distrito</t>
  </si>
  <si>
    <t>O232020200992913</t>
  </si>
  <si>
    <t>Servicios de educación para la formación y el trabajo</t>
  </si>
  <si>
    <t>PM/0121/0109/45020327673</t>
  </si>
  <si>
    <t>Servicio de educación informal</t>
  </si>
  <si>
    <t>10</t>
  </si>
  <si>
    <t>CONTRATACIÓN DIRECTA</t>
  </si>
  <si>
    <t>1000185522</t>
  </si>
  <si>
    <t>CC</t>
  </si>
  <si>
    <t>52815152</t>
  </si>
  <si>
    <t>DIANA CAROLINA GALEANO PABON</t>
  </si>
  <si>
    <t>Meta 3</t>
  </si>
  <si>
    <t>563</t>
  </si>
  <si>
    <t>166</t>
  </si>
  <si>
    <t>Prestar servicios profesionales para acompañar a las mujeres y fortalecer sus capacidades socioemocionales y vocacionales para el empleo y la generación de ingresos, así como la difusión de la Estrategia de Emprendimiento y Empleabilidad. PC 395.</t>
  </si>
  <si>
    <t>1000284886</t>
  </si>
  <si>
    <t>1015430439</t>
  </si>
  <si>
    <t>GLORIA LORENA CALDERON NIÑO</t>
  </si>
  <si>
    <t>564</t>
  </si>
  <si>
    <t>Prestar servicios profesionales para acompañar a las mujeres y fortalecer sus capacidades socioemocionales y vocacionales para el empleo y la generación de ingresos, así como la difusión de la Estrategia de Emprendimiento y Empleabilidad. PC 397.</t>
  </si>
  <si>
    <t>1000316106</t>
  </si>
  <si>
    <t>1014244390</t>
  </si>
  <si>
    <t>KAREN JULIETH GONGORA ARIAS</t>
  </si>
  <si>
    <t>629</t>
  </si>
  <si>
    <t>162</t>
  </si>
  <si>
    <t>Prestar servicios profesionales para acompañar a las mujeres y fortalecer sus capacidades socioemocionales y vocacionales para el empleo y la generación de ingresos, así como la difusión de la Estrategia de Emprendimiento y Empleabilidad. PC 396</t>
  </si>
  <si>
    <t>1000176008</t>
  </si>
  <si>
    <t>52810740</t>
  </si>
  <si>
    <t>IVONE ROCIO PEÑA CASTAÑEDA</t>
  </si>
  <si>
    <t>630</t>
  </si>
  <si>
    <t>Prestar servicios profesionales para acompañar a las mujeres y fortalecer sus capacidades socioemocionales y vocacionales para el empleo y la generación de ingresos, así como la difusión de la Estrategia de Emprendimiento y Empleabilidad. PC 398</t>
  </si>
  <si>
    <t>1010805133</t>
  </si>
  <si>
    <t>1015404486</t>
  </si>
  <si>
    <t>LAURA ANDREA SALGADO MARTINEZ</t>
  </si>
  <si>
    <t>636</t>
  </si>
  <si>
    <t>161</t>
  </si>
  <si>
    <t>Prestar servicios profesionales para acompañar a las mujeres y fortalecer sus capacidades socioemocionales y vocacionales para el empleo y la generación de ingresos, así como la difusión de la Estrategia de Emprendimiento y Empleabilidad. PC 394.</t>
  </si>
  <si>
    <t>1000475708</t>
  </si>
  <si>
    <t>1014269721</t>
  </si>
  <si>
    <t>ANGELA MARIA BELTRAN ISAZA</t>
  </si>
  <si>
    <t>845</t>
  </si>
  <si>
    <t>141</t>
  </si>
  <si>
    <t>Prestar servicios profesionales para acompañar a las mujeres y fortalecer sus capacidades socioemocionales y vocacionales para el empleo y la generación de ingresos, así como la difusión de la Estrategia de Emprendimiento y Empleabilidad. PC 401.</t>
  </si>
  <si>
    <t>1013639936</t>
  </si>
  <si>
    <t>1152218940</t>
  </si>
  <si>
    <t>NATALIA  GOMEZ MEZA</t>
  </si>
  <si>
    <t>877</t>
  </si>
  <si>
    <t>135</t>
  </si>
  <si>
    <t>Prestar servicios profesionales para acompañar a las mujeres y fortalecer sus capacidades socioemocionales y vocacionales para el empleo y la generación de ingresos, así como la difusión de la Estrategia de Emprendimiento y Empleabilidad. PC 400.</t>
  </si>
  <si>
    <t>1000728434</t>
  </si>
  <si>
    <t>1121829610</t>
  </si>
  <si>
    <t>DIANA CAROLINA BAQUERO MARTINEZ</t>
  </si>
  <si>
    <t>148</t>
  </si>
  <si>
    <t>CONTRATO DE PRESTACION DE SERVICIOS DE APOYO A LA GESTION</t>
  </si>
  <si>
    <t>893</t>
  </si>
  <si>
    <t>132</t>
  </si>
  <si>
    <t>Apoyar técnicamente los procesos de formación y acompañamiento  con enfoque diferencial en el marco de la Estrategia Emprendimiento y Empleabilidad para el desarrollo de capacidades socioemocionales y técnicas de las mujeres cuidadoras. PC 393</t>
  </si>
  <si>
    <t>1011847720</t>
  </si>
  <si>
    <t>1030691573</t>
  </si>
  <si>
    <t>DAYANA YISETH GUTIERREZ TUNJO</t>
  </si>
  <si>
    <t>939</t>
  </si>
  <si>
    <t>106</t>
  </si>
  <si>
    <t>Prestar servicios profesionales para acompañar a las mujeres y fortalecer sus capacidades socioemocionales y vocacionales para el empleo y la generación de ingresos, así como la difusión de la Estrategia de Emprendimiento y Empleabilidad. PC 402.</t>
  </si>
  <si>
    <t>1000238245</t>
  </si>
  <si>
    <t>1015441119</t>
  </si>
  <si>
    <t>YENIFER CATERIN CONTRERAS CAIPA</t>
  </si>
  <si>
    <t>2024</t>
  </si>
  <si>
    <t>2</t>
  </si>
  <si>
    <t>788</t>
  </si>
  <si>
    <t>584</t>
  </si>
  <si>
    <t>1000017590</t>
  </si>
  <si>
    <t>DAYRA MARCELA ALDANA DIAZ</t>
  </si>
  <si>
    <t>1004862528</t>
  </si>
  <si>
    <t>LUZ DIANA MAYORGA ULLOA</t>
  </si>
  <si>
    <t>5000643328</t>
  </si>
  <si>
    <t>1</t>
  </si>
  <si>
    <t>520104</t>
  </si>
  <si>
    <t/>
  </si>
  <si>
    <t>784</t>
  </si>
  <si>
    <t>599</t>
  </si>
  <si>
    <t>5000643458</t>
  </si>
  <si>
    <t>520095</t>
  </si>
  <si>
    <t>786</t>
  </si>
  <si>
    <t>600</t>
  </si>
  <si>
    <t>5000643459</t>
  </si>
  <si>
    <t>520099</t>
  </si>
  <si>
    <t>785</t>
  </si>
  <si>
    <t>662</t>
  </si>
  <si>
    <t>1004993529</t>
  </si>
  <si>
    <t>LUIS GUILLERMO FLECHAS SALCEDO</t>
  </si>
  <si>
    <t>5000646158</t>
  </si>
  <si>
    <t>520097</t>
  </si>
  <si>
    <t>787</t>
  </si>
  <si>
    <t>666</t>
  </si>
  <si>
    <t>5000646234</t>
  </si>
  <si>
    <t>520102</t>
  </si>
  <si>
    <t>783</t>
  </si>
  <si>
    <t>681</t>
  </si>
  <si>
    <t>5000647461</t>
  </si>
  <si>
    <t>520094</t>
  </si>
  <si>
    <t>3</t>
  </si>
  <si>
    <t>790</t>
  </si>
  <si>
    <t>905</t>
  </si>
  <si>
    <t>5000661807</t>
  </si>
  <si>
    <t>520107</t>
  </si>
  <si>
    <t>789</t>
  </si>
  <si>
    <t>940</t>
  </si>
  <si>
    <t>5000664894</t>
  </si>
  <si>
    <t>520106</t>
  </si>
  <si>
    <t>782</t>
  </si>
  <si>
    <t>957</t>
  </si>
  <si>
    <t>5000667085</t>
  </si>
  <si>
    <t>520093</t>
  </si>
  <si>
    <t>Página 4 de 4</t>
  </si>
  <si>
    <t>CONTROL DE CAMBIOS EN EL PLAN DE ACCIÓN</t>
  </si>
  <si>
    <t>Fecha de aprobación</t>
  </si>
  <si>
    <t>Cambio</t>
  </si>
  <si>
    <t>Justificación del cambio</t>
  </si>
  <si>
    <t>feb.2024</t>
  </si>
  <si>
    <t>Valores reserva presupuestal. Meta 1.</t>
  </si>
  <si>
    <t>Se ajusta el valor de la reserva con la información presupuestal definitiva recibida en enero de 2024</t>
  </si>
  <si>
    <t>Valores programación y giros vigencia 2024. Meta 1.</t>
  </si>
  <si>
    <t>Se ajusta el valor de la vigencia con la información presupuestal definitiva recibida en enero de 2024</t>
  </si>
  <si>
    <t xml:space="preserve">Actualización Código Indicador PMR </t>
  </si>
  <si>
    <t>Se reemplaza el codigo 29 por el codigo 17 de PMR manteniendo la descripción de dicho indicador 
17. 'Número de Mujeres formadas en derechos a través de procesos de desarrollo de capacidades en los Centros de Inclusión Digital</t>
  </si>
  <si>
    <t>Total PDD</t>
  </si>
  <si>
    <t>Reporte PDD
ene-mar</t>
  </si>
  <si>
    <t>Reporte PDD
abr-jun</t>
  </si>
  <si>
    <t>Reporte PDD
jul-sep</t>
  </si>
  <si>
    <t>Reporte PDD
oct-dic</t>
  </si>
  <si>
    <t>Programado</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</si>
  <si>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</si>
  <si>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</si>
  <si>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</si>
  <si>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</si>
  <si>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</si>
  <si>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</si>
  <si>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</si>
  <si>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</si>
  <si>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</si>
  <si>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</si>
  <si>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</si>
  <si>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</si>
  <si>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</si>
  <si>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</si>
  <si>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Promedio</t>
  </si>
  <si>
    <t>Redondeo</t>
  </si>
  <si>
    <t>Ejecutado</t>
  </si>
  <si>
    <t>Prog PDD</t>
  </si>
  <si>
    <t>Grafo</t>
  </si>
  <si>
    <t>164</t>
  </si>
  <si>
    <t>182</t>
  </si>
  <si>
    <t>Prestar servicios profesionales a la Dirección de Gestión del Conocimiento participando en la elaboración y puesta en marcha de contenidos virtuales relacionados con los derechos de las mujeres mediante el uso de herramientas TIC, TAC y TEP. PC 358.</t>
  </si>
  <si>
    <t>O232020200883132</t>
  </si>
  <si>
    <t>Servicios de soporte en tecnologías de la información (TI)</t>
  </si>
  <si>
    <t>PM/0121/0109/45020347673</t>
  </si>
  <si>
    <t>1001880326</t>
  </si>
  <si>
    <t>JAVIER LEON RICARDO SANCHEZ LIZARAZO</t>
  </si>
  <si>
    <t>245</t>
  </si>
  <si>
    <t>211</t>
  </si>
  <si>
    <t>Apoyar a la Dirección de Gestión del Conocimiento en la implementación de los procesos formativos asociados a temas de derechos de las mujeres mediante el uso de herramientas TIC, TAC y TEP. PC 367</t>
  </si>
  <si>
    <t>1005609834</t>
  </si>
  <si>
    <t>ANGIE PAOLA RINCON SUAREZ</t>
  </si>
  <si>
    <t>244</t>
  </si>
  <si>
    <t>180</t>
  </si>
  <si>
    <t>Apoyar a la Dirección de Gestión del Conocimiento en la implementación de los procesos formativos asociados a temas de derechos de las mujeres así como el desarrollo de sus capacidades y habilidades. PC 384</t>
  </si>
  <si>
    <t>1013392232</t>
  </si>
  <si>
    <t>LUISA FERNANDA GALINDO RODRIGUEZ</t>
  </si>
  <si>
    <t>246</t>
  </si>
  <si>
    <t>Apoyar a la Dirección de Gestión del Conocimiento en la implementación de los procesos formativos asociados a temas de derechos de las mujeres mediante el uso de herramientas TIC, TAC y TEP. PC 363.</t>
  </si>
  <si>
    <t>1009022327</t>
  </si>
  <si>
    <t>LAURA XIOMARA MORALES MARTINEZ</t>
  </si>
  <si>
    <t>282</t>
  </si>
  <si>
    <t>177</t>
  </si>
  <si>
    <t>Apoyar a la Dirección de Gestión del Conocimiento en la implementación de los procesos formativos asociados a temas de derechos de las mujeres mediante el uso de herramientas TIC, TAC y TEP. PC 362.</t>
  </si>
  <si>
    <t>1000014431</t>
  </si>
  <si>
    <t>LADY ALEXANDRA GALINDO ANGARITA</t>
  </si>
  <si>
    <t>279</t>
  </si>
  <si>
    <t>Apoyar a la Dirección de Gestión del Conocimiento en la implementación de los procesos formativos asociados a temas de derechos de las mujeres mediante el uso de herramientas TIC, TAC y TEP. PC 365.</t>
  </si>
  <si>
    <t>1000097313</t>
  </si>
  <si>
    <t>PILAR ANDREA RAMIREZ PEÑA</t>
  </si>
  <si>
    <t>357</t>
  </si>
  <si>
    <t>175</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</si>
  <si>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404.</t>
  </si>
  <si>
    <t>O232020200991114</t>
  </si>
  <si>
    <t>Servicios de planificación económica, social y estadística de la administración publica</t>
  </si>
  <si>
    <t>1000110099</t>
  </si>
  <si>
    <t>CLAUDIA MARCELA DIAZ PEREZ</t>
  </si>
  <si>
    <t>402</t>
  </si>
  <si>
    <t>174</t>
  </si>
  <si>
    <t>Prestar servicios profesionales para elaborar y revisar documentos e informes de la Estrategia de Emprendimiento y Empleabilidad. PC 389</t>
  </si>
  <si>
    <t>1002161261</t>
  </si>
  <si>
    <t>ANA MARIA OCHOA TRUJILLO</t>
  </si>
  <si>
    <t>385</t>
  </si>
  <si>
    <t>Apoyar a la Dirección de Gestión del Conocimiento en la implementación de los procesos formativos asociados a temas de derechos de las mujeres mediante el uso de herramientas TIC, TAC y TEP. PC 361</t>
  </si>
  <si>
    <t>1008909583</t>
  </si>
  <si>
    <t>DIANA CAROLINA VALBUENA ALTURO</t>
  </si>
  <si>
    <t>395</t>
  </si>
  <si>
    <t>Apoyar a la Dirección de Gestión del Conocimiento en la implementación de los procesos formativos asociados a temas de derechos de las mujeres mediante el uso de herramientas TIC, TAC y TEP. PC 360.</t>
  </si>
  <si>
    <t>1009057082</t>
  </si>
  <si>
    <t>ANA CAROLINA OSORIO OSPINA</t>
  </si>
  <si>
    <t>449</t>
  </si>
  <si>
    <t>201</t>
  </si>
  <si>
    <t>Prestar servicios profesionales para apoyar los procesos de gestión y articulación de la Estrategia de Emprendimiento y Empleabilidad de la Secretaría Distrital de la Mujer. PC 390</t>
  </si>
  <si>
    <t>1000317171</t>
  </si>
  <si>
    <t>SANDRA MILENA DIAZ AREVALO</t>
  </si>
  <si>
    <t>454</t>
  </si>
  <si>
    <t>170</t>
  </si>
  <si>
    <t>Apoyar la supervisión técnica, administrativa y financiera de los convenios y/o contratos, así como las diferentes etapas contractuales de los procesos que se le asignen desde la supervisión del contrato. PC 387</t>
  </si>
  <si>
    <t>1004525765</t>
  </si>
  <si>
    <t>GINA PATRICIA MONTEALEGRE PAEZ</t>
  </si>
  <si>
    <t>481</t>
  </si>
  <si>
    <t>169</t>
  </si>
  <si>
    <t>Prestar servicios profesionales para el desarrollo e implementación del componente de empleo y generación de ingresos de la Estrategia de Emprendimiento y Empleabilidad que contribuyan a la reducción de la feminización de la pobreza. PC 388.</t>
  </si>
  <si>
    <t>1012068886</t>
  </si>
  <si>
    <t>ANA DANIELA PINEDA TOBASIA</t>
  </si>
  <si>
    <t>515</t>
  </si>
  <si>
    <t>168</t>
  </si>
  <si>
    <t>Prestar servicios profesionales para apoyar la coordinación del equipo territorial encargado de implementar la estrategia de empleabilidad y emprendimiento. PC 392.</t>
  </si>
  <si>
    <t>1000278132</t>
  </si>
  <si>
    <t>LINDA KATHERINE QUIROGA NIETO</t>
  </si>
  <si>
    <t>506</t>
  </si>
  <si>
    <t>Apoyar a la Dirección de Gestión del Conocimiento en la implementación de los procesos formativos asociados a temas de derechos de las mujeres mediante el uso de herramientas TIC, TAC y TEP. PC 378.</t>
  </si>
  <si>
    <t>1000298914</t>
  </si>
  <si>
    <t>ANDREA PAOLA FLOREZ AVELLA</t>
  </si>
  <si>
    <t>579</t>
  </si>
  <si>
    <t>Apoyar a la Dirección de Gestión del Conocimiento en la implementación de los procesos formativos asociados a temas de derechos de las mujeres mediante el uso de herramientas TIC, TAC y TEP. PC 370.</t>
  </si>
  <si>
    <t>1013420802</t>
  </si>
  <si>
    <t>LUISA FERNANDA CRISTANCHO CASTRO</t>
  </si>
  <si>
    <t>12</t>
  </si>
  <si>
    <t>CONTRATO DE PRESTACION DE SERVICIOS</t>
  </si>
  <si>
    <t>986-2023</t>
  </si>
  <si>
    <t>Adición al contrato No. 986-2023 cuyo objeto es "Prestar los servicios de apoyo logístico para atender las actividades misionales y/o de apoyo que adelante la Secretaría Distrital de la Mujer en cumplimiento de sus funciones, de conformidad con el anexo técnico y la oferta presentada por el contratista"</t>
  </si>
  <si>
    <t>O232020200885961</t>
  </si>
  <si>
    <t>Servicios de organización y asistencia de convenciones</t>
  </si>
  <si>
    <t>01</t>
  </si>
  <si>
    <t>LICITACIÓN PÚBLICA</t>
  </si>
  <si>
    <t>1000629251</t>
  </si>
  <si>
    <t>NIT</t>
  </si>
  <si>
    <t>QUINTA GENERACION SAS</t>
  </si>
  <si>
    <t>Adición al contrato No. 986-2023 Prestar los servicios de apoyo logístico para atender las actividades misionales y/o de apoyo que adelante la Secretaría Distrital de la Mujer en cumplimiento de sus funciones, de conformidad con el anexo técnico y la oferta presentada por el contratista.</t>
  </si>
  <si>
    <t>PM/0121/0103/02050037673</t>
  </si>
  <si>
    <t>IGUALDAD DE OPORTUNIDADES Y DESARROLLO DE CAPACIDA</t>
  </si>
  <si>
    <t>602</t>
  </si>
  <si>
    <t>Prestar servicios profesionales a la Dirección de Gestión del Conocimiento en la planificación técnica y logística para divulgar los resultados de la gestión de la dependencia. PC 356.</t>
  </si>
  <si>
    <t>1005115304</t>
  </si>
  <si>
    <t>MARYELI  GUIZA GAMBOA</t>
  </si>
  <si>
    <t>672</t>
  </si>
  <si>
    <t>159</t>
  </si>
  <si>
    <t>Apoyar a la Dirección de Gestión del Conocimiento en la implementación de los procesos formativos asociados a temas de derechos de las mujeres mediante el uso de herramientas TIC, TAC y TEP. PC 371.</t>
  </si>
  <si>
    <t>1012218277</t>
  </si>
  <si>
    <t>DAYANA MICHELLE CASTRO CASAS</t>
  </si>
  <si>
    <t>673</t>
  </si>
  <si>
    <t>Apoyar a la Dirección de Gestión del Conocimiento en la implementación de los procesos formativos asociados a temas de derechos de las mujeres mediante el uso de herramientas TIC, TAC y TEP. PC 372.</t>
  </si>
  <si>
    <t>1005300083</t>
  </si>
  <si>
    <t>ANGIE TATIANA CARDOZO RODRIGUEZ</t>
  </si>
  <si>
    <t>674</t>
  </si>
  <si>
    <t>Apoyar a la Dirección de Gestión del Conocimiento en la implementación de los procesos formativos asociados a temas de derechos de las mujeres mediante el uso de herramientas TIC, TAC y TEP. PC 374.</t>
  </si>
  <si>
    <t>1004975009</t>
  </si>
  <si>
    <t>JULIANA ALEJANDRA SANABRIA CHAVES</t>
  </si>
  <si>
    <t>707</t>
  </si>
  <si>
    <t>156</t>
  </si>
  <si>
    <t>Prestar servicios profesionales a la Dirección de Gestión del Conocimiento en la formulación, actualización, seguimiento de lineamientos de formación y estrategias pedagógicas orientadas al fortalecimiento de derechos de las mujeres, sus capacidades y habilidades. PC 357.</t>
  </si>
  <si>
    <t>1000110036</t>
  </si>
  <si>
    <t>YAMILE  AGUILAR OCHOA</t>
  </si>
  <si>
    <t>11</t>
  </si>
  <si>
    <t>CONTRATOS INTERADMINISTRATIVOS</t>
  </si>
  <si>
    <t>951-2023</t>
  </si>
  <si>
    <t>57</t>
  </si>
  <si>
    <t>Adición y prórroga contrato 951-2023 Suministrar los servicios integrados de comunicaciones convergentes que requiera la Secretaría Distrital de la Mujer.</t>
  </si>
  <si>
    <t>O232020200884131</t>
  </si>
  <si>
    <t>Servicios móviles de voz</t>
  </si>
  <si>
    <t>1000451829</t>
  </si>
  <si>
    <t>EMPRESA DE TELECOMUNICACIONES DE BOGOTÁ S.A. E.S.P. - ETB S.A. ESP</t>
  </si>
  <si>
    <t>O232020200884222</t>
  </si>
  <si>
    <t>Servicios de acceso a Internet de banda ancha</t>
  </si>
  <si>
    <t>755</t>
  </si>
  <si>
    <t>152</t>
  </si>
  <si>
    <t>Apoyar a la Dirección de Gestión del Conocimiento en la implementación de los procesos formativos asociados a temas de derechos de las mujeres mediante el uso de herramientas TIC, TAC y TEP. PC 375.</t>
  </si>
  <si>
    <t>1000134987</t>
  </si>
  <si>
    <t>YINA FERNANDA ROBAYO CARDENAS</t>
  </si>
  <si>
    <t>821</t>
  </si>
  <si>
    <t>142</t>
  </si>
  <si>
    <t>Apoyar a la Dirección de Gestión del Conocimiento en la implementación de los procesos formativos asociados a temas de derechos de las mujeres mediante el uso de herramientas TIC, TAC y TEP. PC 369</t>
  </si>
  <si>
    <t>1000174226</t>
  </si>
  <si>
    <t>ASTRID CATLEYA SAENZ CARREÑO</t>
  </si>
  <si>
    <t>814</t>
  </si>
  <si>
    <t>Apoyar a la Dirección de Gestión del Conocimiento en la implementación de los procesos formativos asociados a temas de derechos de las mujeres así como el desarrollo de sus capacidades y habilidades. PC 380</t>
  </si>
  <si>
    <t>1012118626</t>
  </si>
  <si>
    <t>LICET DAYANNE ALEJO GUZMAN</t>
  </si>
  <si>
    <t>815</t>
  </si>
  <si>
    <t>Apoyar a la Dirección de Gestión del Conocimiento en la implementación de los procesos formativos asociados a temas de derechos de las mujeres así como el desarrollo de sus capacidades y habilidades. PC 381</t>
  </si>
  <si>
    <t>1009793111</t>
  </si>
  <si>
    <t>DIANA CAROLINA MENESES IBARRA</t>
  </si>
  <si>
    <t>847</t>
  </si>
  <si>
    <t>140</t>
  </si>
  <si>
    <t>Apoyar a la Dirección de Gestión del Conocimiento en la implementación de los procesos formativos asociados a temas de derechos de las mujeres mediante el uso de herramientas TIC, TAC y TEP. PC 368.</t>
  </si>
  <si>
    <t>1009505775</t>
  </si>
  <si>
    <t>LEIDY TATIANA SUAZA ROJAS</t>
  </si>
  <si>
    <t>874</t>
  </si>
  <si>
    <t>138</t>
  </si>
  <si>
    <t>Apoyar a la Dirección de Gestión del Conocimiento en la implementación de los procesos formativos asociados a temas de derechos de las mujeres &lt;(&gt;,&lt;)&gt; así como el desarrollo de sus capacidades y habilidades. PC 383.</t>
  </si>
  <si>
    <t>1000293611</t>
  </si>
  <si>
    <t>INGRID JULIETH GUALTEROS PATIÑO</t>
  </si>
  <si>
    <t>908</t>
  </si>
  <si>
    <t>126</t>
  </si>
  <si>
    <t>Prestar servicios profesionales para apoyar las actividades asociadas a la recolección de insumos, análisis de información, gestión y divulgación para los componentes de empleo y generación de ingresos de la Estrategia de Emprendimiento y Empleabilidad. PC 391.</t>
  </si>
  <si>
    <t>1007757724</t>
  </si>
  <si>
    <t>MARIA ALEJANDRA MILLAN</t>
  </si>
  <si>
    <t>907</t>
  </si>
  <si>
    <t>121</t>
  </si>
  <si>
    <t>Apoyar a la Dirección de Gestión del Conocimiento en la implementación de los procesos formativos asociados a temas de derechos de las mujeres mediante el uso de herramientas TIC, TAC y TEP. PC 364.</t>
  </si>
  <si>
    <t>1009063476</t>
  </si>
  <si>
    <t>GERALDINE LIZETH CASTELLANOS ROZO</t>
  </si>
  <si>
    <t>910</t>
  </si>
  <si>
    <t>Apoyar a la Dirección de Gestión del Conocimiento en la implementación de los procesos formativos asociados a temas de derechos de las mujeres mediante el uso de herramientas TIC, TAC y TEP. PC 377.</t>
  </si>
  <si>
    <t>1013642292</t>
  </si>
  <si>
    <t>PAULA ANDREA RINCON ARMENTERO</t>
  </si>
  <si>
    <t>04</t>
  </si>
  <si>
    <t>ORDEN DE COMPRA</t>
  </si>
  <si>
    <t>126579</t>
  </si>
  <si>
    <t>Contratar a través de la Tienda Virtual del Estado Colombiano por medio del Instrumento de Agregación de Demanda No. CCE-139-IAD-2020 productos Microsoft para la Secretaría Distrital de la Mujer. PC 1002.</t>
  </si>
  <si>
    <t>O232020200883143</t>
  </si>
  <si>
    <t>Software originales</t>
  </si>
  <si>
    <t>17</t>
  </si>
  <si>
    <t>SELEC. ABREV.  MARCO DE PRECIOS</t>
  </si>
  <si>
    <t>1011820668</t>
  </si>
  <si>
    <t>UNION TEMPORAL SOFT IG.3</t>
  </si>
  <si>
    <t>916</t>
  </si>
  <si>
    <t>110</t>
  </si>
  <si>
    <t>Apoyar a la Dirección de Gestión del Conocimiento en la implementación de los procesos formativos asociados a temas de derechos de las mujeres mediante el uso de herramientas TIC, TAC y TEP. PC 359. ,,</t>
  </si>
  <si>
    <t>1013643426</t>
  </si>
  <si>
    <t>ALISSON JULLIETTE RODRIGUEZ HURTADO</t>
  </si>
  <si>
    <t>947</t>
  </si>
  <si>
    <t>103</t>
  </si>
  <si>
    <t>Apoyar a la Dirección de Gestión del Conocimiento en la implementación de los procesos formativos asociados a temas de derechos de las mujeres mediante el uso de herramientas TIC, TAC y TEP. PC 366</t>
  </si>
  <si>
    <t>1004958435</t>
  </si>
  <si>
    <t>LAURA MELISSA HERNANDEZ GARZON</t>
  </si>
  <si>
    <t>963</t>
  </si>
  <si>
    <t>Suministrar los servicios integrados de comunicaciones convergentes que requiera la Secretaría Distrital de la Mujer. PC 996</t>
  </si>
  <si>
    <t>O232020200884132</t>
  </si>
  <si>
    <t>Servicios móviles de texto</t>
  </si>
  <si>
    <t>O2320202005040254252</t>
  </si>
  <si>
    <t>Servicios generales de construcción de cables locales y obras conexas</t>
  </si>
  <si>
    <t>995</t>
  </si>
  <si>
    <t>70</t>
  </si>
  <si>
    <t>Prestar servicios profesionales para acompañar a las mujeres y fortalecer sus capacidades socioemocionales y vocacionales para el empleo y la generación de ingresos, así como la difusión de la Estrategia de Emprendimiento y Empleabilidad. PC 403</t>
  </si>
  <si>
    <t>1012483485</t>
  </si>
  <si>
    <t>DANIEL EDUARDO LOPEZ RONCANCIO</t>
  </si>
  <si>
    <t>129535 CT 1030</t>
  </si>
  <si>
    <t>189</t>
  </si>
  <si>
    <t>Prestar el servicio integral de aseo y cafetería para las instalaciones de la Secretaria Distrital de la Mujer. PC 992</t>
  </si>
  <si>
    <t>O232020200663399</t>
  </si>
  <si>
    <t>Otros servicios de suministro de comidas</t>
  </si>
  <si>
    <t>1013394480</t>
  </si>
  <si>
    <t>CONSORCIO KIOS</t>
  </si>
  <si>
    <t>O232020200885330</t>
  </si>
  <si>
    <t>Servicios de limpieza general</t>
  </si>
  <si>
    <t>Total 7673</t>
  </si>
  <si>
    <t>Fe.contabil.en control presupuestario</t>
  </si>
  <si>
    <t>Plazo</t>
  </si>
  <si>
    <t>Descripcion Rubro</t>
  </si>
  <si>
    <t>Concepto del gasto</t>
  </si>
  <si>
    <t>Descripción del Concepto del gasto</t>
  </si>
  <si>
    <t>Tipo Documento BP</t>
  </si>
  <si>
    <t>Número documento BP</t>
  </si>
  <si>
    <t>Moneda transacción</t>
  </si>
  <si>
    <t>Valor neto</t>
  </si>
  <si>
    <t>Compromisos sin Aut. de Giro</t>
  </si>
  <si>
    <t>Número interno CRP</t>
  </si>
  <si>
    <t>Pos.referencia</t>
  </si>
  <si>
    <t>Número interno CDP</t>
  </si>
  <si>
    <t>Posición de la imputacion CDP</t>
  </si>
  <si>
    <t>abr</t>
  </si>
  <si>
    <t>may</t>
  </si>
  <si>
    <t>jun</t>
  </si>
  <si>
    <t>jul</t>
  </si>
  <si>
    <t>ago</t>
  </si>
  <si>
    <t>sep</t>
  </si>
  <si>
    <t>oct</t>
  </si>
  <si>
    <t>nov</t>
  </si>
  <si>
    <t>dic</t>
  </si>
  <si>
    <t>anulaciones</t>
  </si>
  <si>
    <t>total</t>
  </si>
  <si>
    <t>248</t>
  </si>
  <si>
    <t>341</t>
  </si>
  <si>
    <t>Apoyar la supervisión técnica, administrativa y financiera de losconvenios y/o contratos, así como las diferentes etapas contractuales delos procesos que se le asignen desde la supervisión del contratopc 722</t>
  </si>
  <si>
    <t>1000263679</t>
  </si>
  <si>
    <t>SANDRA PATRICIA REMOLINA LEON</t>
  </si>
  <si>
    <t>COP</t>
  </si>
  <si>
    <t>313</t>
  </si>
  <si>
    <t>339</t>
  </si>
  <si>
    <t>Apoyar a la Dirección de Gestión del Conocimiento en la implementaciónde los procesos formativos asociados a temas de derechos de las mujeresmediante el uso de herramientas TIC, TAC y TEP.pc 705</t>
  </si>
  <si>
    <t>PM/0121/0103/02050027673</t>
  </si>
  <si>
    <t>1009726031</t>
  </si>
  <si>
    <t>LAURA PAOLA ROA GOMEZ</t>
  </si>
  <si>
    <t>441</t>
  </si>
  <si>
    <t>333</t>
  </si>
  <si>
    <t>Prestar servicios profesionales para el desarrollo e implementación delcomponente de generación de ingresos  de la Estrategia de Emprendimientoy Empleabilidad que contribuyan a la reducción de la feminización de lapobreza.pc 725</t>
  </si>
  <si>
    <t>488</t>
  </si>
  <si>
    <t>332</t>
  </si>
  <si>
    <t>Prestar servicios de apoyo requeridos para que los inmuebles a cargo dela Entidad cumplan con las condiciones necesarias para su funcionamientoy operación. PC 935</t>
  </si>
  <si>
    <t>1008128796</t>
  </si>
  <si>
    <t>ALFONSO  ALVAREZ PINTO</t>
  </si>
  <si>
    <t>495</t>
  </si>
  <si>
    <t>331</t>
  </si>
  <si>
    <t>Apoyar a la Dirección de Gestión del Conocimiento en la implementaciónde los procesos formativos asociados a temas de derechos de las mujeresmediante el uso de herramientas TIC, TAC y TEP.pc 695</t>
  </si>
  <si>
    <t>518</t>
  </si>
  <si>
    <t>328</t>
  </si>
  <si>
    <t>Apoyar a la Dirección de Gestión del Conocimiento en la implementaciónde los procesos formativos asociados a temas de derechos de las mujeresmediante el uso de herramientas TIC, TAC y TEP.pc 708</t>
  </si>
  <si>
    <t>1000057613</t>
  </si>
  <si>
    <t>FLOR GINETH ROJAS GOMEZ</t>
  </si>
  <si>
    <t>543</t>
  </si>
  <si>
    <t>327</t>
  </si>
  <si>
    <t>Prestar servicios profesionales para acompañar a las mujeres yfortalecer sus capacidades socioemocionales y vocacionales para elempleo y la generación de ingresos, así como la difusión de laEstrategia de Emprendimiento y Empleabilidad.pc 736</t>
  </si>
  <si>
    <t>1005729045</t>
  </si>
  <si>
    <t>LAURA PATRICIA CELY GOMEZ</t>
  </si>
  <si>
    <t>557</t>
  </si>
  <si>
    <t>Apoyar a la Dirección de Gestión del Conocimiento en la implementaciónde los procesos formativos asociados a temas de derechos de las mujeresasí como el desarrollo de sus capacidades y habilidades.PC 714</t>
  </si>
  <si>
    <t>1000478480</t>
  </si>
  <si>
    <t>MARIA DEL PILAR GONZALEZ RUBIO</t>
  </si>
  <si>
    <t>593</t>
  </si>
  <si>
    <t>325</t>
  </si>
  <si>
    <t>Prestar servicios profesionales a la Dirección de Gestión delConocimiento en la  planificación técnica y logística para divulgar losresultados de las gestión de la dependencia.pc 686</t>
  </si>
  <si>
    <t>1006355341</t>
  </si>
  <si>
    <t>YINNA MAGALY ROA NOVOA</t>
  </si>
  <si>
    <t>951</t>
  </si>
  <si>
    <t>212</t>
  </si>
  <si>
    <t>Suministrar los servicios integrados de comunicaciones convergentes querequiera la Secretaría Distrital de la Mujer. PC 718</t>
  </si>
  <si>
    <t>986</t>
  </si>
  <si>
    <t>160</t>
  </si>
  <si>
    <t>Prestar los servicios de apoyo logístico para atender las actividadesmisionales y/o de apoyo que adelante la Secretaría Distrital de la Mujeren cumplimiento de sus funciones, de conformidad con el anexo técnico yla oferta presentada por el contratista. PC 495</t>
  </si>
  <si>
    <t>19</t>
  </si>
  <si>
    <t>CONTRATO DE SUMINISTRO</t>
  </si>
  <si>
    <t>1023</t>
  </si>
  <si>
    <t>86</t>
  </si>
  <si>
    <t>Suministro de elementos de ferretería para la Secretaría Distrital de laMujer. PC 942</t>
  </si>
  <si>
    <t>O2320201004024299991</t>
  </si>
  <si>
    <t>Artículos n.c.p. de ferretería y cerrajería</t>
  </si>
  <si>
    <t>CONTRATACIÓN MÍNIMA CUANTÍA</t>
  </si>
  <si>
    <t>1000305326</t>
  </si>
  <si>
    <t>WILLIAM ALFONSO LAGUNA VARGAS</t>
  </si>
  <si>
    <t>192-2023</t>
  </si>
  <si>
    <t>342</t>
  </si>
  <si>
    <t>Adición y Prórroga del contrato de Prestación de Servicios ProfesionalesNo 192-2023 cuyo objeto es "Prestar servicios profesionales a laDirección de Gestión del Conocimiento apoyando la organización,coordinación y control de los procesos formativos relacionados con losderechos de las mujeres mediante el uso de herramientas TIC, TAC y TEP,así como del funcionamiento de los Centros de Inclusión Digital".</t>
  </si>
  <si>
    <t>348-2023</t>
  </si>
  <si>
    <t>338</t>
  </si>
  <si>
    <t>Adición y Prórroga del contrato de Prestación de Servicios de apoyo a lagestión No 348-2023 cuyo objeto es "Apoyar a la Dirección de Gestión delConocimiento en la implementación de los procesos formativos asociados atemas de derechos de las mujeres mediante el uso de herramientas TIC,TAC y TEP".</t>
  </si>
  <si>
    <t>1009727057</t>
  </si>
  <si>
    <t>ANGIE CAROLINA RAMIREZ BARRETO</t>
  </si>
  <si>
    <t>353-2023</t>
  </si>
  <si>
    <t>Adición y Prórroga del contrato de Prestación de Servicios de apoyo a lagestión No 353-2023 cuyo objeto es "Apoyar a la Dirección de Gestión delConocimiento en la implementación de los procesos formativos asociados atemas de derechos de las mujeres mediante el uso de herramientas TIC,TAC y TEP".</t>
  </si>
  <si>
    <t>398-2023</t>
  </si>
  <si>
    <t>Adición y Prórroga del contrato de Prestación de Servicios de apoyo a lagestión No 398-2023 cuyo objeto es "Apoyar a la Dirección de Gestión delConocimiento en la implementación de los procesos formativos asociados atemas de derechos de las mujeres mediante el uso de herramientas TIC,TAC y TEP".</t>
  </si>
  <si>
    <t>400-2023</t>
  </si>
  <si>
    <t>30</t>
  </si>
  <si>
    <t>Adición y Prórroga del contrato de Prestación de Servicios de apoyo a lagestión No 400-2023 cuyo objeto es "Apoyar a la Dirección de Gestión delConocimiento en la implementación de los procesos formativos asociados atemas de derechos de las mujeres mediante el uso de herramientas TIC,TAC y TEP".</t>
  </si>
  <si>
    <t>422-2023</t>
  </si>
  <si>
    <t>334</t>
  </si>
  <si>
    <t>Adición y Prórroga del contrato de Prestación de Servicios de apoyo a lagestión No 422-2023 cuyo objeto es "Apoyar a la Dirección de Gestión delConocimiento en la implementación de los procesos formativos asociados atemas de derechos de las mujeres mediante el uso de herramientas TIC,TAC y TEP".</t>
  </si>
  <si>
    <t>423-2023</t>
  </si>
  <si>
    <t>Adición y Prórroga del contrato de Prestación de Servicios de apoyo a lagestión No 423-2023 cuyo objeto es "Apoyar a la Dirección de Gestión delConocimiento en la implementación de los procesos formativos asociados atemas de derechos de las mujeres mediante el uso de herramientas TIC,TAC y TEP".</t>
  </si>
  <si>
    <t>448-2023</t>
  </si>
  <si>
    <t>Adición y Prórroga del contrato de Prestación de Servicios de apoyo a lagestión No 448-2023 cuyo objeto es "Apoyar a la Dirección de Gestión delConocimiento en la implementación de los procesos formativos asociados atemas de derechos de las mujeres mediante el uso de herramientas TIC,TAC y TEP".</t>
  </si>
  <si>
    <t>1006196200</t>
  </si>
  <si>
    <t>JONATHAN ANDRES VANEGAS DEVIA</t>
  </si>
  <si>
    <t>454-2023</t>
  </si>
  <si>
    <t>13</t>
  </si>
  <si>
    <t>Adición y Prórroga del contrato de Prestación de Servicios de apoyo a lagestión No 454-2023 cuyo objeto es "Apoyar a la Dirección de Gestión delConocimiento en la implementación de los procesos formativos asociados atemas de derechos de las mujeres mediante el uso de herramientas TIC,TAC y TEP".</t>
  </si>
  <si>
    <t>495-2023</t>
  </si>
  <si>
    <t>Adición y Prórroga del contrato de Prestación de Servicios de apoyo a lagestión No 495-2023 cuyo objeto es "Apoyar a la Dirección de Gestión delConocimiento en la implementación de los procesos formativos asociados atemas de derechos de las mujeres mediante el uso de herramientas TIC,TAC y TEP".</t>
  </si>
  <si>
    <t>516-2023</t>
  </si>
  <si>
    <t>Adición y Prórroga del contrato de Prestación de Servicios de apoyo a lagestión No 516-2023 cuyo objeto es "Apoyar a la Dirección de Gestión delConocimiento en la implementación de los procesos formativos asociados atemas de derechos de las mujeres mediante el uso de herramientas TIC,TAC y TEP".</t>
  </si>
  <si>
    <t>517-2023</t>
  </si>
  <si>
    <t>Adición y Prórroga del contrato de Prestación de Servicios de apoyo a lagestión No 517-2023 cuyo objeto es "Apoyar a la Dirección de Gestión delConocimiento en la implementación de los procesos formativos asociados atemas de derechos de las mujeres mediante el uso de herramientas TIC,TAC y TEP".</t>
  </si>
  <si>
    <t>525-2023</t>
  </si>
  <si>
    <t>Adición y prórroga al contrato 525-2023, cuyo objeto es: Prestarservicios profesionales para apoyar la coordinación del equipoterritorial encargado de implementar la estrategia de empleabilidad yemprendimiento.</t>
  </si>
  <si>
    <t>554-2023</t>
  </si>
  <si>
    <t>Adición y Prórroga del contrato de Prestación de Servicios de apoyo a lagestión No 554-2023 cuyo objeto es "Apoyar a la Dirección de Gestión delConocimiento en la implementación de los procesos formativos asociados atemas de derechos de las mujeres mediante el uso de herramientas TIC,TAC y TEP".</t>
  </si>
  <si>
    <t>556-2023</t>
  </si>
  <si>
    <t>Adición y Prórroga del contrato de Prestación de Servicios de apoyo a lagestión No 556-2023 cuyo objeto es "Apoyar a la Dirección de Gestión delConocimiento en la implementación de los procesos formativos asociados atemas de derechos de las mujeres mediante el uso de herramientas TIC,TAC y TEP".</t>
  </si>
  <si>
    <t>595-2023</t>
  </si>
  <si>
    <t>Adición y Prórroga del contrato de Prestación de Servicios de apoyo a lagestión No 595-2023 cuyo objeto es "Apoyar a la Dirección de Gestión delConocimiento en la implementación de los procesos formativos asociados atemas de derechos de las mujeres mediante el uso de herramientas TIC,TAC y TEP".</t>
  </si>
  <si>
    <t>610-2023</t>
  </si>
  <si>
    <t>324</t>
  </si>
  <si>
    <t>Adición y Prórroga del contrato de Prestación de Servicios de apoyo a lagestión No 610-2023 cuyo objeto es "Apoyar a la Dirección de Gestión delConocimiento en la implementación de los procesos formativos asociados atemas de derechos de las mujeres mediante el uso de herramientas TIC,TAC y TEP".</t>
  </si>
  <si>
    <t>691-2023</t>
  </si>
  <si>
    <t>364</t>
  </si>
  <si>
    <t>Adición y Prórroga del contrato de Prestación de Servicios de apoyo a lagestión No 691-2023 cuyo objeto es "Apoyar a la Dirección de Gestión delConocimiento en la implementación de los procesos formativos asociados atemas de derechos de las mujeres mediante el uso de herramientas TIC,TAC y TEP".</t>
  </si>
  <si>
    <t>704-2023</t>
  </si>
  <si>
    <t>Adición y Prórroga del contrato de Prestación de Servicios de apoyo a lagestión No 704-2023 cuyo objeto es "Apoyar a la Dirección de Gestión delConocimiento en la implementación de los procesos formativos asociados atemas de derechos de las mujeres mediante el uso de herramientas TIC,TAC y TEP".</t>
  </si>
  <si>
    <t>1008950216</t>
  </si>
  <si>
    <t>YULY CAROLINA PINEDA VERGARA</t>
  </si>
  <si>
    <t>845-2023</t>
  </si>
  <si>
    <t>285</t>
  </si>
  <si>
    <t>Adición y prórroga al contrato 845-2023, cuyo objeto es: Prestarservicios profesionales para apoyar los procesos de gestión yarticulación de la Estrategia de Emprendimiento y Empleabilidad de laSecretaría Distrital de la Mujer.,,</t>
  </si>
  <si>
    <t>M1</t>
  </si>
  <si>
    <t>M3</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</si>
  <si>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</si>
  <si>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</si>
  <si>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</si>
  <si>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</si>
  <si>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</si>
  <si>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</si>
  <si>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</si>
  <si>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</si>
  <si>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</si>
  <si>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</si>
  <si>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</si>
  <si>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</si>
  <si>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</si>
  <si>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</si>
  <si>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</si>
  <si>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</si>
  <si>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</si>
  <si>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</si>
  <si>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</si>
  <si>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</si>
  <si>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</si>
  <si>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</si>
  <si>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</si>
  <si>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</si>
  <si>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</si>
  <si>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</si>
  <si>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</si>
  <si>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</si>
  <si>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</si>
  <si>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</si>
  <si>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</si>
  <si>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</si>
  <si>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</si>
  <si>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</si>
  <si>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</si>
  <si>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</si>
  <si>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</si>
  <si>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</si>
  <si>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</si>
  <si>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</si>
  <si>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</si>
  <si>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</si>
  <si>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</si>
  <si>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</si>
  <si>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</si>
  <si>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</si>
  <si>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</si>
  <si>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</si>
  <si>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</si>
  <si>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</si>
  <si>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</si>
  <si>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</si>
  <si>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</si>
  <si>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</si>
  <si>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</si>
  <si>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</si>
  <si>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</si>
  <si>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</si>
  <si>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</si>
  <si>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</si>
  <si>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</si>
  <si>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</si>
  <si>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</si>
  <si>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</si>
  <si>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</si>
  <si>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</si>
  <si>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</si>
  <si>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</si>
  <si>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</si>
  <si>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</si>
  <si>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</si>
  <si>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</si>
  <si>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</si>
  <si>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</si>
  <si>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</si>
  <si>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</si>
  <si>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</si>
  <si>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</si>
  <si>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</si>
  <si>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</si>
  <si>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</si>
  <si>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</si>
  <si>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</si>
  <si>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</si>
  <si>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</si>
  <si>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</si>
  <si>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</si>
  <si>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</si>
  <si>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</si>
  <si>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</si>
  <si>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</si>
  <si>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</si>
  <si>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</si>
  <si>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</si>
  <si>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</si>
  <si>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</si>
  <si>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</si>
  <si>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</si>
  <si>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</si>
  <si>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</si>
  <si>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</si>
  <si>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</si>
  <si>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</si>
  <si>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</si>
  <si>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</si>
  <si>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</si>
  <si>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</si>
  <si>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</si>
  <si>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</si>
  <si>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</si>
  <si>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</si>
  <si>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</si>
  <si>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</si>
  <si>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</si>
  <si>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</si>
  <si>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</si>
  <si>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</si>
  <si>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</si>
  <si>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</si>
  <si>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</si>
  <si>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</si>
  <si>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</si>
  <si>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</si>
  <si>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</si>
  <si>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</si>
  <si>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</si>
  <si>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</si>
  <si>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</si>
  <si>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</si>
  <si>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</si>
  <si>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</si>
  <si>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</si>
  <si>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</si>
  <si>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</si>
  <si>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</si>
  <si>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</si>
  <si>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</si>
  <si>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</si>
  <si>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</si>
  <si>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</si>
  <si>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</si>
  <si>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</si>
  <si>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</si>
  <si>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</si>
  <si>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</si>
  <si>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</si>
  <si>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</si>
  <si>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</si>
  <si>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</si>
  <si>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</si>
  <si>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</si>
  <si>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</si>
  <si>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</si>
  <si>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</si>
  <si>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</si>
  <si>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</si>
  <si>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</si>
  <si>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</si>
  <si>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</si>
  <si>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Para erl mes de mayo se continuo con la divulgación de la ruta de orientación de las alianzas para empleo y emprendiendo para mujeres,  a través de orientación individual  en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31 de mayo se ha avanzado en 4895 registros y 2000 orientaciones a mujeres, las acciones locales se han llevado a cabo en 134 espacios. 
En relacion a la promoción de acciones y alianzas que contribuyan a la generación de ingresos y empleo para las mujeres, a partir del mes de febrero se adelantaron acciones para para avazar en el contacto con empresas y los meses de  marzo a mayo se continuo con la gestion y articulación con el sector publico privado, logrando consolidar a la fecha 58 empresas aliadas,permitiendo llevar a las mujeres oportunidades para mejorar su calidad de vida, la de sus familias y alcanzar su autonomía económica.  las alianzas estan distribuidas asi: 
Empleo: 37 empresas. Generación de ingresos: 7 empresas. Formación: 8 empresas. Gremios: 6 gremios</t>
  </si>
  <si>
    <t xml:space="preserve">
Para el mes de mayo se alcanzó la programación proyectada debido a que se contó con la totalidad del equipo territorial, además se potenciaron acciones locales y actividades territoriales de socialización. 
</t>
  </si>
  <si>
    <r>
      <t>La Estrategia de Emprendimiento y Empleabilidad durante el mes de</t>
    </r>
    <r>
      <rPr>
        <sz val="9"/>
        <color rgb="FFFF0000"/>
        <rFont val="Times New Roman"/>
        <family val="1"/>
      </rPr>
      <t xml:space="preserve"> </t>
    </r>
    <r>
      <rPr>
        <b/>
        <sz val="9"/>
        <color rgb="FFFF0000"/>
        <rFont val="Times New Roman"/>
        <family val="1"/>
      </rPr>
      <t>marzo</t>
    </r>
    <r>
      <rPr>
        <sz val="9"/>
        <color theme="1"/>
        <rFont val="Times New Roman"/>
        <family val="1"/>
      </rPr>
      <t xml:space="preserve"> realizo 67 espacios de jornadas territoriales y acciones locales conmemorativas de los derechos de las mujeres en el marco de la autonomía económica. Así mismo, continuo con la divulgación de la ruta de orientación de las alianzas para empleo y emprendiendo para mujeres en 19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 986 orientaciones de mujeres. Estas acciones contribuyen a reducir la feminización de la pobreza.</t>
    </r>
  </si>
  <si>
    <r>
      <t>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t>
    </r>
    <r>
      <rPr>
        <b/>
        <sz val="9"/>
        <color rgb="FF000000"/>
        <rFont val="Times New Roman"/>
        <family val="1"/>
      </rPr>
      <t xml:space="preserve"> mayo</t>
    </r>
    <r>
      <rPr>
        <sz val="9"/>
        <color rgb="FF000000"/>
        <rFont val="Times New Roman"/>
        <family val="1"/>
      </rPr>
      <t xml:space="preserve"> se continua con la divulgación de la ruta de orientación de las alianzas para empleo y emprendiendo para mujeres a través de orientación individual  en  jornadas de atención presencial y orientación individual en 19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t>
    </r>
    <r>
      <rPr>
        <b/>
        <sz val="9"/>
        <color rgb="FFFF0000"/>
        <rFont val="Times New Roman"/>
        <family val="1"/>
      </rPr>
      <t>corte 30 de abril</t>
    </r>
    <r>
      <rPr>
        <sz val="9"/>
        <color rgb="FF000000"/>
        <rFont val="Times New Roman"/>
        <family val="1"/>
      </rPr>
      <t xml:space="preserve"> se ha avanzado en </t>
    </r>
    <r>
      <rPr>
        <b/>
        <sz val="9"/>
        <color rgb="FF000000"/>
        <rFont val="Times New Roman"/>
        <family val="1"/>
      </rPr>
      <t xml:space="preserve"> 2000 orientaciones a mujeres, las acciones locales se han llevado a cabo en 134 espacios. 
</t>
    </r>
    <r>
      <rPr>
        <sz val="9"/>
        <color rgb="FF000000"/>
        <rFont val="Times New Roman"/>
        <family val="1"/>
      </rPr>
      <t xml:space="preserve">
</t>
    </r>
  </si>
  <si>
    <t xml:space="preserve">
Para el mes de mayo se alcanzó la programación proyectada debido a que se contó con la totalidad del equipo territorial, además se potenciaron acciones locales y actividades territoriales de socialización. 
</t>
  </si>
  <si>
    <t xml:space="preserve">
Para el mes de mayo se alcanzó la programación proyectada debido a que se contó con la totalidad del equipo territorial, además se potenciaron acciones locales y actividades territoriales de socialización. 
</t>
  </si>
  <si>
    <r>
      <rPr>
        <b/>
        <sz val="11"/>
        <color rgb="FF000000"/>
        <rFont val="Times New Roman"/>
        <family val="1"/>
      </rPr>
      <t>5)mayo</t>
    </r>
    <r>
      <rPr>
        <sz val="11"/>
        <color rgb="FF000000"/>
        <rFont val="Times New Roman"/>
        <family val="1"/>
      </rPr>
      <t xml:space="preserve">: giros por </t>
    </r>
    <r>
      <rPr>
        <b/>
        <sz val="11"/>
        <color rgb="FFFF0000"/>
        <rFont val="Times New Roman"/>
        <family val="1"/>
      </rPr>
      <t>$614.120</t>
    </r>
    <r>
      <rPr>
        <sz val="11"/>
        <color rgb="FFFF0000"/>
        <rFont val="Times New Roman"/>
        <family val="1"/>
      </rPr>
      <t xml:space="preserve"> </t>
    </r>
    <r>
      <rPr>
        <sz val="11"/>
        <color rgb="FF000000"/>
        <rFont val="Times New Roman"/>
        <family val="1"/>
      </rPr>
      <t xml:space="preserve">distribuidos así: Cto.951-2023 EMPRESA DE TELECOMUNICACIONES DE BOGOTÁ S.A. E.S.P. - ETB S.A. ESP por </t>
    </r>
    <r>
      <rPr>
        <b/>
        <sz val="11"/>
        <color rgb="FF000000"/>
        <rFont val="Times New Roman"/>
        <family val="1"/>
      </rPr>
      <t>$</t>
    </r>
    <r>
      <rPr>
        <b/>
        <sz val="11"/>
        <color rgb="FFFF0000"/>
        <rFont val="Times New Roman"/>
        <family val="1"/>
      </rPr>
      <t>614.120</t>
    </r>
    <r>
      <rPr>
        <sz val="11"/>
        <color rgb="FFFF0000"/>
        <rFont val="Times New Roman"/>
        <family val="1"/>
      </rPr>
      <t xml:space="preserve"> </t>
    </r>
    <r>
      <rPr>
        <sz val="11"/>
        <color rgb="FF000000"/>
        <rFont val="Times New Roman"/>
        <family val="1"/>
      </rPr>
      <t xml:space="preserve">y anulaciones distribuidas así: Cto.543-2023 LAURA PATRICIA CELY GOMEZ anulación por $3.776.666.
</t>
    </r>
    <r>
      <rPr>
        <b/>
        <sz val="11"/>
        <color rgb="FF000000"/>
        <rFont val="Times New Roman"/>
        <family val="1"/>
      </rPr>
      <t>4) abril:</t>
    </r>
    <r>
      <rPr>
        <sz val="11"/>
        <color rgb="FF000000"/>
        <rFont val="Times New Roman"/>
        <family val="1"/>
      </rPr>
      <t xml:space="preserve"> giros por $1.365.155 distribuidos así: Cto.951-2023 EMPRESA DE TELECOMUNICACIONES DE BOGOTÁ S.A. E.S.P. - ETB S.A. ESP por $1.365.155 y anulaciones distribuidas así: Cto.441-2023 ANA DANIELA PINEDA TOBARIA anulación por $3.466.667
</t>
    </r>
    <r>
      <rPr>
        <b/>
        <sz val="11"/>
        <color rgb="FF000000"/>
        <rFont val="Times New Roman"/>
        <family val="1"/>
      </rPr>
      <t>3) marzo:</t>
    </r>
    <r>
      <rPr>
        <sz val="11"/>
        <color rgb="FF000000"/>
        <rFont val="Times New Roman"/>
        <family val="1"/>
      </rPr>
      <t xml:space="preserve"> giros por $8.000.000 asociados al Cto.248-2023 SANDRA PATRICIA REMOLINA LEÓN.
</t>
    </r>
    <r>
      <rPr>
        <b/>
        <sz val="11"/>
        <color rgb="FF000000"/>
        <rFont val="Times New Roman"/>
        <family val="1"/>
      </rPr>
      <t>2) febrero:</t>
    </r>
    <r>
      <rPr>
        <sz val="11"/>
        <color rgb="FF000000"/>
        <rFont val="Times New Roman"/>
        <family val="1"/>
      </rPr>
      <t xml:space="preserve"> giros por $14.769.044 distribuidos así: Cto.951-2023 EMPRESA DE TELECOMUNICACIONES DE BOGOTÁ S.A. E.S.P. - ETB S.A. ESP por $1.604.044, Cto.845-2023 por SANDRA MILENA DIAZ AREVALO $5.665.000, Cto.525-2023 LINDA KATHERINE QUIROGA NIETO por $7.500.000
</t>
    </r>
    <r>
      <rPr>
        <b/>
        <sz val="11"/>
        <color rgb="FF000000"/>
        <rFont val="Times New Roman"/>
        <family val="1"/>
      </rPr>
      <t xml:space="preserve">1) enero: </t>
    </r>
    <r>
      <rPr>
        <sz val="11"/>
        <color rgb="FF000000"/>
        <rFont val="Times New Roman"/>
        <family val="1"/>
      </rPr>
      <t>giros por $18.816.799 asociados al Cto.986-2023 QUINTA GENERACION SAS (operador logístico)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</si>
</sst>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 #,##0;\-&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 numFmtId="176" formatCode="0.0000"/>
    <numFmt numFmtId="177" formatCode="0.000"/>
    <numFmt numFmtId="178" formatCode="0.00000"/>
    <numFmt numFmtId="179" formatCode="#,##0.0000"/>
    <numFmt numFmtId="180" formatCode="#,##0.0"/>
    <numFmt numFmtId="181" formatCode="#,##0.000"/>
    <numFmt numFmtId="182" formatCode="0.0"/>
    <numFmt numFmtId="183" formatCode="[$$-240A]\ #,##0"/>
    <numFmt numFmtId="184" formatCode="&quot;$&quot;\ #,##0"/>
    <numFmt numFmtId="185" formatCode="#,##0_ ;\-#,##0\ "/>
    <numFmt numFmtId="186" formatCode="_-[$$-240A]\ * #,##0_-;\-[$$-240A]\ * #,##0_-;_-[$$-240A]\ * &quot;-&quot;??_-;_-@_-"/>
    <numFmt numFmtId="187" formatCode="0.0%"/>
  </numFmts>
  <fonts count="7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9"/>
      <name val="Times New Roman"/>
      <family val="1"/>
    </font>
    <font>
      <sz val="9"/>
      <color theme="1"/>
      <name val="Times New Roman"/>
      <family val="1"/>
    </font>
    <font>
      <sz val="9"/>
      <color rgb="FF000000"/>
      <name val="Times New Roman"/>
      <family val="1"/>
    </font>
    <font>
      <b/>
      <sz val="9"/>
      <color theme="1"/>
      <name val="Times New Roman"/>
      <family val="1"/>
    </font>
    <font>
      <b/>
      <sz val="9"/>
      <name val="Times New Roman"/>
      <family val="1"/>
    </font>
    <font>
      <b/>
      <sz val="8"/>
      <name val="Times New Roman"/>
      <family val="1"/>
    </font>
    <font>
      <sz val="8"/>
      <name val="Times New Roman"/>
      <family val="1"/>
    </font>
    <font>
      <sz val="10"/>
      <name val="Times New Roman"/>
      <family val="1"/>
    </font>
    <font>
      <b/>
      <sz val="10"/>
      <color rgb="FF000000"/>
      <name val="Times New Roman"/>
      <family val="1"/>
    </font>
    <font>
      <sz val="10"/>
      <color rgb="FF000000"/>
      <name val="Times New Roman"/>
      <family val="1"/>
    </font>
    <font>
      <sz val="11"/>
      <color rgb="FF000000"/>
      <name val="Calibri"/>
      <family val="2"/>
    </font>
    <font>
      <sz val="11"/>
      <color theme="1"/>
      <name val="Times New Roman"/>
      <family val="1"/>
    </font>
    <font>
      <b/>
      <sz val="11"/>
      <color indexed="8"/>
      <name val="Times New Roman"/>
      <family val="1"/>
    </font>
    <font>
      <b/>
      <sz val="10"/>
      <name val="Times New Roman"/>
      <family val="1"/>
    </font>
    <font>
      <u/>
      <sz val="11"/>
      <color theme="10"/>
      <name val="Calibri"/>
      <family val="2"/>
      <scheme val="minor"/>
    </font>
    <font>
      <sz val="10"/>
      <color theme="1"/>
      <name val="Times New Roman"/>
      <family val="1"/>
    </font>
    <font>
      <sz val="11"/>
      <color rgb="FF000000"/>
      <name val="Calibri"/>
      <family val="2"/>
      <scheme val="minor"/>
    </font>
    <font>
      <b/>
      <sz val="18"/>
      <color theme="0" tint="-0.34998626667073579"/>
      <name val="Times New Roman"/>
      <family val="1"/>
    </font>
    <font>
      <sz val="8"/>
      <name val="Arial"/>
      <family val="2"/>
    </font>
    <font>
      <sz val="8"/>
      <color rgb="FF00B0F0"/>
      <name val="Arial"/>
      <family val="2"/>
    </font>
    <font>
      <sz val="8"/>
      <color rgb="FF7030A0"/>
      <name val="Arial"/>
      <family val="2"/>
    </font>
    <font>
      <b/>
      <sz val="8"/>
      <name val="Arial"/>
      <family val="2"/>
    </font>
    <font>
      <b/>
      <sz val="8"/>
      <color rgb="FF00B0F0"/>
      <name val="Arial"/>
      <family val="2"/>
    </font>
    <font>
      <b/>
      <sz val="8"/>
      <color rgb="FF7030A0"/>
      <name val="Arial"/>
      <family val="2"/>
    </font>
    <font>
      <b/>
      <sz val="8"/>
      <color theme="1"/>
      <name val="Tahoma"/>
      <family val="2"/>
    </font>
    <font>
      <sz val="8"/>
      <color theme="1"/>
      <name val="Tahoma"/>
      <family val="2"/>
    </font>
    <font>
      <sz val="8"/>
      <color theme="4"/>
      <name val="Tahoma"/>
      <family val="2"/>
    </font>
    <font>
      <sz val="8"/>
      <name val="Tahoma"/>
      <family val="2"/>
    </font>
    <font>
      <b/>
      <sz val="9"/>
      <color rgb="FF000000"/>
      <name val="Times New Roman"/>
      <family val="1"/>
    </font>
    <font>
      <u/>
      <sz val="11"/>
      <color rgb="FF0000FF"/>
      <name val="Calibri"/>
      <family val="2"/>
    </font>
    <font>
      <sz val="9"/>
      <color rgb="FFFF0000"/>
      <name val="Times New Roman"/>
      <family val="1"/>
    </font>
    <font>
      <b/>
      <sz val="9"/>
      <color rgb="FFFF0000"/>
      <name val="Times New Roman"/>
      <family val="1"/>
    </font>
    <font>
      <b/>
      <sz val="11"/>
      <color rgb="FFFF0000"/>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66FF66"/>
        <bgColor indexed="64"/>
      </patternFill>
    </fill>
    <fill>
      <patternFill patternType="solid">
        <fgColor rgb="FF4BACC6"/>
        <bgColor rgb="FF4BACC6"/>
      </patternFill>
    </fill>
    <fill>
      <patternFill patternType="solid">
        <fgColor rgb="FFFFFF00"/>
        <bgColor indexed="64"/>
      </patternFill>
    </fill>
    <fill>
      <patternFill patternType="solid">
        <fgColor indexed="22"/>
        <bgColor indexed="64"/>
      </patternFill>
    </fill>
    <fill>
      <patternFill patternType="solid">
        <fgColor theme="0" tint="-4.9989318521683403E-2"/>
        <bgColor indexed="64"/>
      </patternFill>
    </fill>
    <fill>
      <patternFill patternType="solid">
        <fgColor rgb="FF00FF99"/>
        <bgColor indexed="64"/>
      </patternFill>
    </fill>
  </fills>
  <borders count="11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diagonal/>
    </border>
    <border>
      <left/>
      <right style="thin">
        <color rgb="FF000000"/>
      </right>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6">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3"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7" fontId="1" fillId="0" borderId="0" applyFont="0" applyFill="0" applyBorder="0" applyAlignment="0" applyProtection="0"/>
    <xf numFmtId="164"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4" fillId="0" borderId="0"/>
    <xf numFmtId="0" fontId="3" fillId="0" borderId="0"/>
    <xf numFmtId="0" fontId="2" fillId="0" borderId="0"/>
    <xf numFmtId="9" fontId="1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0" fontId="51" fillId="0" borderId="0" applyNumberFormat="0" applyFill="0" applyBorder="0" applyAlignment="0" applyProtection="0"/>
    <xf numFmtId="0" fontId="51" fillId="0" borderId="0" applyNumberFormat="0" applyFill="0" applyBorder="0" applyAlignment="0" applyProtection="0"/>
  </cellStyleXfs>
  <cellXfs count="794">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8" fillId="9" borderId="65" xfId="22" applyFont="1" applyFill="1" applyBorder="1" applyAlignment="1">
      <alignment vertical="center" wrapText="1"/>
    </xf>
    <xf numFmtId="0" fontId="8" fillId="9" borderId="0" xfId="22" applyFont="1" applyFill="1" applyAlignment="1">
      <alignment vertical="center" wrapText="1"/>
    </xf>
    <xf numFmtId="0" fontId="9" fillId="9" borderId="0" xfId="22" applyFont="1" applyFill="1" applyAlignment="1">
      <alignment vertical="center" wrapText="1"/>
    </xf>
    <xf numFmtId="0" fontId="8" fillId="9" borderId="1" xfId="22" applyFont="1" applyFill="1" applyBorder="1" applyAlignment="1">
      <alignment vertical="center" wrapText="1"/>
    </xf>
    <xf numFmtId="0" fontId="7" fillId="9" borderId="0" xfId="22" applyFont="1" applyFill="1" applyAlignment="1">
      <alignment vertical="center" wrapText="1"/>
    </xf>
    <xf numFmtId="0" fontId="7" fillId="9" borderId="2" xfId="22" applyFont="1" applyFill="1" applyBorder="1" applyAlignment="1">
      <alignment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9" borderId="1" xfId="22" applyFont="1" applyFill="1" applyBorder="1" applyAlignment="1">
      <alignment horizontal="center" vertical="center" wrapText="1"/>
    </xf>
    <xf numFmtId="0" fontId="8"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8"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5" fontId="16" fillId="0" borderId="0" xfId="15" applyFont="1" applyAlignment="1">
      <alignment vertical="center"/>
    </xf>
    <xf numFmtId="0" fontId="8" fillId="0" borderId="4" xfId="22" applyFont="1" applyBorder="1" applyAlignment="1">
      <alignment horizontal="left" vertical="center" wrapText="1"/>
    </xf>
    <xf numFmtId="0" fontId="8" fillId="10" borderId="5" xfId="22" applyFont="1" applyFill="1" applyBorder="1" applyAlignment="1">
      <alignment horizontal="left" vertical="center" wrapText="1"/>
    </xf>
    <xf numFmtId="165" fontId="27" fillId="0" borderId="0" xfId="15" applyFont="1" applyAlignment="1">
      <alignment vertical="center"/>
    </xf>
    <xf numFmtId="0" fontId="27" fillId="0" borderId="0" xfId="0" applyFont="1" applyAlignment="1">
      <alignment vertical="center"/>
    </xf>
    <xf numFmtId="0" fontId="8" fillId="10" borderId="6" xfId="22" applyFont="1" applyFill="1" applyBorder="1" applyAlignment="1">
      <alignment horizontal="left" vertical="center" wrapText="1"/>
    </xf>
    <xf numFmtId="9" fontId="7" fillId="10" borderId="6" xfId="28" applyFont="1" applyFill="1" applyBorder="1" applyAlignment="1" applyProtection="1">
      <alignment horizontal="center" vertical="center" wrapText="1"/>
      <protection locked="0"/>
    </xf>
    <xf numFmtId="0" fontId="8" fillId="0" borderId="6" xfId="22" applyFont="1" applyBorder="1" applyAlignment="1">
      <alignment horizontal="left" vertical="center" wrapText="1"/>
    </xf>
    <xf numFmtId="9" fontId="7" fillId="0" borderId="6" xfId="29" applyFont="1" applyFill="1" applyBorder="1" applyAlignment="1" applyProtection="1">
      <alignment horizontal="center" vertical="center" wrapText="1"/>
      <protection locked="0"/>
    </xf>
    <xf numFmtId="9" fontId="7" fillId="10" borderId="5" xfId="28"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0" fontId="28" fillId="0" borderId="6" xfId="0" applyFont="1" applyBorder="1" applyAlignment="1">
      <alignment vertical="center"/>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8" fillId="0" borderId="1" xfId="22" applyFont="1" applyBorder="1" applyAlignment="1">
      <alignment vertical="center" wrapText="1"/>
    </xf>
    <xf numFmtId="0" fontId="8" fillId="0" borderId="0" xfId="22" applyFont="1" applyAlignment="1">
      <alignment vertical="center" wrapText="1"/>
    </xf>
    <xf numFmtId="0" fontId="9" fillId="0" borderId="0" xfId="22" applyFont="1" applyAlignment="1">
      <alignment vertical="center" wrapText="1"/>
    </xf>
    <xf numFmtId="0" fontId="7" fillId="0" borderId="0" xfId="22" applyFont="1" applyAlignment="1">
      <alignment vertical="center" wrapText="1"/>
    </xf>
    <xf numFmtId="0" fontId="7"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2"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9" fontId="16" fillId="0" borderId="12" xfId="28" applyFont="1" applyBorder="1" applyAlignment="1">
      <alignment vertical="center"/>
    </xf>
    <xf numFmtId="9" fontId="28" fillId="0" borderId="0" xfId="28" applyFont="1" applyAlignment="1">
      <alignment vertical="center"/>
    </xf>
    <xf numFmtId="0" fontId="8" fillId="13" borderId="6" xfId="22" applyFont="1" applyFill="1" applyBorder="1" applyAlignment="1">
      <alignment horizontal="center" vertical="center" wrapText="1"/>
    </xf>
    <xf numFmtId="0" fontId="8" fillId="9" borderId="67" xfId="22" applyFont="1" applyFill="1" applyBorder="1" applyAlignment="1">
      <alignment vertical="center" wrapText="1"/>
    </xf>
    <xf numFmtId="0" fontId="8" fillId="9" borderId="68" xfId="22" applyFont="1" applyFill="1" applyBorder="1" applyAlignment="1">
      <alignment vertical="center" wrapText="1"/>
    </xf>
    <xf numFmtId="0" fontId="8" fillId="0" borderId="5" xfId="22" applyFont="1" applyBorder="1" applyAlignment="1">
      <alignment horizontal="center" vertical="center" wrapText="1"/>
    </xf>
    <xf numFmtId="0" fontId="8" fillId="13" borderId="18" xfId="22" applyFont="1" applyFill="1" applyBorder="1" applyAlignment="1">
      <alignment horizontal="center" vertical="center" wrapText="1"/>
    </xf>
    <xf numFmtId="0" fontId="8" fillId="13" borderId="19" xfId="22" applyFont="1" applyFill="1" applyBorder="1" applyAlignment="1">
      <alignment horizontal="center" vertical="center" wrapText="1"/>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7" fillId="0" borderId="23" xfId="22" applyFont="1" applyBorder="1" applyAlignment="1">
      <alignment horizontal="left" vertical="center" wrapText="1"/>
    </xf>
    <xf numFmtId="168" fontId="8" fillId="0" borderId="5" xfId="11" applyFont="1" applyFill="1" applyBorder="1" applyAlignment="1" applyProtection="1">
      <alignment horizontal="center"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0" fontId="8" fillId="13" borderId="24" xfId="22" applyFont="1" applyFill="1" applyBorder="1" applyAlignment="1">
      <alignment horizontal="center" vertical="center" wrapText="1"/>
    </xf>
    <xf numFmtId="0" fontId="8" fillId="13" borderId="25" xfId="22" applyFont="1" applyFill="1" applyBorder="1" applyAlignment="1">
      <alignment horizontal="center" vertical="center" wrapText="1"/>
    </xf>
    <xf numFmtId="0" fontId="8" fillId="13" borderId="26" xfId="22" applyFont="1" applyFill="1" applyBorder="1" applyAlignment="1">
      <alignment horizontal="center" vertical="center" wrapText="1"/>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7" fillId="0" borderId="1" xfId="22" applyFont="1" applyBorder="1" applyAlignment="1">
      <alignment horizontal="left" vertical="center" wrapText="1"/>
    </xf>
    <xf numFmtId="3" fontId="8" fillId="0" borderId="0" xfId="22" applyNumberFormat="1" applyFont="1" applyAlignment="1">
      <alignment horizontal="center" vertical="center" wrapText="1"/>
    </xf>
    <xf numFmtId="168" fontId="8"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15" xfId="0" applyFont="1" applyBorder="1" applyAlignment="1">
      <alignment horizontal="center" vertical="center"/>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8" fillId="13" borderId="23" xfId="22" applyFont="1" applyFill="1" applyBorder="1" applyAlignment="1">
      <alignment horizontal="center" vertical="center" wrapText="1"/>
    </xf>
    <xf numFmtId="0" fontId="8" fillId="13" borderId="5" xfId="22" applyFont="1" applyFill="1" applyBorder="1" applyAlignment="1">
      <alignment horizontal="center" vertical="center" wrapText="1"/>
    </xf>
    <xf numFmtId="0" fontId="8" fillId="13" borderId="20" xfId="22" applyFont="1" applyFill="1" applyBorder="1" applyAlignment="1">
      <alignment vertical="center" wrapText="1"/>
    </xf>
    <xf numFmtId="0" fontId="8" fillId="13" borderId="13" xfId="22" applyFont="1" applyFill="1" applyBorder="1" applyAlignment="1">
      <alignment vertical="center" wrapText="1"/>
    </xf>
    <xf numFmtId="0" fontId="8" fillId="13" borderId="23" xfId="22" applyFont="1" applyFill="1" applyBorder="1" applyAlignment="1">
      <alignment vertical="center" wrapText="1"/>
    </xf>
    <xf numFmtId="0" fontId="8" fillId="13" borderId="31" xfId="22" applyFont="1" applyFill="1" applyBorder="1" applyAlignment="1">
      <alignment horizontal="center" vertical="center" wrapText="1"/>
    </xf>
    <xf numFmtId="0" fontId="8" fillId="12" borderId="0" xfId="22" applyFont="1" applyFill="1" applyAlignment="1">
      <alignment vertical="center" wrapText="1"/>
    </xf>
    <xf numFmtId="0" fontId="12" fillId="0" borderId="6" xfId="0" applyFont="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7" fillId="0" borderId="13" xfId="22" applyFont="1" applyBorder="1" applyAlignment="1">
      <alignment horizontal="justify" vertical="center" wrapText="1"/>
    </xf>
    <xf numFmtId="0" fontId="37" fillId="9" borderId="13" xfId="0" applyFont="1" applyFill="1" applyBorder="1" applyAlignment="1">
      <alignment horizontal="justify" vertical="center" wrapText="1"/>
    </xf>
    <xf numFmtId="0" fontId="37" fillId="9" borderId="6" xfId="0" applyFont="1" applyFill="1" applyBorder="1" applyAlignment="1">
      <alignment horizontal="justify" vertical="center" wrapText="1"/>
    </xf>
    <xf numFmtId="0" fontId="37" fillId="9" borderId="6" xfId="0" applyFont="1" applyFill="1" applyBorder="1" applyAlignment="1">
      <alignment horizontal="center" vertical="center" wrapText="1"/>
    </xf>
    <xf numFmtId="0" fontId="37" fillId="9" borderId="6" xfId="0" applyFont="1" applyFill="1" applyBorder="1" applyAlignment="1">
      <alignment horizontal="center" vertical="center"/>
    </xf>
    <xf numFmtId="0" fontId="37" fillId="9" borderId="12" xfId="0" applyFont="1" applyFill="1" applyBorder="1" applyAlignment="1">
      <alignment horizontal="center" vertical="center" wrapText="1"/>
    </xf>
    <xf numFmtId="0" fontId="38" fillId="9" borderId="6" xfId="0" applyFont="1" applyFill="1" applyBorder="1" applyAlignment="1">
      <alignment horizontal="center" vertical="center" wrapText="1"/>
    </xf>
    <xf numFmtId="3" fontId="38" fillId="9" borderId="39" xfId="28" applyNumberFormat="1" applyFont="1" applyFill="1" applyBorder="1" applyAlignment="1">
      <alignment vertical="center" wrapText="1"/>
    </xf>
    <xf numFmtId="3" fontId="38" fillId="9" borderId="6" xfId="28" applyNumberFormat="1" applyFont="1" applyFill="1" applyBorder="1" applyAlignment="1">
      <alignment vertical="center" wrapText="1"/>
    </xf>
    <xf numFmtId="168" fontId="38" fillId="9" borderId="6" xfId="11" applyFont="1" applyFill="1" applyBorder="1" applyAlignment="1">
      <alignment horizontal="center" vertical="center" wrapText="1"/>
    </xf>
    <xf numFmtId="0" fontId="37" fillId="0" borderId="13"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wrapText="1"/>
    </xf>
    <xf numFmtId="0" fontId="40" fillId="9" borderId="6" xfId="0" applyFont="1" applyFill="1" applyBorder="1" applyAlignment="1">
      <alignment horizontal="center" vertical="center" wrapText="1"/>
    </xf>
    <xf numFmtId="0" fontId="41" fillId="9" borderId="3" xfId="0" applyFont="1" applyFill="1" applyBorder="1" applyAlignment="1">
      <alignment horizontal="center" vertical="center" wrapText="1"/>
    </xf>
    <xf numFmtId="0" fontId="38" fillId="0" borderId="0" xfId="0" applyFont="1" applyAlignment="1">
      <alignment vertical="center"/>
    </xf>
    <xf numFmtId="0" fontId="38" fillId="0" borderId="6" xfId="0" applyFont="1" applyBorder="1" applyAlignment="1">
      <alignment horizontal="center" vertical="center"/>
    </xf>
    <xf numFmtId="168" fontId="38" fillId="0" borderId="6" xfId="11" applyFont="1" applyBorder="1" applyAlignment="1">
      <alignment horizontal="center" vertical="center" wrapText="1"/>
    </xf>
    <xf numFmtId="0" fontId="38" fillId="0" borderId="6" xfId="11" applyNumberFormat="1" applyFont="1" applyBorder="1" applyAlignment="1">
      <alignment horizontal="right" vertical="center" wrapText="1"/>
    </xf>
    <xf numFmtId="0" fontId="38" fillId="0" borderId="6" xfId="0" applyFont="1" applyBorder="1" applyAlignment="1">
      <alignment vertical="center"/>
    </xf>
    <xf numFmtId="0" fontId="42" fillId="14" borderId="75" xfId="0" applyFont="1" applyFill="1" applyBorder="1" applyAlignment="1">
      <alignment horizontal="center" vertical="center" wrapText="1"/>
    </xf>
    <xf numFmtId="0" fontId="42" fillId="0" borderId="75" xfId="0" applyFont="1" applyBorder="1" applyAlignment="1">
      <alignment horizontal="center" vertical="center" wrapText="1"/>
    </xf>
    <xf numFmtId="0" fontId="42" fillId="16" borderId="75" xfId="0" applyFont="1" applyFill="1" applyBorder="1" applyAlignment="1">
      <alignment horizontal="center" vertical="center" wrapText="1"/>
    </xf>
    <xf numFmtId="0" fontId="43" fillId="0" borderId="0" xfId="0" applyFont="1" applyAlignment="1">
      <alignment vertical="center"/>
    </xf>
    <xf numFmtId="0" fontId="42" fillId="18" borderId="0" xfId="0" applyFont="1" applyFill="1" applyAlignment="1">
      <alignment vertical="center"/>
    </xf>
    <xf numFmtId="176" fontId="43" fillId="18" borderId="0" xfId="0" applyNumberFormat="1" applyFont="1" applyFill="1" applyAlignment="1">
      <alignment horizontal="center" vertical="center"/>
    </xf>
    <xf numFmtId="177" fontId="43" fillId="18" borderId="0" xfId="0" applyNumberFormat="1" applyFont="1" applyFill="1" applyAlignment="1">
      <alignment horizontal="center" vertical="center"/>
    </xf>
    <xf numFmtId="0" fontId="44" fillId="0" borderId="0" xfId="0" applyFont="1" applyAlignment="1">
      <alignment vertical="center"/>
    </xf>
    <xf numFmtId="178" fontId="42" fillId="17" borderId="0" xfId="0" applyNumberFormat="1" applyFont="1" applyFill="1" applyAlignment="1">
      <alignment horizontal="center" vertical="center"/>
    </xf>
    <xf numFmtId="0" fontId="37" fillId="0" borderId="13" xfId="0" applyFont="1" applyBorder="1" applyAlignment="1">
      <alignment horizontal="center" vertical="center"/>
    </xf>
    <xf numFmtId="0" fontId="37" fillId="0" borderId="16" xfId="0" applyFont="1" applyBorder="1" applyAlignment="1">
      <alignment horizontal="justify" vertical="center" wrapText="1"/>
    </xf>
    <xf numFmtId="168" fontId="37" fillId="0" borderId="6" xfId="11" applyFont="1" applyBorder="1" applyAlignment="1" applyProtection="1">
      <alignment horizontal="center" vertical="center" wrapText="1"/>
    </xf>
    <xf numFmtId="3" fontId="37" fillId="0" borderId="6" xfId="0" applyNumberFormat="1" applyFont="1" applyBorder="1" applyAlignment="1">
      <alignment horizontal="center" vertical="center"/>
    </xf>
    <xf numFmtId="0" fontId="39" fillId="0" borderId="0" xfId="0" applyFont="1" applyAlignment="1">
      <alignment vertical="center"/>
    </xf>
    <xf numFmtId="0" fontId="39" fillId="0" borderId="0" xfId="0" applyFont="1" applyAlignment="1">
      <alignment vertical="center" wrapText="1"/>
    </xf>
    <xf numFmtId="9" fontId="37" fillId="0" borderId="6" xfId="28" applyFont="1" applyBorder="1" applyAlignment="1" applyProtection="1">
      <alignment horizontal="center" vertical="center" wrapText="1"/>
    </xf>
    <xf numFmtId="9" fontId="37" fillId="0" borderId="6" xfId="28" applyFont="1" applyBorder="1" applyAlignment="1" applyProtection="1">
      <alignment horizontal="center" vertical="center"/>
    </xf>
    <xf numFmtId="168" fontId="37" fillId="0" borderId="12" xfId="11" applyFont="1" applyBorder="1" applyAlignment="1" applyProtection="1">
      <alignment horizontal="left" vertical="center" wrapText="1"/>
    </xf>
    <xf numFmtId="168" fontId="38" fillId="9" borderId="12" xfId="11" applyFont="1" applyFill="1" applyBorder="1" applyAlignment="1">
      <alignment vertical="center" wrapText="1"/>
    </xf>
    <xf numFmtId="0" fontId="39" fillId="0" borderId="12" xfId="0" applyFont="1" applyBorder="1" applyAlignment="1">
      <alignment vertical="center" wrapText="1"/>
    </xf>
    <xf numFmtId="9" fontId="37" fillId="0" borderId="13" xfId="28" applyFont="1" applyBorder="1" applyAlignment="1" applyProtection="1">
      <alignment horizontal="center" vertical="center"/>
    </xf>
    <xf numFmtId="0" fontId="30" fillId="10" borderId="0" xfId="0" applyFont="1" applyFill="1" applyAlignment="1">
      <alignment horizontal="center"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77"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4" xfId="0" applyFont="1" applyBorder="1" applyAlignment="1">
      <alignment horizontal="center" vertical="center" wrapText="1"/>
    </xf>
    <xf numFmtId="0" fontId="38" fillId="9" borderId="4" xfId="0" applyFont="1" applyFill="1" applyBorder="1" applyAlignment="1">
      <alignment horizontal="center" vertical="center" wrapText="1"/>
    </xf>
    <xf numFmtId="3" fontId="37" fillId="0" borderId="4" xfId="28" applyNumberFormat="1" applyFont="1" applyBorder="1" applyAlignment="1" applyProtection="1">
      <alignment horizontal="center" vertical="center" wrapText="1"/>
    </xf>
    <xf numFmtId="168" fontId="37" fillId="0" borderId="4" xfId="11" applyFont="1" applyBorder="1" applyAlignment="1" applyProtection="1">
      <alignment horizontal="center" vertical="center" wrapText="1"/>
    </xf>
    <xf numFmtId="168" fontId="37" fillId="0" borderId="15" xfId="11" applyFont="1" applyBorder="1" applyAlignment="1" applyProtection="1">
      <alignment horizontal="left" vertical="center" wrapText="1"/>
    </xf>
    <xf numFmtId="3" fontId="37" fillId="0" borderId="14" xfId="0" applyNumberFormat="1" applyFont="1" applyBorder="1" applyAlignment="1">
      <alignment horizontal="center" vertical="center"/>
    </xf>
    <xf numFmtId="3" fontId="37" fillId="0" borderId="4" xfId="0" applyNumberFormat="1" applyFont="1" applyBorder="1" applyAlignment="1">
      <alignment horizontal="center" vertical="center"/>
    </xf>
    <xf numFmtId="0" fontId="30" fillId="10" borderId="0" xfId="0" applyFont="1" applyFill="1" applyAlignment="1">
      <alignment vertical="center"/>
    </xf>
    <xf numFmtId="0" fontId="30" fillId="10" borderId="23"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2" fillId="14" borderId="0" xfId="0" applyFont="1" applyFill="1" applyAlignment="1">
      <alignment horizontal="center" vertical="center" wrapText="1"/>
    </xf>
    <xf numFmtId="179" fontId="8" fillId="10" borderId="5" xfId="28" applyNumberFormat="1" applyFont="1" applyFill="1" applyBorder="1" applyAlignment="1" applyProtection="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45" fillId="0" borderId="0" xfId="0" applyFont="1" applyAlignment="1">
      <alignment horizontal="center" vertical="center" wrapText="1"/>
    </xf>
    <xf numFmtId="0" fontId="45" fillId="0" borderId="85" xfId="0" applyFont="1" applyBorder="1" applyAlignment="1">
      <alignment horizontal="center" vertical="center"/>
    </xf>
    <xf numFmtId="0" fontId="46" fillId="0" borderId="86" xfId="0" applyFont="1" applyBorder="1" applyAlignment="1">
      <alignment horizontal="center" vertical="center"/>
    </xf>
    <xf numFmtId="0" fontId="45" fillId="0" borderId="87" xfId="0" applyFont="1" applyBorder="1" applyAlignment="1">
      <alignment horizontal="center" vertical="center"/>
    </xf>
    <xf numFmtId="0" fontId="46" fillId="19" borderId="88" xfId="0" applyFont="1" applyFill="1" applyBorder="1" applyAlignment="1">
      <alignment horizontal="center" vertical="center"/>
    </xf>
    <xf numFmtId="3" fontId="46" fillId="0" borderId="0" xfId="0" applyNumberFormat="1" applyFont="1" applyAlignment="1">
      <alignment horizontal="center" vertical="center"/>
    </xf>
    <xf numFmtId="3" fontId="45" fillId="0" borderId="0" xfId="0" applyNumberFormat="1" applyFont="1" applyAlignment="1">
      <alignment horizontal="center" vertical="center"/>
    </xf>
    <xf numFmtId="2" fontId="32" fillId="0" borderId="0" xfId="0" applyNumberFormat="1" applyFont="1" applyAlignment="1">
      <alignment horizontal="center" vertical="center"/>
    </xf>
    <xf numFmtId="180" fontId="45" fillId="0" borderId="0" xfId="0" applyNumberFormat="1" applyFont="1" applyAlignment="1">
      <alignment horizontal="center" vertical="center"/>
    </xf>
    <xf numFmtId="0" fontId="45" fillId="0" borderId="89" xfId="0" applyFont="1" applyBorder="1" applyAlignment="1">
      <alignment horizontal="center" vertical="center"/>
    </xf>
    <xf numFmtId="0" fontId="46" fillId="0" borderId="90" xfId="0" applyFont="1" applyBorder="1" applyAlignment="1">
      <alignment horizontal="center" vertical="center"/>
    </xf>
    <xf numFmtId="0" fontId="45" fillId="0" borderId="91" xfId="0" applyFont="1" applyBorder="1" applyAlignment="1">
      <alignment horizontal="center" vertical="center"/>
    </xf>
    <xf numFmtId="0" fontId="46" fillId="19" borderId="92" xfId="0" applyFont="1" applyFill="1" applyBorder="1" applyAlignment="1">
      <alignment horizontal="center" vertical="center"/>
    </xf>
    <xf numFmtId="177" fontId="31" fillId="20" borderId="0" xfId="0" applyNumberFormat="1" applyFont="1" applyFill="1" applyAlignment="1">
      <alignment horizontal="center" vertical="center"/>
    </xf>
    <xf numFmtId="181" fontId="45" fillId="21" borderId="0" xfId="0" applyNumberFormat="1" applyFont="1" applyFill="1" applyAlignment="1">
      <alignment horizontal="center" vertical="center"/>
    </xf>
    <xf numFmtId="1" fontId="32" fillId="0" borderId="0" xfId="0" applyNumberFormat="1" applyFont="1" applyAlignment="1">
      <alignment horizontal="center" vertical="center"/>
    </xf>
    <xf numFmtId="181" fontId="0" fillId="0" borderId="0" xfId="0" applyNumberFormat="1" applyAlignment="1">
      <alignment horizontal="center" vertical="center"/>
    </xf>
    <xf numFmtId="3" fontId="0" fillId="0" borderId="0" xfId="0" applyNumberFormat="1" applyAlignment="1">
      <alignment vertical="center"/>
    </xf>
    <xf numFmtId="2" fontId="0" fillId="0" borderId="0" xfId="0" applyNumberFormat="1" applyAlignment="1">
      <alignment vertical="center"/>
    </xf>
    <xf numFmtId="4" fontId="0" fillId="0" borderId="0" xfId="0" applyNumberFormat="1" applyAlignment="1">
      <alignment vertical="center"/>
    </xf>
    <xf numFmtId="177" fontId="0" fillId="0" borderId="0" xfId="0" applyNumberFormat="1" applyAlignment="1">
      <alignment vertical="center"/>
    </xf>
    <xf numFmtId="181" fontId="0" fillId="0" borderId="0" xfId="0" applyNumberFormat="1" applyAlignment="1">
      <alignment vertical="center"/>
    </xf>
    <xf numFmtId="9" fontId="38" fillId="0" borderId="6" xfId="28" applyFont="1" applyBorder="1" applyAlignment="1">
      <alignment horizontal="justify" vertical="center" wrapText="1"/>
    </xf>
    <xf numFmtId="0" fontId="38" fillId="0" borderId="16" xfId="0" applyFont="1" applyBorder="1" applyAlignment="1">
      <alignment horizontal="justify" vertical="center" wrapText="1"/>
    </xf>
    <xf numFmtId="0" fontId="28" fillId="0" borderId="0" xfId="0" applyFont="1" applyAlignment="1">
      <alignment horizontal="justify" vertical="center" wrapText="1"/>
    </xf>
    <xf numFmtId="1" fontId="38" fillId="0" borderId="13" xfId="0" applyNumberFormat="1" applyFont="1" applyBorder="1" applyAlignment="1">
      <alignment horizontal="center" vertical="center"/>
    </xf>
    <xf numFmtId="182" fontId="38" fillId="0" borderId="6" xfId="0" applyNumberFormat="1" applyFont="1" applyBorder="1" applyAlignment="1">
      <alignment horizontal="center" vertical="center"/>
    </xf>
    <xf numFmtId="1" fontId="38" fillId="0" borderId="6" xfId="0" applyNumberFormat="1" applyFont="1" applyBorder="1" applyAlignment="1">
      <alignment horizontal="center" vertical="center"/>
    </xf>
    <xf numFmtId="179" fontId="7" fillId="10" borderId="5" xfId="30" applyNumberFormat="1" applyFont="1" applyFill="1" applyBorder="1" applyAlignment="1" applyProtection="1">
      <alignment horizontal="center" vertical="center" wrapText="1"/>
    </xf>
    <xf numFmtId="0" fontId="48" fillId="0" borderId="0" xfId="0" applyFont="1" applyAlignment="1">
      <alignment vertical="center"/>
    </xf>
    <xf numFmtId="0" fontId="50" fillId="10" borderId="17" xfId="0" applyFont="1" applyFill="1" applyBorder="1" applyAlignment="1">
      <alignment horizontal="center" vertical="center" wrapText="1"/>
    </xf>
    <xf numFmtId="0" fontId="50" fillId="10" borderId="4" xfId="0" applyFont="1" applyFill="1" applyBorder="1" applyAlignment="1">
      <alignment horizontal="center" vertical="center" wrapText="1"/>
    </xf>
    <xf numFmtId="0" fontId="50" fillId="10" borderId="3" xfId="0" applyFont="1" applyFill="1" applyBorder="1" applyAlignment="1">
      <alignment horizontal="center" vertical="center" wrapText="1"/>
    </xf>
    <xf numFmtId="49" fontId="50" fillId="10" borderId="3" xfId="0" applyNumberFormat="1" applyFont="1" applyFill="1" applyBorder="1" applyAlignment="1">
      <alignment horizontal="center" vertical="center" wrapText="1"/>
    </xf>
    <xf numFmtId="174" fontId="49" fillId="11" borderId="6" xfId="15" applyNumberFormat="1" applyFont="1" applyFill="1" applyBorder="1" applyAlignment="1">
      <alignment horizontal="center" vertical="center"/>
    </xf>
    <xf numFmtId="174" fontId="49" fillId="0" borderId="6" xfId="15" applyNumberFormat="1" applyFont="1" applyFill="1" applyBorder="1" applyAlignment="1">
      <alignment horizontal="center" vertical="center"/>
    </xf>
    <xf numFmtId="0" fontId="49" fillId="0" borderId="6" xfId="0" applyFont="1" applyBorder="1" applyAlignment="1">
      <alignment vertical="center"/>
    </xf>
    <xf numFmtId="0" fontId="49" fillId="0" borderId="6" xfId="0" applyFont="1" applyBorder="1" applyAlignment="1">
      <alignment vertical="center" wrapText="1"/>
    </xf>
    <xf numFmtId="0" fontId="49" fillId="11" borderId="6" xfId="0" applyFont="1" applyFill="1" applyBorder="1" applyAlignment="1">
      <alignment horizontal="left" vertical="center"/>
    </xf>
    <xf numFmtId="0" fontId="49" fillId="11" borderId="6" xfId="0" applyFont="1" applyFill="1" applyBorder="1" applyAlignment="1">
      <alignment horizontal="center" vertical="center"/>
    </xf>
    <xf numFmtId="175" fontId="49" fillId="11" borderId="6" xfId="14" applyNumberFormat="1" applyFont="1" applyFill="1" applyBorder="1" applyAlignment="1">
      <alignment horizontal="center" vertical="center"/>
    </xf>
    <xf numFmtId="0" fontId="49" fillId="12" borderId="6" xfId="0" applyFont="1" applyFill="1" applyBorder="1" applyAlignment="1">
      <alignment horizontal="center" vertical="center"/>
    </xf>
    <xf numFmtId="174" fontId="49" fillId="11" borderId="6" xfId="0" applyNumberFormat="1" applyFont="1" applyFill="1" applyBorder="1" applyAlignment="1">
      <alignment horizontal="center" vertical="center"/>
    </xf>
    <xf numFmtId="184" fontId="16" fillId="0" borderId="4" xfId="10" applyNumberFormat="1" applyFont="1" applyBorder="1" applyAlignment="1">
      <alignment vertical="center"/>
    </xf>
    <xf numFmtId="184" fontId="16" fillId="0" borderId="6" xfId="10" applyNumberFormat="1" applyFont="1" applyBorder="1" applyAlignment="1">
      <alignment vertical="center"/>
    </xf>
    <xf numFmtId="184" fontId="16" fillId="0" borderId="5" xfId="10" applyNumberFormat="1" applyFont="1" applyBorder="1" applyAlignment="1">
      <alignment vertical="center"/>
    </xf>
    <xf numFmtId="184" fontId="16" fillId="0" borderId="21" xfId="10" applyNumberFormat="1" applyFont="1" applyFill="1" applyBorder="1" applyAlignment="1">
      <alignment vertical="center"/>
    </xf>
    <xf numFmtId="184" fontId="16" fillId="0" borderId="6" xfId="10" applyNumberFormat="1" applyFont="1" applyFill="1" applyBorder="1" applyAlignment="1">
      <alignment vertical="center"/>
    </xf>
    <xf numFmtId="0" fontId="8" fillId="13" borderId="93" xfId="22" applyFont="1" applyFill="1" applyBorder="1" applyAlignment="1">
      <alignment horizontal="center" vertical="center" wrapText="1"/>
    </xf>
    <xf numFmtId="0" fontId="8" fillId="0" borderId="55" xfId="22" applyFont="1" applyBorder="1" applyAlignment="1">
      <alignment vertical="center" wrapText="1"/>
    </xf>
    <xf numFmtId="0" fontId="8" fillId="13" borderId="94" xfId="22" applyFont="1" applyFill="1" applyBorder="1" applyAlignment="1">
      <alignment vertical="center" wrapText="1"/>
    </xf>
    <xf numFmtId="0" fontId="8" fillId="13" borderId="95" xfId="22" applyFont="1" applyFill="1" applyBorder="1" applyAlignment="1">
      <alignment vertical="center" wrapText="1"/>
    </xf>
    <xf numFmtId="0" fontId="8" fillId="13" borderId="96" xfId="22"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9" fontId="30" fillId="10" borderId="28" xfId="28" applyFont="1" applyFill="1" applyBorder="1" applyAlignment="1">
      <alignment horizontal="center"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vertical="center" wrapText="1"/>
    </xf>
    <xf numFmtId="0" fontId="8" fillId="10" borderId="1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12" fillId="9" borderId="0" xfId="0" applyFont="1" applyFill="1" applyAlignment="1">
      <alignment vertical="center"/>
    </xf>
    <xf numFmtId="0" fontId="12" fillId="9" borderId="0" xfId="0" applyFont="1" applyFill="1" applyAlignment="1">
      <alignment horizontal="center" vertical="center"/>
    </xf>
    <xf numFmtId="0" fontId="8" fillId="10" borderId="3" xfId="0"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0" borderId="3" xfId="22" applyFont="1" applyBorder="1" applyAlignment="1">
      <alignment horizontal="center" vertical="center" wrapText="1"/>
    </xf>
    <xf numFmtId="175" fontId="12" fillId="0" borderId="6" xfId="14" applyNumberFormat="1" applyFont="1" applyBorder="1" applyAlignment="1">
      <alignment vertical="center"/>
    </xf>
    <xf numFmtId="0" fontId="12" fillId="12" borderId="6" xfId="0" applyFont="1" applyFill="1" applyBorder="1" applyAlignment="1">
      <alignment horizontal="center" vertical="center"/>
    </xf>
    <xf numFmtId="0" fontId="8" fillId="10" borderId="75"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2" fillId="0" borderId="4" xfId="0" applyFont="1" applyBorder="1" applyAlignment="1">
      <alignment vertical="center"/>
    </xf>
    <xf numFmtId="183" fontId="28" fillId="0" borderId="0" xfId="0" applyNumberFormat="1" applyFont="1" applyAlignment="1">
      <alignment vertical="center"/>
    </xf>
    <xf numFmtId="175" fontId="12" fillId="0" borderId="4" xfId="14" applyNumberFormat="1" applyFont="1" applyBorder="1" applyAlignment="1">
      <alignment vertical="center"/>
    </xf>
    <xf numFmtId="0" fontId="8" fillId="0" borderId="99" xfId="22" applyFont="1" applyBorder="1" applyAlignment="1">
      <alignment horizontal="left" vertical="center" wrapText="1"/>
    </xf>
    <xf numFmtId="179" fontId="8" fillId="0" borderId="98" xfId="22" applyNumberFormat="1" applyFont="1" applyBorder="1" applyAlignment="1">
      <alignment horizontal="center" vertical="center" wrapText="1"/>
    </xf>
    <xf numFmtId="179" fontId="8" fillId="0" borderId="98" xfId="10" applyNumberFormat="1" applyFont="1" applyFill="1" applyBorder="1" applyAlignment="1" applyProtection="1">
      <alignment horizontal="center" vertical="center" wrapText="1"/>
    </xf>
    <xf numFmtId="0" fontId="8" fillId="10" borderId="115" xfId="22" applyFont="1" applyFill="1" applyBorder="1" applyAlignment="1">
      <alignment horizontal="left" vertical="center" wrapText="1"/>
    </xf>
    <xf numFmtId="9" fontId="7" fillId="10" borderId="115" xfId="28" applyFont="1" applyFill="1" applyBorder="1" applyAlignment="1" applyProtection="1">
      <alignment horizontal="center" vertical="center" wrapText="1"/>
      <protection locked="0"/>
    </xf>
    <xf numFmtId="9" fontId="8" fillId="0" borderId="115" xfId="22" applyNumberFormat="1" applyFont="1" applyBorder="1" applyAlignment="1">
      <alignment horizontal="center" vertical="center" wrapText="1"/>
    </xf>
    <xf numFmtId="0" fontId="8" fillId="13" borderId="3" xfId="22" applyFont="1" applyFill="1" applyBorder="1" applyAlignment="1">
      <alignment horizontal="center" vertical="center" wrapText="1"/>
    </xf>
    <xf numFmtId="3" fontId="37" fillId="0" borderId="15" xfId="0" applyNumberFormat="1" applyFont="1" applyBorder="1" applyAlignment="1">
      <alignment horizontal="center" vertical="center"/>
    </xf>
    <xf numFmtId="3" fontId="37" fillId="0" borderId="12" xfId="0" applyNumberFormat="1" applyFont="1" applyBorder="1" applyAlignment="1">
      <alignment horizontal="center" vertical="center"/>
    </xf>
    <xf numFmtId="0" fontId="41" fillId="9" borderId="29" xfId="0" applyFont="1" applyFill="1" applyBorder="1" applyAlignment="1">
      <alignment horizontal="center" vertical="center" wrapText="1"/>
    </xf>
    <xf numFmtId="0" fontId="38" fillId="0" borderId="12" xfId="0" applyFont="1" applyBorder="1" applyAlignment="1">
      <alignment horizontal="center" vertical="center"/>
    </xf>
    <xf numFmtId="0" fontId="38" fillId="0" borderId="27" xfId="0" applyFont="1" applyBorder="1" applyAlignment="1">
      <alignment horizontal="center" vertical="center"/>
    </xf>
    <xf numFmtId="0" fontId="8" fillId="10" borderId="58" xfId="0" applyFont="1" applyFill="1" applyBorder="1" applyAlignment="1">
      <alignment horizontal="center" vertical="center" wrapText="1"/>
    </xf>
    <xf numFmtId="0" fontId="41" fillId="9" borderId="6" xfId="0" applyFont="1" applyFill="1" applyBorder="1" applyAlignment="1">
      <alignment horizontal="center" vertical="center" wrapText="1"/>
    </xf>
    <xf numFmtId="3" fontId="37" fillId="0" borderId="20" xfId="0" applyNumberFormat="1" applyFont="1" applyBorder="1" applyAlignment="1">
      <alignment horizontal="center" vertical="center"/>
    </xf>
    <xf numFmtId="0" fontId="37" fillId="0" borderId="13" xfId="0" applyFont="1" applyBorder="1" applyAlignment="1">
      <alignment horizontal="center" vertical="center" wrapText="1"/>
    </xf>
    <xf numFmtId="4" fontId="47" fillId="0" borderId="73" xfId="0" applyNumberFormat="1" applyFont="1" applyBorder="1" applyAlignment="1">
      <alignment vertical="center"/>
    </xf>
    <xf numFmtId="4" fontId="47" fillId="0" borderId="75" xfId="0" applyNumberFormat="1" applyFont="1" applyBorder="1" applyAlignment="1">
      <alignment vertical="center"/>
    </xf>
    <xf numFmtId="4" fontId="16" fillId="0" borderId="75" xfId="10" applyNumberFormat="1" applyFont="1" applyBorder="1" applyAlignment="1">
      <alignment vertical="center"/>
    </xf>
    <xf numFmtId="4" fontId="16" fillId="0" borderId="11" xfId="10" applyNumberFormat="1" applyFont="1" applyBorder="1" applyAlignment="1">
      <alignment vertical="center"/>
    </xf>
    <xf numFmtId="4" fontId="16" fillId="0" borderId="73" xfId="10" applyNumberFormat="1" applyFont="1" applyFill="1" applyBorder="1" applyAlignment="1">
      <alignment vertical="center"/>
    </xf>
    <xf numFmtId="4" fontId="16" fillId="0" borderId="75" xfId="10" applyNumberFormat="1" applyFont="1" applyFill="1" applyBorder="1" applyAlignment="1">
      <alignment vertical="center"/>
    </xf>
    <xf numFmtId="4" fontId="16" fillId="0" borderId="39" xfId="10" applyNumberFormat="1" applyFont="1" applyBorder="1" applyAlignment="1">
      <alignment vertical="center"/>
    </xf>
    <xf numFmtId="4" fontId="16" fillId="0" borderId="73" xfId="14" applyNumberFormat="1" applyFont="1" applyBorder="1" applyAlignment="1">
      <alignment vertical="center"/>
    </xf>
    <xf numFmtId="4" fontId="16" fillId="0" borderId="75" xfId="14" applyNumberFormat="1" applyFont="1" applyBorder="1" applyAlignment="1">
      <alignment vertical="center"/>
    </xf>
    <xf numFmtId="4" fontId="16" fillId="0" borderId="46" xfId="10" applyNumberFormat="1" applyFont="1" applyFill="1" applyBorder="1" applyAlignment="1">
      <alignment vertical="center"/>
    </xf>
    <xf numFmtId="4" fontId="16" fillId="0" borderId="19" xfId="10" applyNumberFormat="1" applyFont="1" applyBorder="1" applyAlignment="1">
      <alignment vertical="center"/>
    </xf>
    <xf numFmtId="4" fontId="16" fillId="0" borderId="5" xfId="10" applyNumberFormat="1" applyFont="1" applyBorder="1" applyAlignment="1">
      <alignment vertical="center"/>
    </xf>
    <xf numFmtId="14" fontId="0" fillId="0" borderId="14" xfId="0" applyNumberFormat="1" applyBorder="1" applyAlignment="1">
      <alignment horizontal="left" vertical="center" wrapText="1"/>
    </xf>
    <xf numFmtId="0" fontId="37" fillId="9" borderId="4" xfId="0" applyFont="1" applyFill="1" applyBorder="1" applyAlignment="1">
      <alignment horizontal="center" vertical="center"/>
    </xf>
    <xf numFmtId="185" fontId="16" fillId="0" borderId="0" xfId="15" applyNumberFormat="1" applyFont="1" applyAlignment="1">
      <alignment vertical="center"/>
    </xf>
    <xf numFmtId="49" fontId="0" fillId="0" borderId="0" xfId="15" applyNumberFormat="1" applyFont="1" applyAlignment="1">
      <alignment horizontal="left" vertical="top" wrapText="1"/>
    </xf>
    <xf numFmtId="3" fontId="16" fillId="0" borderId="19" xfId="10" applyNumberFormat="1" applyFont="1" applyBorder="1" applyAlignment="1">
      <alignment vertical="center"/>
    </xf>
    <xf numFmtId="186" fontId="49" fillId="11" borderId="6" xfId="0" applyNumberFormat="1" applyFont="1" applyFill="1" applyBorder="1" applyAlignment="1">
      <alignment horizontal="center" vertical="center"/>
    </xf>
    <xf numFmtId="184" fontId="0" fillId="0" borderId="0" xfId="0" applyNumberFormat="1" applyAlignment="1">
      <alignment vertical="center"/>
    </xf>
    <xf numFmtId="172" fontId="8" fillId="0" borderId="3" xfId="10" applyNumberFormat="1" applyFont="1" applyFill="1" applyBorder="1" applyAlignment="1" applyProtection="1">
      <alignment horizontal="right" vertical="center" wrapText="1"/>
    </xf>
    <xf numFmtId="0" fontId="7" fillId="10" borderId="5" xfId="30" applyNumberFormat="1" applyFont="1" applyFill="1" applyBorder="1" applyAlignment="1" applyProtection="1">
      <alignment horizontal="center" vertical="center" wrapText="1"/>
    </xf>
    <xf numFmtId="187" fontId="8" fillId="10" borderId="5" xfId="28" applyNumberFormat="1" applyFont="1" applyFill="1" applyBorder="1" applyAlignment="1" applyProtection="1">
      <alignment vertical="center" wrapText="1"/>
    </xf>
    <xf numFmtId="1" fontId="8" fillId="10" borderId="5" xfId="28" applyNumberFormat="1" applyFont="1" applyFill="1" applyBorder="1" applyAlignment="1" applyProtection="1">
      <alignment horizontal="right" vertical="center" wrapText="1"/>
    </xf>
    <xf numFmtId="0" fontId="52" fillId="0" borderId="6" xfId="0" applyFont="1" applyBorder="1" applyAlignment="1">
      <alignment vertical="center"/>
    </xf>
    <xf numFmtId="179" fontId="0" fillId="0" borderId="0" xfId="0" applyNumberFormat="1" applyAlignment="1">
      <alignment horizontal="center" vertical="center"/>
    </xf>
    <xf numFmtId="175" fontId="12" fillId="12" borderId="6" xfId="0" applyNumberFormat="1" applyFont="1" applyFill="1" applyBorder="1" applyAlignment="1">
      <alignment horizontal="center" vertical="center"/>
    </xf>
    <xf numFmtId="0" fontId="0" fillId="0" borderId="6" xfId="0" applyBorder="1" applyAlignment="1">
      <alignment horizontal="right" vertical="center" wrapText="1"/>
    </xf>
    <xf numFmtId="184" fontId="12" fillId="0" borderId="6" xfId="14" applyNumberFormat="1" applyFont="1" applyBorder="1" applyAlignment="1">
      <alignment vertical="center"/>
    </xf>
    <xf numFmtId="3" fontId="12" fillId="0" borderId="6" xfId="0" applyNumberFormat="1" applyFont="1" applyBorder="1" applyAlignment="1">
      <alignment vertical="center"/>
    </xf>
    <xf numFmtId="0" fontId="12" fillId="0" borderId="3" xfId="0" applyFont="1" applyBorder="1" applyAlignment="1">
      <alignment vertical="center"/>
    </xf>
    <xf numFmtId="0" fontId="0" fillId="0" borderId="3" xfId="0" applyBorder="1" applyAlignment="1">
      <alignment horizontal="right" vertical="center" wrapText="1"/>
    </xf>
    <xf numFmtId="186" fontId="49" fillId="11" borderId="6" xfId="14" applyNumberFormat="1" applyFont="1" applyFill="1" applyBorder="1" applyAlignment="1">
      <alignment horizontal="center" vertical="center"/>
    </xf>
    <xf numFmtId="0" fontId="0" fillId="0" borderId="0" xfId="0" applyAlignment="1">
      <alignment vertical="top"/>
    </xf>
    <xf numFmtId="14" fontId="0" fillId="0" borderId="0" xfId="0" applyNumberFormat="1" applyAlignment="1">
      <alignment horizontal="right" vertical="top"/>
    </xf>
    <xf numFmtId="0" fontId="0" fillId="21" borderId="0" xfId="0" applyFill="1" applyAlignment="1">
      <alignment vertical="top"/>
    </xf>
    <xf numFmtId="3" fontId="0" fillId="0" borderId="0" xfId="0" applyNumberFormat="1" applyAlignment="1">
      <alignment horizontal="right" vertical="top"/>
    </xf>
    <xf numFmtId="0" fontId="2" fillId="0" borderId="0" xfId="0" applyFont="1" applyAlignment="1">
      <alignment vertical="top"/>
    </xf>
    <xf numFmtId="0" fontId="2" fillId="21" borderId="0" xfId="0" applyFont="1" applyFill="1" applyAlignment="1">
      <alignment vertical="top"/>
    </xf>
    <xf numFmtId="172" fontId="16" fillId="0" borderId="20" xfId="10" applyNumberFormat="1" applyFont="1" applyBorder="1" applyAlignment="1">
      <alignment vertical="center"/>
    </xf>
    <xf numFmtId="186" fontId="16" fillId="0" borderId="21" xfId="10" applyNumberFormat="1" applyFont="1" applyFill="1" applyBorder="1" applyAlignment="1">
      <alignment vertical="center"/>
    </xf>
    <xf numFmtId="172" fontId="16" fillId="0" borderId="21" xfId="10" applyNumberFormat="1" applyFont="1" applyFill="1" applyBorder="1" applyAlignment="1">
      <alignment vertical="center"/>
    </xf>
    <xf numFmtId="186" fontId="16" fillId="0" borderId="13" xfId="10" applyNumberFormat="1" applyFont="1" applyBorder="1" applyAlignment="1">
      <alignment vertical="center"/>
    </xf>
    <xf numFmtId="172" fontId="16" fillId="0" borderId="6" xfId="10" applyNumberFormat="1" applyFont="1" applyFill="1" applyBorder="1" applyAlignment="1">
      <alignment vertical="center"/>
    </xf>
    <xf numFmtId="172" fontId="16" fillId="0" borderId="13" xfId="10" applyNumberFormat="1" applyFont="1" applyBorder="1" applyAlignment="1">
      <alignment vertical="center"/>
    </xf>
    <xf numFmtId="172" fontId="16" fillId="0" borderId="23" xfId="10" applyNumberFormat="1" applyFont="1" applyBorder="1" applyAlignment="1">
      <alignment vertical="center"/>
    </xf>
    <xf numFmtId="0" fontId="38" fillId="0" borderId="0" xfId="0" applyFont="1" applyAlignment="1">
      <alignment vertical="center" wrapText="1"/>
    </xf>
    <xf numFmtId="3" fontId="28" fillId="0" borderId="0" xfId="0" applyNumberFormat="1" applyFont="1" applyAlignment="1">
      <alignment vertical="center"/>
    </xf>
    <xf numFmtId="0" fontId="7" fillId="10" borderId="5" xfId="28" applyNumberFormat="1" applyFont="1" applyFill="1" applyBorder="1" applyAlignment="1" applyProtection="1">
      <alignment horizontal="center" vertical="center" wrapText="1"/>
    </xf>
    <xf numFmtId="9" fontId="52" fillId="0" borderId="6" xfId="0" applyNumberFormat="1" applyFont="1" applyBorder="1" applyAlignment="1">
      <alignment vertical="center"/>
    </xf>
    <xf numFmtId="0" fontId="8" fillId="10" borderId="29" xfId="0" applyFont="1" applyFill="1" applyBorder="1" applyAlignment="1">
      <alignment horizontal="center" vertical="center" wrapText="1"/>
    </xf>
    <xf numFmtId="0" fontId="52" fillId="0" borderId="12" xfId="0" applyFont="1" applyBorder="1" applyAlignment="1">
      <alignment vertical="center"/>
    </xf>
    <xf numFmtId="0" fontId="41" fillId="9" borderId="12" xfId="0" applyFont="1" applyFill="1" applyBorder="1" applyAlignment="1">
      <alignment horizontal="center" vertical="center" wrapText="1"/>
    </xf>
    <xf numFmtId="1" fontId="37" fillId="0" borderId="13" xfId="0" applyNumberFormat="1" applyFont="1" applyBorder="1" applyAlignment="1">
      <alignment horizontal="center" vertical="center" wrapText="1"/>
    </xf>
    <xf numFmtId="10" fontId="38" fillId="0" borderId="16" xfId="28" applyNumberFormat="1" applyFont="1" applyBorder="1" applyAlignment="1">
      <alignment horizontal="center" vertical="center"/>
    </xf>
    <xf numFmtId="10" fontId="38" fillId="0" borderId="13" xfId="28" applyNumberFormat="1" applyFont="1" applyBorder="1" applyAlignment="1">
      <alignment horizontal="center" vertical="center"/>
    </xf>
    <xf numFmtId="9" fontId="38" fillId="0" borderId="16" xfId="28" applyFont="1" applyBorder="1" applyAlignment="1">
      <alignment horizontal="center" vertical="center"/>
    </xf>
    <xf numFmtId="177" fontId="37" fillId="0" borderId="13" xfId="0" applyNumberFormat="1" applyFont="1" applyBorder="1" applyAlignment="1">
      <alignment horizontal="center" vertical="center" wrapText="1"/>
    </xf>
    <xf numFmtId="9" fontId="38" fillId="0" borderId="28" xfId="28" applyFont="1" applyBorder="1" applyAlignment="1">
      <alignment horizontal="center" vertical="center"/>
    </xf>
    <xf numFmtId="186" fontId="12" fillId="0" borderId="6" xfId="0" applyNumberFormat="1" applyFont="1" applyBorder="1" applyAlignment="1">
      <alignment vertical="center"/>
    </xf>
    <xf numFmtId="0" fontId="53" fillId="0" borderId="6" xfId="0" applyFont="1" applyBorder="1" applyAlignment="1">
      <alignment horizontal="right" vertical="center" wrapText="1"/>
    </xf>
    <xf numFmtId="172" fontId="53" fillId="0" borderId="6" xfId="0" applyNumberFormat="1" applyFont="1" applyBorder="1" applyAlignment="1">
      <alignment horizontal="right" vertical="center" wrapText="1"/>
    </xf>
    <xf numFmtId="0" fontId="53" fillId="0" borderId="3" xfId="0" applyFont="1" applyBorder="1" applyAlignment="1">
      <alignment horizontal="right" vertical="center" wrapText="1"/>
    </xf>
    <xf numFmtId="0" fontId="36" fillId="0" borderId="0" xfId="0" applyFont="1" applyAlignment="1">
      <alignment horizontal="center" vertical="center"/>
    </xf>
    <xf numFmtId="0" fontId="30" fillId="0" borderId="0" xfId="0" applyFont="1" applyAlignment="1">
      <alignment horizontal="center" vertical="center" wrapText="1"/>
    </xf>
    <xf numFmtId="0" fontId="8" fillId="2" borderId="0" xfId="22" applyFont="1" applyFill="1" applyAlignment="1">
      <alignment vertical="center" wrapText="1"/>
    </xf>
    <xf numFmtId="5" fontId="28" fillId="0" borderId="14" xfId="10" applyNumberFormat="1" applyFont="1" applyBorder="1" applyAlignment="1">
      <alignment vertical="center"/>
    </xf>
    <xf numFmtId="5" fontId="28" fillId="0" borderId="4" xfId="10" applyNumberFormat="1" applyFont="1" applyBorder="1" applyAlignment="1">
      <alignment vertical="center"/>
    </xf>
    <xf numFmtId="172" fontId="28" fillId="0" borderId="15" xfId="10" applyNumberFormat="1" applyFont="1" applyBorder="1" applyAlignment="1">
      <alignment vertical="center"/>
    </xf>
    <xf numFmtId="5" fontId="28" fillId="0" borderId="20" xfId="10" applyNumberFormat="1" applyFont="1" applyBorder="1" applyAlignment="1">
      <alignment vertical="center"/>
    </xf>
    <xf numFmtId="5" fontId="28" fillId="0" borderId="21" xfId="10" applyNumberFormat="1" applyFont="1" applyBorder="1" applyAlignment="1">
      <alignment vertical="center"/>
    </xf>
    <xf numFmtId="5" fontId="28" fillId="0" borderId="13" xfId="10" applyNumberFormat="1" applyFont="1" applyBorder="1" applyAlignment="1">
      <alignment vertical="center"/>
    </xf>
    <xf numFmtId="5" fontId="28" fillId="0" borderId="6" xfId="10" applyNumberFormat="1" applyFont="1" applyBorder="1" applyAlignment="1">
      <alignment vertical="center"/>
    </xf>
    <xf numFmtId="9" fontId="28" fillId="0" borderId="12" xfId="28" applyFont="1" applyBorder="1" applyAlignment="1">
      <alignment vertical="center"/>
    </xf>
    <xf numFmtId="172" fontId="28" fillId="0" borderId="12" xfId="10" applyNumberFormat="1" applyFont="1" applyBorder="1" applyAlignment="1">
      <alignment vertical="center"/>
    </xf>
    <xf numFmtId="5" fontId="28" fillId="0" borderId="23" xfId="10" applyNumberFormat="1" applyFont="1" applyBorder="1" applyAlignment="1">
      <alignment vertical="center"/>
    </xf>
    <xf numFmtId="5" fontId="28" fillId="0" borderId="5" xfId="10" applyNumberFormat="1" applyFont="1" applyBorder="1" applyAlignment="1">
      <alignment vertical="center"/>
    </xf>
    <xf numFmtId="169" fontId="28" fillId="0" borderId="27" xfId="10" applyFont="1" applyBorder="1" applyAlignment="1">
      <alignment vertical="center"/>
    </xf>
    <xf numFmtId="0" fontId="28" fillId="0" borderId="0" xfId="0" applyFont="1"/>
    <xf numFmtId="5" fontId="28" fillId="0" borderId="0" xfId="0" applyNumberFormat="1" applyFont="1"/>
    <xf numFmtId="165" fontId="28" fillId="0" borderId="0" xfId="15" applyFont="1" applyAlignment="1">
      <alignment vertical="center"/>
    </xf>
    <xf numFmtId="49" fontId="28" fillId="0" borderId="0" xfId="15" applyNumberFormat="1" applyFont="1" applyAlignment="1">
      <alignment horizontal="left" vertical="top" wrapText="1"/>
    </xf>
    <xf numFmtId="185" fontId="28" fillId="0" borderId="0" xfId="15" applyNumberFormat="1" applyFont="1" applyAlignment="1">
      <alignment vertical="center"/>
    </xf>
    <xf numFmtId="0" fontId="28" fillId="0" borderId="106" xfId="0" applyFont="1" applyBorder="1"/>
    <xf numFmtId="0" fontId="28" fillId="0" borderId="107" xfId="0" applyFont="1" applyBorder="1"/>
    <xf numFmtId="165" fontId="30" fillId="0" borderId="0" xfId="15" applyFont="1" applyAlignment="1">
      <alignment vertical="center"/>
    </xf>
    <xf numFmtId="0" fontId="30" fillId="0" borderId="0" xfId="0" applyFont="1" applyAlignment="1">
      <alignment vertical="center"/>
    </xf>
    <xf numFmtId="0" fontId="28" fillId="0" borderId="0" xfId="0" applyFont="1" applyAlignment="1">
      <alignment vertical="center" wrapText="1"/>
    </xf>
    <xf numFmtId="0" fontId="43" fillId="0" borderId="0" xfId="0" applyFont="1" applyAlignment="1">
      <alignment horizontal="center" vertical="center"/>
    </xf>
    <xf numFmtId="177" fontId="42" fillId="15" borderId="0" xfId="0" applyNumberFormat="1" applyFont="1" applyFill="1" applyAlignment="1">
      <alignment horizontal="center" vertical="center"/>
    </xf>
    <xf numFmtId="177" fontId="43" fillId="16" borderId="0" xfId="0" applyNumberFormat="1" applyFont="1" applyFill="1" applyAlignment="1">
      <alignment horizontal="center" vertical="center"/>
    </xf>
    <xf numFmtId="177" fontId="42" fillId="16" borderId="0" xfId="0" applyNumberFormat="1" applyFont="1" applyFill="1" applyAlignment="1">
      <alignment horizontal="center" vertical="center"/>
    </xf>
    <xf numFmtId="9" fontId="43" fillId="0" borderId="0" xfId="0" applyNumberFormat="1" applyFont="1" applyAlignment="1">
      <alignment horizontal="center" vertical="center"/>
    </xf>
    <xf numFmtId="0" fontId="43" fillId="17" borderId="0" xfId="0" applyFont="1" applyFill="1" applyAlignment="1">
      <alignment horizontal="center" vertical="center"/>
    </xf>
    <xf numFmtId="0" fontId="55" fillId="0" borderId="0" xfId="0" applyFont="1" applyAlignment="1">
      <alignment vertical="top"/>
    </xf>
    <xf numFmtId="14" fontId="55" fillId="0" borderId="0" xfId="0" applyNumberFormat="1" applyFont="1" applyAlignment="1">
      <alignment horizontal="right" vertical="top"/>
    </xf>
    <xf numFmtId="3" fontId="55" fillId="0" borderId="0" xfId="0" applyNumberFormat="1" applyFont="1" applyAlignment="1">
      <alignment horizontal="right" vertical="top"/>
    </xf>
    <xf numFmtId="0" fontId="55" fillId="22" borderId="6" xfId="0" applyFont="1" applyFill="1" applyBorder="1" applyAlignment="1">
      <alignment horizontal="center" vertical="center" wrapText="1"/>
    </xf>
    <xf numFmtId="0" fontId="55" fillId="0" borderId="0" xfId="0" applyFont="1" applyAlignment="1">
      <alignment horizontal="center" vertical="center" wrapText="1"/>
    </xf>
    <xf numFmtId="3" fontId="30" fillId="0" borderId="0" xfId="0" applyNumberFormat="1" applyFont="1" applyAlignment="1">
      <alignment vertical="center"/>
    </xf>
    <xf numFmtId="5" fontId="28" fillId="0" borderId="0" xfId="0" applyNumberFormat="1" applyFont="1" applyAlignment="1">
      <alignment vertical="center"/>
    </xf>
    <xf numFmtId="5" fontId="28" fillId="0" borderId="4" xfId="10" applyNumberFormat="1" applyFont="1" applyFill="1" applyBorder="1" applyAlignment="1">
      <alignment vertical="center"/>
    </xf>
    <xf numFmtId="5" fontId="28" fillId="0" borderId="6" xfId="10" applyNumberFormat="1" applyFont="1" applyFill="1" applyBorder="1" applyAlignment="1">
      <alignment vertical="center"/>
    </xf>
    <xf numFmtId="5" fontId="28" fillId="0" borderId="5" xfId="10" applyNumberFormat="1" applyFont="1" applyFill="1" applyBorder="1" applyAlignment="1">
      <alignment vertical="center"/>
    </xf>
    <xf numFmtId="5" fontId="28" fillId="0" borderId="21" xfId="10" applyNumberFormat="1" applyFont="1" applyFill="1" applyBorder="1" applyAlignment="1">
      <alignment vertical="center"/>
    </xf>
    <xf numFmtId="172" fontId="28" fillId="0" borderId="22" xfId="10" applyNumberFormat="1" applyFont="1" applyFill="1" applyBorder="1" applyAlignment="1">
      <alignment vertical="center"/>
    </xf>
    <xf numFmtId="172" fontId="28" fillId="0" borderId="6" xfId="10" applyNumberFormat="1" applyFont="1" applyFill="1" applyBorder="1" applyAlignment="1">
      <alignment vertical="center"/>
    </xf>
    <xf numFmtId="9" fontId="28" fillId="0" borderId="16" xfId="28" applyFont="1" applyFill="1" applyBorder="1" applyAlignment="1">
      <alignment vertical="center"/>
    </xf>
    <xf numFmtId="172" fontId="28" fillId="0" borderId="16" xfId="10" applyNumberFormat="1" applyFont="1" applyFill="1" applyBorder="1" applyAlignment="1">
      <alignment vertical="center"/>
    </xf>
    <xf numFmtId="9" fontId="28" fillId="0" borderId="28" xfId="28" applyFont="1" applyFill="1" applyBorder="1" applyAlignment="1">
      <alignment vertical="center"/>
    </xf>
    <xf numFmtId="4" fontId="16" fillId="0" borderId="75" xfId="14" applyNumberFormat="1" applyFont="1" applyFill="1" applyBorder="1" applyAlignment="1">
      <alignment vertical="center"/>
    </xf>
    <xf numFmtId="172" fontId="16" fillId="0" borderId="19" xfId="10" applyNumberFormat="1" applyFont="1" applyFill="1" applyBorder="1" applyAlignment="1">
      <alignment vertical="center"/>
    </xf>
    <xf numFmtId="175" fontId="12" fillId="0" borderId="6" xfId="14" applyNumberFormat="1" applyFont="1" applyFill="1" applyBorder="1" applyAlignment="1">
      <alignment vertical="center"/>
    </xf>
    <xf numFmtId="184" fontId="16" fillId="0" borderId="4" xfId="10" applyNumberFormat="1" applyFont="1" applyFill="1" applyBorder="1" applyAlignment="1">
      <alignment vertical="center"/>
    </xf>
    <xf numFmtId="184" fontId="16" fillId="0" borderId="5" xfId="10" applyNumberFormat="1" applyFont="1" applyFill="1" applyBorder="1" applyAlignment="1">
      <alignment vertical="center"/>
    </xf>
    <xf numFmtId="172" fontId="16" fillId="0" borderId="5" xfId="10" applyNumberFormat="1" applyFont="1" applyFill="1" applyBorder="1" applyAlignment="1">
      <alignment vertical="center"/>
    </xf>
    <xf numFmtId="0" fontId="8" fillId="10" borderId="5" xfId="28" applyNumberFormat="1" applyFont="1" applyFill="1" applyBorder="1" applyAlignment="1" applyProtection="1">
      <alignment horizontal="center" vertical="center" wrapText="1"/>
    </xf>
    <xf numFmtId="172" fontId="12" fillId="0" borderId="6" xfId="0" applyNumberFormat="1" applyFont="1" applyBorder="1" applyAlignment="1">
      <alignment vertical="center"/>
    </xf>
    <xf numFmtId="0" fontId="55" fillId="22" borderId="6" xfId="22" applyFont="1" applyFill="1" applyBorder="1" applyAlignment="1">
      <alignment vertical="top"/>
    </xf>
    <xf numFmtId="0" fontId="55" fillId="22" borderId="6" xfId="22" applyFont="1" applyFill="1" applyBorder="1" applyAlignment="1">
      <alignment vertical="top" wrapText="1"/>
    </xf>
    <xf numFmtId="0" fontId="55" fillId="0" borderId="0" xfId="22" applyFont="1" applyAlignment="1">
      <alignment vertical="top"/>
    </xf>
    <xf numFmtId="0" fontId="56" fillId="0" borderId="0" xfId="22" applyFont="1" applyAlignment="1">
      <alignment vertical="top"/>
    </xf>
    <xf numFmtId="14" fontId="56" fillId="0" borderId="0" xfId="22" applyNumberFormat="1" applyFont="1" applyAlignment="1">
      <alignment horizontal="right" vertical="top"/>
    </xf>
    <xf numFmtId="3" fontId="56" fillId="0" borderId="0" xfId="22" applyNumberFormat="1" applyFont="1" applyAlignment="1">
      <alignment horizontal="right" vertical="top"/>
    </xf>
    <xf numFmtId="0" fontId="57" fillId="0" borderId="0" xfId="22" applyFont="1" applyAlignment="1">
      <alignment vertical="top"/>
    </xf>
    <xf numFmtId="14" fontId="57" fillId="0" borderId="0" xfId="22" applyNumberFormat="1" applyFont="1" applyAlignment="1">
      <alignment horizontal="right" vertical="top"/>
    </xf>
    <xf numFmtId="3" fontId="57" fillId="0" borderId="0" xfId="22" applyNumberFormat="1" applyFont="1" applyAlignment="1">
      <alignment horizontal="right" vertical="top"/>
    </xf>
    <xf numFmtId="5" fontId="55" fillId="0" borderId="0" xfId="22" applyNumberFormat="1" applyFont="1" applyAlignment="1">
      <alignment vertical="top"/>
    </xf>
    <xf numFmtId="3" fontId="58" fillId="0" borderId="0" xfId="22" applyNumberFormat="1" applyFont="1" applyAlignment="1">
      <alignment vertical="top"/>
    </xf>
    <xf numFmtId="3" fontId="59" fillId="0" borderId="0" xfId="22" applyNumberFormat="1" applyFont="1" applyAlignment="1">
      <alignment horizontal="center" vertical="top"/>
    </xf>
    <xf numFmtId="3" fontId="60" fillId="0" borderId="0" xfId="22" applyNumberFormat="1" applyFont="1" applyAlignment="1">
      <alignment horizontal="center" vertical="top"/>
    </xf>
    <xf numFmtId="0" fontId="58" fillId="0" borderId="0" xfId="22" applyFont="1" applyAlignment="1">
      <alignment horizontal="center" vertical="top"/>
    </xf>
    <xf numFmtId="0" fontId="61" fillId="22" borderId="6" xfId="0" applyFont="1" applyFill="1" applyBorder="1" applyAlignment="1">
      <alignment horizontal="center" vertical="center" wrapText="1"/>
    </xf>
    <xf numFmtId="0" fontId="61" fillId="22" borderId="12" xfId="0" applyFont="1" applyFill="1" applyBorder="1" applyAlignment="1">
      <alignment horizontal="center" vertical="center" wrapText="1"/>
    </xf>
    <xf numFmtId="0" fontId="61" fillId="23" borderId="118" xfId="0" applyFont="1" applyFill="1" applyBorder="1" applyAlignment="1">
      <alignment horizontal="center" vertical="center" wrapText="1"/>
    </xf>
    <xf numFmtId="0" fontId="61" fillId="23" borderId="118" xfId="0" applyFont="1" applyFill="1" applyBorder="1" applyAlignment="1">
      <alignment horizontal="left" vertical="center" wrapText="1"/>
    </xf>
    <xf numFmtId="3" fontId="61" fillId="23" borderId="118" xfId="0" applyNumberFormat="1" applyFont="1" applyFill="1" applyBorder="1" applyAlignment="1">
      <alignment horizontal="center" vertical="center" wrapText="1"/>
    </xf>
    <xf numFmtId="3" fontId="61" fillId="13" borderId="118" xfId="0" applyNumberFormat="1" applyFont="1" applyFill="1" applyBorder="1" applyAlignment="1">
      <alignment horizontal="center" vertical="center" wrapText="1"/>
    </xf>
    <xf numFmtId="0" fontId="61" fillId="22" borderId="39" xfId="0" applyFont="1" applyFill="1" applyBorder="1" applyAlignment="1">
      <alignment horizontal="center" vertical="center" wrapText="1"/>
    </xf>
    <xf numFmtId="0" fontId="61" fillId="0" borderId="0" xfId="0" applyFont="1" applyAlignment="1">
      <alignment horizontal="center" vertical="center" wrapText="1"/>
    </xf>
    <xf numFmtId="184" fontId="61" fillId="24" borderId="0" xfId="0" applyNumberFormat="1" applyFont="1" applyFill="1" applyAlignment="1">
      <alignment horizontal="center" vertical="center" wrapText="1"/>
    </xf>
    <xf numFmtId="0" fontId="62" fillId="0" borderId="0" xfId="0" applyFont="1" applyAlignment="1">
      <alignment vertical="center"/>
    </xf>
    <xf numFmtId="184" fontId="62" fillId="0" borderId="0" xfId="0" applyNumberFormat="1" applyFont="1" applyAlignment="1">
      <alignment vertical="center"/>
    </xf>
    <xf numFmtId="184" fontId="62" fillId="0" borderId="0" xfId="0" applyNumberFormat="1" applyFont="1" applyAlignment="1">
      <alignment horizontal="right" vertical="center"/>
    </xf>
    <xf numFmtId="184" fontId="62" fillId="0" borderId="118" xfId="0" applyNumberFormat="1" applyFont="1" applyBorder="1" applyAlignment="1">
      <alignment horizontal="right" vertical="center"/>
    </xf>
    <xf numFmtId="0" fontId="63" fillId="0" borderId="0" xfId="0" applyFont="1" applyAlignment="1">
      <alignment vertical="center"/>
    </xf>
    <xf numFmtId="184" fontId="62" fillId="0" borderId="118" xfId="0" applyNumberFormat="1" applyFont="1" applyBorder="1" applyAlignment="1">
      <alignment vertical="center"/>
    </xf>
    <xf numFmtId="0" fontId="64" fillId="0" borderId="0" xfId="0" applyFont="1" applyAlignment="1">
      <alignment vertical="center"/>
    </xf>
    <xf numFmtId="184" fontId="64" fillId="0" borderId="0" xfId="0" applyNumberFormat="1" applyFont="1" applyAlignment="1">
      <alignment horizontal="right" vertical="center"/>
    </xf>
    <xf numFmtId="184" fontId="64" fillId="0" borderId="118" xfId="0" applyNumberFormat="1" applyFont="1" applyBorder="1" applyAlignment="1">
      <alignment horizontal="right" vertical="center"/>
    </xf>
    <xf numFmtId="0" fontId="62" fillId="0" borderId="0" xfId="0" applyFont="1" applyAlignment="1">
      <alignment horizontal="left" vertical="center"/>
    </xf>
    <xf numFmtId="3" fontId="62" fillId="0" borderId="0" xfId="0" applyNumberFormat="1" applyFont="1" applyAlignment="1">
      <alignment vertical="center"/>
    </xf>
    <xf numFmtId="0" fontId="61" fillId="0" borderId="0" xfId="0" applyFont="1" applyAlignment="1">
      <alignment vertical="center"/>
    </xf>
    <xf numFmtId="0" fontId="61" fillId="0" borderId="0" xfId="0" applyFont="1" applyAlignment="1">
      <alignment horizontal="left" vertical="center"/>
    </xf>
    <xf numFmtId="3" fontId="61" fillId="0" borderId="0" xfId="0" applyNumberFormat="1" applyFont="1" applyAlignment="1">
      <alignment vertical="center"/>
    </xf>
    <xf numFmtId="184" fontId="61" fillId="0" borderId="0" xfId="0" applyNumberFormat="1" applyFont="1" applyAlignment="1">
      <alignment vertical="center"/>
    </xf>
    <xf numFmtId="9" fontId="38" fillId="0" borderId="39" xfId="28" applyFont="1" applyBorder="1" applyAlignment="1">
      <alignment horizontal="left" vertical="top" wrapText="1"/>
    </xf>
    <xf numFmtId="0" fontId="37" fillId="0" borderId="6" xfId="28" applyNumberFormat="1" applyFont="1" applyBorder="1" applyAlignment="1">
      <alignment horizontal="left" vertical="top" wrapText="1"/>
    </xf>
    <xf numFmtId="9" fontId="37" fillId="0" borderId="3" xfId="28" applyFont="1" applyBorder="1" applyAlignment="1">
      <alignment horizontal="justify" vertical="center" wrapText="1"/>
    </xf>
    <xf numFmtId="9" fontId="38" fillId="0" borderId="38" xfId="28" applyFont="1" applyBorder="1" applyAlignment="1">
      <alignment horizontal="justify" vertical="top" wrapText="1"/>
    </xf>
    <xf numFmtId="9" fontId="38" fillId="0" borderId="38" xfId="28" applyFont="1" applyBorder="1" applyAlignment="1">
      <alignment horizontal="justify" vertical="center" wrapText="1"/>
    </xf>
    <xf numFmtId="9" fontId="39" fillId="0" borderId="39" xfId="28" applyFont="1" applyBorder="1" applyAlignment="1">
      <alignment horizontal="left" vertical="center" wrapText="1"/>
    </xf>
    <xf numFmtId="9" fontId="39" fillId="0" borderId="6" xfId="28" applyFont="1" applyBorder="1" applyAlignment="1">
      <alignment horizontal="left" vertical="top" wrapText="1"/>
    </xf>
    <xf numFmtId="0" fontId="51" fillId="0" borderId="75" xfId="35" applyBorder="1" applyAlignment="1">
      <alignment vertical="center" wrapText="1"/>
    </xf>
    <xf numFmtId="0" fontId="66" fillId="0" borderId="75" xfId="0" applyFont="1" applyBorder="1" applyAlignment="1">
      <alignment vertical="center" wrapText="1"/>
    </xf>
    <xf numFmtId="0" fontId="66" fillId="0" borderId="0" xfId="0" applyFont="1" applyAlignment="1">
      <alignment vertical="top" wrapText="1"/>
    </xf>
    <xf numFmtId="0" fontId="66" fillId="0" borderId="75" xfId="0" applyFont="1" applyBorder="1" applyAlignment="1">
      <alignment vertical="top" wrapText="1"/>
    </xf>
    <xf numFmtId="0" fontId="37" fillId="0" borderId="39" xfId="28" applyNumberFormat="1" applyFont="1" applyBorder="1" applyAlignment="1">
      <alignment horizontal="left" vertical="center" wrapText="1"/>
    </xf>
    <xf numFmtId="0" fontId="39" fillId="0" borderId="38" xfId="28" applyNumberFormat="1" applyFont="1" applyBorder="1" applyAlignment="1">
      <alignment horizontal="justify" vertical="top" wrapText="1"/>
    </xf>
    <xf numFmtId="0" fontId="39" fillId="0" borderId="39" xfId="28" applyNumberFormat="1" applyFont="1" applyBorder="1" applyAlignment="1">
      <alignment horizontal="left" vertical="center" wrapText="1"/>
    </xf>
    <xf numFmtId="9" fontId="28" fillId="0" borderId="5" xfId="28" applyFont="1" applyFill="1" applyBorder="1" applyAlignment="1">
      <alignment vertical="center"/>
    </xf>
    <xf numFmtId="9" fontId="28" fillId="0" borderId="6" xfId="28" applyFont="1" applyFill="1" applyBorder="1" applyAlignment="1">
      <alignment vertical="center"/>
    </xf>
    <xf numFmtId="0" fontId="38" fillId="0" borderId="39" xfId="28" applyNumberFormat="1" applyFont="1" applyBorder="1" applyAlignment="1">
      <alignment horizontal="justify" vertical="center" wrapText="1"/>
    </xf>
    <xf numFmtId="0" fontId="38" fillId="0" borderId="6" xfId="28" applyNumberFormat="1" applyFont="1" applyBorder="1" applyAlignment="1">
      <alignment horizontal="justify" vertical="center" wrapText="1"/>
    </xf>
    <xf numFmtId="0" fontId="38" fillId="0" borderId="6" xfId="28" applyNumberFormat="1" applyFont="1" applyBorder="1" applyAlignment="1">
      <alignment horizontal="left" vertical="center" wrapText="1"/>
    </xf>
    <xf numFmtId="9" fontId="38" fillId="0" borderId="6" xfId="28" applyFont="1" applyBorder="1" applyAlignment="1">
      <alignment vertical="center" wrapText="1"/>
    </xf>
    <xf numFmtId="2" fontId="7" fillId="0" borderId="13" xfId="22" applyNumberFormat="1" applyFont="1" applyBorder="1" applyAlignment="1">
      <alignment horizontal="left" vertical="center" wrapText="1"/>
    </xf>
    <xf numFmtId="9" fontId="7" fillId="0" borderId="6" xfId="28" applyFont="1" applyBorder="1" applyAlignment="1">
      <alignment horizontal="center" vertical="center" wrapText="1"/>
    </xf>
    <xf numFmtId="9" fontId="7" fillId="0" borderId="29" xfId="22" applyNumberFormat="1" applyFont="1" applyBorder="1" applyAlignment="1">
      <alignment horizontal="justify" vertical="center" wrapText="1"/>
    </xf>
    <xf numFmtId="9" fontId="7" fillId="0" borderId="7" xfId="22" applyNumberFormat="1" applyFont="1" applyBorder="1" applyAlignment="1">
      <alignment horizontal="justify" vertical="center" wrapText="1"/>
    </xf>
    <xf numFmtId="9" fontId="7" fillId="0" borderId="8" xfId="22" applyNumberFormat="1" applyFont="1" applyBorder="1" applyAlignment="1">
      <alignment horizontal="justify" vertical="center" wrapText="1"/>
    </xf>
    <xf numFmtId="9" fontId="7" fillId="0" borderId="15" xfId="22" applyNumberFormat="1" applyFont="1" applyBorder="1" applyAlignment="1">
      <alignment horizontal="justify" vertical="center" wrapText="1"/>
    </xf>
    <xf numFmtId="9" fontId="7" fillId="0" borderId="10" xfId="22" applyNumberFormat="1" applyFont="1" applyBorder="1" applyAlignment="1">
      <alignment horizontal="justify" vertical="center" wrapText="1"/>
    </xf>
    <xf numFmtId="9" fontId="7" fillId="0" borderId="11" xfId="22" applyNumberFormat="1" applyFont="1" applyBorder="1" applyAlignment="1">
      <alignment horizontal="justify" vertical="center" wrapText="1"/>
    </xf>
    <xf numFmtId="9" fontId="7" fillId="0" borderId="29"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59" xfId="22" applyNumberFormat="1" applyFont="1" applyBorder="1" applyAlignment="1">
      <alignment horizontal="left" vertical="center" wrapText="1"/>
    </xf>
    <xf numFmtId="9" fontId="7" fillId="0" borderId="15" xfId="22" applyNumberFormat="1" applyFont="1" applyBorder="1" applyAlignment="1">
      <alignment horizontal="left" vertical="center" wrapText="1"/>
    </xf>
    <xf numFmtId="9" fontId="7" fillId="0" borderId="10" xfId="22" applyNumberFormat="1" applyFont="1" applyBorder="1" applyAlignment="1">
      <alignment horizontal="left" vertical="center" wrapText="1"/>
    </xf>
    <xf numFmtId="9" fontId="7" fillId="0" borderId="60" xfId="22" applyNumberFormat="1" applyFont="1" applyBorder="1" applyAlignment="1">
      <alignment horizontal="left" vertical="center" wrapText="1"/>
    </xf>
    <xf numFmtId="2" fontId="7" fillId="0" borderId="13" xfId="22" applyNumberFormat="1" applyFont="1" applyBorder="1" applyAlignment="1">
      <alignment vertical="center" wrapText="1"/>
    </xf>
    <xf numFmtId="0" fontId="0" fillId="0" borderId="23" xfId="0" applyBorder="1" applyAlignment="1">
      <alignment vertical="center" wrapText="1"/>
    </xf>
    <xf numFmtId="9" fontId="7" fillId="0" borderId="5" xfId="28" applyFont="1" applyBorder="1" applyAlignment="1">
      <alignment horizontal="center" vertical="center" wrapText="1"/>
    </xf>
    <xf numFmtId="0" fontId="7" fillId="0" borderId="69" xfId="22" applyFont="1" applyBorder="1" applyAlignment="1">
      <alignment horizontal="justify" vertical="center" wrapText="1"/>
    </xf>
    <xf numFmtId="0" fontId="7" fillId="0" borderId="14" xfId="22" applyFont="1" applyBorder="1" applyAlignment="1">
      <alignment horizontal="justify" vertical="center" wrapText="1"/>
    </xf>
    <xf numFmtId="0" fontId="7" fillId="0" borderId="58" xfId="22" applyFont="1" applyBorder="1" applyAlignment="1">
      <alignment horizontal="justify" vertical="center" wrapText="1"/>
    </xf>
    <xf numFmtId="49" fontId="7" fillId="0" borderId="6" xfId="30" applyNumberFormat="1" applyFont="1" applyFill="1" applyBorder="1" applyAlignment="1" applyProtection="1">
      <alignment horizontal="justify" vertical="center" wrapText="1"/>
    </xf>
    <xf numFmtId="49" fontId="7" fillId="0" borderId="16" xfId="30" applyNumberFormat="1" applyFont="1" applyFill="1" applyBorder="1" applyAlignment="1" applyProtection="1">
      <alignment horizontal="justify" vertical="center" wrapText="1"/>
    </xf>
    <xf numFmtId="49" fontId="7" fillId="0" borderId="5" xfId="30" applyNumberFormat="1" applyFont="1" applyFill="1" applyBorder="1" applyAlignment="1" applyProtection="1">
      <alignment horizontal="justify" vertical="center" wrapText="1"/>
    </xf>
    <xf numFmtId="49" fontId="7" fillId="0" borderId="28" xfId="30" applyNumberFormat="1" applyFont="1" applyFill="1" applyBorder="1" applyAlignment="1" applyProtection="1">
      <alignment horizontal="justify" vertical="center" wrapText="1"/>
    </xf>
    <xf numFmtId="0" fontId="8" fillId="0" borderId="35"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13" borderId="20" xfId="22" applyFont="1" applyFill="1" applyBorder="1" applyAlignment="1">
      <alignment horizontal="center" vertical="center" wrapText="1"/>
    </xf>
    <xf numFmtId="0" fontId="8" fillId="13" borderId="13" xfId="22" applyFont="1" applyFill="1" applyBorder="1" applyAlignment="1">
      <alignment horizontal="center" vertical="center" wrapText="1"/>
    </xf>
    <xf numFmtId="0" fontId="8" fillId="13" borderId="21"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13" borderId="40" xfId="22" applyFont="1" applyFill="1" applyBorder="1" applyAlignment="1">
      <alignment horizontal="center" vertical="center" wrapText="1"/>
    </xf>
    <xf numFmtId="0" fontId="8" fillId="13" borderId="4" xfId="22" applyFont="1" applyFill="1" applyBorder="1" applyAlignment="1">
      <alignment horizontal="center" vertical="center" wrapText="1"/>
    </xf>
    <xf numFmtId="0" fontId="8" fillId="13" borderId="41" xfId="22" applyFont="1" applyFill="1" applyBorder="1" applyAlignment="1">
      <alignment horizontal="center" vertical="center" wrapText="1"/>
    </xf>
    <xf numFmtId="0" fontId="8" fillId="13" borderId="42" xfId="22" applyFont="1" applyFill="1" applyBorder="1" applyAlignment="1">
      <alignment horizontal="center" vertical="center" wrapText="1"/>
    </xf>
    <xf numFmtId="0" fontId="8" fillId="13" borderId="43" xfId="22" applyFont="1" applyFill="1" applyBorder="1" applyAlignment="1">
      <alignment horizontal="center" vertical="center" wrapText="1"/>
    </xf>
    <xf numFmtId="0" fontId="8" fillId="13" borderId="22" xfId="22" applyFont="1" applyFill="1" applyBorder="1" applyAlignment="1">
      <alignment horizontal="center" vertical="center" wrapText="1"/>
    </xf>
    <xf numFmtId="0" fontId="8" fillId="13" borderId="12" xfId="22" applyFont="1" applyFill="1" applyBorder="1" applyAlignment="1">
      <alignment horizontal="center" vertical="center" wrapText="1"/>
    </xf>
    <xf numFmtId="0" fontId="8" fillId="13" borderId="38" xfId="22" applyFont="1" applyFill="1" applyBorder="1" applyAlignment="1">
      <alignment horizontal="center" vertical="center" wrapText="1"/>
    </xf>
    <xf numFmtId="0" fontId="8" fillId="13" borderId="39" xfId="22" applyFont="1" applyFill="1" applyBorder="1" applyAlignment="1">
      <alignment horizontal="center" vertical="center" wrapText="1"/>
    </xf>
    <xf numFmtId="0" fontId="8" fillId="13" borderId="52" xfId="22" applyFont="1" applyFill="1" applyBorder="1" applyAlignment="1">
      <alignment horizontal="center" vertical="center" wrapText="1"/>
    </xf>
    <xf numFmtId="0" fontId="8" fillId="0" borderId="58" xfId="22" applyFont="1" applyBorder="1" applyAlignment="1">
      <alignment horizontal="center" vertical="center" wrapText="1"/>
    </xf>
    <xf numFmtId="0" fontId="8" fillId="0" borderId="18" xfId="22" applyFont="1" applyBorder="1" applyAlignment="1">
      <alignment horizontal="center"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49" fontId="7" fillId="0" borderId="29" xfId="30" applyNumberFormat="1" applyFont="1" applyFill="1" applyBorder="1" applyAlignment="1" applyProtection="1">
      <alignment horizontal="justify" vertical="center" wrapText="1"/>
    </xf>
    <xf numFmtId="49" fontId="29" fillId="0" borderId="7" xfId="30" applyNumberFormat="1" applyFont="1" applyFill="1" applyBorder="1" applyAlignment="1" applyProtection="1">
      <alignment horizontal="justify" vertical="center" wrapText="1"/>
    </xf>
    <xf numFmtId="49" fontId="29" fillId="0" borderId="8" xfId="30" applyNumberFormat="1" applyFont="1" applyFill="1" applyBorder="1" applyAlignment="1" applyProtection="1">
      <alignment horizontal="justify" vertical="center" wrapText="1"/>
    </xf>
    <xf numFmtId="49" fontId="29" fillId="0" borderId="44" xfId="30" applyNumberFormat="1" applyFont="1" applyFill="1" applyBorder="1" applyAlignment="1" applyProtection="1">
      <alignment horizontal="justify" vertical="center" wrapText="1"/>
    </xf>
    <xf numFmtId="49" fontId="29" fillId="0" borderId="45" xfId="30" applyNumberFormat="1" applyFont="1" applyFill="1" applyBorder="1" applyAlignment="1" applyProtection="1">
      <alignment horizontal="justify" vertical="center" wrapText="1"/>
    </xf>
    <xf numFmtId="49" fontId="29" fillId="0" borderId="46" xfId="30" applyNumberFormat="1" applyFont="1" applyFill="1" applyBorder="1" applyAlignment="1" applyProtection="1">
      <alignment horizontal="justify" vertical="center" wrapText="1"/>
    </xf>
    <xf numFmtId="3" fontId="8" fillId="0" borderId="5" xfId="22" applyNumberFormat="1" applyFont="1" applyBorder="1" applyAlignment="1">
      <alignment horizontal="center" vertical="center" wrapText="1"/>
    </xf>
    <xf numFmtId="0" fontId="28" fillId="0" borderId="5" xfId="22" applyFont="1" applyBorder="1" applyAlignment="1">
      <alignment horizontal="center" vertical="center" wrapText="1"/>
    </xf>
    <xf numFmtId="0" fontId="8" fillId="0" borderId="5" xfId="22" applyFont="1" applyBorder="1" applyAlignment="1">
      <alignment horizontal="left" vertical="center" wrapText="1"/>
    </xf>
    <xf numFmtId="0" fontId="28" fillId="0" borderId="5" xfId="22" applyFont="1" applyBorder="1" applyAlignment="1">
      <alignment horizontal="left" vertical="center" wrapText="1"/>
    </xf>
    <xf numFmtId="0" fontId="28" fillId="0" borderId="28" xfId="22" applyFont="1" applyBorder="1" applyAlignment="1">
      <alignment horizontal="left" vertical="center" wrapText="1"/>
    </xf>
    <xf numFmtId="0" fontId="7" fillId="13" borderId="6" xfId="22" applyFont="1" applyFill="1" applyBorder="1" applyAlignment="1">
      <alignment horizontal="center" vertical="center" wrapText="1"/>
    </xf>
    <xf numFmtId="0" fontId="8" fillId="13" borderId="16" xfId="22" applyFont="1" applyFill="1" applyBorder="1" applyAlignment="1">
      <alignment horizontal="center" vertical="center" wrapText="1"/>
    </xf>
    <xf numFmtId="0" fontId="8" fillId="9" borderId="20" xfId="22" applyFont="1" applyFill="1" applyBorder="1" applyAlignment="1">
      <alignment horizontal="center" vertical="center" wrapText="1"/>
    </xf>
    <xf numFmtId="0" fontId="8" fillId="9" borderId="21" xfId="22" applyFont="1" applyFill="1" applyBorder="1" applyAlignment="1">
      <alignment horizontal="center" vertical="center" wrapText="1"/>
    </xf>
    <xf numFmtId="0" fontId="8" fillId="9" borderId="22" xfId="22" applyFont="1" applyFill="1" applyBorder="1" applyAlignment="1">
      <alignment horizontal="center" vertical="center" wrapText="1"/>
    </xf>
    <xf numFmtId="0" fontId="8" fillId="9" borderId="45" xfId="22" applyFont="1" applyFill="1" applyBorder="1" applyAlignment="1">
      <alignment horizontal="left" vertical="center" wrapText="1"/>
    </xf>
    <xf numFmtId="0" fontId="8" fillId="13" borderId="32" xfId="22" applyFont="1" applyFill="1" applyBorder="1" applyAlignment="1">
      <alignment horizontal="left" vertical="center" wrapText="1"/>
    </xf>
    <xf numFmtId="0" fontId="8" fillId="13" borderId="34" xfId="22" applyFont="1" applyFill="1" applyBorder="1" applyAlignment="1">
      <alignment horizontal="left" vertical="center" wrapText="1"/>
    </xf>
    <xf numFmtId="0" fontId="8" fillId="0" borderId="32" xfId="22" applyFont="1" applyBorder="1" applyAlignment="1">
      <alignment horizontal="center" vertical="center" wrapText="1"/>
    </xf>
    <xf numFmtId="0" fontId="8" fillId="0" borderId="33" xfId="22" applyFont="1" applyBorder="1" applyAlignment="1">
      <alignment horizontal="center" vertical="center" wrapText="1"/>
    </xf>
    <xf numFmtId="0" fontId="8" fillId="0" borderId="34" xfId="22" applyFont="1" applyBorder="1" applyAlignment="1">
      <alignment horizontal="center" vertical="center" wrapText="1"/>
    </xf>
    <xf numFmtId="0" fontId="8" fillId="13" borderId="32" xfId="22" applyFont="1" applyFill="1" applyBorder="1" applyAlignment="1">
      <alignment horizontal="center" vertical="center" wrapText="1"/>
    </xf>
    <xf numFmtId="0" fontId="8" fillId="13" borderId="33" xfId="22" applyFont="1" applyFill="1" applyBorder="1" applyAlignment="1">
      <alignment horizontal="center" vertical="center" wrapText="1"/>
    </xf>
    <xf numFmtId="0" fontId="8" fillId="13" borderId="34" xfId="22" applyFont="1" applyFill="1" applyBorder="1" applyAlignment="1">
      <alignment horizontal="center" vertical="center" wrapText="1"/>
    </xf>
    <xf numFmtId="0" fontId="8" fillId="13" borderId="47" xfId="22" applyFont="1" applyFill="1" applyBorder="1" applyAlignment="1">
      <alignment horizontal="center" vertical="center" wrapText="1"/>
    </xf>
    <xf numFmtId="0" fontId="8" fillId="13" borderId="45" xfId="22" applyFont="1" applyFill="1" applyBorder="1" applyAlignment="1">
      <alignment horizontal="center" vertical="center" wrapText="1"/>
    </xf>
    <xf numFmtId="0" fontId="8" fillId="13" borderId="48" xfId="22" applyFont="1" applyFill="1" applyBorder="1" applyAlignment="1">
      <alignment horizontal="center"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13" borderId="35" xfId="22" applyFont="1" applyFill="1" applyBorder="1" applyAlignment="1">
      <alignment horizontal="left" vertical="center" wrapText="1"/>
    </xf>
    <xf numFmtId="0" fontId="8" fillId="13" borderId="37" xfId="22" applyFont="1" applyFill="1" applyBorder="1" applyAlignment="1">
      <alignment horizontal="left" vertical="center" wrapText="1"/>
    </xf>
    <xf numFmtId="0" fontId="8" fillId="13" borderId="1" xfId="22" applyFont="1" applyFill="1" applyBorder="1" applyAlignment="1">
      <alignment horizontal="left" vertical="center" wrapText="1"/>
    </xf>
    <xf numFmtId="0" fontId="8" fillId="13" borderId="2" xfId="22" applyFont="1" applyFill="1" applyBorder="1" applyAlignment="1">
      <alignment horizontal="left" vertical="center" wrapText="1"/>
    </xf>
    <xf numFmtId="0" fontId="8" fillId="13" borderId="47" xfId="22" applyFont="1" applyFill="1" applyBorder="1" applyAlignment="1">
      <alignment horizontal="left" vertical="center" wrapText="1"/>
    </xf>
    <xf numFmtId="0" fontId="8" fillId="13" borderId="48" xfId="22" applyFont="1" applyFill="1" applyBorder="1" applyAlignment="1">
      <alignment horizontal="left" vertical="center" wrapText="1"/>
    </xf>
    <xf numFmtId="0" fontId="8" fillId="0" borderId="1" xfId="22" applyFont="1" applyBorder="1" applyAlignment="1">
      <alignment horizontal="center"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5" xfId="22" applyFont="1" applyBorder="1" applyAlignment="1">
      <alignment horizontal="center" vertical="center" wrapText="1"/>
    </xf>
    <xf numFmtId="0" fontId="8" fillId="0" borderId="48" xfId="22"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8" fillId="13" borderId="36" xfId="22" applyFont="1" applyFill="1" applyBorder="1" applyAlignment="1">
      <alignment horizontal="left" vertical="center" wrapText="1"/>
    </xf>
    <xf numFmtId="0" fontId="8" fillId="13" borderId="0" xfId="22" applyFont="1" applyFill="1" applyAlignment="1">
      <alignment horizontal="left" vertical="center" wrapText="1"/>
    </xf>
    <xf numFmtId="0" fontId="8" fillId="13" borderId="45" xfId="22" applyFont="1" applyFill="1" applyBorder="1" applyAlignment="1">
      <alignment horizontal="left" vertical="center" wrapText="1"/>
    </xf>
    <xf numFmtId="15"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7" fillId="0" borderId="35" xfId="22" applyFont="1" applyBorder="1" applyAlignment="1">
      <alignment horizontal="center" vertical="center" wrapText="1"/>
    </xf>
    <xf numFmtId="0" fontId="7" fillId="0" borderId="1"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24" xfId="22" applyFont="1" applyBorder="1" applyAlignment="1">
      <alignment horizontal="center" vertical="center"/>
    </xf>
    <xf numFmtId="0" fontId="8" fillId="0" borderId="25" xfId="22" applyFont="1" applyBorder="1" applyAlignment="1">
      <alignment horizontal="center" vertical="center"/>
    </xf>
    <xf numFmtId="0" fontId="8" fillId="0" borderId="26" xfId="22"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8" fillId="0" borderId="20" xfId="22" applyFont="1" applyBorder="1" applyAlignment="1">
      <alignment horizontal="center" vertical="center" wrapText="1"/>
    </xf>
    <xf numFmtId="0" fontId="8" fillId="0" borderId="21" xfId="22" applyFont="1" applyBorder="1" applyAlignment="1">
      <alignment horizontal="center" vertical="center" wrapText="1"/>
    </xf>
    <xf numFmtId="0" fontId="8" fillId="0" borderId="22" xfId="22" applyFont="1" applyBorder="1" applyAlignment="1">
      <alignment horizontal="center" vertical="center" wrapText="1"/>
    </xf>
    <xf numFmtId="0" fontId="8" fillId="0" borderId="23"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9" fontId="43" fillId="0" borderId="70" xfId="0" applyNumberFormat="1" applyFont="1" applyBorder="1" applyAlignment="1">
      <alignment horizontal="center" vertical="center" wrapText="1"/>
    </xf>
    <xf numFmtId="0" fontId="7" fillId="0" borderId="74" xfId="0" applyFont="1" applyBorder="1"/>
    <xf numFmtId="0" fontId="42" fillId="14" borderId="71" xfId="0" applyFont="1" applyFill="1" applyBorder="1" applyAlignment="1">
      <alignment horizontal="center" vertical="center" wrapText="1"/>
    </xf>
    <xf numFmtId="0" fontId="7" fillId="0" borderId="72" xfId="0" applyFont="1" applyBorder="1"/>
    <xf numFmtId="0" fontId="7" fillId="0" borderId="73" xfId="0" applyFont="1" applyBorder="1"/>
    <xf numFmtId="9" fontId="51" fillId="0" borderId="75" xfId="35" applyNumberFormat="1" applyBorder="1" applyAlignment="1">
      <alignment horizontal="left" vertical="center" wrapText="1"/>
    </xf>
    <xf numFmtId="9" fontId="7" fillId="0" borderId="75" xfId="22" applyNumberFormat="1" applyFont="1" applyBorder="1" applyAlignment="1">
      <alignment horizontal="left" vertical="center" wrapText="1"/>
    </xf>
    <xf numFmtId="9" fontId="51" fillId="0" borderId="70" xfId="35" applyNumberFormat="1" applyBorder="1" applyAlignment="1">
      <alignment horizontal="left" vertical="center" wrapText="1"/>
    </xf>
    <xf numFmtId="0" fontId="42" fillId="14" borderId="0" xfId="0" applyFont="1" applyFill="1" applyAlignment="1">
      <alignment horizontal="center" vertical="center" wrapText="1"/>
    </xf>
    <xf numFmtId="0" fontId="7" fillId="0" borderId="0" xfId="0" applyFont="1"/>
    <xf numFmtId="0" fontId="42" fillId="14" borderId="70" xfId="0" applyFont="1" applyFill="1" applyBorder="1" applyAlignment="1">
      <alignment horizontal="center" vertical="center" wrapText="1"/>
    </xf>
    <xf numFmtId="2" fontId="7" fillId="0" borderId="112" xfId="22" applyNumberFormat="1" applyFont="1" applyBorder="1" applyAlignment="1">
      <alignment horizontal="justify" vertical="center" wrapText="1"/>
    </xf>
    <xf numFmtId="9" fontId="7" fillId="0" borderId="6" xfId="28" applyFont="1" applyFill="1" applyBorder="1" applyAlignment="1" applyProtection="1">
      <alignment horizontal="center" vertical="center" wrapText="1"/>
    </xf>
    <xf numFmtId="9" fontId="32"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2" fontId="7" fillId="0" borderId="114" xfId="22" applyNumberFormat="1" applyFont="1" applyBorder="1" applyAlignment="1">
      <alignment horizontal="justify" vertical="center" wrapText="1"/>
    </xf>
    <xf numFmtId="9" fontId="7" fillId="0" borderId="115" xfId="28" applyFont="1" applyFill="1" applyBorder="1" applyAlignment="1" applyProtection="1">
      <alignment horizontal="center" vertical="center" wrapText="1"/>
    </xf>
    <xf numFmtId="9" fontId="7" fillId="0" borderId="116" xfId="22" applyNumberFormat="1" applyFont="1" applyBorder="1" applyAlignment="1">
      <alignment horizontal="left" vertical="center" wrapText="1"/>
    </xf>
    <xf numFmtId="9" fontId="7" fillId="0" borderId="117" xfId="22" applyNumberFormat="1" applyFont="1" applyBorder="1" applyAlignment="1">
      <alignment horizontal="left" vertical="center" wrapText="1"/>
    </xf>
    <xf numFmtId="0" fontId="7" fillId="0" borderId="100" xfId="30" applyNumberFormat="1" applyFont="1" applyFill="1" applyBorder="1" applyAlignment="1" applyProtection="1">
      <alignment horizontal="left" vertical="top" wrapText="1"/>
    </xf>
    <xf numFmtId="0" fontId="7" fillId="0" borderId="101" xfId="30" applyNumberFormat="1" applyFont="1" applyFill="1" applyBorder="1" applyAlignment="1" applyProtection="1">
      <alignment horizontal="left" vertical="top" wrapText="1"/>
    </xf>
    <xf numFmtId="0" fontId="7" fillId="0" borderId="103" xfId="30" applyNumberFormat="1" applyFont="1" applyFill="1" applyBorder="1" applyAlignment="1" applyProtection="1">
      <alignment horizontal="left" vertical="top" wrapText="1"/>
    </xf>
    <xf numFmtId="0" fontId="7" fillId="0" borderId="44" xfId="30" applyNumberFormat="1" applyFont="1" applyFill="1" applyBorder="1" applyAlignment="1" applyProtection="1">
      <alignment horizontal="left" vertical="top" wrapText="1"/>
    </xf>
    <xf numFmtId="0" fontId="7" fillId="0" borderId="45" xfId="30" applyNumberFormat="1" applyFont="1" applyFill="1" applyBorder="1" applyAlignment="1" applyProtection="1">
      <alignment horizontal="left" vertical="top" wrapText="1"/>
    </xf>
    <xf numFmtId="0" fontId="7" fillId="0" borderId="105" xfId="30" applyNumberFormat="1" applyFont="1" applyFill="1" applyBorder="1" applyAlignment="1" applyProtection="1">
      <alignment horizontal="left" vertical="top" wrapText="1"/>
    </xf>
    <xf numFmtId="0" fontId="8" fillId="0" borderId="108" xfId="22" applyFont="1" applyBorder="1" applyAlignment="1">
      <alignment horizontal="center" vertical="center" wrapText="1"/>
    </xf>
    <xf numFmtId="0" fontId="8" fillId="0" borderId="109" xfId="22" applyFont="1" applyBorder="1" applyAlignment="1">
      <alignment horizontal="center" vertical="center" wrapText="1"/>
    </xf>
    <xf numFmtId="0" fontId="8" fillId="13" borderId="110" xfId="22" applyFont="1" applyFill="1" applyBorder="1" applyAlignment="1">
      <alignment horizontal="center" vertical="center" wrapText="1"/>
    </xf>
    <xf numFmtId="0" fontId="8" fillId="13" borderId="112" xfId="22" applyFont="1" applyFill="1" applyBorder="1" applyAlignment="1">
      <alignment horizontal="center" vertical="center" wrapText="1"/>
    </xf>
    <xf numFmtId="0" fontId="8" fillId="13" borderId="111" xfId="22" applyFont="1" applyFill="1" applyBorder="1" applyAlignment="1">
      <alignment horizontal="center" vertical="center" wrapText="1"/>
    </xf>
    <xf numFmtId="0" fontId="8" fillId="13" borderId="29" xfId="22" applyFont="1" applyFill="1" applyBorder="1" applyAlignment="1">
      <alignment horizontal="center" vertical="center" wrapText="1"/>
    </xf>
    <xf numFmtId="0" fontId="8" fillId="13" borderId="7" xfId="22" applyFont="1" applyFill="1" applyBorder="1" applyAlignment="1">
      <alignment horizontal="center" vertical="center" wrapText="1"/>
    </xf>
    <xf numFmtId="0" fontId="8" fillId="13" borderId="113" xfId="22" applyFont="1" applyFill="1" applyBorder="1" applyAlignment="1">
      <alignment horizontal="center" vertical="center" wrapText="1"/>
    </xf>
    <xf numFmtId="0" fontId="7" fillId="0" borderId="97" xfId="22" applyFont="1" applyBorder="1" applyAlignment="1">
      <alignment horizontal="justify" vertical="center" wrapText="1"/>
    </xf>
    <xf numFmtId="0" fontId="7" fillId="0" borderId="104" xfId="22" applyFont="1" applyBorder="1" applyAlignment="1">
      <alignment horizontal="justify" vertical="center" wrapText="1"/>
    </xf>
    <xf numFmtId="9" fontId="7" fillId="0" borderId="98" xfId="22" applyNumberFormat="1" applyFont="1" applyBorder="1" applyAlignment="1">
      <alignment horizontal="center" vertical="center" wrapText="1"/>
    </xf>
    <xf numFmtId="0" fontId="7" fillId="0" borderId="19" xfId="22" applyFont="1" applyBorder="1" applyAlignment="1">
      <alignment horizontal="center" vertical="center" wrapText="1"/>
    </xf>
    <xf numFmtId="9" fontId="32" fillId="0" borderId="100" xfId="30" applyFont="1" applyFill="1" applyBorder="1" applyAlignment="1" applyProtection="1">
      <alignment horizontal="left" vertical="top" wrapText="1"/>
    </xf>
    <xf numFmtId="9" fontId="28" fillId="0" borderId="101" xfId="30" applyFont="1" applyFill="1" applyBorder="1" applyAlignment="1" applyProtection="1">
      <alignment horizontal="left" vertical="top" wrapText="1"/>
    </xf>
    <xf numFmtId="9" fontId="28" fillId="0" borderId="102" xfId="30" applyFont="1" applyFill="1" applyBorder="1" applyAlignment="1" applyProtection="1">
      <alignment horizontal="left" vertical="top" wrapText="1"/>
    </xf>
    <xf numFmtId="9" fontId="28" fillId="0" borderId="44" xfId="30" applyFont="1" applyFill="1" applyBorder="1" applyAlignment="1" applyProtection="1">
      <alignment horizontal="left" vertical="top" wrapText="1"/>
    </xf>
    <xf numFmtId="9" fontId="28" fillId="0" borderId="45" xfId="30" applyFont="1" applyFill="1" applyBorder="1" applyAlignment="1" applyProtection="1">
      <alignment horizontal="left" vertical="top" wrapText="1"/>
    </xf>
    <xf numFmtId="9" fontId="28" fillId="0" borderId="46" xfId="30" applyFont="1" applyFill="1" applyBorder="1" applyAlignment="1" applyProtection="1">
      <alignment horizontal="left" vertical="top" wrapText="1"/>
    </xf>
    <xf numFmtId="0" fontId="32" fillId="0" borderId="100" xfId="30" applyNumberFormat="1" applyFont="1" applyFill="1" applyBorder="1" applyAlignment="1" applyProtection="1">
      <alignment horizontal="left" vertical="center" wrapText="1"/>
    </xf>
    <xf numFmtId="0" fontId="7" fillId="0" borderId="101" xfId="30" applyNumberFormat="1" applyFont="1" applyFill="1" applyBorder="1" applyAlignment="1" applyProtection="1">
      <alignment horizontal="left" vertical="center" wrapText="1"/>
    </xf>
    <xf numFmtId="0" fontId="7" fillId="0" borderId="102" xfId="30" applyNumberFormat="1" applyFont="1" applyFill="1" applyBorder="1" applyAlignment="1" applyProtection="1">
      <alignment horizontal="left" vertical="center" wrapText="1"/>
    </xf>
    <xf numFmtId="0" fontId="7" fillId="0" borderId="44" xfId="30" applyNumberFormat="1" applyFont="1" applyFill="1" applyBorder="1" applyAlignment="1" applyProtection="1">
      <alignment horizontal="left" vertical="center" wrapText="1"/>
    </xf>
    <xf numFmtId="0" fontId="7" fillId="0" borderId="45" xfId="30" applyNumberFormat="1" applyFont="1" applyFill="1" applyBorder="1" applyAlignment="1" applyProtection="1">
      <alignment horizontal="left" vertical="center" wrapText="1"/>
    </xf>
    <xf numFmtId="0" fontId="7" fillId="0" borderId="46" xfId="30" applyNumberFormat="1" applyFont="1" applyFill="1" applyBorder="1" applyAlignment="1" applyProtection="1">
      <alignment horizontal="left" vertical="center" wrapText="1"/>
    </xf>
    <xf numFmtId="0" fontId="32" fillId="0" borderId="100" xfId="30" applyNumberFormat="1" applyFont="1" applyFill="1" applyBorder="1" applyAlignment="1" applyProtection="1">
      <alignment horizontal="left" vertical="top" wrapText="1"/>
    </xf>
    <xf numFmtId="0" fontId="7" fillId="0" borderId="102" xfId="30" applyNumberFormat="1" applyFont="1" applyFill="1" applyBorder="1" applyAlignment="1" applyProtection="1">
      <alignment horizontal="left" vertical="top" wrapText="1"/>
    </xf>
    <xf numFmtId="0" fontId="7" fillId="0" borderId="46" xfId="30" applyNumberFormat="1" applyFont="1" applyFill="1" applyBorder="1" applyAlignment="1" applyProtection="1">
      <alignment horizontal="left" vertical="top" wrapText="1"/>
    </xf>
    <xf numFmtId="0" fontId="7" fillId="0" borderId="5" xfId="22" applyFont="1" applyBorder="1" applyAlignment="1">
      <alignment horizontal="center" vertical="center" wrapText="1"/>
    </xf>
    <xf numFmtId="0" fontId="32" fillId="0" borderId="5" xfId="22" applyFont="1" applyBorder="1" applyAlignment="1">
      <alignment horizontal="left" vertical="center" wrapText="1"/>
    </xf>
    <xf numFmtId="0" fontId="7" fillId="0" borderId="5" xfId="22" applyFont="1" applyBorder="1" applyAlignment="1">
      <alignment horizontal="left" vertical="center" wrapText="1"/>
    </xf>
    <xf numFmtId="0" fontId="7" fillId="0" borderId="28" xfId="22" applyFont="1" applyBorder="1" applyAlignment="1">
      <alignment horizontal="left" vertical="center" wrapText="1"/>
    </xf>
    <xf numFmtId="0" fontId="8" fillId="13" borderId="58" xfId="22" applyFont="1" applyFill="1" applyBorder="1" applyAlignment="1">
      <alignment horizontal="center" vertical="center" wrapText="1"/>
    </xf>
    <xf numFmtId="0" fontId="8" fillId="13" borderId="3" xfId="22" applyFont="1" applyFill="1" applyBorder="1" applyAlignment="1">
      <alignment horizontal="center" vertical="center" wrapText="1"/>
    </xf>
    <xf numFmtId="0" fontId="7" fillId="13" borderId="3" xfId="22" applyFont="1" applyFill="1" applyBorder="1" applyAlignment="1">
      <alignment horizontal="center" vertical="center" wrapText="1"/>
    </xf>
    <xf numFmtId="0" fontId="8" fillId="13" borderId="8" xfId="22" applyFont="1" applyFill="1" applyBorder="1" applyAlignment="1">
      <alignment horizontal="center" vertical="center" wrapText="1"/>
    </xf>
    <xf numFmtId="0" fontId="8" fillId="13" borderId="76" xfId="22" applyFont="1" applyFill="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0" borderId="26" xfId="22" applyFont="1" applyBorder="1" applyAlignment="1">
      <alignment horizontal="center"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54" fillId="0" borderId="55" xfId="0" applyFont="1" applyBorder="1" applyAlignment="1">
      <alignment horizontal="center"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15" fontId="36" fillId="0" borderId="35" xfId="0" applyNumberFormat="1" applyFont="1" applyBorder="1" applyAlignment="1">
      <alignment horizontal="center" vertical="center"/>
    </xf>
    <xf numFmtId="0" fontId="36" fillId="0" borderId="37"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8" fillId="9" borderId="5" xfId="22" applyFont="1" applyFill="1" applyBorder="1" applyAlignment="1">
      <alignment horizontal="left" vertical="center" wrapText="1"/>
    </xf>
    <xf numFmtId="0" fontId="8" fillId="9" borderId="12" xfId="22" applyFont="1" applyFill="1" applyBorder="1" applyAlignment="1">
      <alignment horizontal="left" vertical="center" wrapText="1"/>
    </xf>
    <xf numFmtId="0" fontId="8" fillId="0" borderId="38" xfId="22" applyFont="1" applyBorder="1" applyAlignment="1">
      <alignment horizontal="left" vertical="center" wrapText="1"/>
    </xf>
    <xf numFmtId="0" fontId="8" fillId="9" borderId="38" xfId="22" applyFont="1" applyFill="1" applyBorder="1" applyAlignment="1">
      <alignment horizontal="left" vertical="center" wrapText="1"/>
    </xf>
    <xf numFmtId="0" fontId="8" fillId="9" borderId="39" xfId="22" applyFont="1" applyFill="1" applyBorder="1" applyAlignment="1">
      <alignment horizontal="left" vertical="center" wrapText="1"/>
    </xf>
    <xf numFmtId="0" fontId="8" fillId="9" borderId="6" xfId="22" applyFont="1" applyFill="1" applyBorder="1" applyAlignment="1">
      <alignment horizontal="left" vertical="center" wrapText="1"/>
    </xf>
    <xf numFmtId="0" fontId="8" fillId="0" borderId="6" xfId="22" applyFont="1" applyBorder="1" applyAlignment="1">
      <alignment horizontal="left" vertical="center" wrapText="1"/>
    </xf>
    <xf numFmtId="0" fontId="8" fillId="12" borderId="6" xfId="22" applyFont="1" applyFill="1" applyBorder="1" applyAlignment="1">
      <alignment horizontal="center" vertical="center" wrapText="1"/>
    </xf>
    <xf numFmtId="0" fontId="8" fillId="0" borderId="6" xfId="22" applyFont="1" applyBorder="1" applyAlignment="1">
      <alignment horizontal="center" vertical="center" wrapText="1"/>
    </xf>
    <xf numFmtId="0" fontId="8" fillId="12" borderId="5" xfId="22" applyFont="1" applyFill="1" applyBorder="1" applyAlignment="1">
      <alignment horizontal="center" vertical="center" wrapText="1"/>
    </xf>
    <xf numFmtId="15"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30" fillId="10" borderId="29"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5" xfId="0" applyFont="1" applyFill="1" applyBorder="1" applyAlignment="1">
      <alignment horizontal="center" vertical="center"/>
    </xf>
    <xf numFmtId="0" fontId="30" fillId="10" borderId="11" xfId="0" applyFont="1" applyFill="1" applyBorder="1" applyAlignment="1">
      <alignment horizontal="center" vertical="center"/>
    </xf>
    <xf numFmtId="0" fontId="30" fillId="0" borderId="6" xfId="0" applyFont="1" applyBorder="1" applyAlignment="1">
      <alignment horizontal="center" vertical="center" wrapText="1"/>
    </xf>
    <xf numFmtId="0" fontId="8" fillId="9" borderId="27" xfId="22" applyFont="1" applyFill="1" applyBorder="1" applyAlignment="1">
      <alignment horizontal="left" vertical="center" wrapText="1"/>
    </xf>
    <xf numFmtId="0" fontId="8" fillId="0" borderId="61" xfId="22" applyFont="1" applyBorder="1" applyAlignment="1">
      <alignment horizontal="left" vertical="center" wrapText="1"/>
    </xf>
    <xf numFmtId="0" fontId="8" fillId="9" borderId="61" xfId="22" applyFont="1" applyFill="1" applyBorder="1" applyAlignment="1">
      <alignment horizontal="left" vertical="center" wrapText="1"/>
    </xf>
    <xf numFmtId="0" fontId="8" fillId="9" borderId="83" xfId="22" applyFont="1" applyFill="1" applyBorder="1" applyAlignment="1">
      <alignment horizontal="left" vertical="center" wrapText="1"/>
    </xf>
    <xf numFmtId="0" fontId="30" fillId="10" borderId="3" xfId="0" applyFont="1" applyFill="1" applyBorder="1" applyAlignment="1">
      <alignment horizontal="center" vertical="center" wrapText="1"/>
    </xf>
    <xf numFmtId="0" fontId="30" fillId="10" borderId="19"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30" fillId="10" borderId="49"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50" xfId="0" applyFont="1" applyFill="1" applyBorder="1" applyAlignment="1">
      <alignment horizontal="center" vertical="center"/>
    </xf>
    <xf numFmtId="0" fontId="30" fillId="10" borderId="82" xfId="0" applyFont="1" applyFill="1" applyBorder="1" applyAlignment="1">
      <alignment horizontal="left" vertical="center"/>
    </xf>
    <xf numFmtId="0" fontId="30" fillId="10" borderId="10" xfId="0" applyFont="1" applyFill="1" applyBorder="1" applyAlignment="1">
      <alignment horizontal="left" vertical="center"/>
    </xf>
    <xf numFmtId="0" fontId="30" fillId="10" borderId="11" xfId="0" applyFont="1" applyFill="1" applyBorder="1" applyAlignment="1">
      <alignment horizontal="left" vertical="center"/>
    </xf>
    <xf numFmtId="0" fontId="28" fillId="0" borderId="15" xfId="0" applyFont="1" applyBorder="1" applyAlignment="1">
      <alignment horizontal="left" vertical="center"/>
    </xf>
    <xf numFmtId="0" fontId="28" fillId="0" borderId="10"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8" fillId="9" borderId="16" xfId="22" applyFont="1" applyFill="1" applyBorder="1" applyAlignment="1">
      <alignment horizontal="left" vertical="center" wrapText="1"/>
    </xf>
    <xf numFmtId="0" fontId="8" fillId="9" borderId="28" xfId="22" applyFont="1" applyFill="1" applyBorder="1" applyAlignment="1">
      <alignment horizontal="left" vertical="center" wrapText="1"/>
    </xf>
    <xf numFmtId="0" fontId="30" fillId="10" borderId="80" xfId="0" applyFont="1" applyFill="1" applyBorder="1" applyAlignment="1">
      <alignment horizontal="justify" vertical="center" wrapText="1"/>
    </xf>
    <xf numFmtId="0" fontId="30" fillId="10" borderId="81" xfId="0" applyFont="1" applyFill="1" applyBorder="1" applyAlignment="1">
      <alignment horizontal="justify" vertical="center" wrapText="1"/>
    </xf>
    <xf numFmtId="0" fontId="30" fillId="10" borderId="31" xfId="0" applyFont="1" applyFill="1" applyBorder="1" applyAlignment="1">
      <alignment horizontal="justify" vertical="center" wrapText="1"/>
    </xf>
    <xf numFmtId="0" fontId="30" fillId="10" borderId="40"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40" xfId="0" applyFont="1" applyFill="1" applyBorder="1" applyAlignment="1">
      <alignment horizontal="justify" vertical="center" wrapText="1"/>
    </xf>
    <xf numFmtId="0" fontId="30" fillId="10" borderId="17" xfId="0" applyFont="1" applyFill="1" applyBorder="1" applyAlignment="1">
      <alignment horizontal="justify" vertical="center" wrapText="1"/>
    </xf>
    <xf numFmtId="0" fontId="30" fillId="10" borderId="19" xfId="0" applyFont="1" applyFill="1" applyBorder="1" applyAlignment="1">
      <alignment horizontal="justify" vertical="center" wrapText="1"/>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30" fillId="12" borderId="13" xfId="22" applyFont="1" applyFill="1" applyBorder="1" applyAlignment="1">
      <alignment horizontal="center" vertical="center" wrapText="1"/>
    </xf>
    <xf numFmtId="0" fontId="30" fillId="12" borderId="6" xfId="22" applyFont="1" applyFill="1" applyBorder="1" applyAlignment="1">
      <alignment horizontal="center" vertical="center" wrapText="1"/>
    </xf>
    <xf numFmtId="0" fontId="30" fillId="12" borderId="23" xfId="22" applyFont="1" applyFill="1" applyBorder="1" applyAlignment="1">
      <alignment horizontal="center" vertical="center" wrapText="1"/>
    </xf>
    <xf numFmtId="0" fontId="30" fillId="12" borderId="5" xfId="22" applyFont="1" applyFill="1" applyBorder="1" applyAlignment="1">
      <alignment horizontal="center" vertical="center" wrapText="1"/>
    </xf>
    <xf numFmtId="0" fontId="30" fillId="10" borderId="13" xfId="0" applyFont="1" applyFill="1" applyBorder="1" applyAlignment="1">
      <alignment horizontal="center" vertical="center"/>
    </xf>
    <xf numFmtId="0" fontId="30" fillId="10" borderId="6" xfId="0" applyFont="1" applyFill="1" applyBorder="1" applyAlignment="1">
      <alignment horizontal="center" vertical="center"/>
    </xf>
    <xf numFmtId="0" fontId="30" fillId="0" borderId="49"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8" fillId="0" borderId="43" xfId="0" applyFont="1" applyBorder="1" applyAlignment="1">
      <alignment horizontal="justify" vertical="center" wrapText="1"/>
    </xf>
    <xf numFmtId="0" fontId="8" fillId="0" borderId="22" xfId="0" applyFont="1" applyBorder="1" applyAlignment="1">
      <alignment horizontal="justify" vertical="center" wrapText="1"/>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8" fillId="0" borderId="39" xfId="0" applyFont="1" applyBorder="1" applyAlignment="1">
      <alignment horizontal="justify" vertical="center" wrapText="1"/>
    </xf>
    <xf numFmtId="0" fontId="8" fillId="0" borderId="16" xfId="0" applyFont="1" applyBorder="1" applyAlignment="1">
      <alignment horizontal="justify" vertical="center" wrapText="1"/>
    </xf>
    <xf numFmtId="0" fontId="30" fillId="0" borderId="8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3" xfId="0" applyFont="1" applyBorder="1" applyAlignment="1">
      <alignment horizontal="justify" vertical="center" wrapText="1"/>
    </xf>
    <xf numFmtId="0" fontId="30" fillId="0" borderId="76" xfId="0" applyFont="1" applyBorder="1" applyAlignment="1">
      <alignment horizontal="justify" vertical="center" wrapText="1"/>
    </xf>
    <xf numFmtId="0" fontId="30" fillId="10" borderId="43" xfId="0" applyFont="1" applyFill="1" applyBorder="1" applyAlignment="1">
      <alignment horizontal="center" vertical="center"/>
    </xf>
    <xf numFmtId="0" fontId="30" fillId="10" borderId="78" xfId="0" applyFont="1" applyFill="1" applyBorder="1" applyAlignment="1">
      <alignment horizontal="center" vertical="center"/>
    </xf>
    <xf numFmtId="0" fontId="30" fillId="10" borderId="36" xfId="0" applyFont="1" applyFill="1" applyBorder="1" applyAlignment="1">
      <alignment horizontal="center" vertical="center"/>
    </xf>
    <xf numFmtId="0" fontId="30" fillId="10" borderId="79" xfId="0" applyFont="1" applyFill="1" applyBorder="1" applyAlignment="1">
      <alignment horizontal="center" vertical="center"/>
    </xf>
    <xf numFmtId="0" fontId="30" fillId="10" borderId="0" xfId="0" applyFont="1" applyFill="1" applyAlignment="1">
      <alignment horizontal="center" vertical="center"/>
    </xf>
    <xf numFmtId="0" fontId="30" fillId="10" borderId="9" xfId="0" applyFont="1" applyFill="1" applyBorder="1" applyAlignment="1">
      <alignment horizontal="center" vertical="center" wrapText="1"/>
    </xf>
    <xf numFmtId="0" fontId="30" fillId="10" borderId="46" xfId="0" applyFont="1" applyFill="1" applyBorder="1" applyAlignment="1">
      <alignment horizontal="center" vertical="center" wrapText="1"/>
    </xf>
    <xf numFmtId="0" fontId="30" fillId="10" borderId="51" xfId="0" applyFont="1" applyFill="1" applyBorder="1" applyAlignment="1">
      <alignment horizontal="left" vertical="center"/>
    </xf>
    <xf numFmtId="0" fontId="30" fillId="10" borderId="38" xfId="0" applyFont="1" applyFill="1" applyBorder="1" applyAlignment="1">
      <alignment horizontal="left" vertical="center"/>
    </xf>
    <xf numFmtId="0" fontId="30" fillId="10" borderId="39" xfId="0" applyFont="1" applyFill="1" applyBorder="1" applyAlignment="1">
      <alignment horizontal="left" vertical="center"/>
    </xf>
    <xf numFmtId="0" fontId="28" fillId="0" borderId="1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30" fillId="10" borderId="49" xfId="0" applyFont="1" applyFill="1" applyBorder="1" applyAlignment="1">
      <alignment horizontal="center" vertical="center" wrapText="1"/>
    </xf>
    <xf numFmtId="0" fontId="30" fillId="10" borderId="50"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30" fillId="10" borderId="51"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39"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17" fontId="8" fillId="10" borderId="6" xfId="0" applyNumberFormat="1" applyFont="1" applyFill="1" applyBorder="1" applyAlignment="1">
      <alignment horizontal="left" vertical="center"/>
    </xf>
    <xf numFmtId="0" fontId="8" fillId="10" borderId="6" xfId="0" applyFont="1" applyFill="1" applyBorder="1" applyAlignment="1">
      <alignment horizontal="left" vertical="center"/>
    </xf>
    <xf numFmtId="0" fontId="8" fillId="10" borderId="12" xfId="0" applyFont="1" applyFill="1" applyBorder="1" applyAlignment="1">
      <alignment horizontal="left" vertical="center" wrapText="1"/>
    </xf>
    <xf numFmtId="0" fontId="8" fillId="10" borderId="38" xfId="0" applyFont="1" applyFill="1" applyBorder="1" applyAlignment="1">
      <alignment horizontal="left" vertical="center" wrapText="1"/>
    </xf>
    <xf numFmtId="0" fontId="8" fillId="10" borderId="39" xfId="0" applyFont="1" applyFill="1" applyBorder="1" applyAlignment="1">
      <alignment horizontal="left" vertical="center" wrapText="1"/>
    </xf>
    <xf numFmtId="0" fontId="8" fillId="10" borderId="75" xfId="0" applyFont="1" applyFill="1" applyBorder="1" applyAlignment="1">
      <alignment horizontal="center" vertical="center" wrapText="1"/>
    </xf>
    <xf numFmtId="0" fontId="30" fillId="0" borderId="6" xfId="0" applyFont="1" applyBorder="1" applyAlignment="1">
      <alignment horizontal="center" vertical="center"/>
    </xf>
    <xf numFmtId="0" fontId="8" fillId="0" borderId="6" xfId="0" applyFont="1" applyBorder="1" applyAlignment="1">
      <alignment vertical="center" wrapText="1"/>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49" fillId="9" borderId="4" xfId="0" applyFont="1" applyFill="1" applyBorder="1" applyAlignment="1">
      <alignment horizontal="center" vertical="center"/>
    </xf>
    <xf numFmtId="0" fontId="49" fillId="9" borderId="6" xfId="0" applyFont="1" applyFill="1" applyBorder="1" applyAlignment="1">
      <alignment horizontal="center" vertical="center"/>
    </xf>
    <xf numFmtId="0" fontId="7" fillId="0" borderId="20"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23" xfId="22" applyFont="1" applyBorder="1" applyAlignment="1">
      <alignment horizontal="center" vertical="center" wrapText="1"/>
    </xf>
    <xf numFmtId="0" fontId="8" fillId="0" borderId="21" xfId="22" applyFont="1" applyBorder="1" applyAlignment="1">
      <alignment horizontal="center" vertical="center"/>
    </xf>
    <xf numFmtId="0" fontId="8" fillId="0" borderId="6" xfId="22" applyFont="1" applyBorder="1" applyAlignment="1">
      <alignment horizontal="center" vertical="center"/>
    </xf>
    <xf numFmtId="0" fontId="8" fillId="13" borderId="5" xfId="22" applyFont="1" applyFill="1" applyBorder="1" applyAlignment="1">
      <alignment horizontal="center" vertical="center" wrapText="1"/>
    </xf>
    <xf numFmtId="0" fontId="8" fillId="13" borderId="28" xfId="22" applyFont="1" applyFill="1"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0" xfId="0" applyBorder="1" applyAlignment="1">
      <alignment horizontal="center" vertical="center" wrapText="1"/>
    </xf>
    <xf numFmtId="0" fontId="0" fillId="0" borderId="27" xfId="0" applyBorder="1" applyAlignment="1">
      <alignment horizontal="center" vertical="center"/>
    </xf>
    <xf numFmtId="0" fontId="0" fillId="0" borderId="61" xfId="0" applyBorder="1" applyAlignment="1">
      <alignment horizontal="center" vertical="center"/>
    </xf>
    <xf numFmtId="0" fontId="8" fillId="13" borderId="49" xfId="22" applyFont="1" applyFill="1" applyBorder="1" applyAlignment="1">
      <alignment horizontal="center" vertical="center" wrapText="1"/>
    </xf>
    <xf numFmtId="0" fontId="8" fillId="13" borderId="50" xfId="22" applyFont="1" applyFill="1" applyBorder="1" applyAlignment="1">
      <alignment horizontal="center" vertical="center" wrapText="1"/>
    </xf>
    <xf numFmtId="0" fontId="27" fillId="0" borderId="0" xfId="0" applyFont="1" applyAlignment="1">
      <alignment horizontal="center" vertical="center" textRotation="90"/>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Hyperlink" xfId="34"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BCF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0EE88A8-9353-4662-9026-417274886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7BC04DEC-1786-4EDF-AF68-F37A9B17ED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DB04E29-539F-4C8B-8AFB-01C25D0CB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cretariadistritald-my.sharepoint.com/personal/aavila_sdmujer_gov_co/Documents/2024%20SCPI/2024%20Bogdata/16.%2031-may-2024%20cierre/Detallado%20de%20reservas%20a%2031-05-2024.XLSX" TargetMode="External"/><Relationship Id="rId1" Type="http://schemas.openxmlformats.org/officeDocument/2006/relationships/externalLinkPath" Target="https://secretariadistritald-my.sharepoint.com/personal/aavila_sdmujer_gov_co/Documents/2024%20SCPI/2024%20Bogdata/16.%2031-may-2024%20cierre/Detallado%20de%20reservas%20a%2031-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VRrclwt_0yVX9yG6Wv7To4iiYpw3TtNluRuql31k87gFaEWOjLcQbG0pWhoKROn" itemId="01ZOFCE5TOZLOEJTSL7JA2QVLP7YF6VMJR">
      <xxl21:absoluteUrl r:id="rId2"/>
    </xxl21:alternateUrls>
    <sheetNames>
      <sheetName val="Ord.x.Cto"/>
      <sheetName val="Sheet1"/>
    </sheetNames>
    <sheetDataSet>
      <sheetData sheetId="0">
        <row r="163">
          <cell r="AL163">
            <v>10930722</v>
          </cell>
        </row>
        <row r="628">
          <cell r="AK628">
            <v>644694510</v>
          </cell>
        </row>
      </sheetData>
      <sheetData sheetId="1"/>
    </sheetDataSet>
  </externalBook>
</externalLink>
</file>

<file path=xl/persons/person.xml><?xml version="1.0" encoding="utf-8"?>
<personList xmlns="http://schemas.microsoft.com/office/spreadsheetml/2018/threadedcomments" xmlns:x="http://schemas.openxmlformats.org/spreadsheetml/2006/main">
  <person displayName="Angela Adriana Avila Ospina" id="{B6D1C6AC-3883-4E9E-A0D0-60C6BE6FFAE6}" userId="0d2b931f7f16ca70" providerId="Windows Live"/>
  <person displayName="Ángela Adriana Ávila Ospina" id="{CF995F14-1C12-4E77-9ECF-E869B9AD1F1A}" userId="S::aavila@sdmujer.gov.co::03cd9c64-9e5b-41df-abaf-4a4394e5e84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4-05-09T14:17:39.68" personId="{B6D1C6AC-3883-4E9E-A0D0-60C6BE6FFAE6}" id="{4699DA21-0C19-406B-85DF-7E9001C80F4C}">
    <text xml:space="preserve">Anulación por $3.466.667 </text>
  </threadedComment>
  <threadedComment ref="F23" dT="2024-06-05T16:56:19.07" personId="{CF995F14-1C12-4E77-9ECF-E869B9AD1F1A}" id="{FF3D8694-D9EF-4DDC-95A7-D4ADB2AE0719}">
    <text>Anulación por $3.776.666</text>
  </threadedComment>
  <threadedComment ref="E25" dT="2024-05-07T21:47:26.75" personId="{B6D1C6AC-3883-4E9E-A0D0-60C6BE6FFAE6}" id="{A4BF2983-FDEB-44EF-A8BF-6C241E195D87}">
    <text>Giro por $1.365.155</text>
  </threadedComment>
</ThreadedComments>
</file>

<file path=xl/threadedComments/threadedComment2.xml><?xml version="1.0" encoding="utf-8"?>
<ThreadedComments xmlns="http://schemas.microsoft.com/office/spreadsheetml/2018/threadedcomments" xmlns:x="http://schemas.openxmlformats.org/spreadsheetml/2006/main">
  <threadedComment ref="BF4" dT="2024-05-08T04:36:44.69" personId="{B6D1C6AC-3883-4E9E-A0D0-60C6BE6FFAE6}" id="{D0626B02-D139-4871-A685-A09EE7A22E17}">
    <text>Anulacion abril.2024</text>
  </threadedComment>
  <threadedComment ref="BF8" dT="2024-06-05T16:37:45.90" personId="{CF995F14-1C12-4E77-9ECF-E869B9AD1F1A}" id="{DB13DD9F-5605-4C40-B631-2E38353966A5}">
    <text>Anulación mayo-2024</text>
  </threadedComment>
  <threadedComment ref="BF10" dT="2024-06-05T16:37:52.06" personId="{CF995F14-1C12-4E77-9ECF-E869B9AD1F1A}" id="{9481F51B-6B6D-4805-90B3-C750749830E9}">
    <text>Anulación mayo-2024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sharepoint.com/:f:/s/Instrumentosplaneacin2021/Eieb91i3dJdCsbwQC1DLCnMB43FEKz6O86dD3xPTQqXWDA?e=UblGcd" TargetMode="External"/><Relationship Id="rId1" Type="http://schemas.openxmlformats.org/officeDocument/2006/relationships/hyperlink" Target="file:///C:\:f:\s\Instrumentosplaneacin2021\Eieb91i3dJdCsbwQC1DLCnMB43FEKz6O86dD3xPTQqXWDA%3fe=UblGcd"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le:///C:\:f:\s\Instrumentosplaneacin2021\Eieb91i3dJdCsbwQC1DLCnMB43FEKz6O86dD3xPTQqXWDA%3fe=UblGcd" TargetMode="External"/><Relationship Id="rId1" Type="http://schemas.openxmlformats.org/officeDocument/2006/relationships/hyperlink" Target="file:///C:\:f:\s\Instrumentosplaneacin2021\EjOjQVCPeJNPnxgfZT7H3f0BBXZTGz86BEr6bJMK-MKfyA%3fe=Zu6PyU"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DC7F-A052-46EE-B731-4A94BC189388}">
  <sheetPr>
    <tabColor rgb="FF92D050"/>
  </sheetPr>
  <dimension ref="A1:AO49"/>
  <sheetViews>
    <sheetView showGridLines="0" view="pageBreakPreview" topLeftCell="Q32" zoomScale="70" zoomScaleNormal="55" zoomScaleSheetLayoutView="70" workbookViewId="0">
      <selection activeCell="A38" sqref="A38:AE38"/>
    </sheetView>
  </sheetViews>
  <sheetFormatPr baseColWidth="10" defaultColWidth="10.88671875" defaultRowHeight="14.4" x14ac:dyDescent="0.3"/>
  <cols>
    <col min="1" max="1" width="73" style="2" bestFit="1" customWidth="1"/>
    <col min="2" max="2" width="20.44140625" style="2" customWidth="1"/>
    <col min="3" max="3" width="22.88671875" style="2" customWidth="1"/>
    <col min="4" max="4" width="17.44140625" style="2" customWidth="1"/>
    <col min="5" max="5" width="19.33203125" style="2" customWidth="1"/>
    <col min="6" max="6" width="19.6640625" style="2" customWidth="1"/>
    <col min="7" max="7" width="21" style="2" customWidth="1"/>
    <col min="8" max="11" width="14.88671875" style="2" customWidth="1"/>
    <col min="12" max="14" width="17.109375" style="2" customWidth="1"/>
    <col min="15" max="15" width="26.44140625" style="2" customWidth="1"/>
    <col min="16" max="16" width="28.33203125" style="2" bestFit="1" customWidth="1"/>
    <col min="17" max="28" width="19" style="2" customWidth="1"/>
    <col min="29" max="29" width="25.5546875" style="2" customWidth="1"/>
    <col min="30" max="30" width="19.109375" style="2" bestFit="1" customWidth="1"/>
    <col min="31" max="31" width="16.88671875" style="2" bestFit="1" customWidth="1"/>
    <col min="32" max="32" width="22.88671875" style="2" customWidth="1"/>
    <col min="33" max="33" width="13.109375" style="2" customWidth="1"/>
    <col min="34" max="34" width="36.88671875" style="2" bestFit="1" customWidth="1"/>
    <col min="35" max="41" width="13.109375" style="2" customWidth="1"/>
    <col min="42" max="42" width="16.109375" style="2" customWidth="1"/>
    <col min="43" max="16384" width="10.88671875" style="2"/>
  </cols>
  <sheetData>
    <row r="1" spans="1:31" ht="32.25" customHeight="1" thickBot="1" x14ac:dyDescent="0.35">
      <c r="A1" s="557"/>
      <c r="B1" s="560" t="s">
        <v>0</v>
      </c>
      <c r="C1" s="561"/>
      <c r="D1" s="561"/>
      <c r="E1" s="561"/>
      <c r="F1" s="561"/>
      <c r="G1" s="561"/>
      <c r="H1" s="561"/>
      <c r="I1" s="561"/>
      <c r="J1" s="561"/>
      <c r="K1" s="561"/>
      <c r="L1" s="561"/>
      <c r="M1" s="561"/>
      <c r="N1" s="561"/>
      <c r="O1" s="561"/>
      <c r="P1" s="561"/>
      <c r="Q1" s="561"/>
      <c r="R1" s="561"/>
      <c r="S1" s="561"/>
      <c r="T1" s="561"/>
      <c r="U1" s="561"/>
      <c r="V1" s="561"/>
      <c r="W1" s="561"/>
      <c r="X1" s="561"/>
      <c r="Y1" s="561"/>
      <c r="Z1" s="561"/>
      <c r="AA1" s="562"/>
      <c r="AB1" s="563" t="s">
        <v>1</v>
      </c>
      <c r="AC1" s="564"/>
      <c r="AD1" s="564"/>
      <c r="AE1" s="565"/>
    </row>
    <row r="2" spans="1:31" ht="30.75" customHeight="1" thickBot="1" x14ac:dyDescent="0.35">
      <c r="A2" s="558"/>
      <c r="B2" s="560" t="s">
        <v>2</v>
      </c>
      <c r="C2" s="561"/>
      <c r="D2" s="561"/>
      <c r="E2" s="561"/>
      <c r="F2" s="561"/>
      <c r="G2" s="561"/>
      <c r="H2" s="561"/>
      <c r="I2" s="561"/>
      <c r="J2" s="561"/>
      <c r="K2" s="561"/>
      <c r="L2" s="561"/>
      <c r="M2" s="561"/>
      <c r="N2" s="561"/>
      <c r="O2" s="561"/>
      <c r="P2" s="561"/>
      <c r="Q2" s="561"/>
      <c r="R2" s="561"/>
      <c r="S2" s="561"/>
      <c r="T2" s="561"/>
      <c r="U2" s="561"/>
      <c r="V2" s="561"/>
      <c r="W2" s="561"/>
      <c r="X2" s="561"/>
      <c r="Y2" s="561"/>
      <c r="Z2" s="561"/>
      <c r="AA2" s="562"/>
      <c r="AB2" s="563" t="s">
        <v>3</v>
      </c>
      <c r="AC2" s="564"/>
      <c r="AD2" s="564"/>
      <c r="AE2" s="565"/>
    </row>
    <row r="3" spans="1:31" ht="16.2" customHeight="1" thickBot="1" x14ac:dyDescent="0.35">
      <c r="A3" s="558"/>
      <c r="B3" s="566" t="s">
        <v>4</v>
      </c>
      <c r="C3" s="567"/>
      <c r="D3" s="567"/>
      <c r="E3" s="567"/>
      <c r="F3" s="567"/>
      <c r="G3" s="567"/>
      <c r="H3" s="567"/>
      <c r="I3" s="567"/>
      <c r="J3" s="567"/>
      <c r="K3" s="567"/>
      <c r="L3" s="567"/>
      <c r="M3" s="567"/>
      <c r="N3" s="567"/>
      <c r="O3" s="567"/>
      <c r="P3" s="567"/>
      <c r="Q3" s="567"/>
      <c r="R3" s="567"/>
      <c r="S3" s="567"/>
      <c r="T3" s="567"/>
      <c r="U3" s="567"/>
      <c r="V3" s="567"/>
      <c r="W3" s="567"/>
      <c r="X3" s="567"/>
      <c r="Y3" s="567"/>
      <c r="Z3" s="567"/>
      <c r="AA3" s="568"/>
      <c r="AB3" s="563" t="s">
        <v>5</v>
      </c>
      <c r="AC3" s="564"/>
      <c r="AD3" s="564"/>
      <c r="AE3" s="565"/>
    </row>
    <row r="4" spans="1:31" ht="21.75" customHeight="1" thickBot="1" x14ac:dyDescent="0.35">
      <c r="A4" s="559"/>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6</v>
      </c>
      <c r="AC4" s="573"/>
      <c r="AD4" s="573"/>
      <c r="AE4" s="574"/>
    </row>
    <row r="5" spans="1:31" ht="9" customHeight="1" thickBot="1" x14ac:dyDescent="0.35">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9.2" customHeight="1" x14ac:dyDescent="0.3">
      <c r="A7" s="531" t="s">
        <v>7</v>
      </c>
      <c r="B7" s="532"/>
      <c r="C7" s="543" t="s">
        <v>8</v>
      </c>
      <c r="D7" s="531" t="s">
        <v>9</v>
      </c>
      <c r="E7" s="546"/>
      <c r="F7" s="546"/>
      <c r="G7" s="546"/>
      <c r="H7" s="532"/>
      <c r="I7" s="549">
        <v>45448</v>
      </c>
      <c r="J7" s="550"/>
      <c r="K7" s="531" t="s">
        <v>10</v>
      </c>
      <c r="L7" s="532"/>
      <c r="M7" s="555" t="s">
        <v>11</v>
      </c>
      <c r="N7" s="556"/>
      <c r="O7" s="521"/>
      <c r="P7" s="522"/>
      <c r="Q7" s="4"/>
      <c r="R7" s="4"/>
      <c r="S7" s="4"/>
      <c r="T7" s="4"/>
      <c r="U7" s="4"/>
      <c r="V7" s="4"/>
      <c r="W7" s="4"/>
      <c r="X7" s="4"/>
      <c r="Y7" s="4"/>
      <c r="Z7" s="5"/>
      <c r="AA7" s="4"/>
      <c r="AB7" s="4"/>
      <c r="AD7" s="7"/>
      <c r="AE7" s="8"/>
    </row>
    <row r="8" spans="1:31" ht="19.2" customHeight="1" x14ac:dyDescent="0.3">
      <c r="A8" s="533"/>
      <c r="B8" s="534"/>
      <c r="C8" s="544" t="s">
        <v>12</v>
      </c>
      <c r="D8" s="533"/>
      <c r="E8" s="547"/>
      <c r="F8" s="547"/>
      <c r="G8" s="547"/>
      <c r="H8" s="534"/>
      <c r="I8" s="551"/>
      <c r="J8" s="552"/>
      <c r="K8" s="533"/>
      <c r="L8" s="534"/>
      <c r="M8" s="523" t="s">
        <v>13</v>
      </c>
      <c r="N8" s="524"/>
      <c r="O8" s="525"/>
      <c r="P8" s="526"/>
      <c r="Q8" s="4"/>
      <c r="R8" s="4"/>
      <c r="S8" s="4"/>
      <c r="T8" s="4"/>
      <c r="U8" s="4"/>
      <c r="V8" s="4"/>
      <c r="W8" s="4"/>
      <c r="X8" s="4"/>
      <c r="Y8" s="4"/>
      <c r="Z8" s="5"/>
      <c r="AA8" s="4"/>
      <c r="AB8" s="4"/>
      <c r="AD8" s="7"/>
      <c r="AE8" s="8"/>
    </row>
    <row r="9" spans="1:31" ht="19.2" customHeight="1" thickBot="1" x14ac:dyDescent="0.35">
      <c r="A9" s="535"/>
      <c r="B9" s="536"/>
      <c r="C9" s="545" t="s">
        <v>12</v>
      </c>
      <c r="D9" s="535"/>
      <c r="E9" s="548"/>
      <c r="F9" s="548"/>
      <c r="G9" s="548"/>
      <c r="H9" s="536"/>
      <c r="I9" s="553"/>
      <c r="J9" s="554"/>
      <c r="K9" s="535"/>
      <c r="L9" s="536"/>
      <c r="M9" s="527" t="s">
        <v>14</v>
      </c>
      <c r="N9" s="528"/>
      <c r="O9" s="529" t="s">
        <v>15</v>
      </c>
      <c r="P9" s="530"/>
      <c r="Q9" s="4"/>
      <c r="R9" s="4"/>
      <c r="S9" s="4"/>
      <c r="T9" s="4"/>
      <c r="U9" s="4"/>
      <c r="V9" s="4"/>
      <c r="W9" s="4"/>
      <c r="X9" s="4"/>
      <c r="Y9" s="4"/>
      <c r="Z9" s="5"/>
      <c r="AA9" s="4"/>
      <c r="AB9" s="4"/>
      <c r="AD9" s="7"/>
      <c r="AE9" s="8"/>
    </row>
    <row r="10" spans="1:31" ht="15" customHeight="1" thickBot="1" x14ac:dyDescent="0.35">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4.4" customHeight="1" x14ac:dyDescent="0.3">
      <c r="A11" s="531" t="s">
        <v>16</v>
      </c>
      <c r="B11" s="532"/>
      <c r="C11" s="469" t="s">
        <v>17</v>
      </c>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1"/>
    </row>
    <row r="12" spans="1:31" x14ac:dyDescent="0.3">
      <c r="A12" s="533"/>
      <c r="B12" s="534"/>
      <c r="C12" s="537"/>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9"/>
    </row>
    <row r="13" spans="1:31" ht="15" customHeight="1" thickBot="1" x14ac:dyDescent="0.35">
      <c r="A13" s="535"/>
      <c r="B13" s="536"/>
      <c r="C13" s="540"/>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2"/>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29.4" customHeight="1" thickBot="1" x14ac:dyDescent="0.35">
      <c r="A15" s="507" t="s">
        <v>18</v>
      </c>
      <c r="B15" s="508"/>
      <c r="C15" s="518" t="s">
        <v>19</v>
      </c>
      <c r="D15" s="519"/>
      <c r="E15" s="519"/>
      <c r="F15" s="519"/>
      <c r="G15" s="519"/>
      <c r="H15" s="519"/>
      <c r="I15" s="519"/>
      <c r="J15" s="519"/>
      <c r="K15" s="520"/>
      <c r="L15" s="512" t="s">
        <v>20</v>
      </c>
      <c r="M15" s="513"/>
      <c r="N15" s="513"/>
      <c r="O15" s="513"/>
      <c r="P15" s="513"/>
      <c r="Q15" s="514"/>
      <c r="R15" s="509" t="s">
        <v>21</v>
      </c>
      <c r="S15" s="510"/>
      <c r="T15" s="510"/>
      <c r="U15" s="510"/>
      <c r="V15" s="510"/>
      <c r="W15" s="510"/>
      <c r="X15" s="511"/>
      <c r="Y15" s="512" t="s">
        <v>22</v>
      </c>
      <c r="Z15" s="514"/>
      <c r="AA15" s="509" t="s">
        <v>23</v>
      </c>
      <c r="AB15" s="510"/>
      <c r="AC15" s="510"/>
      <c r="AD15" s="510"/>
      <c r="AE15" s="511"/>
    </row>
    <row r="16" spans="1:31" ht="15" thickBot="1" x14ac:dyDescent="0.35">
      <c r="A16" s="6"/>
      <c r="B16" s="4"/>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D16" s="7"/>
      <c r="AE16" s="8"/>
    </row>
    <row r="17" spans="1:34" s="16" customFormat="1" ht="37.5" customHeight="1" thickBot="1" x14ac:dyDescent="0.35">
      <c r="A17" s="507" t="s">
        <v>24</v>
      </c>
      <c r="B17" s="508"/>
      <c r="C17" s="509" t="s">
        <v>25</v>
      </c>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1"/>
    </row>
    <row r="18" spans="1:34"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5">
      <c r="A19" s="512" t="s">
        <v>26</v>
      </c>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4"/>
      <c r="AF19" s="20"/>
    </row>
    <row r="20" spans="1:34" ht="32.1" customHeight="1" thickBot="1" x14ac:dyDescent="0.35">
      <c r="A20" s="72" t="s">
        <v>27</v>
      </c>
      <c r="B20" s="515" t="s">
        <v>28</v>
      </c>
      <c r="C20" s="516"/>
      <c r="D20" s="516"/>
      <c r="E20" s="516"/>
      <c r="F20" s="516"/>
      <c r="G20" s="516"/>
      <c r="H20" s="516"/>
      <c r="I20" s="516"/>
      <c r="J20" s="516"/>
      <c r="K20" s="516"/>
      <c r="L20" s="516"/>
      <c r="M20" s="516"/>
      <c r="N20" s="516"/>
      <c r="O20" s="517"/>
      <c r="P20" s="512" t="s">
        <v>29</v>
      </c>
      <c r="Q20" s="513"/>
      <c r="R20" s="513"/>
      <c r="S20" s="513"/>
      <c r="T20" s="513"/>
      <c r="U20" s="513"/>
      <c r="V20" s="513"/>
      <c r="W20" s="513"/>
      <c r="X20" s="513"/>
      <c r="Y20" s="513"/>
      <c r="Z20" s="513"/>
      <c r="AA20" s="513"/>
      <c r="AB20" s="513"/>
      <c r="AC20" s="513"/>
      <c r="AD20" s="513"/>
      <c r="AE20" s="514"/>
      <c r="AF20" s="20"/>
    </row>
    <row r="21" spans="1:34" ht="32.1" customHeight="1" thickBot="1" x14ac:dyDescent="0.35">
      <c r="A21" s="226"/>
      <c r="B21" s="225" t="s">
        <v>30</v>
      </c>
      <c r="C21" s="81" t="s">
        <v>12</v>
      </c>
      <c r="D21" s="81" t="s">
        <v>31</v>
      </c>
      <c r="E21" s="81" t="s">
        <v>32</v>
      </c>
      <c r="F21" s="81" t="s">
        <v>8</v>
      </c>
      <c r="G21" s="81" t="s">
        <v>33</v>
      </c>
      <c r="H21" s="81" t="s">
        <v>34</v>
      </c>
      <c r="I21" s="81" t="s">
        <v>35</v>
      </c>
      <c r="J21" s="81" t="s">
        <v>36</v>
      </c>
      <c r="K21" s="81" t="s">
        <v>37</v>
      </c>
      <c r="L21" s="81" t="s">
        <v>38</v>
      </c>
      <c r="M21" s="81" t="s">
        <v>39</v>
      </c>
      <c r="N21" s="81" t="s">
        <v>40</v>
      </c>
      <c r="O21" s="82" t="s">
        <v>41</v>
      </c>
      <c r="P21" s="103"/>
      <c r="Q21" s="72" t="s">
        <v>30</v>
      </c>
      <c r="R21" s="73" t="s">
        <v>12</v>
      </c>
      <c r="S21" s="73" t="s">
        <v>31</v>
      </c>
      <c r="T21" s="73" t="s">
        <v>32</v>
      </c>
      <c r="U21" s="73" t="s">
        <v>8</v>
      </c>
      <c r="V21" s="73" t="s">
        <v>33</v>
      </c>
      <c r="W21" s="73" t="s">
        <v>34</v>
      </c>
      <c r="X21" s="73" t="s">
        <v>35</v>
      </c>
      <c r="Y21" s="73" t="s">
        <v>36</v>
      </c>
      <c r="Z21" s="73" t="s">
        <v>37</v>
      </c>
      <c r="AA21" s="73" t="s">
        <v>38</v>
      </c>
      <c r="AB21" s="73" t="s">
        <v>39</v>
      </c>
      <c r="AC21" s="73" t="s">
        <v>40</v>
      </c>
      <c r="AD21" s="102" t="s">
        <v>42</v>
      </c>
      <c r="AE21" s="102" t="s">
        <v>43</v>
      </c>
      <c r="AF21" s="1"/>
    </row>
    <row r="22" spans="1:34" ht="32.1" customHeight="1" x14ac:dyDescent="0.3">
      <c r="A22" s="227" t="s">
        <v>44</v>
      </c>
      <c r="B22" s="270">
        <v>11049161</v>
      </c>
      <c r="C22" s="271">
        <v>484643193.66666669</v>
      </c>
      <c r="D22" s="271">
        <v>75259281</v>
      </c>
      <c r="E22" s="271">
        <v>52189166</v>
      </c>
      <c r="F22" s="271">
        <v>19145000</v>
      </c>
      <c r="G22" s="271">
        <v>28592335.666666668</v>
      </c>
      <c r="H22" s="272"/>
      <c r="I22" s="272"/>
      <c r="J22" s="273"/>
      <c r="K22" s="220"/>
      <c r="L22" s="220"/>
      <c r="M22" s="220"/>
      <c r="N22" s="382">
        <f>SUM(B22:M22)</f>
        <v>670878137.33333337</v>
      </c>
      <c r="O22" s="64"/>
      <c r="P22" s="99" t="s">
        <v>45</v>
      </c>
      <c r="Q22" s="308">
        <v>68439000</v>
      </c>
      <c r="R22" s="309">
        <v>1078971000</v>
      </c>
      <c r="S22" s="309">
        <v>131390000</v>
      </c>
      <c r="T22" s="310"/>
      <c r="U22" s="310"/>
      <c r="V22" s="310">
        <v>819810000</v>
      </c>
      <c r="W22" s="310"/>
      <c r="X22" s="310"/>
      <c r="Y22" s="309">
        <v>4915000</v>
      </c>
      <c r="Z22" s="310"/>
      <c r="AA22" s="310"/>
      <c r="AB22" s="310"/>
      <c r="AC22" s="223">
        <f>SUM(Q22:AB22)</f>
        <v>2103525000</v>
      </c>
      <c r="AE22" s="74"/>
      <c r="AF22" s="1"/>
      <c r="AH22" s="288">
        <v>3236000000</v>
      </c>
    </row>
    <row r="23" spans="1:34" ht="32.1" customHeight="1" x14ac:dyDescent="0.3">
      <c r="A23" s="228" t="s">
        <v>46</v>
      </c>
      <c r="B23" s="274">
        <v>0</v>
      </c>
      <c r="C23" s="275">
        <v>0</v>
      </c>
      <c r="D23" s="275">
        <v>0</v>
      </c>
      <c r="E23" s="275">
        <v>0</v>
      </c>
      <c r="F23" s="275">
        <v>12656000</v>
      </c>
      <c r="G23" s="275">
        <v>28472169</v>
      </c>
      <c r="H23" s="272"/>
      <c r="I23" s="272"/>
      <c r="J23" s="276"/>
      <c r="K23" s="221"/>
      <c r="L23" s="221"/>
      <c r="M23" s="221"/>
      <c r="N23" s="224">
        <f>SUM(B23:M23)-G23</f>
        <v>12656000</v>
      </c>
      <c r="O23" s="66">
        <f>IFERROR(N23/(SUMIF(B23:M23,"&gt;0",B22:M22))," ")</f>
        <v>0.26511743529996051</v>
      </c>
      <c r="P23" s="100" t="s">
        <v>47</v>
      </c>
      <c r="Q23" s="311">
        <v>68439000</v>
      </c>
      <c r="R23" s="224">
        <v>384605000</v>
      </c>
      <c r="S23" s="312">
        <v>196756239</v>
      </c>
      <c r="T23" s="312">
        <v>664865337</v>
      </c>
      <c r="U23" s="312">
        <v>-28476761</v>
      </c>
      <c r="V23" s="312"/>
      <c r="W23" s="312"/>
      <c r="X23" s="312"/>
      <c r="Y23" s="312"/>
      <c r="Z23" s="312"/>
      <c r="AA23" s="312"/>
      <c r="AB23" s="312"/>
      <c r="AC23" s="224">
        <f>SUM(Q23:AB23)</f>
        <v>1286188815</v>
      </c>
      <c r="AD23" s="62">
        <f>AC23/SUM(Q22:V22)</f>
        <v>0.61287653017949972</v>
      </c>
      <c r="AE23" s="65">
        <f>AC23/AC22</f>
        <v>0.6114445109993939</v>
      </c>
      <c r="AF23" s="1"/>
    </row>
    <row r="24" spans="1:34" ht="32.1" customHeight="1" x14ac:dyDescent="0.3">
      <c r="A24" s="228" t="s">
        <v>48</v>
      </c>
      <c r="B24" s="277"/>
      <c r="C24" s="278"/>
      <c r="D24" s="278"/>
      <c r="E24" s="379"/>
      <c r="F24" s="278"/>
      <c r="G24" s="278"/>
      <c r="H24" s="272"/>
      <c r="I24" s="272"/>
      <c r="J24" s="276"/>
      <c r="K24" s="221"/>
      <c r="L24" s="221"/>
      <c r="M24" s="221"/>
      <c r="N24" s="224">
        <f>SUM(B24:M24)</f>
        <v>0</v>
      </c>
      <c r="O24" s="63"/>
      <c r="P24" s="100" t="s">
        <v>44</v>
      </c>
      <c r="Q24" s="313">
        <v>0</v>
      </c>
      <c r="R24" s="312">
        <v>0</v>
      </c>
      <c r="S24" s="312">
        <v>81002500</v>
      </c>
      <c r="T24" s="312">
        <v>182463200</v>
      </c>
      <c r="U24" s="312">
        <v>172463200</v>
      </c>
      <c r="V24" s="312">
        <v>285917200</v>
      </c>
      <c r="W24" s="312">
        <v>180927200</v>
      </c>
      <c r="X24" s="312">
        <v>172463200</v>
      </c>
      <c r="Y24" s="312">
        <v>164382700</v>
      </c>
      <c r="Z24" s="312">
        <v>150185200</v>
      </c>
      <c r="AA24" s="312">
        <v>150185200</v>
      </c>
      <c r="AB24" s="312">
        <v>563535400</v>
      </c>
      <c r="AC24" s="224">
        <f>SUM(Q24:AB24)</f>
        <v>2103525000</v>
      </c>
      <c r="AD24" s="62"/>
      <c r="AE24" s="75"/>
      <c r="AF24" s="1"/>
    </row>
    <row r="25" spans="1:34" ht="32.1" customHeight="1" thickBot="1" x14ac:dyDescent="0.35">
      <c r="A25" s="229" t="s">
        <v>49</v>
      </c>
      <c r="B25" s="279">
        <v>11049161</v>
      </c>
      <c r="C25" s="280">
        <v>144217580</v>
      </c>
      <c r="D25" s="286">
        <v>7210000</v>
      </c>
      <c r="E25" s="380">
        <v>382525694</v>
      </c>
      <c r="F25" s="286">
        <v>56126767</v>
      </c>
      <c r="G25" s="280"/>
      <c r="H25" s="280"/>
      <c r="I25" s="280"/>
      <c r="J25" s="281"/>
      <c r="K25" s="222"/>
      <c r="L25" s="222"/>
      <c r="M25" s="222"/>
      <c r="N25" s="383">
        <f>SUM(B25:M25)</f>
        <v>601129202</v>
      </c>
      <c r="O25" s="84" t="str">
        <f>IFERROR(N25/(SUMIF(B25:M25,"&gt;0",B24:M24))," ")</f>
        <v xml:space="preserve"> </v>
      </c>
      <c r="P25" s="101" t="s">
        <v>49</v>
      </c>
      <c r="Q25" s="314">
        <v>0</v>
      </c>
      <c r="R25" s="83">
        <v>0</v>
      </c>
      <c r="S25" s="83">
        <v>29852066</v>
      </c>
      <c r="T25" s="384">
        <v>90131668</v>
      </c>
      <c r="U25" s="83">
        <v>195468232</v>
      </c>
      <c r="V25" s="83"/>
      <c r="W25" s="83"/>
      <c r="X25" s="83"/>
      <c r="Y25" s="83"/>
      <c r="Z25" s="83"/>
      <c r="AA25" s="83"/>
      <c r="AB25" s="83"/>
      <c r="AC25" s="222">
        <f>SUM(Q25:AB25)</f>
        <v>315451966</v>
      </c>
      <c r="AD25" s="83">
        <f>AC25/SUM(Q24:V24)</f>
        <v>0.43700723187394097</v>
      </c>
      <c r="AE25" s="85">
        <f>AC25/AC24</f>
        <v>0.14996349746259255</v>
      </c>
      <c r="AF25" s="1"/>
    </row>
    <row r="26" spans="1:34" ht="16.5" customHeight="1" thickBot="1" x14ac:dyDescent="0.35">
      <c r="O26" s="288"/>
    </row>
    <row r="27" spans="1:34" ht="33.9" customHeight="1" x14ac:dyDescent="0.3">
      <c r="A27" s="503" t="s">
        <v>50</v>
      </c>
      <c r="B27" s="504"/>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5"/>
    </row>
    <row r="28" spans="1:34" ht="14.4" customHeight="1" x14ac:dyDescent="0.3">
      <c r="A28" s="473" t="s">
        <v>51</v>
      </c>
      <c r="B28" s="475" t="s">
        <v>52</v>
      </c>
      <c r="C28" s="475"/>
      <c r="D28" s="475" t="s">
        <v>53</v>
      </c>
      <c r="E28" s="475"/>
      <c r="F28" s="475"/>
      <c r="G28" s="475"/>
      <c r="H28" s="475"/>
      <c r="I28" s="475"/>
      <c r="J28" s="475"/>
      <c r="K28" s="475"/>
      <c r="L28" s="475"/>
      <c r="M28" s="475"/>
      <c r="N28" s="475"/>
      <c r="O28" s="475"/>
      <c r="P28" s="475" t="s">
        <v>40</v>
      </c>
      <c r="Q28" s="475" t="s">
        <v>54</v>
      </c>
      <c r="R28" s="475"/>
      <c r="S28" s="475"/>
      <c r="T28" s="475"/>
      <c r="U28" s="475"/>
      <c r="V28" s="475"/>
      <c r="W28" s="475"/>
      <c r="X28" s="475"/>
      <c r="Y28" s="475" t="s">
        <v>55</v>
      </c>
      <c r="Z28" s="475"/>
      <c r="AA28" s="475"/>
      <c r="AB28" s="475"/>
      <c r="AC28" s="475"/>
      <c r="AD28" s="475"/>
      <c r="AE28" s="502"/>
    </row>
    <row r="29" spans="1:34" x14ac:dyDescent="0.3">
      <c r="A29" s="473"/>
      <c r="B29" s="475"/>
      <c r="C29" s="475"/>
      <c r="D29" s="68" t="s">
        <v>30</v>
      </c>
      <c r="E29" s="68" t="s">
        <v>12</v>
      </c>
      <c r="F29" s="68" t="s">
        <v>31</v>
      </c>
      <c r="G29" s="68" t="s">
        <v>32</v>
      </c>
      <c r="H29" s="68" t="s">
        <v>8</v>
      </c>
      <c r="I29" s="68" t="s">
        <v>33</v>
      </c>
      <c r="J29" s="68" t="s">
        <v>34</v>
      </c>
      <c r="K29" s="68" t="s">
        <v>35</v>
      </c>
      <c r="L29" s="68" t="s">
        <v>36</v>
      </c>
      <c r="M29" s="68" t="s">
        <v>37</v>
      </c>
      <c r="N29" s="68" t="s">
        <v>38</v>
      </c>
      <c r="O29" s="68" t="s">
        <v>39</v>
      </c>
      <c r="P29" s="475"/>
      <c r="Q29" s="475"/>
      <c r="R29" s="475"/>
      <c r="S29" s="475"/>
      <c r="T29" s="475"/>
      <c r="U29" s="475"/>
      <c r="V29" s="475"/>
      <c r="W29" s="475"/>
      <c r="X29" s="475"/>
      <c r="Y29" s="475"/>
      <c r="Z29" s="475"/>
      <c r="AA29" s="475"/>
      <c r="AB29" s="475"/>
      <c r="AC29" s="475"/>
      <c r="AD29" s="475"/>
      <c r="AE29" s="502"/>
    </row>
    <row r="30" spans="1:34" ht="208.2" customHeight="1" thickBot="1" x14ac:dyDescent="0.35">
      <c r="A30" s="76" t="s">
        <v>25</v>
      </c>
      <c r="B30" s="496"/>
      <c r="C30" s="496"/>
      <c r="D30" s="71"/>
      <c r="E30" s="71"/>
      <c r="F30" s="71"/>
      <c r="G30" s="71"/>
      <c r="H30" s="71"/>
      <c r="I30" s="71"/>
      <c r="J30" s="71"/>
      <c r="K30" s="71"/>
      <c r="L30" s="71"/>
      <c r="M30" s="71"/>
      <c r="N30" s="71"/>
      <c r="O30" s="71"/>
      <c r="P30" s="77">
        <f>SUM(D30:O30)</f>
        <v>0</v>
      </c>
      <c r="Q30" s="497" t="s">
        <v>56</v>
      </c>
      <c r="R30" s="497"/>
      <c r="S30" s="497"/>
      <c r="T30" s="497"/>
      <c r="U30" s="497"/>
      <c r="V30" s="497"/>
      <c r="W30" s="497"/>
      <c r="X30" s="497"/>
      <c r="Y30" s="498" t="s">
        <v>57</v>
      </c>
      <c r="Z30" s="499"/>
      <c r="AA30" s="499"/>
      <c r="AB30" s="499"/>
      <c r="AC30" s="499"/>
      <c r="AD30" s="499"/>
      <c r="AE30" s="500"/>
    </row>
    <row r="31" spans="1:34" ht="12" customHeight="1" thickBot="1" x14ac:dyDescent="0.35">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4" x14ac:dyDescent="0.3">
      <c r="A32" s="469" t="s">
        <v>58</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1"/>
    </row>
    <row r="33" spans="1:41" ht="23.1" customHeight="1" x14ac:dyDescent="0.3">
      <c r="A33" s="473" t="s">
        <v>59</v>
      </c>
      <c r="B33" s="475" t="s">
        <v>60</v>
      </c>
      <c r="C33" s="475" t="s">
        <v>52</v>
      </c>
      <c r="D33" s="475" t="s">
        <v>61</v>
      </c>
      <c r="E33" s="475"/>
      <c r="F33" s="475"/>
      <c r="G33" s="475"/>
      <c r="H33" s="475"/>
      <c r="I33" s="475"/>
      <c r="J33" s="475"/>
      <c r="K33" s="475"/>
      <c r="L33" s="475"/>
      <c r="M33" s="475"/>
      <c r="N33" s="475"/>
      <c r="O33" s="475"/>
      <c r="P33" s="475"/>
      <c r="Q33" s="475" t="s">
        <v>62</v>
      </c>
      <c r="R33" s="475"/>
      <c r="S33" s="475"/>
      <c r="T33" s="475"/>
      <c r="U33" s="475"/>
      <c r="V33" s="475"/>
      <c r="W33" s="475"/>
      <c r="X33" s="475"/>
      <c r="Y33" s="475"/>
      <c r="Z33" s="475"/>
      <c r="AA33" s="475"/>
      <c r="AB33" s="475"/>
      <c r="AC33" s="475"/>
      <c r="AD33" s="475"/>
      <c r="AE33" s="502"/>
      <c r="AG33" s="21"/>
      <c r="AH33" s="21"/>
      <c r="AI33" s="21"/>
      <c r="AJ33" s="21"/>
      <c r="AK33" s="21"/>
      <c r="AL33" s="21"/>
      <c r="AM33" s="21"/>
      <c r="AN33" s="21"/>
      <c r="AO33" s="21"/>
    </row>
    <row r="34" spans="1:41" ht="14.4" customHeight="1" x14ac:dyDescent="0.3">
      <c r="A34" s="473"/>
      <c r="B34" s="475"/>
      <c r="C34" s="501"/>
      <c r="D34" s="68" t="s">
        <v>30</v>
      </c>
      <c r="E34" s="68" t="s">
        <v>12</v>
      </c>
      <c r="F34" s="68" t="s">
        <v>31</v>
      </c>
      <c r="G34" s="68" t="s">
        <v>32</v>
      </c>
      <c r="H34" s="68" t="s">
        <v>8</v>
      </c>
      <c r="I34" s="68" t="s">
        <v>33</v>
      </c>
      <c r="J34" s="68" t="s">
        <v>34</v>
      </c>
      <c r="K34" s="68" t="s">
        <v>35</v>
      </c>
      <c r="L34" s="68" t="s">
        <v>36</v>
      </c>
      <c r="M34" s="68" t="s">
        <v>37</v>
      </c>
      <c r="N34" s="68" t="s">
        <v>38</v>
      </c>
      <c r="O34" s="68" t="s">
        <v>39</v>
      </c>
      <c r="P34" s="68" t="s">
        <v>40</v>
      </c>
      <c r="Q34" s="482" t="s">
        <v>63</v>
      </c>
      <c r="R34" s="483"/>
      <c r="S34" s="483"/>
      <c r="T34" s="484"/>
      <c r="U34" s="475" t="s">
        <v>64</v>
      </c>
      <c r="V34" s="475"/>
      <c r="W34" s="475"/>
      <c r="X34" s="475"/>
      <c r="Y34" s="475" t="s">
        <v>65</v>
      </c>
      <c r="Z34" s="475"/>
      <c r="AA34" s="475"/>
      <c r="AB34" s="475"/>
      <c r="AC34" s="475" t="s">
        <v>66</v>
      </c>
      <c r="AD34" s="475"/>
      <c r="AE34" s="502"/>
      <c r="AG34" s="2" t="s">
        <v>67</v>
      </c>
      <c r="AH34" s="2" t="s">
        <v>68</v>
      </c>
      <c r="AI34" s="2" t="s">
        <v>69</v>
      </c>
      <c r="AJ34" s="21"/>
      <c r="AK34" s="21"/>
      <c r="AL34" s="21"/>
      <c r="AM34" s="21"/>
      <c r="AN34" s="21"/>
      <c r="AO34" s="21"/>
    </row>
    <row r="35" spans="1:41" ht="69.900000000000006" customHeight="1" x14ac:dyDescent="0.3">
      <c r="A35" s="486" t="s">
        <v>25</v>
      </c>
      <c r="B35" s="488">
        <v>0.65</v>
      </c>
      <c r="C35" s="22" t="s">
        <v>70</v>
      </c>
      <c r="D35" s="246">
        <v>0</v>
      </c>
      <c r="E35" s="246">
        <v>700</v>
      </c>
      <c r="F35" s="246">
        <v>700</v>
      </c>
      <c r="G35" s="246">
        <v>700</v>
      </c>
      <c r="H35" s="246">
        <v>1000</v>
      </c>
      <c r="I35" s="246"/>
      <c r="J35" s="246"/>
      <c r="K35" s="246"/>
      <c r="L35" s="246"/>
      <c r="M35" s="246"/>
      <c r="N35" s="246"/>
      <c r="O35" s="246"/>
      <c r="P35" s="289">
        <f>SUM(D35:O35)</f>
        <v>3100</v>
      </c>
      <c r="Q35" s="490" t="s">
        <v>71</v>
      </c>
      <c r="R35" s="491"/>
      <c r="S35" s="491"/>
      <c r="T35" s="492"/>
      <c r="U35" s="465" t="s">
        <v>72</v>
      </c>
      <c r="V35" s="465"/>
      <c r="W35" s="465"/>
      <c r="X35" s="465"/>
      <c r="Y35" s="465" t="s">
        <v>73</v>
      </c>
      <c r="Z35" s="465"/>
      <c r="AA35" s="465"/>
      <c r="AB35" s="465"/>
      <c r="AC35" s="465" t="s">
        <v>74</v>
      </c>
      <c r="AD35" s="465"/>
      <c r="AE35" s="466"/>
      <c r="AG35" s="21"/>
      <c r="AH35" s="285" t="s">
        <v>75</v>
      </c>
      <c r="AI35" s="285" t="s">
        <v>76</v>
      </c>
      <c r="AJ35" s="21"/>
      <c r="AK35" s="21"/>
      <c r="AL35" s="21"/>
      <c r="AM35" s="21"/>
      <c r="AN35" s="21"/>
      <c r="AO35" s="21"/>
    </row>
    <row r="36" spans="1:41" ht="69.900000000000006" customHeight="1" thickBot="1" x14ac:dyDescent="0.35">
      <c r="A36" s="487"/>
      <c r="B36" s="489"/>
      <c r="C36" s="23" t="s">
        <v>77</v>
      </c>
      <c r="D36" s="290">
        <v>0</v>
      </c>
      <c r="E36" s="290">
        <v>692</v>
      </c>
      <c r="F36" s="290">
        <v>771</v>
      </c>
      <c r="G36" s="317">
        <v>707</v>
      </c>
      <c r="H36" s="385">
        <v>804</v>
      </c>
      <c r="I36" s="291"/>
      <c r="J36" s="291"/>
      <c r="K36" s="291"/>
      <c r="L36" s="291"/>
      <c r="M36" s="291"/>
      <c r="N36" s="291"/>
      <c r="O36" s="291"/>
      <c r="P36" s="292">
        <f>SUM(D36:O36)</f>
        <v>2974</v>
      </c>
      <c r="Q36" s="493"/>
      <c r="R36" s="494"/>
      <c r="S36" s="494"/>
      <c r="T36" s="495"/>
      <c r="U36" s="467"/>
      <c r="V36" s="467"/>
      <c r="W36" s="467"/>
      <c r="X36" s="467"/>
      <c r="Y36" s="467"/>
      <c r="Z36" s="467"/>
      <c r="AA36" s="467"/>
      <c r="AB36" s="467"/>
      <c r="AC36" s="467"/>
      <c r="AD36" s="467"/>
      <c r="AE36" s="468"/>
      <c r="AG36" s="21"/>
      <c r="AH36" s="284">
        <f>LEN(AH35)</f>
        <v>299</v>
      </c>
      <c r="AI36" s="284">
        <f>LEN(AI35)</f>
        <v>300</v>
      </c>
      <c r="AJ36" s="21"/>
      <c r="AK36" s="21"/>
      <c r="AL36" s="21"/>
      <c r="AM36" s="21"/>
      <c r="AN36" s="21"/>
      <c r="AO36" s="21"/>
    </row>
    <row r="37" spans="1:41" customFormat="1" ht="17.25" customHeight="1" thickBot="1" x14ac:dyDescent="0.35">
      <c r="AG37" s="2"/>
      <c r="AH37" s="2"/>
      <c r="AI37" s="2"/>
      <c r="AJ37" s="2"/>
    </row>
    <row r="38" spans="1:41" ht="15" thickBot="1" x14ac:dyDescent="0.35">
      <c r="A38" s="469" t="s">
        <v>78</v>
      </c>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1"/>
      <c r="AG38" s="21"/>
      <c r="AH38" s="21"/>
      <c r="AI38" s="21"/>
      <c r="AJ38" s="21"/>
      <c r="AK38" s="21"/>
      <c r="AL38" s="21"/>
      <c r="AM38" s="21"/>
      <c r="AN38" s="21"/>
      <c r="AO38" s="21"/>
    </row>
    <row r="39" spans="1:41" ht="26.1" customHeight="1" x14ac:dyDescent="0.3">
      <c r="A39" s="472" t="s">
        <v>79</v>
      </c>
      <c r="B39" s="474" t="s">
        <v>80</v>
      </c>
      <c r="C39" s="476" t="s">
        <v>81</v>
      </c>
      <c r="D39" s="478" t="s">
        <v>82</v>
      </c>
      <c r="E39" s="479"/>
      <c r="F39" s="479"/>
      <c r="G39" s="479"/>
      <c r="H39" s="479"/>
      <c r="I39" s="479"/>
      <c r="J39" s="479"/>
      <c r="K39" s="479"/>
      <c r="L39" s="479"/>
      <c r="M39" s="479"/>
      <c r="N39" s="479"/>
      <c r="O39" s="479"/>
      <c r="P39" s="480"/>
      <c r="Q39" s="474" t="s">
        <v>83</v>
      </c>
      <c r="R39" s="474"/>
      <c r="S39" s="474"/>
      <c r="T39" s="474"/>
      <c r="U39" s="474"/>
      <c r="V39" s="474"/>
      <c r="W39" s="474"/>
      <c r="X39" s="474"/>
      <c r="Y39" s="474"/>
      <c r="Z39" s="474"/>
      <c r="AA39" s="474"/>
      <c r="AB39" s="474"/>
      <c r="AC39" s="474"/>
      <c r="AD39" s="474"/>
      <c r="AE39" s="481"/>
      <c r="AG39" s="21"/>
      <c r="AH39" s="21"/>
      <c r="AI39" s="21"/>
      <c r="AJ39" s="21"/>
      <c r="AK39" s="21"/>
      <c r="AL39" s="21"/>
      <c r="AM39" s="21"/>
      <c r="AN39" s="21"/>
      <c r="AO39" s="21"/>
    </row>
    <row r="40" spans="1:41" ht="26.1" customHeight="1" x14ac:dyDescent="0.3">
      <c r="A40" s="473"/>
      <c r="B40" s="475"/>
      <c r="C40" s="477"/>
      <c r="D40" s="68" t="s">
        <v>84</v>
      </c>
      <c r="E40" s="68" t="s">
        <v>85</v>
      </c>
      <c r="F40" s="68" t="s">
        <v>86</v>
      </c>
      <c r="G40" s="68" t="s">
        <v>87</v>
      </c>
      <c r="H40" s="68" t="s">
        <v>88</v>
      </c>
      <c r="I40" s="68" t="s">
        <v>89</v>
      </c>
      <c r="J40" s="68" t="s">
        <v>90</v>
      </c>
      <c r="K40" s="68" t="s">
        <v>91</v>
      </c>
      <c r="L40" s="68" t="s">
        <v>92</v>
      </c>
      <c r="M40" s="68" t="s">
        <v>93</v>
      </c>
      <c r="N40" s="68" t="s">
        <v>94</v>
      </c>
      <c r="O40" s="68" t="s">
        <v>95</v>
      </c>
      <c r="P40" s="68" t="s">
        <v>96</v>
      </c>
      <c r="Q40" s="482" t="s">
        <v>97</v>
      </c>
      <c r="R40" s="483"/>
      <c r="S40" s="483"/>
      <c r="T40" s="483"/>
      <c r="U40" s="483"/>
      <c r="V40" s="483"/>
      <c r="W40" s="483"/>
      <c r="X40" s="484"/>
      <c r="Y40" s="482" t="s">
        <v>98</v>
      </c>
      <c r="Z40" s="483"/>
      <c r="AA40" s="483"/>
      <c r="AB40" s="483"/>
      <c r="AC40" s="483"/>
      <c r="AD40" s="483"/>
      <c r="AE40" s="485"/>
      <c r="AG40" s="24"/>
      <c r="AH40" s="24"/>
      <c r="AI40" s="24"/>
      <c r="AJ40" s="24"/>
      <c r="AK40" s="24"/>
      <c r="AL40" s="24"/>
      <c r="AM40" s="24"/>
      <c r="AN40" s="24"/>
      <c r="AO40" s="24"/>
    </row>
    <row r="41" spans="1:41" ht="52.95" customHeight="1" x14ac:dyDescent="0.3">
      <c r="A41" s="462" t="s">
        <v>99</v>
      </c>
      <c r="B41" s="446">
        <v>0.2</v>
      </c>
      <c r="C41" s="28" t="s">
        <v>70</v>
      </c>
      <c r="D41" s="29">
        <v>0</v>
      </c>
      <c r="E41" s="29">
        <v>0.1</v>
      </c>
      <c r="F41" s="29">
        <v>0.35</v>
      </c>
      <c r="G41" s="29">
        <v>0.35</v>
      </c>
      <c r="H41" s="29">
        <v>0.2</v>
      </c>
      <c r="I41" s="29"/>
      <c r="J41" s="29"/>
      <c r="K41" s="29"/>
      <c r="L41" s="29"/>
      <c r="M41" s="29"/>
      <c r="N41" s="29"/>
      <c r="O41" s="29"/>
      <c r="P41" s="78">
        <f t="shared" ref="P41:P48" si="0">SUM(D41:O41)</f>
        <v>1</v>
      </c>
      <c r="Q41" s="447" t="s">
        <v>100</v>
      </c>
      <c r="R41" s="448"/>
      <c r="S41" s="448"/>
      <c r="T41" s="448"/>
      <c r="U41" s="448"/>
      <c r="V41" s="448"/>
      <c r="W41" s="448"/>
      <c r="X41" s="449"/>
      <c r="Y41" s="453" t="s">
        <v>101</v>
      </c>
      <c r="Z41" s="454"/>
      <c r="AA41" s="454"/>
      <c r="AB41" s="454"/>
      <c r="AC41" s="454"/>
      <c r="AD41" s="454"/>
      <c r="AE41" s="455"/>
      <c r="AG41" s="25"/>
      <c r="AH41" s="25"/>
      <c r="AI41" s="25"/>
      <c r="AJ41" s="25"/>
      <c r="AK41" s="25"/>
      <c r="AL41" s="25"/>
      <c r="AM41" s="25"/>
      <c r="AN41" s="25"/>
      <c r="AO41" s="25"/>
    </row>
    <row r="42" spans="1:41" ht="52.95" customHeight="1" x14ac:dyDescent="0.3">
      <c r="A42" s="463"/>
      <c r="B42" s="446"/>
      <c r="C42" s="26" t="s">
        <v>77</v>
      </c>
      <c r="D42" s="27">
        <v>0</v>
      </c>
      <c r="E42" s="27">
        <v>0.1</v>
      </c>
      <c r="F42" s="27">
        <v>0.35</v>
      </c>
      <c r="G42" s="27">
        <v>0.35</v>
      </c>
      <c r="H42" s="27">
        <v>0.2</v>
      </c>
      <c r="I42" s="27"/>
      <c r="J42" s="27"/>
      <c r="K42" s="27"/>
      <c r="L42" s="27"/>
      <c r="M42" s="27"/>
      <c r="N42" s="27"/>
      <c r="O42" s="27"/>
      <c r="P42" s="78">
        <f>SUM(D42:O42)</f>
        <v>1</v>
      </c>
      <c r="Q42" s="450"/>
      <c r="R42" s="451"/>
      <c r="S42" s="451"/>
      <c r="T42" s="451"/>
      <c r="U42" s="451"/>
      <c r="V42" s="451"/>
      <c r="W42" s="451"/>
      <c r="X42" s="452"/>
      <c r="Y42" s="456"/>
      <c r="Z42" s="457"/>
      <c r="AA42" s="457"/>
      <c r="AB42" s="457"/>
      <c r="AC42" s="457"/>
      <c r="AD42" s="457"/>
      <c r="AE42" s="458"/>
    </row>
    <row r="43" spans="1:41" ht="97.2" customHeight="1" x14ac:dyDescent="0.3">
      <c r="A43" s="464" t="s">
        <v>102</v>
      </c>
      <c r="B43" s="446">
        <v>0.24</v>
      </c>
      <c r="C43" s="28" t="s">
        <v>70</v>
      </c>
      <c r="D43" s="29">
        <v>0</v>
      </c>
      <c r="E43" s="29">
        <v>0.25</v>
      </c>
      <c r="F43" s="29">
        <v>0.25</v>
      </c>
      <c r="G43" s="29">
        <v>0.25</v>
      </c>
      <c r="H43" s="29">
        <v>0.25</v>
      </c>
      <c r="I43" s="29"/>
      <c r="J43" s="29"/>
      <c r="K43" s="29"/>
      <c r="L43" s="29"/>
      <c r="M43" s="29"/>
      <c r="N43" s="29"/>
      <c r="O43" s="29"/>
      <c r="P43" s="78">
        <f t="shared" si="0"/>
        <v>1</v>
      </c>
      <c r="Q43" s="447" t="s">
        <v>103</v>
      </c>
      <c r="R43" s="448"/>
      <c r="S43" s="448"/>
      <c r="T43" s="448"/>
      <c r="U43" s="448"/>
      <c r="V43" s="448"/>
      <c r="W43" s="448"/>
      <c r="X43" s="449"/>
      <c r="Y43" s="453" t="s">
        <v>104</v>
      </c>
      <c r="Z43" s="454"/>
      <c r="AA43" s="454"/>
      <c r="AB43" s="454"/>
      <c r="AC43" s="454"/>
      <c r="AD43" s="454"/>
      <c r="AE43" s="455"/>
    </row>
    <row r="44" spans="1:41" ht="97.2" customHeight="1" x14ac:dyDescent="0.3">
      <c r="A44" s="463"/>
      <c r="B44" s="446"/>
      <c r="C44" s="26" t="s">
        <v>77</v>
      </c>
      <c r="D44" s="27">
        <v>0</v>
      </c>
      <c r="E44" s="27">
        <v>0.24</v>
      </c>
      <c r="F44" s="27">
        <v>0.25</v>
      </c>
      <c r="G44" s="27">
        <v>0.26</v>
      </c>
      <c r="H44" s="27">
        <v>0.21</v>
      </c>
      <c r="I44" s="27"/>
      <c r="J44" s="27"/>
      <c r="K44" s="27"/>
      <c r="L44" s="27"/>
      <c r="M44" s="27"/>
      <c r="N44" s="27"/>
      <c r="O44" s="27"/>
      <c r="P44" s="78">
        <f t="shared" si="0"/>
        <v>0.96</v>
      </c>
      <c r="Q44" s="450"/>
      <c r="R44" s="451"/>
      <c r="S44" s="451"/>
      <c r="T44" s="451"/>
      <c r="U44" s="451"/>
      <c r="V44" s="451"/>
      <c r="W44" s="451"/>
      <c r="X44" s="452"/>
      <c r="Y44" s="456"/>
      <c r="Z44" s="457"/>
      <c r="AA44" s="457"/>
      <c r="AB44" s="457"/>
      <c r="AC44" s="457"/>
      <c r="AD44" s="457"/>
      <c r="AE44" s="458"/>
    </row>
    <row r="45" spans="1:41" ht="67.95" customHeight="1" x14ac:dyDescent="0.3">
      <c r="A45" s="445" t="s">
        <v>105</v>
      </c>
      <c r="B45" s="446">
        <v>0.09</v>
      </c>
      <c r="C45" s="28" t="s">
        <v>70</v>
      </c>
      <c r="D45" s="29">
        <v>0</v>
      </c>
      <c r="E45" s="29">
        <v>0</v>
      </c>
      <c r="F45" s="29">
        <v>0</v>
      </c>
      <c r="G45" s="29">
        <v>0</v>
      </c>
      <c r="H45" s="29">
        <v>1</v>
      </c>
      <c r="I45" s="29"/>
      <c r="J45" s="29"/>
      <c r="K45" s="29"/>
      <c r="L45" s="29"/>
      <c r="M45" s="29"/>
      <c r="N45" s="29"/>
      <c r="O45" s="29"/>
      <c r="P45" s="78">
        <f t="shared" si="0"/>
        <v>1</v>
      </c>
      <c r="Q45" s="447" t="s">
        <v>106</v>
      </c>
      <c r="R45" s="448"/>
      <c r="S45" s="448"/>
      <c r="T45" s="448"/>
      <c r="U45" s="448"/>
      <c r="V45" s="448"/>
      <c r="W45" s="448"/>
      <c r="X45" s="449"/>
      <c r="Y45" s="453" t="s">
        <v>107</v>
      </c>
      <c r="Z45" s="454"/>
      <c r="AA45" s="454"/>
      <c r="AB45" s="454"/>
      <c r="AC45" s="454"/>
      <c r="AD45" s="454"/>
      <c r="AE45" s="455"/>
    </row>
    <row r="46" spans="1:41" ht="67.95" customHeight="1" x14ac:dyDescent="0.3">
      <c r="A46" s="445"/>
      <c r="B46" s="446"/>
      <c r="C46" s="26" t="s">
        <v>77</v>
      </c>
      <c r="D46" s="27">
        <v>0</v>
      </c>
      <c r="E46" s="27">
        <v>0</v>
      </c>
      <c r="F46" s="27">
        <v>0</v>
      </c>
      <c r="G46" s="27">
        <v>0</v>
      </c>
      <c r="H46" s="27">
        <v>1</v>
      </c>
      <c r="I46" s="27"/>
      <c r="J46" s="27"/>
      <c r="K46" s="27"/>
      <c r="L46" s="27"/>
      <c r="M46" s="27"/>
      <c r="N46" s="27"/>
      <c r="O46" s="27"/>
      <c r="P46" s="78">
        <f t="shared" si="0"/>
        <v>1</v>
      </c>
      <c r="Q46" s="450"/>
      <c r="R46" s="451"/>
      <c r="S46" s="451"/>
      <c r="T46" s="451"/>
      <c r="U46" s="451"/>
      <c r="V46" s="451"/>
      <c r="W46" s="451"/>
      <c r="X46" s="452"/>
      <c r="Y46" s="456"/>
      <c r="Z46" s="457"/>
      <c r="AA46" s="457"/>
      <c r="AB46" s="457"/>
      <c r="AC46" s="457"/>
      <c r="AD46" s="457"/>
      <c r="AE46" s="458"/>
    </row>
    <row r="47" spans="1:41" ht="140.4" customHeight="1" x14ac:dyDescent="0.3">
      <c r="A47" s="459" t="s">
        <v>108</v>
      </c>
      <c r="B47" s="446">
        <v>0.12</v>
      </c>
      <c r="C47" s="28" t="s">
        <v>70</v>
      </c>
      <c r="D47" s="29">
        <v>0</v>
      </c>
      <c r="E47" s="29">
        <v>0.25</v>
      </c>
      <c r="F47" s="29">
        <v>0.25</v>
      </c>
      <c r="G47" s="29">
        <v>0.25</v>
      </c>
      <c r="H47" s="29">
        <v>0.25</v>
      </c>
      <c r="I47" s="29"/>
      <c r="J47" s="29"/>
      <c r="K47" s="29"/>
      <c r="L47" s="29"/>
      <c r="M47" s="29"/>
      <c r="N47" s="29"/>
      <c r="O47" s="29"/>
      <c r="P47" s="78">
        <f t="shared" si="0"/>
        <v>1</v>
      </c>
      <c r="Q47" s="447" t="s">
        <v>109</v>
      </c>
      <c r="R47" s="448"/>
      <c r="S47" s="448"/>
      <c r="T47" s="448"/>
      <c r="U47" s="448"/>
      <c r="V47" s="448"/>
      <c r="W47" s="448"/>
      <c r="X47" s="449"/>
      <c r="Y47" s="453" t="s">
        <v>110</v>
      </c>
      <c r="Z47" s="454"/>
      <c r="AA47" s="454"/>
      <c r="AB47" s="454"/>
      <c r="AC47" s="454"/>
      <c r="AD47" s="454"/>
      <c r="AE47" s="455"/>
    </row>
    <row r="48" spans="1:41" ht="140.4" customHeight="1" thickBot="1" x14ac:dyDescent="0.35">
      <c r="A48" s="460"/>
      <c r="B48" s="461"/>
      <c r="C48" s="23" t="s">
        <v>77</v>
      </c>
      <c r="D48" s="30">
        <v>0</v>
      </c>
      <c r="E48" s="30">
        <v>0.25</v>
      </c>
      <c r="F48" s="30">
        <v>0.25</v>
      </c>
      <c r="G48" s="30">
        <v>0.25</v>
      </c>
      <c r="H48" s="30">
        <v>0.15</v>
      </c>
      <c r="I48" s="30"/>
      <c r="J48" s="30"/>
      <c r="K48" s="30"/>
      <c r="L48" s="30"/>
      <c r="M48" s="30"/>
      <c r="N48" s="30"/>
      <c r="O48" s="30"/>
      <c r="P48" s="79">
        <f t="shared" si="0"/>
        <v>0.9</v>
      </c>
      <c r="Q48" s="450"/>
      <c r="R48" s="451"/>
      <c r="S48" s="451"/>
      <c r="T48" s="451"/>
      <c r="U48" s="451"/>
      <c r="V48" s="451"/>
      <c r="W48" s="451"/>
      <c r="X48" s="452"/>
      <c r="Y48" s="456"/>
      <c r="Z48" s="457"/>
      <c r="AA48" s="457"/>
      <c r="AB48" s="457"/>
      <c r="AC48" s="457"/>
      <c r="AD48" s="457"/>
      <c r="AE48" s="458"/>
    </row>
    <row r="49" spans="1:1" ht="15" customHeight="1" x14ac:dyDescent="0.3">
      <c r="A49" s="2" t="s">
        <v>111</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Q45:X46"/>
    <mergeCell ref="Y45:AE46"/>
    <mergeCell ref="A47:A48"/>
    <mergeCell ref="B47:B48"/>
    <mergeCell ref="Q47:X48"/>
    <mergeCell ref="Y47:AE48"/>
  </mergeCells>
  <dataValidations count="3">
    <dataValidation type="list" allowBlank="1" showInputMessage="1" showErrorMessage="1" sqref="C7:C9" xr:uid="{7B96847A-6CA6-4644-AD27-C27FC16A37DE}">
      <formula1>$B$21:$M$21</formula1>
    </dataValidation>
    <dataValidation type="textLength" operator="lessThanOrEqual" allowBlank="1" showInputMessage="1" showErrorMessage="1" errorTitle="Máximo 2.000 caracteres" error="Máximo 2.000 caracteres" promptTitle="2.000 caracteres" sqref="Q30:Q31" xr:uid="{2000D0D0-ABBA-45F7-889E-B9E0EBD12F23}">
      <formula1>2000</formula1>
    </dataValidation>
    <dataValidation type="textLength" operator="lessThanOrEqual" allowBlank="1" showInputMessage="1" showErrorMessage="1" errorTitle="Máximo 2.000 caracteres" error="Máximo 2.000 caracteres" sqref="Q41 Q45 Q47 Q43 AC35 Q35 Y35" xr:uid="{15749147-D2BE-49D5-8174-C965733A8DAE}">
      <formula1>2000</formula1>
    </dataValidation>
  </dataValidations>
  <printOptions horizontalCentered="1"/>
  <pageMargins left="0.19685039370078741" right="0.19685039370078741" top="0.19685039370078741" bottom="0.19685039370078741" header="0" footer="0"/>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1" customWidth="1"/>
    <col min="2" max="2" width="61.88671875" style="31" customWidth="1"/>
    <col min="3" max="3" width="61.109375" style="31" customWidth="1"/>
    <col min="4" max="4" width="81" style="31" customWidth="1"/>
    <col min="5" max="5" width="32.88671875" style="53" customWidth="1"/>
    <col min="6" max="6" width="19" style="31" customWidth="1"/>
    <col min="7" max="7" width="29.44140625" style="31" customWidth="1"/>
    <col min="8" max="8" width="36.33203125" style="31" customWidth="1"/>
    <col min="9" max="9" width="40" style="31" customWidth="1"/>
    <col min="10" max="16384" width="11.44140625" style="31"/>
  </cols>
  <sheetData>
    <row r="1" spans="1:9" s="41" customFormat="1" x14ac:dyDescent="0.3">
      <c r="A1" s="40" t="s">
        <v>848</v>
      </c>
      <c r="B1" s="40" t="s">
        <v>849</v>
      </c>
      <c r="C1" s="40" t="s">
        <v>850</v>
      </c>
      <c r="D1" s="40" t="s">
        <v>851</v>
      </c>
      <c r="E1" s="40" t="s">
        <v>852</v>
      </c>
      <c r="F1" s="40" t="s">
        <v>853</v>
      </c>
      <c r="G1" s="40" t="s">
        <v>854</v>
      </c>
      <c r="H1" s="40" t="s">
        <v>260</v>
      </c>
      <c r="I1" s="40" t="s">
        <v>855</v>
      </c>
    </row>
    <row r="2" spans="1:9" s="41" customFormat="1" x14ac:dyDescent="0.3">
      <c r="A2" s="42" t="s">
        <v>856</v>
      </c>
      <c r="B2" s="38" t="s">
        <v>857</v>
      </c>
      <c r="C2" s="42" t="s">
        <v>858</v>
      </c>
      <c r="D2" s="43" t="s">
        <v>859</v>
      </c>
      <c r="E2" s="39" t="s">
        <v>860</v>
      </c>
      <c r="F2" s="44" t="s">
        <v>861</v>
      </c>
      <c r="G2" s="45" t="s">
        <v>862</v>
      </c>
      <c r="H2" s="45" t="s">
        <v>863</v>
      </c>
      <c r="I2" s="44" t="s">
        <v>864</v>
      </c>
    </row>
    <row r="3" spans="1:9" x14ac:dyDescent="0.3">
      <c r="A3" s="42" t="s">
        <v>865</v>
      </c>
      <c r="B3" s="38" t="s">
        <v>866</v>
      </c>
      <c r="C3" s="42" t="s">
        <v>867</v>
      </c>
      <c r="D3" s="46" t="s">
        <v>868</v>
      </c>
      <c r="E3" s="39" t="s">
        <v>869</v>
      </c>
      <c r="F3" s="44" t="s">
        <v>870</v>
      </c>
      <c r="G3" s="45" t="s">
        <v>871</v>
      </c>
      <c r="H3" s="45" t="s">
        <v>269</v>
      </c>
      <c r="I3" s="44" t="s">
        <v>872</v>
      </c>
    </row>
    <row r="4" spans="1:9" x14ac:dyDescent="0.3">
      <c r="A4" s="42" t="s">
        <v>873</v>
      </c>
      <c r="B4" s="38" t="s">
        <v>874</v>
      </c>
      <c r="C4" s="42" t="s">
        <v>875</v>
      </c>
      <c r="D4" s="46" t="s">
        <v>876</v>
      </c>
      <c r="E4" s="39" t="s">
        <v>877</v>
      </c>
      <c r="F4" s="44" t="s">
        <v>878</v>
      </c>
      <c r="G4" s="45" t="s">
        <v>879</v>
      </c>
      <c r="H4" s="45" t="s">
        <v>264</v>
      </c>
      <c r="I4" s="44" t="s">
        <v>880</v>
      </c>
    </row>
    <row r="5" spans="1:9" x14ac:dyDescent="0.3">
      <c r="A5" s="42" t="s">
        <v>881</v>
      </c>
      <c r="B5" s="38" t="s">
        <v>882</v>
      </c>
      <c r="C5" s="42" t="s">
        <v>883</v>
      </c>
      <c r="D5" s="46" t="s">
        <v>884</v>
      </c>
      <c r="E5" s="39" t="s">
        <v>885</v>
      </c>
      <c r="F5" s="44" t="s">
        <v>886</v>
      </c>
      <c r="G5" s="45" t="s">
        <v>887</v>
      </c>
      <c r="H5" s="45" t="s">
        <v>265</v>
      </c>
      <c r="I5" s="44" t="s">
        <v>888</v>
      </c>
    </row>
    <row r="6" spans="1:9" ht="27.6" x14ac:dyDescent="0.3">
      <c r="A6" s="42" t="s">
        <v>889</v>
      </c>
      <c r="B6" s="38" t="s">
        <v>890</v>
      </c>
      <c r="C6" s="42" t="s">
        <v>891</v>
      </c>
      <c r="D6" s="46" t="s">
        <v>892</v>
      </c>
      <c r="E6" s="39" t="s">
        <v>893</v>
      </c>
      <c r="G6" s="45" t="s">
        <v>894</v>
      </c>
      <c r="H6" s="45" t="s">
        <v>266</v>
      </c>
      <c r="I6" s="44" t="s">
        <v>895</v>
      </c>
    </row>
    <row r="7" spans="1:9" x14ac:dyDescent="0.3">
      <c r="B7" s="38" t="s">
        <v>896</v>
      </c>
      <c r="C7" s="42" t="s">
        <v>897</v>
      </c>
      <c r="D7" s="46" t="s">
        <v>898</v>
      </c>
      <c r="E7" s="44" t="s">
        <v>899</v>
      </c>
      <c r="G7" s="39" t="s">
        <v>275</v>
      </c>
      <c r="H7" s="45" t="s">
        <v>267</v>
      </c>
      <c r="I7" s="44" t="s">
        <v>900</v>
      </c>
    </row>
    <row r="8" spans="1:9" ht="27.6" x14ac:dyDescent="0.3">
      <c r="A8" s="47"/>
      <c r="B8" s="38" t="s">
        <v>901</v>
      </c>
      <c r="C8" s="42" t="s">
        <v>902</v>
      </c>
      <c r="D8" s="46" t="s">
        <v>903</v>
      </c>
      <c r="E8" s="44" t="s">
        <v>904</v>
      </c>
      <c r="I8" s="44" t="s">
        <v>905</v>
      </c>
    </row>
    <row r="9" spans="1:9" ht="32.1" customHeight="1" x14ac:dyDescent="0.3">
      <c r="A9" s="47"/>
      <c r="B9" s="38" t="s">
        <v>906</v>
      </c>
      <c r="C9" s="42" t="s">
        <v>907</v>
      </c>
      <c r="D9" s="46" t="s">
        <v>908</v>
      </c>
      <c r="E9" s="44" t="s">
        <v>909</v>
      </c>
      <c r="I9" s="44" t="s">
        <v>910</v>
      </c>
    </row>
    <row r="10" spans="1:9" x14ac:dyDescent="0.3">
      <c r="A10" s="47"/>
      <c r="B10" s="38" t="s">
        <v>911</v>
      </c>
      <c r="C10" s="42" t="s">
        <v>912</v>
      </c>
      <c r="D10" s="46" t="s">
        <v>913</v>
      </c>
      <c r="E10" s="44" t="s">
        <v>914</v>
      </c>
      <c r="I10" s="44" t="s">
        <v>915</v>
      </c>
    </row>
    <row r="11" spans="1:9" x14ac:dyDescent="0.3">
      <c r="A11" s="47"/>
      <c r="B11" s="38" t="s">
        <v>916</v>
      </c>
      <c r="C11" s="42" t="s">
        <v>917</v>
      </c>
      <c r="D11" s="46" t="s">
        <v>918</v>
      </c>
      <c r="E11" s="44" t="s">
        <v>919</v>
      </c>
      <c r="I11" s="44" t="s">
        <v>920</v>
      </c>
    </row>
    <row r="12" spans="1:9" ht="27.6" x14ac:dyDescent="0.3">
      <c r="A12" s="47"/>
      <c r="B12" s="38" t="s">
        <v>921</v>
      </c>
      <c r="C12" s="42" t="s">
        <v>922</v>
      </c>
      <c r="D12" s="46" t="s">
        <v>923</v>
      </c>
      <c r="E12" s="44" t="s">
        <v>924</v>
      </c>
      <c r="I12" s="44" t="s">
        <v>925</v>
      </c>
    </row>
    <row r="13" spans="1:9" x14ac:dyDescent="0.3">
      <c r="A13" s="47"/>
      <c r="B13" s="104" t="s">
        <v>926</v>
      </c>
      <c r="D13" s="46" t="s">
        <v>927</v>
      </c>
      <c r="E13" s="44" t="s">
        <v>928</v>
      </c>
      <c r="I13" s="44" t="s">
        <v>929</v>
      </c>
    </row>
    <row r="14" spans="1:9" x14ac:dyDescent="0.3">
      <c r="A14" s="47"/>
      <c r="B14" s="38" t="s">
        <v>930</v>
      </c>
      <c r="C14" s="47"/>
      <c r="D14" s="46" t="s">
        <v>931</v>
      </c>
      <c r="E14" s="44" t="s">
        <v>932</v>
      </c>
    </row>
    <row r="15" spans="1:9" x14ac:dyDescent="0.3">
      <c r="A15" s="47"/>
      <c r="B15" s="38" t="s">
        <v>933</v>
      </c>
      <c r="C15" s="47"/>
      <c r="D15" s="46" t="s">
        <v>934</v>
      </c>
      <c r="E15" s="44" t="s">
        <v>935</v>
      </c>
    </row>
    <row r="16" spans="1:9" x14ac:dyDescent="0.3">
      <c r="A16" s="47"/>
      <c r="B16" s="38" t="s">
        <v>936</v>
      </c>
      <c r="C16" s="47"/>
      <c r="D16" s="46" t="s">
        <v>937</v>
      </c>
      <c r="E16" s="48"/>
    </row>
    <row r="17" spans="1:5" x14ac:dyDescent="0.3">
      <c r="A17" s="47"/>
      <c r="B17" s="38" t="s">
        <v>938</v>
      </c>
      <c r="C17" s="47"/>
      <c r="D17" s="46" t="s">
        <v>939</v>
      </c>
      <c r="E17" s="48"/>
    </row>
    <row r="18" spans="1:5" x14ac:dyDescent="0.3">
      <c r="A18" s="47"/>
      <c r="B18" s="38" t="s">
        <v>940</v>
      </c>
      <c r="C18" s="47"/>
      <c r="D18" s="46" t="s">
        <v>941</v>
      </c>
      <c r="E18" s="48"/>
    </row>
    <row r="19" spans="1:5" x14ac:dyDescent="0.3">
      <c r="A19" s="47"/>
      <c r="B19" s="38" t="s">
        <v>942</v>
      </c>
      <c r="C19" s="47"/>
      <c r="D19" s="46" t="s">
        <v>943</v>
      </c>
      <c r="E19" s="48"/>
    </row>
    <row r="20" spans="1:5" x14ac:dyDescent="0.3">
      <c r="A20" s="47"/>
      <c r="B20" s="38" t="s">
        <v>944</v>
      </c>
      <c r="C20" s="47"/>
      <c r="D20" s="46" t="s">
        <v>945</v>
      </c>
      <c r="E20" s="48"/>
    </row>
    <row r="21" spans="1:5" x14ac:dyDescent="0.3">
      <c r="B21" s="38" t="s">
        <v>946</v>
      </c>
      <c r="D21" s="46" t="s">
        <v>947</v>
      </c>
      <c r="E21" s="48"/>
    </row>
    <row r="22" spans="1:5" x14ac:dyDescent="0.3">
      <c r="B22" s="38" t="s">
        <v>948</v>
      </c>
      <c r="D22" s="46" t="s">
        <v>949</v>
      </c>
      <c r="E22" s="48"/>
    </row>
    <row r="23" spans="1:5" x14ac:dyDescent="0.3">
      <c r="B23" s="38" t="s">
        <v>950</v>
      </c>
      <c r="D23" s="46" t="s">
        <v>951</v>
      </c>
      <c r="E23" s="48"/>
    </row>
    <row r="24" spans="1:5" x14ac:dyDescent="0.3">
      <c r="D24" s="49" t="s">
        <v>952</v>
      </c>
      <c r="E24" s="49" t="s">
        <v>953</v>
      </c>
    </row>
    <row r="25" spans="1:5" x14ac:dyDescent="0.3">
      <c r="D25" s="50" t="s">
        <v>954</v>
      </c>
      <c r="E25" s="44" t="s">
        <v>955</v>
      </c>
    </row>
    <row r="26" spans="1:5" x14ac:dyDescent="0.3">
      <c r="D26" s="50" t="s">
        <v>956</v>
      </c>
      <c r="E26" s="44" t="s">
        <v>957</v>
      </c>
    </row>
    <row r="27" spans="1:5" x14ac:dyDescent="0.3">
      <c r="D27" s="791" t="s">
        <v>958</v>
      </c>
      <c r="E27" s="44" t="s">
        <v>959</v>
      </c>
    </row>
    <row r="28" spans="1:5" x14ac:dyDescent="0.3">
      <c r="D28" s="792"/>
      <c r="E28" s="44" t="s">
        <v>960</v>
      </c>
    </row>
    <row r="29" spans="1:5" x14ac:dyDescent="0.3">
      <c r="D29" s="792"/>
      <c r="E29" s="44" t="s">
        <v>961</v>
      </c>
    </row>
    <row r="30" spans="1:5" x14ac:dyDescent="0.3">
      <c r="D30" s="793"/>
      <c r="E30" s="44" t="s">
        <v>962</v>
      </c>
    </row>
    <row r="31" spans="1:5" x14ac:dyDescent="0.3">
      <c r="D31" s="50" t="s">
        <v>963</v>
      </c>
      <c r="E31" s="44" t="s">
        <v>964</v>
      </c>
    </row>
    <row r="32" spans="1:5" x14ac:dyDescent="0.3">
      <c r="D32" s="50" t="s">
        <v>965</v>
      </c>
      <c r="E32" s="44" t="s">
        <v>966</v>
      </c>
    </row>
    <row r="33" spans="4:5" x14ac:dyDescent="0.3">
      <c r="D33" s="50" t="s">
        <v>967</v>
      </c>
      <c r="E33" s="44" t="s">
        <v>968</v>
      </c>
    </row>
    <row r="34" spans="4:5" x14ac:dyDescent="0.3">
      <c r="D34" s="50" t="s">
        <v>969</v>
      </c>
      <c r="E34" s="44" t="s">
        <v>970</v>
      </c>
    </row>
    <row r="35" spans="4:5" x14ac:dyDescent="0.3">
      <c r="D35" s="50" t="s">
        <v>971</v>
      </c>
      <c r="E35" s="44" t="s">
        <v>972</v>
      </c>
    </row>
    <row r="36" spans="4:5" x14ac:dyDescent="0.3">
      <c r="D36" s="50" t="s">
        <v>973</v>
      </c>
      <c r="E36" s="44" t="s">
        <v>974</v>
      </c>
    </row>
    <row r="37" spans="4:5" x14ac:dyDescent="0.3">
      <c r="D37" s="50" t="s">
        <v>975</v>
      </c>
      <c r="E37" s="44" t="s">
        <v>976</v>
      </c>
    </row>
    <row r="38" spans="4:5" x14ac:dyDescent="0.3">
      <c r="D38" s="50" t="s">
        <v>977</v>
      </c>
      <c r="E38" s="44" t="s">
        <v>978</v>
      </c>
    </row>
    <row r="39" spans="4:5" x14ac:dyDescent="0.3">
      <c r="D39" s="51" t="s">
        <v>979</v>
      </c>
      <c r="E39" s="44" t="s">
        <v>980</v>
      </c>
    </row>
    <row r="40" spans="4:5" x14ac:dyDescent="0.3">
      <c r="D40" s="51" t="s">
        <v>981</v>
      </c>
      <c r="E40" s="44" t="s">
        <v>982</v>
      </c>
    </row>
    <row r="41" spans="4:5" x14ac:dyDescent="0.3">
      <c r="D41" s="50" t="s">
        <v>983</v>
      </c>
      <c r="E41" s="44" t="s">
        <v>984</v>
      </c>
    </row>
    <row r="42" spans="4:5" x14ac:dyDescent="0.3">
      <c r="D42" s="50" t="s">
        <v>985</v>
      </c>
      <c r="E42" s="44" t="s">
        <v>986</v>
      </c>
    </row>
    <row r="43" spans="4:5" x14ac:dyDescent="0.3">
      <c r="D43" s="51" t="s">
        <v>987</v>
      </c>
      <c r="E43" s="44" t="s">
        <v>988</v>
      </c>
    </row>
    <row r="44" spans="4:5" x14ac:dyDescent="0.3">
      <c r="D44" s="52" t="s">
        <v>989</v>
      </c>
      <c r="E44" s="44" t="s">
        <v>990</v>
      </c>
    </row>
    <row r="45" spans="4:5" x14ac:dyDescent="0.3">
      <c r="D45" s="46" t="s">
        <v>991</v>
      </c>
      <c r="E45" s="44" t="s">
        <v>992</v>
      </c>
    </row>
    <row r="46" spans="4:5" x14ac:dyDescent="0.3">
      <c r="D46" s="46" t="s">
        <v>993</v>
      </c>
      <c r="E46" s="44" t="s">
        <v>994</v>
      </c>
    </row>
    <row r="47" spans="4:5" x14ac:dyDescent="0.3">
      <c r="D47" s="46" t="s">
        <v>995</v>
      </c>
      <c r="E47" s="44" t="s">
        <v>996</v>
      </c>
    </row>
    <row r="48" spans="4:5" x14ac:dyDescent="0.3">
      <c r="D48" s="46" t="s">
        <v>997</v>
      </c>
      <c r="E48" s="44" t="s">
        <v>998</v>
      </c>
    </row>
    <row r="49" spans="4:4" x14ac:dyDescent="0.3">
      <c r="D49" s="49" t="s">
        <v>999</v>
      </c>
    </row>
    <row r="50" spans="4:4" x14ac:dyDescent="0.3">
      <c r="D50" s="46" t="s">
        <v>1000</v>
      </c>
    </row>
    <row r="51" spans="4:4" x14ac:dyDescent="0.3">
      <c r="D51" s="46" t="s">
        <v>1001</v>
      </c>
    </row>
    <row r="52" spans="4:4" x14ac:dyDescent="0.3">
      <c r="D52" s="49" t="s">
        <v>1002</v>
      </c>
    </row>
    <row r="53" spans="4:4" x14ac:dyDescent="0.3">
      <c r="D53" s="52" t="s">
        <v>1003</v>
      </c>
    </row>
    <row r="54" spans="4:4" x14ac:dyDescent="0.3">
      <c r="D54" s="52" t="s">
        <v>1004</v>
      </c>
    </row>
    <row r="55" spans="4:4" x14ac:dyDescent="0.3">
      <c r="D55" s="52" t="s">
        <v>1005</v>
      </c>
    </row>
    <row r="56" spans="4:4" x14ac:dyDescent="0.3">
      <c r="D56" s="52" t="s">
        <v>1006</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A9C1-BE41-4568-A86A-07E34E681D0D}">
  <sheetPr>
    <tabColor rgb="FFBCFBB5"/>
  </sheetPr>
  <dimension ref="A1:AN65"/>
  <sheetViews>
    <sheetView showGridLines="0" view="pageBreakPreview" topLeftCell="J35" zoomScale="70" zoomScaleNormal="60" zoomScaleSheetLayoutView="70" workbookViewId="0">
      <selection activeCell="Y30" sqref="Y30:AE30"/>
    </sheetView>
  </sheetViews>
  <sheetFormatPr baseColWidth="10" defaultColWidth="10.88671875" defaultRowHeight="13.8" x14ac:dyDescent="0.3"/>
  <cols>
    <col min="1" max="1" width="38.44140625" style="31" customWidth="1"/>
    <col min="2" max="2" width="16.88671875" style="31" customWidth="1"/>
    <col min="3" max="3" width="22.88671875" style="31" customWidth="1"/>
    <col min="4" max="13" width="16.88671875" style="31" customWidth="1"/>
    <col min="14" max="14" width="22" style="31" customWidth="1"/>
    <col min="15" max="15" width="9.109375" style="31" customWidth="1"/>
    <col min="16" max="16" width="25.6640625" style="31" customWidth="1"/>
    <col min="17" max="18" width="20.109375" style="31" customWidth="1"/>
    <col min="19" max="22" width="16.5546875" style="31" customWidth="1"/>
    <col min="23" max="24" width="24.6640625" style="31" customWidth="1"/>
    <col min="25" max="27" width="18.109375" style="31" customWidth="1"/>
    <col min="28" max="28" width="22.6640625" style="31" customWidth="1"/>
    <col min="29" max="29" width="19" style="31" customWidth="1"/>
    <col min="30" max="30" width="19.44140625" style="31" customWidth="1"/>
    <col min="31" max="31" width="20.5546875" style="31" customWidth="1"/>
    <col min="32" max="32" width="18.44140625" style="31" bestFit="1" customWidth="1"/>
    <col min="33" max="36" width="13.109375" style="31" customWidth="1"/>
    <col min="37" max="37" width="4.6640625" style="31" customWidth="1"/>
    <col min="38" max="38" width="23" style="31" bestFit="1" customWidth="1"/>
    <col min="39" max="39" width="10.88671875" style="31"/>
    <col min="40" max="40" width="18.44140625" style="31" bestFit="1" customWidth="1"/>
    <col min="41" max="41" width="16.109375" style="31" customWidth="1"/>
    <col min="42" max="16384" width="10.88671875" style="31"/>
  </cols>
  <sheetData>
    <row r="1" spans="1:31" ht="32.25" customHeight="1" x14ac:dyDescent="0.3">
      <c r="A1" s="557"/>
      <c r="B1" s="560" t="s">
        <v>0</v>
      </c>
      <c r="C1" s="561"/>
      <c r="D1" s="561"/>
      <c r="E1" s="561"/>
      <c r="F1" s="561"/>
      <c r="G1" s="561"/>
      <c r="H1" s="561"/>
      <c r="I1" s="561"/>
      <c r="J1" s="561"/>
      <c r="K1" s="561"/>
      <c r="L1" s="561"/>
      <c r="M1" s="561"/>
      <c r="N1" s="561"/>
      <c r="O1" s="561"/>
      <c r="P1" s="561"/>
      <c r="Q1" s="561"/>
      <c r="R1" s="561"/>
      <c r="S1" s="561"/>
      <c r="T1" s="561"/>
      <c r="U1" s="561"/>
      <c r="V1" s="561"/>
      <c r="W1" s="561"/>
      <c r="X1" s="561"/>
      <c r="Y1" s="561"/>
      <c r="Z1" s="561"/>
      <c r="AA1" s="562"/>
      <c r="AB1" s="563" t="s">
        <v>1</v>
      </c>
      <c r="AC1" s="564"/>
      <c r="AD1" s="564"/>
      <c r="AE1" s="565"/>
    </row>
    <row r="2" spans="1:31" ht="30.75" customHeight="1" x14ac:dyDescent="0.3">
      <c r="A2" s="558"/>
      <c r="B2" s="560" t="s">
        <v>2</v>
      </c>
      <c r="C2" s="561"/>
      <c r="D2" s="561"/>
      <c r="E2" s="561"/>
      <c r="F2" s="561"/>
      <c r="G2" s="561"/>
      <c r="H2" s="561"/>
      <c r="I2" s="561"/>
      <c r="J2" s="561"/>
      <c r="K2" s="561"/>
      <c r="L2" s="561"/>
      <c r="M2" s="561"/>
      <c r="N2" s="561"/>
      <c r="O2" s="561"/>
      <c r="P2" s="561"/>
      <c r="Q2" s="561"/>
      <c r="R2" s="561"/>
      <c r="S2" s="561"/>
      <c r="T2" s="561"/>
      <c r="U2" s="561"/>
      <c r="V2" s="561"/>
      <c r="W2" s="561"/>
      <c r="X2" s="561"/>
      <c r="Y2" s="561"/>
      <c r="Z2" s="561"/>
      <c r="AA2" s="562"/>
      <c r="AB2" s="563" t="s">
        <v>112</v>
      </c>
      <c r="AC2" s="564"/>
      <c r="AD2" s="564"/>
      <c r="AE2" s="565"/>
    </row>
    <row r="3" spans="1:31" ht="24" customHeight="1" x14ac:dyDescent="0.3">
      <c r="A3" s="558"/>
      <c r="B3" s="566" t="s">
        <v>4</v>
      </c>
      <c r="C3" s="567"/>
      <c r="D3" s="567"/>
      <c r="E3" s="567"/>
      <c r="F3" s="567"/>
      <c r="G3" s="567"/>
      <c r="H3" s="567"/>
      <c r="I3" s="567"/>
      <c r="J3" s="567"/>
      <c r="K3" s="567"/>
      <c r="L3" s="567"/>
      <c r="M3" s="567"/>
      <c r="N3" s="567"/>
      <c r="O3" s="567"/>
      <c r="P3" s="567"/>
      <c r="Q3" s="567"/>
      <c r="R3" s="567"/>
      <c r="S3" s="567"/>
      <c r="T3" s="567"/>
      <c r="U3" s="567"/>
      <c r="V3" s="567"/>
      <c r="W3" s="567"/>
      <c r="X3" s="567"/>
      <c r="Y3" s="567"/>
      <c r="Z3" s="567"/>
      <c r="AA3" s="568"/>
      <c r="AB3" s="563" t="s">
        <v>113</v>
      </c>
      <c r="AC3" s="564"/>
      <c r="AD3" s="564"/>
      <c r="AE3" s="565"/>
    </row>
    <row r="4" spans="1:31" ht="21.75" customHeight="1" x14ac:dyDescent="0.3">
      <c r="A4" s="559"/>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6</v>
      </c>
      <c r="AC4" s="573"/>
      <c r="AD4" s="573"/>
      <c r="AE4" s="574"/>
    </row>
    <row r="5" spans="1:31" ht="9" customHeight="1" x14ac:dyDescent="0.3">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531" t="s">
        <v>7</v>
      </c>
      <c r="B7" s="532"/>
      <c r="C7" s="651" t="s">
        <v>8</v>
      </c>
      <c r="D7" s="531" t="s">
        <v>9</v>
      </c>
      <c r="E7" s="546"/>
      <c r="F7" s="546"/>
      <c r="G7" s="546"/>
      <c r="H7" s="532"/>
      <c r="I7" s="654">
        <v>45448</v>
      </c>
      <c r="J7" s="655"/>
      <c r="K7" s="531" t="s">
        <v>10</v>
      </c>
      <c r="L7" s="532"/>
      <c r="M7" s="660" t="s">
        <v>11</v>
      </c>
      <c r="N7" s="661"/>
      <c r="O7" s="641"/>
      <c r="P7" s="642"/>
      <c r="Q7" s="4"/>
      <c r="R7" s="4"/>
      <c r="S7" s="4"/>
      <c r="T7" s="4"/>
      <c r="U7" s="4"/>
      <c r="V7" s="4"/>
      <c r="W7" s="4"/>
      <c r="X7" s="4"/>
      <c r="Y7" s="4"/>
      <c r="Z7" s="5"/>
      <c r="AA7" s="4"/>
      <c r="AB7" s="4"/>
      <c r="AD7" s="7"/>
      <c r="AE7" s="8"/>
    </row>
    <row r="8" spans="1:31" x14ac:dyDescent="0.3">
      <c r="A8" s="533"/>
      <c r="B8" s="534"/>
      <c r="C8" s="652" t="s">
        <v>12</v>
      </c>
      <c r="D8" s="533"/>
      <c r="E8" s="547"/>
      <c r="F8" s="547"/>
      <c r="G8" s="547"/>
      <c r="H8" s="534"/>
      <c r="I8" s="656"/>
      <c r="J8" s="657"/>
      <c r="K8" s="533"/>
      <c r="L8" s="534"/>
      <c r="M8" s="643" t="s">
        <v>13</v>
      </c>
      <c r="N8" s="644"/>
      <c r="O8" s="645"/>
      <c r="P8" s="646"/>
      <c r="Q8" s="4"/>
      <c r="R8" s="4"/>
      <c r="S8" s="4"/>
      <c r="T8" s="4"/>
      <c r="U8" s="4"/>
      <c r="V8" s="4"/>
      <c r="W8" s="4"/>
      <c r="X8" s="4"/>
      <c r="Y8" s="4"/>
      <c r="Z8" s="5"/>
      <c r="AA8" s="4"/>
      <c r="AB8" s="4"/>
      <c r="AD8" s="7"/>
      <c r="AE8" s="8"/>
    </row>
    <row r="9" spans="1:31" x14ac:dyDescent="0.3">
      <c r="A9" s="535"/>
      <c r="B9" s="536"/>
      <c r="C9" s="653" t="s">
        <v>12</v>
      </c>
      <c r="D9" s="535"/>
      <c r="E9" s="548"/>
      <c r="F9" s="548"/>
      <c r="G9" s="548"/>
      <c r="H9" s="536"/>
      <c r="I9" s="658"/>
      <c r="J9" s="659"/>
      <c r="K9" s="535"/>
      <c r="L9" s="536"/>
      <c r="M9" s="647" t="s">
        <v>14</v>
      </c>
      <c r="N9" s="648"/>
      <c r="O9" s="649" t="s">
        <v>15</v>
      </c>
      <c r="P9" s="650"/>
      <c r="Q9" s="4"/>
      <c r="R9" s="4"/>
      <c r="S9" s="4"/>
      <c r="T9" s="4"/>
      <c r="U9" s="4"/>
      <c r="V9" s="4"/>
      <c r="W9" s="4"/>
      <c r="X9" s="4"/>
      <c r="Y9" s="4"/>
      <c r="Z9" s="5"/>
      <c r="AA9" s="4"/>
      <c r="AB9" s="4"/>
      <c r="AD9" s="7"/>
      <c r="AE9" s="8"/>
    </row>
    <row r="10" spans="1:31" ht="15" customHeight="1" x14ac:dyDescent="0.3">
      <c r="A10" s="57"/>
      <c r="B10" s="58"/>
      <c r="C10" s="58"/>
      <c r="D10" s="9"/>
      <c r="E10" s="9"/>
      <c r="F10" s="9"/>
      <c r="G10" s="9"/>
      <c r="H10" s="9"/>
      <c r="I10" s="332"/>
      <c r="J10" s="332"/>
      <c r="K10" s="9"/>
      <c r="L10" s="9"/>
      <c r="M10" s="333"/>
      <c r="N10" s="333"/>
      <c r="O10" s="41"/>
      <c r="P10" s="41"/>
      <c r="Q10" s="58"/>
      <c r="R10" s="58"/>
      <c r="S10" s="58"/>
      <c r="T10" s="58"/>
      <c r="U10" s="58"/>
      <c r="V10" s="58"/>
      <c r="W10" s="58"/>
      <c r="X10" s="58"/>
      <c r="Y10" s="58"/>
      <c r="Z10" s="59"/>
      <c r="AA10" s="58"/>
      <c r="AB10" s="58"/>
      <c r="AD10" s="60"/>
      <c r="AE10" s="61"/>
    </row>
    <row r="11" spans="1:31" ht="15" customHeight="1" x14ac:dyDescent="0.3">
      <c r="A11" s="531" t="s">
        <v>16</v>
      </c>
      <c r="B11" s="532"/>
      <c r="C11" s="469" t="s">
        <v>17</v>
      </c>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1"/>
    </row>
    <row r="12" spans="1:31" ht="15" customHeight="1" x14ac:dyDescent="0.3">
      <c r="A12" s="533"/>
      <c r="B12" s="534"/>
      <c r="C12" s="537"/>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9"/>
    </row>
    <row r="13" spans="1:31" ht="15" customHeight="1" x14ac:dyDescent="0.3">
      <c r="A13" s="535"/>
      <c r="B13" s="536"/>
      <c r="C13" s="540"/>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2"/>
    </row>
    <row r="14" spans="1:31" ht="9" customHeigh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3">
      <c r="A15" s="507" t="s">
        <v>18</v>
      </c>
      <c r="B15" s="508"/>
      <c r="C15" s="518" t="s">
        <v>19</v>
      </c>
      <c r="D15" s="519"/>
      <c r="E15" s="519"/>
      <c r="F15" s="519"/>
      <c r="G15" s="519"/>
      <c r="H15" s="519"/>
      <c r="I15" s="519"/>
      <c r="J15" s="519"/>
      <c r="K15" s="520"/>
      <c r="L15" s="512" t="s">
        <v>20</v>
      </c>
      <c r="M15" s="513"/>
      <c r="N15" s="513"/>
      <c r="O15" s="513"/>
      <c r="P15" s="513"/>
      <c r="Q15" s="514"/>
      <c r="R15" s="638" t="s">
        <v>21</v>
      </c>
      <c r="S15" s="639"/>
      <c r="T15" s="639"/>
      <c r="U15" s="639"/>
      <c r="V15" s="639"/>
      <c r="W15" s="639"/>
      <c r="X15" s="640"/>
      <c r="Y15" s="512" t="s">
        <v>22</v>
      </c>
      <c r="Z15" s="514"/>
      <c r="AA15" s="509" t="s">
        <v>23</v>
      </c>
      <c r="AB15" s="510"/>
      <c r="AC15" s="510"/>
      <c r="AD15" s="510"/>
      <c r="AE15" s="511"/>
    </row>
    <row r="16" spans="1:31" ht="9" customHeight="1" x14ac:dyDescent="0.3">
      <c r="A16" s="6"/>
      <c r="B16" s="4"/>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D16" s="7"/>
      <c r="AE16" s="8"/>
    </row>
    <row r="17" spans="1:36" s="334" customFormat="1" ht="37.5" customHeight="1" x14ac:dyDescent="0.3">
      <c r="A17" s="507" t="s">
        <v>24</v>
      </c>
      <c r="B17" s="508"/>
      <c r="C17" s="509" t="s">
        <v>114</v>
      </c>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1"/>
    </row>
    <row r="18" spans="1:36" ht="16.5" customHeigh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6" ht="32.1" customHeight="1" x14ac:dyDescent="0.3">
      <c r="A19" s="512" t="s">
        <v>26</v>
      </c>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4"/>
    </row>
    <row r="20" spans="1:36" ht="32.1" customHeight="1" x14ac:dyDescent="0.3">
      <c r="A20" s="72" t="s">
        <v>27</v>
      </c>
      <c r="B20" s="515" t="s">
        <v>28</v>
      </c>
      <c r="C20" s="516"/>
      <c r="D20" s="516"/>
      <c r="E20" s="516"/>
      <c r="F20" s="516"/>
      <c r="G20" s="516"/>
      <c r="H20" s="516"/>
      <c r="I20" s="516"/>
      <c r="J20" s="516"/>
      <c r="K20" s="516"/>
      <c r="L20" s="516"/>
      <c r="M20" s="516"/>
      <c r="N20" s="516"/>
      <c r="O20" s="517"/>
      <c r="P20" s="512" t="s">
        <v>29</v>
      </c>
      <c r="Q20" s="513"/>
      <c r="R20" s="513"/>
      <c r="S20" s="513"/>
      <c r="T20" s="513"/>
      <c r="U20" s="513"/>
      <c r="V20" s="513"/>
      <c r="W20" s="513"/>
      <c r="X20" s="513"/>
      <c r="Y20" s="513"/>
      <c r="Z20" s="513"/>
      <c r="AA20" s="513"/>
      <c r="AB20" s="513"/>
      <c r="AC20" s="513"/>
      <c r="AD20" s="513"/>
      <c r="AE20" s="514"/>
    </row>
    <row r="21" spans="1:36" ht="32.1" customHeight="1" x14ac:dyDescent="0.3">
      <c r="A21" s="57"/>
      <c r="B21" s="80" t="s">
        <v>30</v>
      </c>
      <c r="C21" s="81" t="s">
        <v>12</v>
      </c>
      <c r="D21" s="81" t="s">
        <v>31</v>
      </c>
      <c r="E21" s="81" t="s">
        <v>32</v>
      </c>
      <c r="F21" s="81" t="s">
        <v>8</v>
      </c>
      <c r="G21" s="81" t="s">
        <v>33</v>
      </c>
      <c r="H21" s="81" t="s">
        <v>34</v>
      </c>
      <c r="I21" s="81" t="s">
        <v>35</v>
      </c>
      <c r="J21" s="81" t="s">
        <v>36</v>
      </c>
      <c r="K21" s="81" t="s">
        <v>37</v>
      </c>
      <c r="L21" s="81" t="s">
        <v>38</v>
      </c>
      <c r="M21" s="81" t="s">
        <v>39</v>
      </c>
      <c r="N21" s="81" t="s">
        <v>40</v>
      </c>
      <c r="O21" s="82" t="s">
        <v>41</v>
      </c>
      <c r="P21" s="103"/>
      <c r="Q21" s="72" t="s">
        <v>30</v>
      </c>
      <c r="R21" s="73" t="s">
        <v>12</v>
      </c>
      <c r="S21" s="73" t="s">
        <v>31</v>
      </c>
      <c r="T21" s="73" t="s">
        <v>32</v>
      </c>
      <c r="U21" s="73" t="s">
        <v>8</v>
      </c>
      <c r="V21" s="73" t="s">
        <v>33</v>
      </c>
      <c r="W21" s="73" t="s">
        <v>34</v>
      </c>
      <c r="X21" s="73" t="s">
        <v>35</v>
      </c>
      <c r="Y21" s="73" t="s">
        <v>36</v>
      </c>
      <c r="Z21" s="73" t="s">
        <v>37</v>
      </c>
      <c r="AA21" s="73" t="s">
        <v>38</v>
      </c>
      <c r="AB21" s="73" t="s">
        <v>39</v>
      </c>
      <c r="AC21" s="73" t="s">
        <v>40</v>
      </c>
      <c r="AD21" s="102" t="s">
        <v>42</v>
      </c>
      <c r="AE21" s="102" t="s">
        <v>43</v>
      </c>
    </row>
    <row r="22" spans="1:36" ht="32.1" customHeight="1" x14ac:dyDescent="0.3">
      <c r="A22" s="99" t="s">
        <v>44</v>
      </c>
      <c r="B22" s="335">
        <v>0</v>
      </c>
      <c r="C22" s="336">
        <v>32007000</v>
      </c>
      <c r="D22" s="370">
        <v>0</v>
      </c>
      <c r="E22" s="370">
        <v>0</v>
      </c>
      <c r="F22" s="370">
        <v>0</v>
      </c>
      <c r="G22" s="370">
        <v>18826842</v>
      </c>
      <c r="H22" s="370"/>
      <c r="I22" s="370"/>
      <c r="J22" s="370"/>
      <c r="K22" s="370"/>
      <c r="L22" s="370"/>
      <c r="M22" s="370"/>
      <c r="N22" s="370">
        <f>SUM(B22:M22)</f>
        <v>50833842</v>
      </c>
      <c r="O22" s="337"/>
      <c r="P22" s="99" t="s">
        <v>45</v>
      </c>
      <c r="Q22" s="338">
        <v>0</v>
      </c>
      <c r="R22" s="339">
        <v>377491666.66666663</v>
      </c>
      <c r="S22" s="339">
        <v>566237500</v>
      </c>
      <c r="T22" s="373">
        <v>188745833.33333331</v>
      </c>
      <c r="U22" s="373">
        <v>0</v>
      </c>
      <c r="V22" s="373"/>
      <c r="W22" s="373"/>
      <c r="X22" s="373"/>
      <c r="Y22" s="373"/>
      <c r="Z22" s="373"/>
      <c r="AA22" s="373"/>
      <c r="AB22" s="373"/>
      <c r="AC22" s="373">
        <f>SUM(Q22:AB22)</f>
        <v>1132475000</v>
      </c>
      <c r="AE22" s="374"/>
    </row>
    <row r="23" spans="1:36" ht="32.1" customHeight="1" x14ac:dyDescent="0.3">
      <c r="A23" s="100" t="s">
        <v>46</v>
      </c>
      <c r="B23" s="340"/>
      <c r="C23" s="341"/>
      <c r="D23" s="371"/>
      <c r="E23" s="371">
        <v>3466667</v>
      </c>
      <c r="F23" s="371">
        <v>3776666</v>
      </c>
      <c r="G23" s="371"/>
      <c r="H23" s="371"/>
      <c r="I23" s="371"/>
      <c r="J23" s="371"/>
      <c r="K23" s="371"/>
      <c r="L23" s="371"/>
      <c r="M23" s="371"/>
      <c r="N23" s="371">
        <f>SUM(B23:M23)</f>
        <v>7243333</v>
      </c>
      <c r="O23" s="342" t="str">
        <f>IFERROR(N23/(SUMIF(B23:M23,"&gt;0",B22:M22))," ")</f>
        <v xml:space="preserve"> </v>
      </c>
      <c r="P23" s="100" t="s">
        <v>47</v>
      </c>
      <c r="Q23" s="340">
        <v>0</v>
      </c>
      <c r="R23" s="341">
        <v>440771400</v>
      </c>
      <c r="S23" s="341">
        <v>102703825</v>
      </c>
      <c r="T23" s="371">
        <v>21987472</v>
      </c>
      <c r="U23" s="371">
        <v>15029417</v>
      </c>
      <c r="V23" s="371"/>
      <c r="W23" s="371"/>
      <c r="X23" s="371"/>
      <c r="Y23" s="371"/>
      <c r="Z23" s="371"/>
      <c r="AA23" s="371"/>
      <c r="AB23" s="371"/>
      <c r="AC23" s="371">
        <f>SUM(Q23:AB23)</f>
        <v>580492114</v>
      </c>
      <c r="AD23" s="440">
        <f>AC23/SUM(Q22:V22)</f>
        <v>0.51258713349080554</v>
      </c>
      <c r="AE23" s="376">
        <f>AC23/AC22</f>
        <v>0.51258713349080554</v>
      </c>
    </row>
    <row r="24" spans="1:36" ht="32.1" customHeight="1" x14ac:dyDescent="0.3">
      <c r="A24" s="100" t="s">
        <v>48</v>
      </c>
      <c r="B24" s="335">
        <v>0</v>
      </c>
      <c r="C24" s="336">
        <v>32007000</v>
      </c>
      <c r="D24" s="370">
        <v>0</v>
      </c>
      <c r="E24" s="370">
        <v>0</v>
      </c>
      <c r="F24" s="370">
        <v>0</v>
      </c>
      <c r="G24" s="370">
        <v>18826842</v>
      </c>
      <c r="H24" s="371"/>
      <c r="I24" s="371"/>
      <c r="J24" s="371"/>
      <c r="K24" s="371"/>
      <c r="L24" s="371"/>
      <c r="M24" s="371"/>
      <c r="N24" s="371">
        <f>SUM(B24:M24)-N23</f>
        <v>43590509</v>
      </c>
      <c r="O24" s="343"/>
      <c r="P24" s="100" t="s">
        <v>44</v>
      </c>
      <c r="Q24" s="340"/>
      <c r="R24" s="341">
        <v>0</v>
      </c>
      <c r="S24" s="341">
        <v>377491666.66666663</v>
      </c>
      <c r="T24" s="371">
        <v>566237500</v>
      </c>
      <c r="U24" s="371">
        <v>188745833.33333331</v>
      </c>
      <c r="V24" s="371"/>
      <c r="W24" s="371"/>
      <c r="X24" s="371"/>
      <c r="Y24" s="371"/>
      <c r="Z24" s="371"/>
      <c r="AA24" s="371"/>
      <c r="AB24" s="371"/>
      <c r="AC24" s="371">
        <f>SUM(Q24:AB24)</f>
        <v>1132475000</v>
      </c>
      <c r="AD24" s="375"/>
      <c r="AE24" s="377"/>
      <c r="AG24" s="369">
        <f>+N24+'M1-DGC'!N22</f>
        <v>714468646.33333337</v>
      </c>
      <c r="AH24" s="369">
        <f>+AC23+'M1-DGC'!AC23</f>
        <v>1866680929</v>
      </c>
    </row>
    <row r="25" spans="1:36" ht="32.1" customHeight="1" x14ac:dyDescent="0.3">
      <c r="A25" s="101" t="s">
        <v>49</v>
      </c>
      <c r="B25" s="344">
        <v>18816799</v>
      </c>
      <c r="C25" s="345">
        <v>14769044</v>
      </c>
      <c r="D25" s="372">
        <v>8000000</v>
      </c>
      <c r="E25" s="372">
        <v>1365155</v>
      </c>
      <c r="F25" s="372">
        <v>614310</v>
      </c>
      <c r="G25" s="372"/>
      <c r="H25" s="372"/>
      <c r="I25" s="372"/>
      <c r="J25" s="372"/>
      <c r="K25" s="372"/>
      <c r="L25" s="372"/>
      <c r="M25" s="372"/>
      <c r="N25" s="372">
        <f>SUM(B25:M25)</f>
        <v>43565308</v>
      </c>
      <c r="O25" s="346">
        <f>IFERROR(N25/(SUMIF(B25:M25,"&gt;0",B24:M24))," ")</f>
        <v>1.361118130408973</v>
      </c>
      <c r="P25" s="101" t="s">
        <v>49</v>
      </c>
      <c r="Q25" s="344">
        <v>0</v>
      </c>
      <c r="R25" s="345">
        <v>0</v>
      </c>
      <c r="S25" s="345">
        <v>32119719</v>
      </c>
      <c r="T25" s="372">
        <v>72882317</v>
      </c>
      <c r="U25" s="372">
        <v>113637659</v>
      </c>
      <c r="V25" s="372"/>
      <c r="W25" s="372"/>
      <c r="X25" s="372"/>
      <c r="Y25" s="372"/>
      <c r="Z25" s="372"/>
      <c r="AA25" s="372"/>
      <c r="AB25" s="372"/>
      <c r="AC25" s="372">
        <f>SUM(Q25:AB25)</f>
        <v>218639695</v>
      </c>
      <c r="AD25" s="439">
        <f>AC25/SUM(Q24:V24)</f>
        <v>0.1930635952228526</v>
      </c>
      <c r="AE25" s="378">
        <f>AC25/AC24</f>
        <v>0.1930635952228526</v>
      </c>
      <c r="AG25" s="369">
        <f>+N25+'M1-DGC'!N25</f>
        <v>644694510</v>
      </c>
      <c r="AH25" s="369">
        <f>+AC25+'M1-DGC'!AC25</f>
        <v>534091661</v>
      </c>
      <c r="AI25" s="31" t="s">
        <v>115</v>
      </c>
    </row>
    <row r="26" spans="1:36" s="347" customFormat="1" ht="16.5" customHeight="1" x14ac:dyDescent="0.25">
      <c r="N26" s="348"/>
      <c r="Q26" s="348"/>
      <c r="AG26" s="31" t="s">
        <v>116</v>
      </c>
      <c r="AH26" s="31" t="s">
        <v>117</v>
      </c>
      <c r="AI26" s="31"/>
      <c r="AJ26" s="31"/>
    </row>
    <row r="27" spans="1:36" ht="33.9" customHeight="1" x14ac:dyDescent="0.3">
      <c r="A27" s="503" t="s">
        <v>50</v>
      </c>
      <c r="B27" s="504"/>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5"/>
    </row>
    <row r="28" spans="1:36" ht="15" customHeight="1" x14ac:dyDescent="0.3">
      <c r="A28" s="473" t="s">
        <v>51</v>
      </c>
      <c r="B28" s="475" t="s">
        <v>52</v>
      </c>
      <c r="C28" s="475"/>
      <c r="D28" s="475" t="s">
        <v>53</v>
      </c>
      <c r="E28" s="475"/>
      <c r="F28" s="475"/>
      <c r="G28" s="475"/>
      <c r="H28" s="475"/>
      <c r="I28" s="475"/>
      <c r="J28" s="475"/>
      <c r="K28" s="475"/>
      <c r="L28" s="475"/>
      <c r="M28" s="475"/>
      <c r="N28" s="475"/>
      <c r="O28" s="475"/>
      <c r="P28" s="475" t="s">
        <v>40</v>
      </c>
      <c r="Q28" s="475" t="s">
        <v>54</v>
      </c>
      <c r="R28" s="475"/>
      <c r="S28" s="475"/>
      <c r="T28" s="475"/>
      <c r="U28" s="475"/>
      <c r="V28" s="475"/>
      <c r="W28" s="475"/>
      <c r="X28" s="475"/>
      <c r="Y28" s="475" t="s">
        <v>55</v>
      </c>
      <c r="Z28" s="475"/>
      <c r="AA28" s="475"/>
      <c r="AB28" s="475"/>
      <c r="AC28" s="475"/>
      <c r="AD28" s="475"/>
      <c r="AE28" s="502"/>
    </row>
    <row r="29" spans="1:36" ht="27" customHeight="1" x14ac:dyDescent="0.3">
      <c r="A29" s="473"/>
      <c r="B29" s="475"/>
      <c r="C29" s="475"/>
      <c r="D29" s="68" t="s">
        <v>30</v>
      </c>
      <c r="E29" s="68" t="s">
        <v>12</v>
      </c>
      <c r="F29" s="68" t="s">
        <v>31</v>
      </c>
      <c r="G29" s="68" t="s">
        <v>32</v>
      </c>
      <c r="H29" s="68" t="s">
        <v>8</v>
      </c>
      <c r="I29" s="68" t="s">
        <v>33</v>
      </c>
      <c r="J29" s="68" t="s">
        <v>34</v>
      </c>
      <c r="K29" s="68" t="s">
        <v>35</v>
      </c>
      <c r="L29" s="68" t="s">
        <v>36</v>
      </c>
      <c r="M29" s="68" t="s">
        <v>37</v>
      </c>
      <c r="N29" s="68" t="s">
        <v>38</v>
      </c>
      <c r="O29" s="68" t="s">
        <v>39</v>
      </c>
      <c r="P29" s="475"/>
      <c r="Q29" s="475"/>
      <c r="R29" s="475"/>
      <c r="S29" s="475"/>
      <c r="T29" s="475"/>
      <c r="U29" s="475"/>
      <c r="V29" s="475"/>
      <c r="W29" s="475"/>
      <c r="X29" s="475"/>
      <c r="Y29" s="475"/>
      <c r="Z29" s="475"/>
      <c r="AA29" s="475"/>
      <c r="AB29" s="475"/>
      <c r="AC29" s="475"/>
      <c r="AD29" s="475"/>
      <c r="AE29" s="502"/>
    </row>
    <row r="30" spans="1:36" ht="120.75" customHeight="1" x14ac:dyDescent="0.3">
      <c r="A30" s="107" t="str">
        <f>C17</f>
        <v>Diseñar e implementar una (1) estrategia para el desarrollo de capacidades socioemocionales y técnicas de las mujeres en toda su diversidad para su emprendimiento y empleabilidad.</v>
      </c>
      <c r="B30" s="496"/>
      <c r="C30" s="496"/>
      <c r="D30" s="71"/>
      <c r="E30" s="71"/>
      <c r="F30" s="71"/>
      <c r="G30" s="71"/>
      <c r="H30" s="71"/>
      <c r="I30" s="71"/>
      <c r="J30" s="71"/>
      <c r="K30" s="71"/>
      <c r="L30" s="71"/>
      <c r="M30" s="71"/>
      <c r="N30" s="71"/>
      <c r="O30" s="71"/>
      <c r="P30" s="77">
        <f>SUM(D30:O30)</f>
        <v>0</v>
      </c>
      <c r="Q30" s="629" t="s">
        <v>56</v>
      </c>
      <c r="R30" s="629"/>
      <c r="S30" s="629"/>
      <c r="T30" s="629"/>
      <c r="U30" s="629"/>
      <c r="V30" s="629"/>
      <c r="W30" s="629"/>
      <c r="X30" s="629"/>
      <c r="Y30" s="630" t="s">
        <v>1013</v>
      </c>
      <c r="Z30" s="631"/>
      <c r="AA30" s="631"/>
      <c r="AB30" s="631"/>
      <c r="AC30" s="631"/>
      <c r="AD30" s="631"/>
      <c r="AE30" s="632"/>
    </row>
    <row r="31" spans="1:36" ht="12" customHeight="1" x14ac:dyDescent="0.3">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6" ht="45" customHeight="1" x14ac:dyDescent="0.3">
      <c r="A32" s="469" t="s">
        <v>58</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1"/>
    </row>
    <row r="33" spans="1:40" ht="23.1" customHeight="1" x14ac:dyDescent="0.3">
      <c r="A33" s="473" t="s">
        <v>59</v>
      </c>
      <c r="B33" s="475" t="s">
        <v>60</v>
      </c>
      <c r="C33" s="475" t="s">
        <v>52</v>
      </c>
      <c r="D33" s="475" t="s">
        <v>61</v>
      </c>
      <c r="E33" s="475"/>
      <c r="F33" s="475"/>
      <c r="G33" s="475"/>
      <c r="H33" s="475"/>
      <c r="I33" s="475"/>
      <c r="J33" s="475"/>
      <c r="K33" s="475"/>
      <c r="L33" s="475"/>
      <c r="M33" s="475"/>
      <c r="N33" s="475"/>
      <c r="O33" s="475"/>
      <c r="P33" s="475"/>
      <c r="Q33" s="475" t="s">
        <v>62</v>
      </c>
      <c r="R33" s="475"/>
      <c r="S33" s="475"/>
      <c r="T33" s="475"/>
      <c r="U33" s="475"/>
      <c r="V33" s="475"/>
      <c r="W33" s="475"/>
      <c r="X33" s="475"/>
      <c r="Y33" s="475"/>
      <c r="Z33" s="475"/>
      <c r="AA33" s="475"/>
      <c r="AB33" s="475"/>
      <c r="AC33" s="475"/>
      <c r="AD33" s="475"/>
      <c r="AE33" s="502"/>
      <c r="AF33" s="349"/>
      <c r="AG33" s="349"/>
      <c r="AH33" s="349"/>
      <c r="AI33" s="349"/>
      <c r="AJ33" s="349"/>
      <c r="AK33" s="349"/>
      <c r="AL33" s="349"/>
      <c r="AM33" s="349"/>
      <c r="AN33" s="349"/>
    </row>
    <row r="34" spans="1:40" ht="27" customHeight="1" x14ac:dyDescent="0.3">
      <c r="A34" s="633"/>
      <c r="B34" s="634"/>
      <c r="C34" s="635"/>
      <c r="D34" s="260" t="s">
        <v>30</v>
      </c>
      <c r="E34" s="260" t="s">
        <v>12</v>
      </c>
      <c r="F34" s="260" t="s">
        <v>31</v>
      </c>
      <c r="G34" s="260" t="s">
        <v>32</v>
      </c>
      <c r="H34" s="260" t="s">
        <v>8</v>
      </c>
      <c r="I34" s="260" t="s">
        <v>33</v>
      </c>
      <c r="J34" s="260" t="s">
        <v>34</v>
      </c>
      <c r="K34" s="260" t="s">
        <v>35</v>
      </c>
      <c r="L34" s="260" t="s">
        <v>36</v>
      </c>
      <c r="M34" s="260" t="s">
        <v>37</v>
      </c>
      <c r="N34" s="260" t="s">
        <v>38</v>
      </c>
      <c r="O34" s="260" t="s">
        <v>39</v>
      </c>
      <c r="P34" s="260" t="s">
        <v>40</v>
      </c>
      <c r="Q34" s="607" t="s">
        <v>63</v>
      </c>
      <c r="R34" s="608"/>
      <c r="S34" s="608"/>
      <c r="T34" s="636"/>
      <c r="U34" s="634" t="s">
        <v>64</v>
      </c>
      <c r="V34" s="634"/>
      <c r="W34" s="634"/>
      <c r="X34" s="634"/>
      <c r="Y34" s="634" t="s">
        <v>65</v>
      </c>
      <c r="Z34" s="634"/>
      <c r="AA34" s="634"/>
      <c r="AB34" s="634"/>
      <c r="AC34" s="634" t="s">
        <v>66</v>
      </c>
      <c r="AD34" s="634"/>
      <c r="AE34" s="637"/>
      <c r="AF34" s="349"/>
      <c r="AG34" s="31" t="s">
        <v>67</v>
      </c>
      <c r="AH34" s="31" t="s">
        <v>68</v>
      </c>
      <c r="AI34" s="349" t="s">
        <v>69</v>
      </c>
      <c r="AJ34" s="349"/>
      <c r="AK34" s="349"/>
      <c r="AL34" s="349"/>
      <c r="AM34" s="349"/>
      <c r="AN34" s="349"/>
    </row>
    <row r="35" spans="1:40" ht="254.4" customHeight="1" x14ac:dyDescent="0.3">
      <c r="A35" s="610" t="s">
        <v>114</v>
      </c>
      <c r="B35" s="612">
        <f>B41+B43</f>
        <v>0.35</v>
      </c>
      <c r="C35" s="254" t="s">
        <v>70</v>
      </c>
      <c r="D35" s="255">
        <f>D65</f>
        <v>0</v>
      </c>
      <c r="E35" s="255">
        <f t="shared" ref="E35:I35" si="0">E65</f>
        <v>2.8571428571428576E-3</v>
      </c>
      <c r="F35" s="255">
        <f t="shared" si="0"/>
        <v>3.7142857142857151E-2</v>
      </c>
      <c r="G35" s="255">
        <f t="shared" si="0"/>
        <v>8.2857142857142879E-2</v>
      </c>
      <c r="H35" s="255">
        <f t="shared" si="0"/>
        <v>7.7142857142857152E-2</v>
      </c>
      <c r="I35" s="255">
        <f t="shared" si="0"/>
        <v>0</v>
      </c>
      <c r="J35" s="255"/>
      <c r="K35" s="255"/>
      <c r="L35" s="255"/>
      <c r="M35" s="255"/>
      <c r="N35" s="255"/>
      <c r="O35" s="255"/>
      <c r="P35" s="256">
        <f>SUM(D35:O35)</f>
        <v>0.20000000000000004</v>
      </c>
      <c r="Q35" s="614" t="s">
        <v>118</v>
      </c>
      <c r="R35" s="615"/>
      <c r="S35" s="615"/>
      <c r="T35" s="616"/>
      <c r="U35" s="620" t="s">
        <v>119</v>
      </c>
      <c r="V35" s="621"/>
      <c r="W35" s="621"/>
      <c r="X35" s="622"/>
      <c r="Y35" s="626" t="s">
        <v>120</v>
      </c>
      <c r="Z35" s="597"/>
      <c r="AA35" s="597"/>
      <c r="AB35" s="627"/>
      <c r="AC35" s="596" t="s">
        <v>121</v>
      </c>
      <c r="AD35" s="597"/>
      <c r="AE35" s="598"/>
      <c r="AF35" s="349"/>
      <c r="AG35" s="349"/>
      <c r="AH35" s="350" t="s">
        <v>122</v>
      </c>
      <c r="AI35" s="350" t="s">
        <v>123</v>
      </c>
      <c r="AJ35" s="349"/>
      <c r="AK35" s="349"/>
      <c r="AL35" s="349"/>
      <c r="AM35" s="349"/>
      <c r="AN35" s="349"/>
    </row>
    <row r="36" spans="1:40" ht="254.4" customHeight="1" x14ac:dyDescent="0.3">
      <c r="A36" s="611"/>
      <c r="B36" s="613"/>
      <c r="C36" s="23" t="s">
        <v>77</v>
      </c>
      <c r="D36" s="205">
        <f>D62</f>
        <v>0</v>
      </c>
      <c r="E36" s="205">
        <f t="shared" ref="E36:I36" si="1">E62</f>
        <v>1.4285714285714288E-3</v>
      </c>
      <c r="F36" s="205">
        <f t="shared" si="1"/>
        <v>4.0000000000000008E-2</v>
      </c>
      <c r="G36" s="205">
        <f t="shared" si="1"/>
        <v>6.8571428571428589E-2</v>
      </c>
      <c r="H36" s="205">
        <f t="shared" si="1"/>
        <v>9.0000000000000011E-2</v>
      </c>
      <c r="I36" s="205">
        <f t="shared" si="1"/>
        <v>0</v>
      </c>
      <c r="J36" s="174"/>
      <c r="K36" s="174"/>
      <c r="L36" s="174"/>
      <c r="M36" s="174"/>
      <c r="N36" s="174"/>
      <c r="O36" s="174"/>
      <c r="P36" s="174">
        <f>SUM(D36:O36)</f>
        <v>0.20000000000000004</v>
      </c>
      <c r="Q36" s="617"/>
      <c r="R36" s="618"/>
      <c r="S36" s="618"/>
      <c r="T36" s="619"/>
      <c r="U36" s="623"/>
      <c r="V36" s="624"/>
      <c r="W36" s="624"/>
      <c r="X36" s="625"/>
      <c r="Y36" s="599"/>
      <c r="Z36" s="600"/>
      <c r="AA36" s="600"/>
      <c r="AB36" s="628"/>
      <c r="AC36" s="599"/>
      <c r="AD36" s="600"/>
      <c r="AE36" s="601"/>
      <c r="AF36" s="349"/>
      <c r="AG36" s="349"/>
      <c r="AH36" s="351">
        <f>LEN(AH35)</f>
        <v>283</v>
      </c>
      <c r="AI36" s="351">
        <f>LEN(AI35)</f>
        <v>293</v>
      </c>
      <c r="AJ36" s="349"/>
      <c r="AK36" s="349"/>
      <c r="AL36" s="349"/>
      <c r="AM36" s="349"/>
      <c r="AN36" s="349"/>
    </row>
    <row r="37" spans="1:40" s="347" customFormat="1" ht="17.25" customHeight="1" x14ac:dyDescent="0.25">
      <c r="A37" s="352"/>
      <c r="AE37" s="353"/>
      <c r="AG37" s="31"/>
      <c r="AH37" s="31"/>
      <c r="AI37" s="31"/>
      <c r="AJ37" s="31"/>
    </row>
    <row r="38" spans="1:40" ht="45" customHeight="1" x14ac:dyDescent="0.3">
      <c r="A38" s="602" t="s">
        <v>78</v>
      </c>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603"/>
      <c r="AF38" s="349"/>
      <c r="AG38" s="349"/>
      <c r="AH38" s="349"/>
      <c r="AI38" s="349"/>
      <c r="AJ38" s="349"/>
      <c r="AK38" s="349"/>
      <c r="AL38" s="349"/>
      <c r="AM38" s="349"/>
      <c r="AN38" s="349"/>
    </row>
    <row r="39" spans="1:40" ht="26.1" customHeight="1" x14ac:dyDescent="0.3">
      <c r="A39" s="604" t="s">
        <v>79</v>
      </c>
      <c r="B39" s="474" t="s">
        <v>80</v>
      </c>
      <c r="C39" s="476" t="s">
        <v>81</v>
      </c>
      <c r="D39" s="478" t="s">
        <v>82</v>
      </c>
      <c r="E39" s="479"/>
      <c r="F39" s="479"/>
      <c r="G39" s="479"/>
      <c r="H39" s="479"/>
      <c r="I39" s="479"/>
      <c r="J39" s="479"/>
      <c r="K39" s="479"/>
      <c r="L39" s="479"/>
      <c r="M39" s="479"/>
      <c r="N39" s="479"/>
      <c r="O39" s="479"/>
      <c r="P39" s="480"/>
      <c r="Q39" s="474" t="s">
        <v>83</v>
      </c>
      <c r="R39" s="474"/>
      <c r="S39" s="474"/>
      <c r="T39" s="474"/>
      <c r="U39" s="474"/>
      <c r="V39" s="474"/>
      <c r="W39" s="474"/>
      <c r="X39" s="474"/>
      <c r="Y39" s="474"/>
      <c r="Z39" s="474"/>
      <c r="AA39" s="474"/>
      <c r="AB39" s="474"/>
      <c r="AC39" s="474"/>
      <c r="AD39" s="474"/>
      <c r="AE39" s="606"/>
      <c r="AF39" s="349"/>
      <c r="AG39" s="349"/>
      <c r="AH39" s="349"/>
      <c r="AI39" s="349"/>
      <c r="AJ39" s="349"/>
      <c r="AK39" s="349"/>
      <c r="AL39" s="349"/>
      <c r="AM39" s="349"/>
      <c r="AN39" s="349"/>
    </row>
    <row r="40" spans="1:40" ht="26.1" customHeight="1" x14ac:dyDescent="0.3">
      <c r="A40" s="605"/>
      <c r="B40" s="475"/>
      <c r="C40" s="477"/>
      <c r="D40" s="68" t="s">
        <v>84</v>
      </c>
      <c r="E40" s="68" t="s">
        <v>85</v>
      </c>
      <c r="F40" s="68" t="s">
        <v>86</v>
      </c>
      <c r="G40" s="68" t="s">
        <v>87</v>
      </c>
      <c r="H40" s="68" t="s">
        <v>88</v>
      </c>
      <c r="I40" s="68" t="s">
        <v>89</v>
      </c>
      <c r="J40" s="68" t="s">
        <v>90</v>
      </c>
      <c r="K40" s="68" t="s">
        <v>91</v>
      </c>
      <c r="L40" s="68" t="s">
        <v>92</v>
      </c>
      <c r="M40" s="68" t="s">
        <v>93</v>
      </c>
      <c r="N40" s="68" t="s">
        <v>94</v>
      </c>
      <c r="O40" s="68" t="s">
        <v>95</v>
      </c>
      <c r="P40" s="68" t="s">
        <v>96</v>
      </c>
      <c r="Q40" s="482" t="s">
        <v>97</v>
      </c>
      <c r="R40" s="483"/>
      <c r="S40" s="483"/>
      <c r="T40" s="483"/>
      <c r="U40" s="483"/>
      <c r="V40" s="483"/>
      <c r="W40" s="483"/>
      <c r="X40" s="484"/>
      <c r="Y40" s="607" t="s">
        <v>98</v>
      </c>
      <c r="Z40" s="608"/>
      <c r="AA40" s="608"/>
      <c r="AB40" s="608"/>
      <c r="AC40" s="608"/>
      <c r="AD40" s="608"/>
      <c r="AE40" s="609"/>
      <c r="AF40" s="354"/>
      <c r="AG40" s="354"/>
      <c r="AH40" s="354"/>
      <c r="AI40" s="354"/>
      <c r="AJ40" s="354"/>
      <c r="AK40" s="354"/>
      <c r="AL40" s="354"/>
      <c r="AM40" s="354"/>
      <c r="AN40" s="354"/>
    </row>
    <row r="41" spans="1:40" ht="60" customHeight="1" x14ac:dyDescent="0.3">
      <c r="A41" s="586" t="s">
        <v>124</v>
      </c>
      <c r="B41" s="587">
        <v>0.25</v>
      </c>
      <c r="C41" s="28" t="s">
        <v>70</v>
      </c>
      <c r="D41" s="29">
        <v>0</v>
      </c>
      <c r="E41" s="29">
        <v>0.02</v>
      </c>
      <c r="F41" s="29">
        <v>0.14000000000000001</v>
      </c>
      <c r="G41" s="29">
        <v>0.42</v>
      </c>
      <c r="H41" s="29">
        <v>0.42</v>
      </c>
      <c r="I41" s="29">
        <v>0</v>
      </c>
      <c r="J41" s="29"/>
      <c r="K41" s="29"/>
      <c r="L41" s="29"/>
      <c r="M41" s="29"/>
      <c r="N41" s="29"/>
      <c r="O41" s="29"/>
      <c r="P41" s="78">
        <f t="shared" ref="P41:P44" si="2">SUM(D41:O41)</f>
        <v>1</v>
      </c>
      <c r="Q41" s="588" t="s">
        <v>125</v>
      </c>
      <c r="R41" s="589"/>
      <c r="S41" s="589"/>
      <c r="T41" s="589"/>
      <c r="U41" s="589"/>
      <c r="V41" s="589"/>
      <c r="W41" s="589"/>
      <c r="X41" s="589"/>
      <c r="Y41" s="580" t="s">
        <v>126</v>
      </c>
      <c r="Z41" s="580"/>
      <c r="AA41" s="580"/>
      <c r="AB41" s="580"/>
      <c r="AC41" s="580"/>
      <c r="AD41" s="580"/>
      <c r="AE41" s="580"/>
      <c r="AF41" s="355"/>
      <c r="AG41" s="355"/>
      <c r="AH41" s="355"/>
      <c r="AI41" s="355"/>
      <c r="AJ41" s="355"/>
      <c r="AK41" s="355"/>
      <c r="AL41" s="355"/>
      <c r="AM41" s="355"/>
      <c r="AN41" s="355"/>
    </row>
    <row r="42" spans="1:40" ht="60" customHeight="1" x14ac:dyDescent="0.3">
      <c r="A42" s="586"/>
      <c r="B42" s="587"/>
      <c r="C42" s="26" t="s">
        <v>77</v>
      </c>
      <c r="D42" s="27">
        <v>0</v>
      </c>
      <c r="E42" s="27">
        <v>0.01</v>
      </c>
      <c r="F42" s="27">
        <v>0.16</v>
      </c>
      <c r="G42" s="27">
        <v>0.32</v>
      </c>
      <c r="H42" s="27">
        <v>0.51</v>
      </c>
      <c r="I42" s="27"/>
      <c r="J42" s="27"/>
      <c r="K42" s="27"/>
      <c r="L42" s="27"/>
      <c r="M42" s="27"/>
      <c r="N42" s="27"/>
      <c r="O42" s="27"/>
      <c r="P42" s="78">
        <f t="shared" si="2"/>
        <v>1</v>
      </c>
      <c r="Q42" s="590"/>
      <c r="R42" s="591"/>
      <c r="S42" s="591"/>
      <c r="T42" s="591"/>
      <c r="U42" s="591"/>
      <c r="V42" s="591"/>
      <c r="W42" s="591"/>
      <c r="X42" s="591"/>
      <c r="Y42" s="582"/>
      <c r="Z42" s="582"/>
      <c r="AA42" s="582"/>
      <c r="AB42" s="582"/>
      <c r="AC42" s="582"/>
      <c r="AD42" s="582"/>
      <c r="AE42" s="582"/>
    </row>
    <row r="43" spans="1:40" ht="60" customHeight="1" x14ac:dyDescent="0.3">
      <c r="A43" s="586" t="s">
        <v>127</v>
      </c>
      <c r="B43" s="587">
        <v>0.1</v>
      </c>
      <c r="C43" s="28" t="s">
        <v>70</v>
      </c>
      <c r="D43" s="29">
        <v>0</v>
      </c>
      <c r="E43" s="29">
        <v>0</v>
      </c>
      <c r="F43" s="29">
        <v>0.3</v>
      </c>
      <c r="G43" s="29">
        <v>0.4</v>
      </c>
      <c r="H43" s="29">
        <v>0.3</v>
      </c>
      <c r="I43" s="29">
        <v>0</v>
      </c>
      <c r="J43" s="29"/>
      <c r="K43" s="29"/>
      <c r="L43" s="29"/>
      <c r="M43" s="29"/>
      <c r="N43" s="29"/>
      <c r="O43" s="29"/>
      <c r="P43" s="78">
        <f t="shared" si="2"/>
        <v>1</v>
      </c>
      <c r="Q43" s="453" t="s">
        <v>128</v>
      </c>
      <c r="R43" s="454"/>
      <c r="S43" s="454"/>
      <c r="T43" s="454"/>
      <c r="U43" s="454"/>
      <c r="V43" s="454"/>
      <c r="W43" s="454"/>
      <c r="X43" s="454"/>
      <c r="Y43" s="580" t="s">
        <v>126</v>
      </c>
      <c r="Z43" s="581"/>
      <c r="AA43" s="581"/>
      <c r="AB43" s="581"/>
      <c r="AC43" s="581"/>
      <c r="AD43" s="581"/>
      <c r="AE43" s="581"/>
      <c r="AH43" s="350" t="s">
        <v>129</v>
      </c>
      <c r="AI43" s="356" t="s">
        <v>130</v>
      </c>
    </row>
    <row r="44" spans="1:40" ht="86.25" customHeight="1" x14ac:dyDescent="0.3">
      <c r="A44" s="592"/>
      <c r="B44" s="593"/>
      <c r="C44" s="257" t="s">
        <v>77</v>
      </c>
      <c r="D44" s="258">
        <v>0</v>
      </c>
      <c r="E44" s="258">
        <v>0</v>
      </c>
      <c r="F44" s="258">
        <v>0.3</v>
      </c>
      <c r="G44" s="258">
        <v>0.4</v>
      </c>
      <c r="H44" s="258">
        <v>0.3</v>
      </c>
      <c r="I44" s="258"/>
      <c r="J44" s="258"/>
      <c r="K44" s="258"/>
      <c r="L44" s="258"/>
      <c r="M44" s="258"/>
      <c r="N44" s="258"/>
      <c r="O44" s="258"/>
      <c r="P44" s="259">
        <f t="shared" si="2"/>
        <v>1</v>
      </c>
      <c r="Q44" s="594"/>
      <c r="R44" s="595"/>
      <c r="S44" s="595"/>
      <c r="T44" s="595"/>
      <c r="U44" s="595"/>
      <c r="V44" s="595"/>
      <c r="W44" s="595"/>
      <c r="X44" s="595"/>
      <c r="Y44" s="581"/>
      <c r="Z44" s="581"/>
      <c r="AA44" s="581"/>
      <c r="AB44" s="581"/>
      <c r="AC44" s="581"/>
      <c r="AD44" s="581"/>
      <c r="AE44" s="581"/>
      <c r="AH44" s="351">
        <f>LEN(AH43)</f>
        <v>294</v>
      </c>
      <c r="AI44" s="351">
        <f>LEN(AI43)</f>
        <v>295</v>
      </c>
    </row>
    <row r="45" spans="1:40" ht="15" customHeight="1" x14ac:dyDescent="0.3">
      <c r="A45" s="31" t="s">
        <v>111</v>
      </c>
    </row>
    <row r="46" spans="1:40" x14ac:dyDescent="0.25">
      <c r="A46" s="173"/>
      <c r="B46" s="173"/>
      <c r="C46" s="583"/>
      <c r="D46" s="584"/>
      <c r="E46" s="584"/>
      <c r="F46" s="584"/>
      <c r="G46" s="584"/>
      <c r="H46" s="584"/>
      <c r="I46" s="584"/>
      <c r="J46" s="584"/>
      <c r="K46" s="584"/>
      <c r="L46" s="584"/>
      <c r="M46" s="584"/>
      <c r="N46" s="584"/>
      <c r="O46" s="584"/>
      <c r="P46" s="584"/>
    </row>
    <row r="48" spans="1:40" hidden="1" x14ac:dyDescent="0.3"/>
    <row r="49" spans="1:16" hidden="1" x14ac:dyDescent="0.25">
      <c r="A49" s="585" t="s">
        <v>79</v>
      </c>
      <c r="B49" s="585" t="s">
        <v>80</v>
      </c>
      <c r="C49" s="577" t="s">
        <v>82</v>
      </c>
      <c r="D49" s="578"/>
      <c r="E49" s="578"/>
      <c r="F49" s="578"/>
      <c r="G49" s="578"/>
      <c r="H49" s="578"/>
      <c r="I49" s="578"/>
      <c r="J49" s="578"/>
      <c r="K49" s="578"/>
      <c r="L49" s="578"/>
      <c r="M49" s="578"/>
      <c r="N49" s="578"/>
      <c r="O49" s="578"/>
      <c r="P49" s="579"/>
    </row>
    <row r="50" spans="1:16" hidden="1" x14ac:dyDescent="0.3">
      <c r="A50" s="576"/>
      <c r="B50" s="576"/>
      <c r="C50" s="129" t="s">
        <v>81</v>
      </c>
      <c r="D50" s="129" t="s">
        <v>84</v>
      </c>
      <c r="E50" s="129" t="s">
        <v>85</v>
      </c>
      <c r="F50" s="129" t="s">
        <v>86</v>
      </c>
      <c r="G50" s="129" t="s">
        <v>87</v>
      </c>
      <c r="H50" s="129" t="s">
        <v>88</v>
      </c>
      <c r="I50" s="129" t="s">
        <v>89</v>
      </c>
      <c r="J50" s="129" t="s">
        <v>90</v>
      </c>
      <c r="K50" s="129" t="s">
        <v>91</v>
      </c>
      <c r="L50" s="129" t="s">
        <v>92</v>
      </c>
      <c r="M50" s="129" t="s">
        <v>93</v>
      </c>
      <c r="N50" s="129" t="s">
        <v>94</v>
      </c>
      <c r="O50" s="129" t="s">
        <v>95</v>
      </c>
      <c r="P50" s="129" t="s">
        <v>96</v>
      </c>
    </row>
    <row r="51" spans="1:16" hidden="1" x14ac:dyDescent="0.3">
      <c r="A51" s="575" t="str">
        <f>A41</f>
        <v>5. Implementar la ruta de divulgación y orientación para la formación y oferta de empleo y emprendimiento de mujeres diseñada en el marco de la estrategia de emprendimiento y empleabilidad.</v>
      </c>
      <c r="B51" s="575">
        <v>0.25</v>
      </c>
      <c r="C51" s="130" t="s">
        <v>70</v>
      </c>
      <c r="D51" s="357">
        <f>D41*$B$41/$P$41</f>
        <v>0</v>
      </c>
      <c r="E51" s="357">
        <f t="shared" ref="E51:I51" si="3">E41*$B$41/$P$41</f>
        <v>5.0000000000000001E-3</v>
      </c>
      <c r="F51" s="357">
        <f t="shared" si="3"/>
        <v>3.5000000000000003E-2</v>
      </c>
      <c r="G51" s="357">
        <f t="shared" si="3"/>
        <v>0.105</v>
      </c>
      <c r="H51" s="357">
        <f t="shared" si="3"/>
        <v>0.105</v>
      </c>
      <c r="I51" s="357">
        <f t="shared" si="3"/>
        <v>0</v>
      </c>
      <c r="J51" s="357"/>
      <c r="K51" s="357"/>
      <c r="L51" s="357"/>
      <c r="M51" s="357"/>
      <c r="N51" s="357"/>
      <c r="O51" s="357"/>
      <c r="P51" s="358">
        <f t="shared" ref="P51:P60" si="4">SUM(D51:O51)</f>
        <v>0.25</v>
      </c>
    </row>
    <row r="52" spans="1:16" hidden="1" x14ac:dyDescent="0.3">
      <c r="A52" s="576"/>
      <c r="B52" s="576"/>
      <c r="C52" s="131" t="s">
        <v>77</v>
      </c>
      <c r="D52" s="359">
        <f>D42*$B$41/$P$41</f>
        <v>0</v>
      </c>
      <c r="E52" s="359">
        <f t="shared" ref="E52:I52" si="5">E42*$B$41/$P$41</f>
        <v>2.5000000000000001E-3</v>
      </c>
      <c r="F52" s="359">
        <f t="shared" si="5"/>
        <v>0.04</v>
      </c>
      <c r="G52" s="359">
        <f t="shared" si="5"/>
        <v>0.08</v>
      </c>
      <c r="H52" s="359">
        <f t="shared" si="5"/>
        <v>0.1275</v>
      </c>
      <c r="I52" s="359">
        <f t="shared" si="5"/>
        <v>0</v>
      </c>
      <c r="J52" s="359"/>
      <c r="K52" s="359"/>
      <c r="L52" s="359"/>
      <c r="M52" s="359"/>
      <c r="N52" s="359"/>
      <c r="O52" s="359"/>
      <c r="P52" s="360">
        <f t="shared" si="4"/>
        <v>0.25</v>
      </c>
    </row>
    <row r="53" spans="1:16" hidden="1" x14ac:dyDescent="0.3">
      <c r="A53" s="575" t="str">
        <f>+A43</f>
        <v xml:space="preserve">6. Promover acciones y alianzas que contribuyan a la generación de ingresos y empleo para las mujeres, en el marco de la estrategia de emprendimiento y empleabilidad. </v>
      </c>
      <c r="B53" s="575">
        <f>B43</f>
        <v>0.1</v>
      </c>
      <c r="C53" s="130" t="s">
        <v>70</v>
      </c>
      <c r="D53" s="361">
        <f>D43*$B$43/$P$43</f>
        <v>0</v>
      </c>
      <c r="E53" s="361">
        <f t="shared" ref="E53:I53" si="6">E43*$B$43/$P$43</f>
        <v>0</v>
      </c>
      <c r="F53" s="361">
        <f t="shared" si="6"/>
        <v>0.03</v>
      </c>
      <c r="G53" s="361">
        <f t="shared" si="6"/>
        <v>4.0000000000000008E-2</v>
      </c>
      <c r="H53" s="361">
        <f t="shared" si="6"/>
        <v>0.03</v>
      </c>
      <c r="I53" s="361">
        <f t="shared" si="6"/>
        <v>0</v>
      </c>
      <c r="J53" s="357"/>
      <c r="K53" s="357"/>
      <c r="L53" s="357"/>
      <c r="M53" s="357"/>
      <c r="N53" s="357"/>
      <c r="O53" s="357"/>
      <c r="P53" s="358">
        <f t="shared" si="4"/>
        <v>0.1</v>
      </c>
    </row>
    <row r="54" spans="1:16" hidden="1" x14ac:dyDescent="0.3">
      <c r="A54" s="576"/>
      <c r="B54" s="576"/>
      <c r="C54" s="131" t="s">
        <v>77</v>
      </c>
      <c r="D54" s="359">
        <f>D44*$B$43/$P$43</f>
        <v>0</v>
      </c>
      <c r="E54" s="359">
        <f t="shared" ref="E54:I54" si="7">E44*$B$43/$P$43</f>
        <v>0</v>
      </c>
      <c r="F54" s="359">
        <f t="shared" si="7"/>
        <v>0.03</v>
      </c>
      <c r="G54" s="359">
        <f t="shared" si="7"/>
        <v>4.0000000000000008E-2</v>
      </c>
      <c r="H54" s="359">
        <f t="shared" si="7"/>
        <v>0.03</v>
      </c>
      <c r="I54" s="359">
        <f t="shared" si="7"/>
        <v>0</v>
      </c>
      <c r="J54" s="359"/>
      <c r="K54" s="359"/>
      <c r="L54" s="359"/>
      <c r="M54" s="359"/>
      <c r="N54" s="359"/>
      <c r="O54" s="359"/>
      <c r="P54" s="360">
        <f t="shared" si="4"/>
        <v>0.1</v>
      </c>
    </row>
    <row r="55" spans="1:16" hidden="1" x14ac:dyDescent="0.3">
      <c r="A55" s="575"/>
      <c r="B55" s="575"/>
      <c r="C55" s="130"/>
      <c r="D55" s="357"/>
      <c r="E55" s="357"/>
      <c r="F55" s="357"/>
      <c r="G55" s="357"/>
      <c r="H55" s="357"/>
      <c r="I55" s="357"/>
      <c r="J55" s="357"/>
      <c r="K55" s="357"/>
      <c r="L55" s="357"/>
      <c r="M55" s="357"/>
      <c r="N55" s="357"/>
      <c r="O55" s="357"/>
      <c r="P55" s="358">
        <f t="shared" si="4"/>
        <v>0</v>
      </c>
    </row>
    <row r="56" spans="1:16" hidden="1" x14ac:dyDescent="0.3">
      <c r="A56" s="576"/>
      <c r="B56" s="576"/>
      <c r="C56" s="131"/>
      <c r="D56" s="359"/>
      <c r="E56" s="359"/>
      <c r="F56" s="359"/>
      <c r="G56" s="359"/>
      <c r="H56" s="359"/>
      <c r="I56" s="359"/>
      <c r="J56" s="359"/>
      <c r="K56" s="359"/>
      <c r="L56" s="359"/>
      <c r="M56" s="359"/>
      <c r="N56" s="359"/>
      <c r="O56" s="359"/>
      <c r="P56" s="360">
        <f t="shared" si="4"/>
        <v>0</v>
      </c>
    </row>
    <row r="57" spans="1:16" hidden="1" x14ac:dyDescent="0.3">
      <c r="A57" s="575"/>
      <c r="B57" s="575"/>
      <c r="C57" s="130"/>
      <c r="D57" s="357"/>
      <c r="E57" s="357"/>
      <c r="F57" s="357"/>
      <c r="G57" s="357"/>
      <c r="H57" s="357"/>
      <c r="I57" s="357"/>
      <c r="J57" s="357"/>
      <c r="K57" s="357"/>
      <c r="L57" s="357"/>
      <c r="M57" s="357"/>
      <c r="N57" s="357"/>
      <c r="O57" s="357"/>
      <c r="P57" s="358">
        <f t="shared" si="4"/>
        <v>0</v>
      </c>
    </row>
    <row r="58" spans="1:16" hidden="1" x14ac:dyDescent="0.3">
      <c r="A58" s="576"/>
      <c r="B58" s="576"/>
      <c r="C58" s="131"/>
      <c r="D58" s="359"/>
      <c r="E58" s="359"/>
      <c r="F58" s="359"/>
      <c r="G58" s="359"/>
      <c r="H58" s="359"/>
      <c r="I58" s="359"/>
      <c r="J58" s="359"/>
      <c r="K58" s="359"/>
      <c r="L58" s="359"/>
      <c r="M58" s="359"/>
      <c r="N58" s="359"/>
      <c r="O58" s="359"/>
      <c r="P58" s="360">
        <f t="shared" si="4"/>
        <v>0</v>
      </c>
    </row>
    <row r="59" spans="1:16" hidden="1" x14ac:dyDescent="0.3">
      <c r="A59" s="575"/>
      <c r="B59" s="575"/>
      <c r="C59" s="130"/>
      <c r="D59" s="357"/>
      <c r="E59" s="357"/>
      <c r="F59" s="357"/>
      <c r="G59" s="357"/>
      <c r="H59" s="357"/>
      <c r="I59" s="357"/>
      <c r="J59" s="357"/>
      <c r="K59" s="357"/>
      <c r="L59" s="357"/>
      <c r="M59" s="357"/>
      <c r="N59" s="357"/>
      <c r="O59" s="357"/>
      <c r="P59" s="358">
        <f t="shared" si="4"/>
        <v>0</v>
      </c>
    </row>
    <row r="60" spans="1:16" hidden="1" x14ac:dyDescent="0.3">
      <c r="A60" s="576"/>
      <c r="B60" s="576"/>
      <c r="C60" s="131"/>
      <c r="D60" s="359"/>
      <c r="E60" s="359"/>
      <c r="F60" s="359"/>
      <c r="G60" s="359"/>
      <c r="H60" s="359"/>
      <c r="I60" s="359"/>
      <c r="J60" s="359"/>
      <c r="K60" s="359"/>
      <c r="L60" s="359"/>
      <c r="M60" s="359"/>
      <c r="N60" s="359"/>
      <c r="O60" s="359"/>
      <c r="P60" s="360">
        <f t="shared" si="4"/>
        <v>0</v>
      </c>
    </row>
    <row r="61" spans="1:16" hidden="1" x14ac:dyDescent="0.3">
      <c r="A61" s="357"/>
      <c r="B61" s="357"/>
      <c r="C61" s="362"/>
      <c r="D61" s="137">
        <f>D52+D54</f>
        <v>0</v>
      </c>
      <c r="E61" s="137">
        <f t="shared" ref="E61:I61" si="8">E52+E54</f>
        <v>2.5000000000000001E-3</v>
      </c>
      <c r="F61" s="137">
        <f t="shared" si="8"/>
        <v>7.0000000000000007E-2</v>
      </c>
      <c r="G61" s="137">
        <f t="shared" si="8"/>
        <v>0.12000000000000001</v>
      </c>
      <c r="H61" s="137">
        <f t="shared" si="8"/>
        <v>0.1575</v>
      </c>
      <c r="I61" s="137">
        <f t="shared" si="8"/>
        <v>0</v>
      </c>
      <c r="J61" s="137"/>
      <c r="K61" s="137"/>
      <c r="L61" s="137"/>
      <c r="M61" s="137"/>
      <c r="N61" s="137"/>
      <c r="O61" s="137"/>
      <c r="P61" s="137">
        <f>P52+P54+P56+P58+P60</f>
        <v>0.35</v>
      </c>
    </row>
    <row r="62" spans="1:16" hidden="1" x14ac:dyDescent="0.3">
      <c r="A62" s="132"/>
      <c r="B62" s="132"/>
      <c r="C62" s="133" t="s">
        <v>77</v>
      </c>
      <c r="D62" s="134">
        <f>D61*0.2/$B$35</f>
        <v>0</v>
      </c>
      <c r="E62" s="134">
        <f t="shared" ref="E62:I62" si="9">E61*0.2/$B$35</f>
        <v>1.4285714285714288E-3</v>
      </c>
      <c r="F62" s="134">
        <f t="shared" si="9"/>
        <v>4.0000000000000008E-2</v>
      </c>
      <c r="G62" s="134">
        <f t="shared" si="9"/>
        <v>6.8571428571428589E-2</v>
      </c>
      <c r="H62" s="134">
        <f t="shared" si="9"/>
        <v>9.0000000000000011E-2</v>
      </c>
      <c r="I62" s="134">
        <f t="shared" si="9"/>
        <v>0</v>
      </c>
      <c r="J62" s="134"/>
      <c r="K62" s="134"/>
      <c r="L62" s="134"/>
      <c r="M62" s="134"/>
      <c r="N62" s="134"/>
      <c r="O62" s="134"/>
      <c r="P62" s="135">
        <f>SUM(D62:O62)</f>
        <v>0.20000000000000004</v>
      </c>
    </row>
    <row r="63" spans="1:16" hidden="1" x14ac:dyDescent="0.3">
      <c r="A63" s="136"/>
      <c r="B63" s="136"/>
      <c r="C63" s="136"/>
      <c r="D63" s="136"/>
      <c r="E63" s="136"/>
      <c r="F63" s="136"/>
      <c r="G63" s="136"/>
      <c r="H63" s="136"/>
      <c r="I63" s="136"/>
      <c r="J63" s="136"/>
      <c r="K63" s="136"/>
      <c r="L63" s="136"/>
      <c r="M63" s="136"/>
      <c r="N63" s="136"/>
      <c r="O63" s="136"/>
      <c r="P63" s="136"/>
    </row>
    <row r="64" spans="1:16" hidden="1" x14ac:dyDescent="0.3">
      <c r="D64" s="137">
        <f>D51+D53</f>
        <v>0</v>
      </c>
      <c r="E64" s="137">
        <f t="shared" ref="E64:I64" si="10">E51+E53</f>
        <v>5.0000000000000001E-3</v>
      </c>
      <c r="F64" s="137">
        <f t="shared" si="10"/>
        <v>6.5000000000000002E-2</v>
      </c>
      <c r="G64" s="137">
        <f t="shared" si="10"/>
        <v>0.14500000000000002</v>
      </c>
      <c r="H64" s="137">
        <f t="shared" si="10"/>
        <v>0.13500000000000001</v>
      </c>
      <c r="I64" s="137">
        <f t="shared" si="10"/>
        <v>0</v>
      </c>
      <c r="J64" s="137"/>
      <c r="K64" s="137"/>
      <c r="L64" s="137"/>
      <c r="M64" s="137"/>
      <c r="N64" s="137"/>
      <c r="O64" s="137"/>
      <c r="P64" s="137">
        <f>SUM(D64:O64)</f>
        <v>0.35000000000000003</v>
      </c>
    </row>
    <row r="65" spans="1:16" hidden="1" x14ac:dyDescent="0.3">
      <c r="A65" s="132"/>
      <c r="B65" s="132"/>
      <c r="C65" s="133" t="s">
        <v>70</v>
      </c>
      <c r="D65" s="134">
        <f>D64*0.2/$B$35</f>
        <v>0</v>
      </c>
      <c r="E65" s="134">
        <f t="shared" ref="E65:I65" si="11">E64*0.2/$B$35</f>
        <v>2.8571428571428576E-3</v>
      </c>
      <c r="F65" s="134">
        <f t="shared" si="11"/>
        <v>3.7142857142857151E-2</v>
      </c>
      <c r="G65" s="134">
        <f t="shared" si="11"/>
        <v>8.2857142857142879E-2</v>
      </c>
      <c r="H65" s="134">
        <f t="shared" si="11"/>
        <v>7.7142857142857152E-2</v>
      </c>
      <c r="I65" s="134">
        <f t="shared" si="11"/>
        <v>0</v>
      </c>
      <c r="J65" s="134"/>
      <c r="K65" s="134"/>
      <c r="L65" s="134"/>
      <c r="M65" s="134"/>
      <c r="N65" s="134"/>
      <c r="O65" s="134"/>
      <c r="P65" s="135">
        <f>SUM(D65:O65)</f>
        <v>0.20000000000000004</v>
      </c>
    </row>
  </sheetData>
  <mergeCells count="8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Y43:AE44"/>
    <mergeCell ref="Y41:AE42"/>
    <mergeCell ref="C46:P46"/>
    <mergeCell ref="A49:A50"/>
    <mergeCell ref="B49:B50"/>
    <mergeCell ref="A41:A42"/>
    <mergeCell ref="B41:B42"/>
    <mergeCell ref="Q41:X42"/>
    <mergeCell ref="A43:A44"/>
    <mergeCell ref="B43:B44"/>
    <mergeCell ref="Q43:X44"/>
    <mergeCell ref="A51:A52"/>
    <mergeCell ref="B51:B52"/>
    <mergeCell ref="C49:P49"/>
    <mergeCell ref="A53:A54"/>
    <mergeCell ref="B53:B54"/>
    <mergeCell ref="A59:A60"/>
    <mergeCell ref="B59:B60"/>
    <mergeCell ref="A55:A56"/>
    <mergeCell ref="B55:B56"/>
    <mergeCell ref="A57:A58"/>
    <mergeCell ref="B57:B58"/>
  </mergeCells>
  <dataValidations count="3">
    <dataValidation type="list" allowBlank="1" showInputMessage="1" showErrorMessage="1" sqref="C7:C9" xr:uid="{4B67D68D-2717-4EB6-ADA0-51F3F8D739D9}">
      <formula1>$B$21:$M$21</formula1>
    </dataValidation>
    <dataValidation type="textLength" operator="lessThanOrEqual" allowBlank="1" showInputMessage="1" showErrorMessage="1" errorTitle="Máximo 2.000 caracteres" error="Máximo 2.000 caracteres" promptTitle="2.000 caracteres" sqref="Q30:Q31" xr:uid="{E2B0E0F0-791E-4A7D-8769-AAC945B48B5D}">
      <formula1>2000</formula1>
    </dataValidation>
    <dataValidation type="textLength" operator="lessThanOrEqual" allowBlank="1" showInputMessage="1" showErrorMessage="1" errorTitle="Máximo 2.000 caracteres" error="Máximo 2.000 caracteres" sqref="AC35 Q41 Y35 Q43 Q35 Y41" xr:uid="{4D1B0B8A-0586-40D4-8455-0AB7F4E4F0D4}">
      <formula1>2000</formula1>
    </dataValidation>
  </dataValidations>
  <hyperlinks>
    <hyperlink ref="Y41:AE42" r:id="rId1" display="https://secretariadistritald.sharepoint.com/:f:/s/Instrumentosplaneacin2021/Eieb91i3dJdCsbwQC1DLCnMB43FEKz6O86dD3xPTQqXWDA?e=UblGcd" xr:uid="{F609BC64-C932-43A2-B7E9-95F8C694DEF7}"/>
    <hyperlink ref="Y43" r:id="rId2" xr:uid="{E9499090-29C0-4064-8D20-7124FEF310AA}"/>
  </hyperlinks>
  <printOptions horizontalCentered="1"/>
  <pageMargins left="0.19685039370078741" right="0.19685039370078741" top="0.19685039370078741" bottom="0.19685039370078741" header="0" footer="0"/>
  <pageSetup scale="22"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262A-2AC9-431B-828D-DBD30202BFE1}">
  <sheetPr>
    <tabColor theme="7" tint="0.39997558519241921"/>
  </sheetPr>
  <dimension ref="A1:BI23"/>
  <sheetViews>
    <sheetView view="pageBreakPreview" topLeftCell="AC10" zoomScale="75" zoomScaleNormal="75" zoomScaleSheetLayoutView="75" workbookViewId="0">
      <selection activeCell="AZ5" sqref="AZ5:AZ12"/>
    </sheetView>
  </sheetViews>
  <sheetFormatPr baseColWidth="10" defaultColWidth="10.88671875" defaultRowHeight="13.8" x14ac:dyDescent="0.3"/>
  <cols>
    <col min="1" max="1" width="10.109375" style="31" customWidth="1"/>
    <col min="2" max="2" width="10" style="31" customWidth="1"/>
    <col min="3" max="3" width="17.33203125" style="31" customWidth="1"/>
    <col min="4" max="4" width="8.33203125" style="31" customWidth="1"/>
    <col min="5" max="5" width="13.5546875" style="31" customWidth="1"/>
    <col min="6" max="6" width="8.33203125" style="31" customWidth="1"/>
    <col min="7" max="7" width="14.109375" style="31" bestFit="1" customWidth="1"/>
    <col min="8" max="8" width="15.88671875" style="31" customWidth="1"/>
    <col min="9" max="10" width="29.33203125" style="31" customWidth="1"/>
    <col min="11" max="11" width="16.88671875" style="31" customWidth="1"/>
    <col min="12" max="12" width="20.5546875" style="31" customWidth="1"/>
    <col min="13" max="13" width="18.88671875" style="31" customWidth="1"/>
    <col min="14" max="14" width="15.33203125" style="31" customWidth="1"/>
    <col min="15" max="16" width="21.109375" style="31" customWidth="1"/>
    <col min="17" max="21" width="9" style="31" customWidth="1"/>
    <col min="22" max="22" width="22.33203125" style="31" customWidth="1"/>
    <col min="23" max="23" width="22.44140625" style="31" customWidth="1"/>
    <col min="24" max="30" width="7.44140625" style="41" customWidth="1"/>
    <col min="31" max="34" width="7.44140625" style="31" customWidth="1"/>
    <col min="35" max="35" width="5.88671875" style="31" customWidth="1"/>
    <col min="36" max="46" width="8.109375" style="31" customWidth="1"/>
    <col min="47" max="47" width="5.88671875" style="31" customWidth="1"/>
    <col min="48" max="48" width="17.109375" style="41" customWidth="1"/>
    <col min="49" max="49" width="15.88671875" style="67" customWidth="1"/>
    <col min="50" max="50" width="37.33203125" style="201" customWidth="1"/>
    <col min="51" max="51" width="29.6640625" style="201" customWidth="1"/>
    <col min="52" max="52" width="90.33203125" style="201" customWidth="1"/>
    <col min="53" max="54" width="19" style="201" customWidth="1"/>
    <col min="55" max="16384" width="10.88671875" style="31"/>
  </cols>
  <sheetData>
    <row r="1" spans="1:61" ht="15.9" customHeight="1" x14ac:dyDescent="0.3">
      <c r="A1" s="717" t="s">
        <v>0</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8"/>
      <c r="AP1" s="718"/>
      <c r="AQ1" s="718"/>
      <c r="AR1" s="718"/>
      <c r="AS1" s="718"/>
      <c r="AT1" s="718"/>
      <c r="AU1" s="718"/>
      <c r="AV1" s="718"/>
      <c r="AW1" s="718"/>
      <c r="AX1" s="718"/>
      <c r="AY1" s="718"/>
      <c r="AZ1" s="719"/>
      <c r="BA1" s="720" t="s">
        <v>1</v>
      </c>
      <c r="BB1" s="721"/>
    </row>
    <row r="2" spans="1:61" ht="15.9" customHeight="1" x14ac:dyDescent="0.3">
      <c r="A2" s="722" t="s">
        <v>2</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3"/>
      <c r="AW2" s="723"/>
      <c r="AX2" s="723"/>
      <c r="AY2" s="723"/>
      <c r="AZ2" s="724"/>
      <c r="BA2" s="725" t="s">
        <v>112</v>
      </c>
      <c r="BB2" s="726"/>
    </row>
    <row r="3" spans="1:61" ht="15" customHeight="1" x14ac:dyDescent="0.3">
      <c r="A3" s="727" t="s">
        <v>131</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728"/>
      <c r="AP3" s="728"/>
      <c r="AQ3" s="728"/>
      <c r="AR3" s="728"/>
      <c r="AS3" s="728"/>
      <c r="AT3" s="728"/>
      <c r="AU3" s="728"/>
      <c r="AV3" s="728"/>
      <c r="AW3" s="728"/>
      <c r="AX3" s="728"/>
      <c r="AY3" s="728"/>
      <c r="AZ3" s="729"/>
      <c r="BA3" s="725" t="s">
        <v>113</v>
      </c>
      <c r="BB3" s="726"/>
    </row>
    <row r="4" spans="1:61" ht="15.9" customHeight="1" thickBot="1" x14ac:dyDescent="0.35">
      <c r="A4" s="730"/>
      <c r="B4" s="731"/>
      <c r="C4" s="731"/>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c r="AN4" s="731"/>
      <c r="AO4" s="731"/>
      <c r="AP4" s="731"/>
      <c r="AQ4" s="731"/>
      <c r="AR4" s="731"/>
      <c r="AS4" s="731"/>
      <c r="AT4" s="731"/>
      <c r="AU4" s="731"/>
      <c r="AV4" s="731"/>
      <c r="AW4" s="731"/>
      <c r="AX4" s="731"/>
      <c r="AY4" s="731"/>
      <c r="AZ4" s="732"/>
      <c r="BA4" s="733" t="s">
        <v>132</v>
      </c>
      <c r="BB4" s="734"/>
    </row>
    <row r="5" spans="1:61" ht="30.75" customHeight="1" x14ac:dyDescent="0.3">
      <c r="A5" s="689" t="s">
        <v>133</v>
      </c>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735"/>
      <c r="AJ5" s="736" t="s">
        <v>14</v>
      </c>
      <c r="AK5" s="737"/>
      <c r="AL5" s="737"/>
      <c r="AM5" s="737"/>
      <c r="AN5" s="737"/>
      <c r="AO5" s="737"/>
      <c r="AP5" s="737"/>
      <c r="AQ5" s="737"/>
      <c r="AR5" s="737"/>
      <c r="AS5" s="737"/>
      <c r="AT5" s="737"/>
      <c r="AU5" s="737"/>
      <c r="AV5" s="737"/>
      <c r="AW5" s="738"/>
      <c r="AX5" s="704" t="s">
        <v>134</v>
      </c>
      <c r="AY5" s="704" t="s">
        <v>135</v>
      </c>
      <c r="AZ5" s="704" t="s">
        <v>136</v>
      </c>
      <c r="BA5" s="706" t="s">
        <v>137</v>
      </c>
      <c r="BB5" s="701" t="s">
        <v>138</v>
      </c>
    </row>
    <row r="6" spans="1:61" ht="15" customHeight="1" x14ac:dyDescent="0.3">
      <c r="A6" s="715" t="s">
        <v>9</v>
      </c>
      <c r="B6" s="716"/>
      <c r="C6" s="716"/>
      <c r="D6" s="672">
        <v>45448</v>
      </c>
      <c r="E6" s="673"/>
      <c r="F6" s="674" t="s">
        <v>10</v>
      </c>
      <c r="G6" s="675"/>
      <c r="H6" s="680" t="s">
        <v>11</v>
      </c>
      <c r="I6" s="680"/>
      <c r="J6" s="37"/>
      <c r="K6" s="91"/>
      <c r="L6" s="674"/>
      <c r="M6" s="753"/>
      <c r="N6" s="753"/>
      <c r="O6" s="753"/>
      <c r="P6" s="753"/>
      <c r="Q6" s="753"/>
      <c r="R6" s="753"/>
      <c r="S6" s="753"/>
      <c r="T6" s="753"/>
      <c r="U6" s="753"/>
      <c r="V6" s="753"/>
      <c r="W6" s="753"/>
      <c r="X6" s="105"/>
      <c r="Y6" s="105"/>
      <c r="Z6" s="105"/>
      <c r="AA6" s="105"/>
      <c r="AB6" s="105"/>
      <c r="AC6" s="105"/>
      <c r="AD6" s="105"/>
      <c r="AE6" s="32"/>
      <c r="AF6" s="32"/>
      <c r="AG6" s="32"/>
      <c r="AH6" s="32"/>
      <c r="AI6" s="33"/>
      <c r="AJ6" s="676"/>
      <c r="AK6" s="739"/>
      <c r="AL6" s="739"/>
      <c r="AM6" s="739"/>
      <c r="AN6" s="739"/>
      <c r="AO6" s="739"/>
      <c r="AP6" s="739"/>
      <c r="AQ6" s="739"/>
      <c r="AR6" s="739"/>
      <c r="AS6" s="739"/>
      <c r="AT6" s="739"/>
      <c r="AU6" s="739"/>
      <c r="AV6" s="739"/>
      <c r="AW6" s="677"/>
      <c r="AX6" s="705"/>
      <c r="AY6" s="705"/>
      <c r="AZ6" s="705"/>
      <c r="BA6" s="707"/>
      <c r="BB6" s="702"/>
    </row>
    <row r="7" spans="1:61" ht="15" customHeight="1" x14ac:dyDescent="0.3">
      <c r="A7" s="715"/>
      <c r="B7" s="716"/>
      <c r="C7" s="716"/>
      <c r="D7" s="673"/>
      <c r="E7" s="673"/>
      <c r="F7" s="676"/>
      <c r="G7" s="677"/>
      <c r="H7" s="680" t="s">
        <v>13</v>
      </c>
      <c r="I7" s="680"/>
      <c r="J7" s="37"/>
      <c r="K7" s="92"/>
      <c r="L7" s="676"/>
      <c r="M7" s="739"/>
      <c r="N7" s="739"/>
      <c r="O7" s="739"/>
      <c r="P7" s="739"/>
      <c r="Q7" s="739"/>
      <c r="R7" s="739"/>
      <c r="S7" s="739"/>
      <c r="T7" s="739"/>
      <c r="U7" s="739"/>
      <c r="V7" s="739"/>
      <c r="W7" s="739"/>
      <c r="X7" s="150"/>
      <c r="Y7" s="150"/>
      <c r="Z7" s="150"/>
      <c r="AA7" s="150"/>
      <c r="AB7" s="150"/>
      <c r="AC7" s="150"/>
      <c r="AD7" s="150"/>
      <c r="AE7" s="166"/>
      <c r="AF7" s="166"/>
      <c r="AG7" s="166"/>
      <c r="AH7" s="166"/>
      <c r="AI7" s="34"/>
      <c r="AJ7" s="676"/>
      <c r="AK7" s="739"/>
      <c r="AL7" s="739"/>
      <c r="AM7" s="739"/>
      <c r="AN7" s="739"/>
      <c r="AO7" s="739"/>
      <c r="AP7" s="739"/>
      <c r="AQ7" s="739"/>
      <c r="AR7" s="739"/>
      <c r="AS7" s="739"/>
      <c r="AT7" s="739"/>
      <c r="AU7" s="739"/>
      <c r="AV7" s="739"/>
      <c r="AW7" s="677"/>
      <c r="AX7" s="705"/>
      <c r="AY7" s="705"/>
      <c r="AZ7" s="705"/>
      <c r="BA7" s="707"/>
      <c r="BB7" s="702"/>
    </row>
    <row r="8" spans="1:61" ht="15" customHeight="1" x14ac:dyDescent="0.3">
      <c r="A8" s="715"/>
      <c r="B8" s="716"/>
      <c r="C8" s="716"/>
      <c r="D8" s="673"/>
      <c r="E8" s="673"/>
      <c r="F8" s="678"/>
      <c r="G8" s="679"/>
      <c r="H8" s="680" t="s">
        <v>14</v>
      </c>
      <c r="I8" s="680"/>
      <c r="J8" s="37" t="s">
        <v>15</v>
      </c>
      <c r="K8" s="93"/>
      <c r="L8" s="678"/>
      <c r="M8" s="754"/>
      <c r="N8" s="754"/>
      <c r="O8" s="754"/>
      <c r="P8" s="754"/>
      <c r="Q8" s="754"/>
      <c r="R8" s="754"/>
      <c r="S8" s="754"/>
      <c r="T8" s="754"/>
      <c r="U8" s="754"/>
      <c r="V8" s="754"/>
      <c r="W8" s="754"/>
      <c r="X8" s="106"/>
      <c r="Y8" s="106"/>
      <c r="Z8" s="106"/>
      <c r="AA8" s="106"/>
      <c r="AB8" s="106"/>
      <c r="AC8" s="106"/>
      <c r="AD8" s="106"/>
      <c r="AE8" s="35"/>
      <c r="AF8" s="35"/>
      <c r="AG8" s="35"/>
      <c r="AH8" s="35"/>
      <c r="AI8" s="36"/>
      <c r="AJ8" s="676"/>
      <c r="AK8" s="739"/>
      <c r="AL8" s="739"/>
      <c r="AM8" s="739"/>
      <c r="AN8" s="739"/>
      <c r="AO8" s="739"/>
      <c r="AP8" s="739"/>
      <c r="AQ8" s="739"/>
      <c r="AR8" s="739"/>
      <c r="AS8" s="739"/>
      <c r="AT8" s="739"/>
      <c r="AU8" s="739"/>
      <c r="AV8" s="739"/>
      <c r="AW8" s="677"/>
      <c r="AX8" s="705"/>
      <c r="AY8" s="705"/>
      <c r="AZ8" s="705"/>
      <c r="BA8" s="707"/>
      <c r="BB8" s="702"/>
    </row>
    <row r="9" spans="1:61" ht="36" customHeight="1" x14ac:dyDescent="0.3">
      <c r="A9" s="692" t="s">
        <v>139</v>
      </c>
      <c r="B9" s="693"/>
      <c r="C9" s="694"/>
      <c r="D9" s="695" t="s">
        <v>140</v>
      </c>
      <c r="E9" s="696"/>
      <c r="F9" s="696"/>
      <c r="G9" s="696"/>
      <c r="H9" s="696"/>
      <c r="I9" s="696"/>
      <c r="J9" s="696"/>
      <c r="K9" s="696"/>
      <c r="L9" s="697"/>
      <c r="M9" s="697"/>
      <c r="N9" s="697"/>
      <c r="O9" s="697"/>
      <c r="P9" s="697"/>
      <c r="Q9" s="697"/>
      <c r="R9" s="697"/>
      <c r="S9" s="697"/>
      <c r="T9" s="697"/>
      <c r="U9" s="697"/>
      <c r="V9" s="697"/>
      <c r="W9" s="697"/>
      <c r="X9" s="697"/>
      <c r="Y9" s="697"/>
      <c r="Z9" s="697"/>
      <c r="AA9" s="697"/>
      <c r="AB9" s="697"/>
      <c r="AC9" s="697"/>
      <c r="AD9" s="697"/>
      <c r="AE9" s="697"/>
      <c r="AF9" s="697"/>
      <c r="AG9" s="697"/>
      <c r="AH9" s="697"/>
      <c r="AI9" s="698"/>
      <c r="AJ9" s="676"/>
      <c r="AK9" s="739"/>
      <c r="AL9" s="739"/>
      <c r="AM9" s="739"/>
      <c r="AN9" s="739"/>
      <c r="AO9" s="739"/>
      <c r="AP9" s="739"/>
      <c r="AQ9" s="739"/>
      <c r="AR9" s="739"/>
      <c r="AS9" s="739"/>
      <c r="AT9" s="739"/>
      <c r="AU9" s="739"/>
      <c r="AV9" s="739"/>
      <c r="AW9" s="677"/>
      <c r="AX9" s="705"/>
      <c r="AY9" s="705"/>
      <c r="AZ9" s="705"/>
      <c r="BA9" s="707"/>
      <c r="BB9" s="702"/>
    </row>
    <row r="10" spans="1:61" ht="45.75" customHeight="1" thickBot="1" x14ac:dyDescent="0.35">
      <c r="A10" s="742" t="s">
        <v>141</v>
      </c>
      <c r="B10" s="743"/>
      <c r="C10" s="744"/>
      <c r="D10" s="745" t="s">
        <v>142</v>
      </c>
      <c r="E10" s="697"/>
      <c r="F10" s="697"/>
      <c r="G10" s="697"/>
      <c r="H10" s="697"/>
      <c r="I10" s="697"/>
      <c r="J10" s="697"/>
      <c r="K10" s="697"/>
      <c r="L10" s="697"/>
      <c r="M10" s="697"/>
      <c r="N10" s="697"/>
      <c r="O10" s="697"/>
      <c r="P10" s="697"/>
      <c r="Q10" s="697"/>
      <c r="R10" s="697"/>
      <c r="S10" s="697"/>
      <c r="T10" s="697"/>
      <c r="U10" s="697"/>
      <c r="V10" s="697"/>
      <c r="W10" s="697"/>
      <c r="X10" s="746"/>
      <c r="Y10" s="746"/>
      <c r="Z10" s="746"/>
      <c r="AA10" s="746"/>
      <c r="AB10" s="746"/>
      <c r="AC10" s="746"/>
      <c r="AD10" s="746"/>
      <c r="AE10" s="746"/>
      <c r="AF10" s="746"/>
      <c r="AG10" s="746"/>
      <c r="AH10" s="746"/>
      <c r="AI10" s="747"/>
      <c r="AJ10" s="676"/>
      <c r="AK10" s="739"/>
      <c r="AL10" s="739"/>
      <c r="AM10" s="739"/>
      <c r="AN10" s="739"/>
      <c r="AO10" s="739"/>
      <c r="AP10" s="739"/>
      <c r="AQ10" s="739"/>
      <c r="AR10" s="739"/>
      <c r="AS10" s="739"/>
      <c r="AT10" s="739"/>
      <c r="AU10" s="739"/>
      <c r="AV10" s="739"/>
      <c r="AW10" s="677"/>
      <c r="AX10" s="705"/>
      <c r="AY10" s="705"/>
      <c r="AZ10" s="705"/>
      <c r="BA10" s="707"/>
      <c r="BB10" s="702"/>
    </row>
    <row r="11" spans="1:61" ht="39.9" customHeight="1" x14ac:dyDescent="0.3">
      <c r="A11" s="755" t="s">
        <v>143</v>
      </c>
      <c r="B11" s="751"/>
      <c r="C11" s="751"/>
      <c r="D11" s="751"/>
      <c r="E11" s="751"/>
      <c r="F11" s="751"/>
      <c r="G11" s="751"/>
      <c r="H11" s="752"/>
      <c r="I11" s="685" t="s">
        <v>144</v>
      </c>
      <c r="J11" s="685" t="s">
        <v>145</v>
      </c>
      <c r="K11" s="685" t="s">
        <v>146</v>
      </c>
      <c r="L11" s="685" t="s">
        <v>147</v>
      </c>
      <c r="M11" s="685" t="s">
        <v>148</v>
      </c>
      <c r="N11" s="685" t="s">
        <v>149</v>
      </c>
      <c r="O11" s="685" t="s">
        <v>150</v>
      </c>
      <c r="P11" s="685" t="s">
        <v>151</v>
      </c>
      <c r="Q11" s="750" t="s">
        <v>152</v>
      </c>
      <c r="R11" s="751"/>
      <c r="S11" s="751"/>
      <c r="T11" s="751"/>
      <c r="U11" s="752"/>
      <c r="V11" s="685" t="s">
        <v>153</v>
      </c>
      <c r="W11" s="687" t="s">
        <v>154</v>
      </c>
      <c r="X11" s="689" t="s">
        <v>155</v>
      </c>
      <c r="Y11" s="690"/>
      <c r="Z11" s="690"/>
      <c r="AA11" s="690"/>
      <c r="AB11" s="690"/>
      <c r="AC11" s="690"/>
      <c r="AD11" s="690"/>
      <c r="AE11" s="690"/>
      <c r="AF11" s="690"/>
      <c r="AG11" s="690"/>
      <c r="AH11" s="690"/>
      <c r="AI11" s="691"/>
      <c r="AJ11" s="689" t="s">
        <v>156</v>
      </c>
      <c r="AK11" s="690"/>
      <c r="AL11" s="690"/>
      <c r="AM11" s="690"/>
      <c r="AN11" s="690"/>
      <c r="AO11" s="690"/>
      <c r="AP11" s="690"/>
      <c r="AQ11" s="690"/>
      <c r="AR11" s="690"/>
      <c r="AS11" s="690"/>
      <c r="AT11" s="690"/>
      <c r="AU11" s="690"/>
      <c r="AV11" s="748" t="s">
        <v>40</v>
      </c>
      <c r="AW11" s="749"/>
      <c r="AX11" s="740"/>
      <c r="AY11" s="705"/>
      <c r="AZ11" s="705"/>
      <c r="BA11" s="707"/>
      <c r="BB11" s="702"/>
    </row>
    <row r="12" spans="1:61" ht="28.2" thickBot="1" x14ac:dyDescent="0.35">
      <c r="A12" s="167" t="s">
        <v>157</v>
      </c>
      <c r="B12" s="168" t="s">
        <v>158</v>
      </c>
      <c r="C12" s="168" t="s">
        <v>159</v>
      </c>
      <c r="D12" s="168" t="s">
        <v>160</v>
      </c>
      <c r="E12" s="168" t="s">
        <v>161</v>
      </c>
      <c r="F12" s="168" t="s">
        <v>162</v>
      </c>
      <c r="G12" s="168" t="s">
        <v>163</v>
      </c>
      <c r="H12" s="168" t="s">
        <v>164</v>
      </c>
      <c r="I12" s="686"/>
      <c r="J12" s="686"/>
      <c r="K12" s="686"/>
      <c r="L12" s="686"/>
      <c r="M12" s="686"/>
      <c r="N12" s="686"/>
      <c r="O12" s="686"/>
      <c r="P12" s="686"/>
      <c r="Q12" s="168">
        <v>2020</v>
      </c>
      <c r="R12" s="168">
        <v>2021</v>
      </c>
      <c r="S12" s="168">
        <v>2022</v>
      </c>
      <c r="T12" s="168">
        <v>2023</v>
      </c>
      <c r="U12" s="168">
        <v>2024</v>
      </c>
      <c r="V12" s="686"/>
      <c r="W12" s="688"/>
      <c r="X12" s="169" t="s">
        <v>30</v>
      </c>
      <c r="Y12" s="170" t="s">
        <v>12</v>
      </c>
      <c r="Z12" s="170" t="s">
        <v>31</v>
      </c>
      <c r="AA12" s="170" t="s">
        <v>32</v>
      </c>
      <c r="AB12" s="170" t="s">
        <v>8</v>
      </c>
      <c r="AC12" s="170" t="s">
        <v>33</v>
      </c>
      <c r="AD12" s="170" t="s">
        <v>34</v>
      </c>
      <c r="AE12" s="170" t="s">
        <v>35</v>
      </c>
      <c r="AF12" s="170" t="s">
        <v>36</v>
      </c>
      <c r="AG12" s="170" t="s">
        <v>37</v>
      </c>
      <c r="AH12" s="170" t="s">
        <v>38</v>
      </c>
      <c r="AI12" s="171" t="s">
        <v>39</v>
      </c>
      <c r="AJ12" s="266" t="s">
        <v>30</v>
      </c>
      <c r="AK12" s="243" t="s">
        <v>12</v>
      </c>
      <c r="AL12" s="243" t="s">
        <v>31</v>
      </c>
      <c r="AM12" s="243" t="s">
        <v>32</v>
      </c>
      <c r="AN12" s="243" t="s">
        <v>8</v>
      </c>
      <c r="AO12" s="243" t="s">
        <v>33</v>
      </c>
      <c r="AP12" s="243" t="s">
        <v>34</v>
      </c>
      <c r="AQ12" s="243" t="s">
        <v>35</v>
      </c>
      <c r="AR12" s="243" t="s">
        <v>36</v>
      </c>
      <c r="AS12" s="243" t="s">
        <v>37</v>
      </c>
      <c r="AT12" s="243" t="s">
        <v>38</v>
      </c>
      <c r="AU12" s="319" t="s">
        <v>39</v>
      </c>
      <c r="AV12" s="167" t="s">
        <v>165</v>
      </c>
      <c r="AW12" s="236" t="s">
        <v>166</v>
      </c>
      <c r="AX12" s="741"/>
      <c r="AY12" s="686"/>
      <c r="AZ12" s="686"/>
      <c r="BA12" s="708"/>
      <c r="BB12" s="703"/>
    </row>
    <row r="13" spans="1:61" s="142" customFormat="1" ht="218.4" customHeight="1" x14ac:dyDescent="0.3">
      <c r="A13" s="154">
        <v>9</v>
      </c>
      <c r="B13" s="155"/>
      <c r="C13" s="155"/>
      <c r="D13" s="283">
        <v>17</v>
      </c>
      <c r="E13" s="155"/>
      <c r="F13" s="155"/>
      <c r="G13" s="156"/>
      <c r="H13" s="157"/>
      <c r="I13" s="158" t="s">
        <v>167</v>
      </c>
      <c r="J13" s="156" t="s">
        <v>168</v>
      </c>
      <c r="K13" s="159" t="s">
        <v>169</v>
      </c>
      <c r="L13" s="155">
        <v>26100</v>
      </c>
      <c r="M13" s="159">
        <v>3100</v>
      </c>
      <c r="N13" s="159" t="s">
        <v>170</v>
      </c>
      <c r="O13" s="160" t="s">
        <v>171</v>
      </c>
      <c r="P13" s="160" t="s">
        <v>172</v>
      </c>
      <c r="Q13" s="161">
        <v>2000</v>
      </c>
      <c r="R13" s="161">
        <v>7000</v>
      </c>
      <c r="S13" s="161">
        <v>7000</v>
      </c>
      <c r="T13" s="161">
        <v>7000</v>
      </c>
      <c r="U13" s="161">
        <v>3100</v>
      </c>
      <c r="V13" s="162" t="s">
        <v>173</v>
      </c>
      <c r="W13" s="163" t="s">
        <v>174</v>
      </c>
      <c r="X13" s="164">
        <v>0</v>
      </c>
      <c r="Y13" s="165">
        <v>700</v>
      </c>
      <c r="Z13" s="165">
        <v>700</v>
      </c>
      <c r="AA13" s="165">
        <v>700</v>
      </c>
      <c r="AB13" s="165">
        <v>1000</v>
      </c>
      <c r="AC13" s="165">
        <v>0</v>
      </c>
      <c r="AD13" s="165"/>
      <c r="AE13" s="165"/>
      <c r="AF13" s="165"/>
      <c r="AG13" s="165"/>
      <c r="AH13" s="165"/>
      <c r="AI13" s="261"/>
      <c r="AJ13" s="268">
        <v>0</v>
      </c>
      <c r="AK13" s="293">
        <v>692</v>
      </c>
      <c r="AL13" s="293">
        <v>771</v>
      </c>
      <c r="AM13" s="293">
        <v>707</v>
      </c>
      <c r="AN13" s="293">
        <v>804</v>
      </c>
      <c r="AO13" s="293"/>
      <c r="AP13" s="293"/>
      <c r="AQ13" s="293"/>
      <c r="AR13" s="293"/>
      <c r="AS13" s="293"/>
      <c r="AT13" s="293"/>
      <c r="AU13" s="320"/>
      <c r="AV13" s="322">
        <f>SUM(AJ13:AU13)</f>
        <v>2974</v>
      </c>
      <c r="AW13" s="323">
        <f>+AV13/U13</f>
        <v>0.95935483870967742</v>
      </c>
      <c r="AX13" s="441" t="s">
        <v>71</v>
      </c>
      <c r="AY13" s="442" t="s">
        <v>175</v>
      </c>
      <c r="AZ13" s="443" t="s">
        <v>176</v>
      </c>
      <c r="BA13" s="442" t="s">
        <v>177</v>
      </c>
      <c r="BB13" s="442" t="s">
        <v>178</v>
      </c>
      <c r="BI13" s="143"/>
    </row>
    <row r="14" spans="1:61" s="142" customFormat="1" ht="127.8" customHeight="1" x14ac:dyDescent="0.3">
      <c r="A14" s="138"/>
      <c r="B14" s="120"/>
      <c r="C14" s="120"/>
      <c r="D14" s="120"/>
      <c r="E14" s="120"/>
      <c r="F14" s="120"/>
      <c r="G14" s="118" t="s">
        <v>179</v>
      </c>
      <c r="H14" s="139"/>
      <c r="I14" s="117" t="s">
        <v>25</v>
      </c>
      <c r="J14" s="118" t="s">
        <v>180</v>
      </c>
      <c r="K14" s="119" t="s">
        <v>181</v>
      </c>
      <c r="L14" s="120">
        <v>1</v>
      </c>
      <c r="M14" s="119" t="s">
        <v>182</v>
      </c>
      <c r="N14" s="119" t="s">
        <v>182</v>
      </c>
      <c r="O14" s="113" t="s">
        <v>183</v>
      </c>
      <c r="P14" s="113" t="s">
        <v>172</v>
      </c>
      <c r="Q14" s="114">
        <v>0</v>
      </c>
      <c r="R14" s="144">
        <v>1</v>
      </c>
      <c r="S14" s="144">
        <v>1</v>
      </c>
      <c r="T14" s="144">
        <v>1</v>
      </c>
      <c r="U14" s="144">
        <v>1</v>
      </c>
      <c r="V14" s="140" t="s">
        <v>184</v>
      </c>
      <c r="W14" s="146" t="s">
        <v>185</v>
      </c>
      <c r="X14" s="149">
        <v>0</v>
      </c>
      <c r="Y14" s="141">
        <v>0</v>
      </c>
      <c r="Z14" s="141">
        <v>0</v>
      </c>
      <c r="AA14" s="145">
        <v>1</v>
      </c>
      <c r="AB14" s="141">
        <v>0</v>
      </c>
      <c r="AC14" s="141">
        <v>0</v>
      </c>
      <c r="AD14" s="145"/>
      <c r="AE14" s="141"/>
      <c r="AF14" s="141"/>
      <c r="AG14" s="141"/>
      <c r="AH14" s="141"/>
      <c r="AI14" s="262"/>
      <c r="AJ14" s="149">
        <v>0</v>
      </c>
      <c r="AK14" s="293">
        <v>0</v>
      </c>
      <c r="AL14" s="293">
        <v>0</v>
      </c>
      <c r="AM14" s="318">
        <v>1</v>
      </c>
      <c r="AN14" s="293">
        <v>0</v>
      </c>
      <c r="AO14" s="293"/>
      <c r="AP14" s="293"/>
      <c r="AQ14" s="293"/>
      <c r="AR14" s="293"/>
      <c r="AS14" s="293"/>
      <c r="AT14" s="293"/>
      <c r="AU14" s="320"/>
      <c r="AV14" s="324">
        <f>SUM(AJ14:AU14)</f>
        <v>1</v>
      </c>
      <c r="AW14" s="325">
        <f>+AV14/U14</f>
        <v>1</v>
      </c>
      <c r="AX14" s="444" t="s">
        <v>186</v>
      </c>
      <c r="AY14" s="444" t="s">
        <v>186</v>
      </c>
      <c r="AZ14" s="442" t="s">
        <v>187</v>
      </c>
      <c r="BA14" s="442" t="s">
        <v>188</v>
      </c>
      <c r="BB14" s="442" t="s">
        <v>188</v>
      </c>
    </row>
    <row r="15" spans="1:61" s="124" customFormat="1" ht="409.2" customHeight="1" x14ac:dyDescent="0.3">
      <c r="A15" s="172">
        <v>10</v>
      </c>
      <c r="B15" s="122"/>
      <c r="C15" s="122"/>
      <c r="D15" s="122"/>
      <c r="E15" s="122"/>
      <c r="F15" s="122"/>
      <c r="G15" s="122"/>
      <c r="H15" s="122"/>
      <c r="I15" s="108" t="s">
        <v>189</v>
      </c>
      <c r="J15" s="109" t="s">
        <v>190</v>
      </c>
      <c r="K15" s="110" t="s">
        <v>169</v>
      </c>
      <c r="L15" s="111">
        <v>100</v>
      </c>
      <c r="M15" s="110" t="s">
        <v>182</v>
      </c>
      <c r="N15" s="112" t="s">
        <v>191</v>
      </c>
      <c r="O15" s="113" t="s">
        <v>192</v>
      </c>
      <c r="P15" s="113" t="s">
        <v>193</v>
      </c>
      <c r="Q15" s="114">
        <v>18</v>
      </c>
      <c r="R15" s="115">
        <v>25</v>
      </c>
      <c r="S15" s="115">
        <v>25</v>
      </c>
      <c r="T15" s="115">
        <v>22</v>
      </c>
      <c r="U15" s="115">
        <v>10</v>
      </c>
      <c r="V15" s="116" t="s">
        <v>173</v>
      </c>
      <c r="W15" s="147" t="s">
        <v>194</v>
      </c>
      <c r="X15" s="202">
        <v>0</v>
      </c>
      <c r="Y15" s="203">
        <v>0.6428571428571429</v>
      </c>
      <c r="Z15" s="203">
        <v>1.5714285714285714</v>
      </c>
      <c r="AA15" s="203">
        <v>3.3571428571428572</v>
      </c>
      <c r="AB15" s="203">
        <v>4.4285714285714288</v>
      </c>
      <c r="AC15" s="204">
        <v>0</v>
      </c>
      <c r="AD15" s="123"/>
      <c r="AE15" s="123"/>
      <c r="AF15" s="123"/>
      <c r="AG15" s="123"/>
      <c r="AH15" s="123"/>
      <c r="AI15" s="263"/>
      <c r="AJ15" s="269">
        <f>Avance.PDD!O12</f>
        <v>0</v>
      </c>
      <c r="AK15" s="119">
        <f>Avance.PDD!P12</f>
        <v>7.1428571428571425E-2</v>
      </c>
      <c r="AL15" s="119">
        <f>Avance.PDD!Q12</f>
        <v>2.0000000000000004</v>
      </c>
      <c r="AM15" s="119">
        <f>Avance.PDD!R12</f>
        <v>3.4285714285714297</v>
      </c>
      <c r="AN15" s="119">
        <f>Avance.PDD!S12</f>
        <v>4.5</v>
      </c>
      <c r="AO15" s="119"/>
      <c r="AP15" s="119"/>
      <c r="AQ15" s="119"/>
      <c r="AR15" s="267"/>
      <c r="AS15" s="267"/>
      <c r="AT15" s="267"/>
      <c r="AU15" s="321"/>
      <c r="AV15" s="326">
        <f>SUM(AJ15:AU15)</f>
        <v>10.000000000000002</v>
      </c>
      <c r="AW15" s="323">
        <f>+AV15/U15</f>
        <v>1.0000000000000002</v>
      </c>
      <c r="AX15" s="436" t="s">
        <v>195</v>
      </c>
      <c r="AY15" s="427" t="s">
        <v>196</v>
      </c>
      <c r="AZ15" s="426" t="s">
        <v>1007</v>
      </c>
      <c r="BA15" s="442" t="s">
        <v>188</v>
      </c>
      <c r="BB15" s="442" t="s">
        <v>188</v>
      </c>
    </row>
    <row r="16" spans="1:61" s="124" customFormat="1" ht="290.39999999999998" customHeight="1" x14ac:dyDescent="0.3">
      <c r="A16" s="151"/>
      <c r="B16" s="125"/>
      <c r="C16" s="125"/>
      <c r="D16" s="125"/>
      <c r="E16" s="125">
        <v>5</v>
      </c>
      <c r="F16" s="125"/>
      <c r="G16" s="125"/>
      <c r="H16" s="125"/>
      <c r="I16" s="117" t="s">
        <v>197</v>
      </c>
      <c r="J16" s="118" t="s">
        <v>198</v>
      </c>
      <c r="K16" s="119" t="s">
        <v>169</v>
      </c>
      <c r="L16" s="120" t="s">
        <v>56</v>
      </c>
      <c r="M16" s="119" t="s">
        <v>199</v>
      </c>
      <c r="N16" s="121" t="s">
        <v>191</v>
      </c>
      <c r="O16" s="119" t="s">
        <v>191</v>
      </c>
      <c r="P16" s="113" t="s">
        <v>193</v>
      </c>
      <c r="Q16" s="126">
        <v>0</v>
      </c>
      <c r="R16" s="126">
        <v>0</v>
      </c>
      <c r="S16" s="127">
        <v>10000</v>
      </c>
      <c r="T16" s="127">
        <v>10000</v>
      </c>
      <c r="U16" s="127">
        <v>4500</v>
      </c>
      <c r="V16" s="126" t="s">
        <v>173</v>
      </c>
      <c r="W16" s="148" t="s">
        <v>200</v>
      </c>
      <c r="X16" s="151">
        <v>0</v>
      </c>
      <c r="Y16" s="125">
        <v>50</v>
      </c>
      <c r="Z16" s="125">
        <v>650</v>
      </c>
      <c r="AA16" s="125">
        <v>1900</v>
      </c>
      <c r="AB16" s="125">
        <v>1900</v>
      </c>
      <c r="AC16" s="125">
        <v>0</v>
      </c>
      <c r="AD16" s="125"/>
      <c r="AE16" s="125"/>
      <c r="AF16" s="125"/>
      <c r="AG16" s="125"/>
      <c r="AH16" s="125"/>
      <c r="AI16" s="264"/>
      <c r="AJ16" s="151">
        <v>0</v>
      </c>
      <c r="AK16" s="125">
        <v>47</v>
      </c>
      <c r="AL16" s="125">
        <v>750</v>
      </c>
      <c r="AM16" s="125">
        <v>1456</v>
      </c>
      <c r="AN16" s="125">
        <v>2642</v>
      </c>
      <c r="AO16" s="125"/>
      <c r="AP16" s="125"/>
      <c r="AQ16" s="125"/>
      <c r="AR16" s="125"/>
      <c r="AS16" s="125"/>
      <c r="AT16" s="125"/>
      <c r="AU16" s="264"/>
      <c r="AV16" s="151">
        <f>SUM(AJ16:AU16)</f>
        <v>4895</v>
      </c>
      <c r="AW16" s="325">
        <f t="shared" ref="AW16:AW18" si="0">+AV16/U16</f>
        <v>1.0877777777777777</v>
      </c>
      <c r="AX16" s="437" t="s">
        <v>201</v>
      </c>
      <c r="AY16" s="432" t="s">
        <v>126</v>
      </c>
      <c r="AZ16" s="438" t="s">
        <v>202</v>
      </c>
      <c r="BA16" s="438" t="s">
        <v>1008</v>
      </c>
      <c r="BB16" s="438" t="s">
        <v>1008</v>
      </c>
      <c r="BF16" s="315" t="s">
        <v>203</v>
      </c>
    </row>
    <row r="17" spans="1:58" s="124" customFormat="1" ht="297" customHeight="1" x14ac:dyDescent="0.3">
      <c r="A17" s="151"/>
      <c r="B17" s="125"/>
      <c r="C17" s="125"/>
      <c r="D17" s="125"/>
      <c r="E17" s="125">
        <v>5</v>
      </c>
      <c r="F17" s="125"/>
      <c r="G17" s="125"/>
      <c r="H17" s="125"/>
      <c r="I17" s="117" t="s">
        <v>197</v>
      </c>
      <c r="J17" s="118" t="s">
        <v>204</v>
      </c>
      <c r="K17" s="119" t="s">
        <v>169</v>
      </c>
      <c r="L17" s="120" t="s">
        <v>56</v>
      </c>
      <c r="M17" s="119" t="s">
        <v>205</v>
      </c>
      <c r="N17" s="121" t="s">
        <v>191</v>
      </c>
      <c r="O17" s="119" t="s">
        <v>191</v>
      </c>
      <c r="P17" s="113" t="s">
        <v>193</v>
      </c>
      <c r="Q17" s="128">
        <v>0</v>
      </c>
      <c r="R17" s="128">
        <v>0</v>
      </c>
      <c r="S17" s="128">
        <v>4000</v>
      </c>
      <c r="T17" s="128">
        <v>4000</v>
      </c>
      <c r="U17" s="128">
        <v>2000</v>
      </c>
      <c r="V17" s="126" t="s">
        <v>173</v>
      </c>
      <c r="W17" s="148" t="s">
        <v>206</v>
      </c>
      <c r="X17" s="151">
        <v>0</v>
      </c>
      <c r="Y17" s="125">
        <v>50</v>
      </c>
      <c r="Z17" s="125">
        <v>250</v>
      </c>
      <c r="AA17" s="125">
        <v>850</v>
      </c>
      <c r="AB17" s="125">
        <v>850</v>
      </c>
      <c r="AC17" s="125">
        <v>0</v>
      </c>
      <c r="AD17" s="125"/>
      <c r="AE17" s="125"/>
      <c r="AF17" s="125"/>
      <c r="AG17" s="125"/>
      <c r="AH17" s="125"/>
      <c r="AI17" s="264"/>
      <c r="AJ17" s="151">
        <v>0</v>
      </c>
      <c r="AK17" s="125">
        <v>39</v>
      </c>
      <c r="AL17" s="125">
        <v>352</v>
      </c>
      <c r="AM17" s="125">
        <v>623</v>
      </c>
      <c r="AN17" s="125">
        <v>986</v>
      </c>
      <c r="AO17" s="125"/>
      <c r="AP17" s="125"/>
      <c r="AQ17" s="125"/>
      <c r="AR17" s="125"/>
      <c r="AS17" s="125"/>
      <c r="AT17" s="125"/>
      <c r="AU17" s="264"/>
      <c r="AV17" s="151">
        <f t="shared" ref="AV17:AV18" si="1">SUM(AJ17:AU17)</f>
        <v>2000</v>
      </c>
      <c r="AW17" s="325">
        <f t="shared" si="0"/>
        <v>1</v>
      </c>
      <c r="AX17" s="428" t="s">
        <v>1009</v>
      </c>
      <c r="AY17" s="433" t="s">
        <v>126</v>
      </c>
      <c r="AZ17" s="430" t="s">
        <v>1010</v>
      </c>
      <c r="BA17" s="438" t="s">
        <v>1011</v>
      </c>
      <c r="BB17" s="438" t="s">
        <v>1012</v>
      </c>
      <c r="BF17" s="124">
        <f>LEN(BF16)</f>
        <v>276</v>
      </c>
    </row>
    <row r="18" spans="1:58" s="124" customFormat="1" ht="145.5" customHeight="1" x14ac:dyDescent="0.3">
      <c r="A18" s="151"/>
      <c r="B18" s="125"/>
      <c r="C18" s="125"/>
      <c r="D18" s="125"/>
      <c r="E18" s="125">
        <v>5</v>
      </c>
      <c r="F18" s="125"/>
      <c r="G18" s="125"/>
      <c r="H18" s="125"/>
      <c r="I18" s="117" t="s">
        <v>197</v>
      </c>
      <c r="J18" s="118" t="s">
        <v>207</v>
      </c>
      <c r="K18" s="119" t="s">
        <v>169</v>
      </c>
      <c r="L18" s="120" t="s">
        <v>56</v>
      </c>
      <c r="M18" s="119" t="s">
        <v>208</v>
      </c>
      <c r="N18" s="121" t="s">
        <v>192</v>
      </c>
      <c r="O18" s="119" t="s">
        <v>192</v>
      </c>
      <c r="P18" s="113" t="s">
        <v>193</v>
      </c>
      <c r="Q18" s="128">
        <v>0</v>
      </c>
      <c r="R18" s="128">
        <v>0</v>
      </c>
      <c r="S18" s="128">
        <v>2</v>
      </c>
      <c r="T18" s="128">
        <v>2</v>
      </c>
      <c r="U18" s="128">
        <v>1</v>
      </c>
      <c r="V18" s="125" t="s">
        <v>209</v>
      </c>
      <c r="W18" s="148" t="s">
        <v>210</v>
      </c>
      <c r="X18" s="151">
        <v>0</v>
      </c>
      <c r="Y18" s="125">
        <v>1</v>
      </c>
      <c r="Z18" s="125">
        <v>0</v>
      </c>
      <c r="AA18" s="125">
        <v>0</v>
      </c>
      <c r="AB18" s="125">
        <v>0</v>
      </c>
      <c r="AC18" s="125">
        <v>0</v>
      </c>
      <c r="AD18" s="125"/>
      <c r="AE18" s="125"/>
      <c r="AF18" s="125"/>
      <c r="AG18" s="125"/>
      <c r="AH18" s="125"/>
      <c r="AI18" s="264"/>
      <c r="AJ18" s="151">
        <v>0</v>
      </c>
      <c r="AK18" s="125">
        <v>1</v>
      </c>
      <c r="AL18" s="125">
        <v>0</v>
      </c>
      <c r="AM18" s="125">
        <v>0</v>
      </c>
      <c r="AN18" s="125">
        <v>0</v>
      </c>
      <c r="AO18" s="125"/>
      <c r="AP18" s="125"/>
      <c r="AQ18" s="125"/>
      <c r="AR18" s="125"/>
      <c r="AS18" s="125"/>
      <c r="AT18" s="125"/>
      <c r="AU18" s="264"/>
      <c r="AV18" s="151">
        <f t="shared" si="1"/>
        <v>1</v>
      </c>
      <c r="AW18" s="325">
        <f t="shared" si="0"/>
        <v>1</v>
      </c>
      <c r="AX18" s="429" t="s">
        <v>211</v>
      </c>
      <c r="AY18" s="435" t="s">
        <v>126</v>
      </c>
      <c r="AZ18" s="430" t="s">
        <v>212</v>
      </c>
      <c r="BA18" s="199"/>
      <c r="BB18" s="200"/>
    </row>
    <row r="19" spans="1:58" s="124" customFormat="1" ht="158.1" customHeight="1" thickBot="1" x14ac:dyDescent="0.35">
      <c r="A19" s="151"/>
      <c r="B19" s="125"/>
      <c r="C19" s="125"/>
      <c r="D19" s="125"/>
      <c r="E19" s="125">
        <v>6</v>
      </c>
      <c r="F19" s="125"/>
      <c r="G19" s="125"/>
      <c r="H19" s="125"/>
      <c r="I19" s="117" t="s">
        <v>197</v>
      </c>
      <c r="J19" s="118" t="s">
        <v>213</v>
      </c>
      <c r="K19" s="119" t="s">
        <v>181</v>
      </c>
      <c r="L19" s="120" t="s">
        <v>56</v>
      </c>
      <c r="M19" s="119" t="s">
        <v>214</v>
      </c>
      <c r="N19" s="121" t="s">
        <v>215</v>
      </c>
      <c r="O19" s="119" t="s">
        <v>215</v>
      </c>
      <c r="P19" s="113" t="s">
        <v>193</v>
      </c>
      <c r="Q19" s="128">
        <v>0</v>
      </c>
      <c r="R19" s="128">
        <v>0</v>
      </c>
      <c r="S19" s="128">
        <v>50</v>
      </c>
      <c r="T19" s="128">
        <v>50</v>
      </c>
      <c r="U19" s="128">
        <v>50</v>
      </c>
      <c r="V19" s="125" t="s">
        <v>173</v>
      </c>
      <c r="W19" s="148" t="s">
        <v>216</v>
      </c>
      <c r="X19" s="152">
        <v>0</v>
      </c>
      <c r="Y19" s="153">
        <v>0</v>
      </c>
      <c r="Z19" s="153">
        <v>50</v>
      </c>
      <c r="AA19" s="153">
        <v>50</v>
      </c>
      <c r="AB19" s="153">
        <v>50</v>
      </c>
      <c r="AC19" s="153">
        <v>0</v>
      </c>
      <c r="AD19" s="153"/>
      <c r="AE19" s="153"/>
      <c r="AF19" s="153"/>
      <c r="AG19" s="153"/>
      <c r="AH19" s="153"/>
      <c r="AI19" s="265"/>
      <c r="AJ19" s="152">
        <v>0</v>
      </c>
      <c r="AK19" s="153">
        <v>0</v>
      </c>
      <c r="AL19" s="153">
        <v>52</v>
      </c>
      <c r="AM19" s="153">
        <v>55</v>
      </c>
      <c r="AN19" s="153">
        <v>58</v>
      </c>
      <c r="AO19" s="153"/>
      <c r="AP19" s="153"/>
      <c r="AQ19" s="153"/>
      <c r="AR19" s="153"/>
      <c r="AS19" s="153"/>
      <c r="AT19" s="153"/>
      <c r="AU19" s="265"/>
      <c r="AV19" s="152">
        <v>50</v>
      </c>
      <c r="AW19" s="327">
        <f>+AV19/U19</f>
        <v>1</v>
      </c>
      <c r="AX19" s="425" t="s">
        <v>217</v>
      </c>
      <c r="AY19" s="434" t="s">
        <v>126</v>
      </c>
      <c r="AZ19" s="431" t="s">
        <v>218</v>
      </c>
      <c r="BA19" s="199"/>
      <c r="BB19" s="200"/>
    </row>
    <row r="20" spans="1:58" x14ac:dyDescent="0.3">
      <c r="A20" s="709" t="s">
        <v>111</v>
      </c>
      <c r="B20" s="697"/>
      <c r="C20" s="697"/>
      <c r="D20" s="697"/>
      <c r="E20" s="697"/>
      <c r="F20" s="697"/>
      <c r="G20" s="697"/>
      <c r="H20" s="697"/>
      <c r="I20" s="697"/>
      <c r="J20" s="697"/>
      <c r="K20" s="697"/>
      <c r="L20" s="697"/>
      <c r="M20" s="697"/>
      <c r="N20" s="697"/>
      <c r="O20" s="697"/>
      <c r="P20" s="697"/>
      <c r="Q20" s="697"/>
      <c r="R20" s="697"/>
      <c r="S20" s="697"/>
      <c r="T20" s="697"/>
      <c r="U20" s="697"/>
      <c r="V20" s="697"/>
      <c r="W20" s="697"/>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96"/>
      <c r="AX20" s="697"/>
      <c r="AY20" s="697"/>
      <c r="AZ20" s="697"/>
      <c r="BA20" s="697"/>
      <c r="BB20" s="710"/>
    </row>
    <row r="21" spans="1:58" ht="45" customHeight="1" x14ac:dyDescent="0.3">
      <c r="A21" s="711" t="s">
        <v>219</v>
      </c>
      <c r="B21" s="712"/>
      <c r="C21" s="712"/>
      <c r="D21" s="667" t="s">
        <v>220</v>
      </c>
      <c r="E21" s="667"/>
      <c r="F21" s="667"/>
      <c r="G21" s="667"/>
      <c r="H21" s="667"/>
      <c r="I21" s="667"/>
      <c r="J21" s="669" t="s">
        <v>221</v>
      </c>
      <c r="K21" s="669"/>
      <c r="L21" s="669"/>
      <c r="M21" s="669"/>
      <c r="N21" s="669"/>
      <c r="O21" s="669"/>
      <c r="P21" s="669"/>
      <c r="Q21" s="669"/>
      <c r="R21" s="667" t="s">
        <v>222</v>
      </c>
      <c r="S21" s="667"/>
      <c r="T21" s="667"/>
      <c r="U21" s="667"/>
      <c r="V21" s="667"/>
      <c r="W21" s="667"/>
      <c r="X21" s="667" t="s">
        <v>222</v>
      </c>
      <c r="Y21" s="667"/>
      <c r="Z21" s="667"/>
      <c r="AA21" s="667"/>
      <c r="AB21" s="667"/>
      <c r="AC21" s="667"/>
      <c r="AD21" s="667"/>
      <c r="AE21" s="667"/>
      <c r="AF21" s="667" t="s">
        <v>222</v>
      </c>
      <c r="AG21" s="667"/>
      <c r="AH21" s="667"/>
      <c r="AI21" s="667"/>
      <c r="AJ21" s="667"/>
      <c r="AK21" s="667"/>
      <c r="AL21" s="667"/>
      <c r="AM21" s="667"/>
      <c r="AN21" s="667"/>
      <c r="AO21" s="667"/>
      <c r="AP21" s="667"/>
      <c r="AQ21" s="667"/>
      <c r="AR21" s="669" t="s">
        <v>223</v>
      </c>
      <c r="AS21" s="669"/>
      <c r="AT21" s="669"/>
      <c r="AU21" s="669"/>
      <c r="AV21" s="667" t="s">
        <v>224</v>
      </c>
      <c r="AW21" s="667"/>
      <c r="AX21" s="667"/>
      <c r="AY21" s="667"/>
      <c r="AZ21" s="667"/>
      <c r="BA21" s="667"/>
      <c r="BB21" s="699"/>
    </row>
    <row r="22" spans="1:58" ht="33.6" customHeight="1" x14ac:dyDescent="0.3">
      <c r="A22" s="711"/>
      <c r="B22" s="712"/>
      <c r="C22" s="712"/>
      <c r="D22" s="663" t="s">
        <v>225</v>
      </c>
      <c r="E22" s="664"/>
      <c r="F22" s="665"/>
      <c r="G22" s="665"/>
      <c r="H22" s="665"/>
      <c r="I22" s="666"/>
      <c r="J22" s="669"/>
      <c r="K22" s="669"/>
      <c r="L22" s="669"/>
      <c r="M22" s="669"/>
      <c r="N22" s="670"/>
      <c r="O22" s="669"/>
      <c r="P22" s="669"/>
      <c r="Q22" s="669"/>
      <c r="R22" s="667" t="s">
        <v>226</v>
      </c>
      <c r="S22" s="667"/>
      <c r="T22" s="668"/>
      <c r="U22" s="667"/>
      <c r="V22" s="667"/>
      <c r="W22" s="667"/>
      <c r="X22" s="667" t="s">
        <v>227</v>
      </c>
      <c r="Y22" s="667"/>
      <c r="Z22" s="667"/>
      <c r="AA22" s="667"/>
      <c r="AB22" s="667"/>
      <c r="AC22" s="667"/>
      <c r="AD22" s="667"/>
      <c r="AE22" s="667"/>
      <c r="AF22" s="667" t="s">
        <v>228</v>
      </c>
      <c r="AG22" s="667"/>
      <c r="AH22" s="667"/>
      <c r="AI22" s="667"/>
      <c r="AJ22" s="667"/>
      <c r="AK22" s="667"/>
      <c r="AL22" s="667"/>
      <c r="AM22" s="667"/>
      <c r="AN22" s="667"/>
      <c r="AO22" s="667"/>
      <c r="AP22" s="667"/>
      <c r="AQ22" s="667"/>
      <c r="AR22" s="669"/>
      <c r="AS22" s="669"/>
      <c r="AT22" s="669"/>
      <c r="AU22" s="669"/>
      <c r="AV22" s="667" t="s">
        <v>228</v>
      </c>
      <c r="AW22" s="667"/>
      <c r="AX22" s="667"/>
      <c r="AY22" s="667"/>
      <c r="AZ22" s="667"/>
      <c r="BA22" s="667"/>
      <c r="BB22" s="699"/>
    </row>
    <row r="23" spans="1:58" ht="37.5" customHeight="1" thickBot="1" x14ac:dyDescent="0.35">
      <c r="A23" s="713"/>
      <c r="B23" s="714"/>
      <c r="C23" s="714"/>
      <c r="D23" s="681" t="s">
        <v>229</v>
      </c>
      <c r="E23" s="682"/>
      <c r="F23" s="683"/>
      <c r="G23" s="683"/>
      <c r="H23" s="683"/>
      <c r="I23" s="684"/>
      <c r="J23" s="671"/>
      <c r="K23" s="671"/>
      <c r="L23" s="671"/>
      <c r="M23" s="671"/>
      <c r="N23" s="570"/>
      <c r="O23" s="671"/>
      <c r="P23" s="671"/>
      <c r="Q23" s="671"/>
      <c r="R23" s="662" t="s">
        <v>230</v>
      </c>
      <c r="S23" s="662"/>
      <c r="T23" s="498"/>
      <c r="U23" s="662"/>
      <c r="V23" s="662"/>
      <c r="W23" s="662"/>
      <c r="X23" s="662" t="s">
        <v>231</v>
      </c>
      <c r="Y23" s="662"/>
      <c r="Z23" s="662"/>
      <c r="AA23" s="662"/>
      <c r="AB23" s="662"/>
      <c r="AC23" s="662"/>
      <c r="AD23" s="662"/>
      <c r="AE23" s="662"/>
      <c r="AF23" s="662" t="s">
        <v>232</v>
      </c>
      <c r="AG23" s="662"/>
      <c r="AH23" s="662"/>
      <c r="AI23" s="662"/>
      <c r="AJ23" s="662"/>
      <c r="AK23" s="662"/>
      <c r="AL23" s="662"/>
      <c r="AM23" s="662"/>
      <c r="AN23" s="662"/>
      <c r="AO23" s="662"/>
      <c r="AP23" s="662"/>
      <c r="AQ23" s="662"/>
      <c r="AR23" s="671"/>
      <c r="AS23" s="671"/>
      <c r="AT23" s="671"/>
      <c r="AU23" s="671"/>
      <c r="AV23" s="662" t="s">
        <v>233</v>
      </c>
      <c r="AW23" s="662"/>
      <c r="AX23" s="662"/>
      <c r="AY23" s="662"/>
      <c r="AZ23" s="662"/>
      <c r="BA23" s="662"/>
      <c r="BB23" s="700"/>
    </row>
  </sheetData>
  <mergeCells count="59">
    <mergeCell ref="A5:AI5"/>
    <mergeCell ref="AJ5:AW10"/>
    <mergeCell ref="AX5:AX12"/>
    <mergeCell ref="J11:J12"/>
    <mergeCell ref="A10:C10"/>
    <mergeCell ref="D10:AI10"/>
    <mergeCell ref="AV11:AW11"/>
    <mergeCell ref="P11:P12"/>
    <mergeCell ref="Q11:U11"/>
    <mergeCell ref="L6:W8"/>
    <mergeCell ref="H7:I7"/>
    <mergeCell ref="H8:I8"/>
    <mergeCell ref="A11:H11"/>
    <mergeCell ref="I11:I12"/>
    <mergeCell ref="O11:O12"/>
    <mergeCell ref="K11:K12"/>
    <mergeCell ref="A1:AZ1"/>
    <mergeCell ref="BA1:BB1"/>
    <mergeCell ref="A2:AZ2"/>
    <mergeCell ref="BA2:BB2"/>
    <mergeCell ref="A3:AZ4"/>
    <mergeCell ref="BA3:BB3"/>
    <mergeCell ref="BA4:BB4"/>
    <mergeCell ref="X11:AI11"/>
    <mergeCell ref="A9:C9"/>
    <mergeCell ref="D9:AI9"/>
    <mergeCell ref="AR21:AU23"/>
    <mergeCell ref="AV21:BB21"/>
    <mergeCell ref="AV23:BB23"/>
    <mergeCell ref="AV22:BB22"/>
    <mergeCell ref="BB5:BB12"/>
    <mergeCell ref="AY5:AY12"/>
    <mergeCell ref="AZ5:AZ12"/>
    <mergeCell ref="BA5:BA12"/>
    <mergeCell ref="AJ11:AU11"/>
    <mergeCell ref="A20:BB20"/>
    <mergeCell ref="A21:C23"/>
    <mergeCell ref="D21:I21"/>
    <mergeCell ref="A6:C8"/>
    <mergeCell ref="D6:E8"/>
    <mergeCell ref="F6:G8"/>
    <mergeCell ref="H6:I6"/>
    <mergeCell ref="D23:I23"/>
    <mergeCell ref="R23:W23"/>
    <mergeCell ref="L11:L12"/>
    <mergeCell ref="M11:M12"/>
    <mergeCell ref="N11:N12"/>
    <mergeCell ref="V11:V12"/>
    <mergeCell ref="W11:W12"/>
    <mergeCell ref="X23:AE23"/>
    <mergeCell ref="AF23:AQ23"/>
    <mergeCell ref="D22:I22"/>
    <mergeCell ref="R22:W22"/>
    <mergeCell ref="X22:AE22"/>
    <mergeCell ref="AF22:AQ22"/>
    <mergeCell ref="J21:Q23"/>
    <mergeCell ref="R21:W21"/>
    <mergeCell ref="X21:AE21"/>
    <mergeCell ref="AF21:AQ21"/>
  </mergeCells>
  <hyperlinks>
    <hyperlink ref="AY15" r:id="rId1" xr:uid="{9E27D1F4-62AE-46F5-B02D-F648600DBAA4}"/>
    <hyperlink ref="AY16" r:id="rId2" xr:uid="{B45921E4-CA89-4BF0-B7F7-A46BC4EA2788}"/>
  </hyperlinks>
  <printOptions horizontalCentered="1"/>
  <pageMargins left="0.19685039370078741" right="0.19685039370078741" top="0.19685039370078741" bottom="0.19685039370078741" header="0" footer="0"/>
  <pageSetup scale="17" orientation="landscape"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234</v>
      </c>
      <c r="B1" t="s">
        <v>235</v>
      </c>
    </row>
    <row r="2" spans="1:2" x14ac:dyDescent="0.3">
      <c r="A2" t="s">
        <v>236</v>
      </c>
      <c r="B2" t="s">
        <v>237</v>
      </c>
    </row>
    <row r="3" spans="1:2" x14ac:dyDescent="0.3">
      <c r="A3" t="s">
        <v>238</v>
      </c>
      <c r="B3" t="s">
        <v>239</v>
      </c>
    </row>
    <row r="4" spans="1:2" x14ac:dyDescent="0.3">
      <c r="A4" t="s">
        <v>240</v>
      </c>
    </row>
    <row r="5" spans="1:2" x14ac:dyDescent="0.3">
      <c r="A5" t="s">
        <v>241</v>
      </c>
    </row>
    <row r="6" spans="1:2" x14ac:dyDescent="0.3">
      <c r="A6" t="s">
        <v>242</v>
      </c>
    </row>
    <row r="7" spans="1:2" x14ac:dyDescent="0.3">
      <c r="A7" t="s">
        <v>243</v>
      </c>
    </row>
    <row r="8" spans="1:2" x14ac:dyDescent="0.3">
      <c r="A8" t="s">
        <v>244</v>
      </c>
    </row>
    <row r="9" spans="1:2" x14ac:dyDescent="0.3">
      <c r="A9" t="s">
        <v>245</v>
      </c>
    </row>
    <row r="10" spans="1:2" x14ac:dyDescent="0.3">
      <c r="A10" t="s">
        <v>246</v>
      </c>
    </row>
    <row r="11" spans="1:2" x14ac:dyDescent="0.3">
      <c r="A11" t="s">
        <v>247</v>
      </c>
    </row>
    <row r="12" spans="1:2" x14ac:dyDescent="0.3">
      <c r="A12" t="s">
        <v>248</v>
      </c>
    </row>
    <row r="13" spans="1:2" x14ac:dyDescent="0.3">
      <c r="A13" t="s">
        <v>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208-3D9E-4B7E-8BC4-492D46018DD8}">
  <sheetPr>
    <tabColor theme="7" tint="0.39997558519241921"/>
  </sheetPr>
  <dimension ref="A1:BM100"/>
  <sheetViews>
    <sheetView tabSelected="1" view="pageBreakPreview" topLeftCell="AA7" zoomScale="75" zoomScaleNormal="75" zoomScaleSheetLayoutView="75" workbookViewId="0">
      <selection activeCell="AQ17" sqref="AQ17"/>
    </sheetView>
  </sheetViews>
  <sheetFormatPr baseColWidth="10" defaultColWidth="19.44140625" defaultRowHeight="15" customHeight="1" x14ac:dyDescent="0.3"/>
  <cols>
    <col min="1" max="1" width="29.5546875" style="206" bestFit="1" customWidth="1"/>
    <col min="2" max="4" width="11" style="206" customWidth="1"/>
    <col min="5" max="5" width="18.44140625" style="206" customWidth="1"/>
    <col min="6" max="6" width="11" style="206" customWidth="1"/>
    <col min="7" max="7" width="13.109375" style="206" bestFit="1" customWidth="1"/>
    <col min="8" max="8" width="11" style="206" customWidth="1"/>
    <col min="9" max="9" width="16.33203125" style="206" bestFit="1" customWidth="1"/>
    <col min="10" max="17" width="11" style="206" customWidth="1"/>
    <col min="18" max="18" width="12.109375" style="206" customWidth="1"/>
    <col min="19" max="19" width="18.5546875" style="206" customWidth="1"/>
    <col min="20" max="23" width="8.109375" style="206" customWidth="1"/>
    <col min="24" max="24" width="9.44140625" style="206" customWidth="1"/>
    <col min="25" max="25" width="8.109375" style="206" customWidth="1"/>
    <col min="26" max="30" width="7.88671875" style="206" customWidth="1"/>
    <col min="31" max="31" width="11.44140625" style="206" customWidth="1"/>
    <col min="32" max="32" width="2.44140625" style="206" customWidth="1"/>
    <col min="33" max="33" width="19.44140625" style="206" customWidth="1"/>
    <col min="34" max="35" width="11.44140625" style="206" customWidth="1"/>
    <col min="36" max="36" width="26.6640625" style="206" customWidth="1"/>
    <col min="37" max="37" width="11.44140625" style="206" customWidth="1"/>
    <col min="38" max="38" width="22" style="206" customWidth="1"/>
    <col min="39" max="39" width="11.44140625" style="206" customWidth="1"/>
    <col min="40" max="40" width="24.109375" style="206" bestFit="1" customWidth="1"/>
    <col min="41" max="41" width="11.44140625" style="206" customWidth="1"/>
    <col min="42" max="42" width="20.6640625" style="206" customWidth="1"/>
    <col min="43" max="51" width="11.44140625" style="206" customWidth="1"/>
    <col min="52" max="52" width="16.33203125" style="206" bestFit="1" customWidth="1"/>
    <col min="53" max="53" width="20.44140625" style="206" customWidth="1"/>
    <col min="54" max="64" width="8.88671875" style="206" customWidth="1"/>
    <col min="65" max="16384" width="19.44140625" style="206"/>
  </cols>
  <sheetData>
    <row r="1" spans="1:65" ht="15.9" customHeight="1" x14ac:dyDescent="0.3">
      <c r="A1" s="767" t="s">
        <v>0</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7"/>
      <c r="AG1" s="767"/>
      <c r="AH1" s="767"/>
      <c r="AI1" s="767"/>
      <c r="AJ1" s="767"/>
      <c r="AK1" s="767"/>
      <c r="AL1" s="767"/>
      <c r="AM1" s="767"/>
      <c r="AN1" s="767"/>
      <c r="AO1" s="767"/>
      <c r="AP1" s="767"/>
      <c r="AQ1" s="767"/>
      <c r="AR1" s="767"/>
      <c r="AS1" s="767"/>
      <c r="AT1" s="767"/>
      <c r="AU1" s="767"/>
      <c r="AV1" s="767"/>
      <c r="AW1" s="767"/>
      <c r="AX1" s="767"/>
      <c r="AY1" s="767"/>
      <c r="AZ1" s="767"/>
      <c r="BA1" s="767"/>
      <c r="BB1" s="767"/>
      <c r="BC1" s="767"/>
      <c r="BD1" s="767"/>
      <c r="BE1" s="767"/>
      <c r="BF1" s="767"/>
      <c r="BG1" s="767"/>
      <c r="BH1" s="767"/>
      <c r="BI1" s="767"/>
      <c r="BJ1" s="768" t="s">
        <v>250</v>
      </c>
      <c r="BK1" s="768"/>
      <c r="BL1" s="768"/>
      <c r="BM1" s="31"/>
    </row>
    <row r="2" spans="1:65" ht="15.9" customHeight="1" x14ac:dyDescent="0.3">
      <c r="A2" s="767" t="s">
        <v>2</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c r="AM2" s="767"/>
      <c r="AN2" s="767"/>
      <c r="AO2" s="767"/>
      <c r="AP2" s="767"/>
      <c r="AQ2" s="767"/>
      <c r="AR2" s="767"/>
      <c r="AS2" s="767"/>
      <c r="AT2" s="767"/>
      <c r="AU2" s="767"/>
      <c r="AV2" s="767"/>
      <c r="AW2" s="767"/>
      <c r="AX2" s="767"/>
      <c r="AY2" s="767"/>
      <c r="AZ2" s="767"/>
      <c r="BA2" s="767"/>
      <c r="BB2" s="767"/>
      <c r="BC2" s="767"/>
      <c r="BD2" s="767"/>
      <c r="BE2" s="767"/>
      <c r="BF2" s="767"/>
      <c r="BG2" s="767"/>
      <c r="BH2" s="767"/>
      <c r="BI2" s="767"/>
      <c r="BJ2" s="768" t="s">
        <v>3</v>
      </c>
      <c r="BK2" s="768"/>
      <c r="BL2" s="768"/>
      <c r="BM2" s="31"/>
    </row>
    <row r="3" spans="1:65" ht="26.1" customHeight="1" x14ac:dyDescent="0.3">
      <c r="A3" s="767" t="s">
        <v>251</v>
      </c>
      <c r="B3" s="767"/>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c r="AI3" s="767"/>
      <c r="AJ3" s="767"/>
      <c r="AK3" s="767"/>
      <c r="AL3" s="767"/>
      <c r="AM3" s="767"/>
      <c r="AN3" s="767"/>
      <c r="AO3" s="767"/>
      <c r="AP3" s="767"/>
      <c r="AQ3" s="767"/>
      <c r="AR3" s="767"/>
      <c r="AS3" s="767"/>
      <c r="AT3" s="767"/>
      <c r="AU3" s="767"/>
      <c r="AV3" s="767"/>
      <c r="AW3" s="767"/>
      <c r="AX3" s="767"/>
      <c r="AY3" s="767"/>
      <c r="AZ3" s="767"/>
      <c r="BA3" s="767"/>
      <c r="BB3" s="767"/>
      <c r="BC3" s="767"/>
      <c r="BD3" s="767"/>
      <c r="BE3" s="767"/>
      <c r="BF3" s="767"/>
      <c r="BG3" s="767"/>
      <c r="BH3" s="767"/>
      <c r="BI3" s="767"/>
      <c r="BJ3" s="768" t="s">
        <v>5</v>
      </c>
      <c r="BK3" s="768"/>
      <c r="BL3" s="768"/>
      <c r="BM3" s="31"/>
    </row>
    <row r="4" spans="1:65" ht="15.9" customHeight="1" x14ac:dyDescent="0.3">
      <c r="A4" s="767" t="s">
        <v>252</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767"/>
      <c r="AL4" s="767"/>
      <c r="AM4" s="767"/>
      <c r="AN4" s="767"/>
      <c r="AO4" s="767"/>
      <c r="AP4" s="767"/>
      <c r="AQ4" s="767"/>
      <c r="AR4" s="767"/>
      <c r="AS4" s="767"/>
      <c r="AT4" s="767"/>
      <c r="AU4" s="767"/>
      <c r="AV4" s="767"/>
      <c r="AW4" s="767"/>
      <c r="AX4" s="767"/>
      <c r="AY4" s="767"/>
      <c r="AZ4" s="767"/>
      <c r="BA4" s="767"/>
      <c r="BB4" s="767"/>
      <c r="BC4" s="767"/>
      <c r="BD4" s="767"/>
      <c r="BE4" s="767"/>
      <c r="BF4" s="767"/>
      <c r="BG4" s="767"/>
      <c r="BH4" s="767"/>
      <c r="BI4" s="767"/>
      <c r="BJ4" s="769" t="s">
        <v>253</v>
      </c>
      <c r="BK4" s="770"/>
      <c r="BL4" s="771"/>
      <c r="BM4" s="31"/>
    </row>
    <row r="5" spans="1:65" ht="26.1" customHeight="1" x14ac:dyDescent="0.3">
      <c r="A5" s="772" t="s">
        <v>133</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31"/>
      <c r="AG5" s="772" t="s">
        <v>254</v>
      </c>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2"/>
      <c r="BH5" s="772"/>
      <c r="BI5" s="772"/>
      <c r="BJ5" s="773"/>
      <c r="BK5" s="773"/>
      <c r="BL5" s="773"/>
      <c r="BM5" s="31"/>
    </row>
    <row r="6" spans="1:65" ht="31.5" customHeight="1" x14ac:dyDescent="0.3">
      <c r="A6" s="237" t="s">
        <v>255</v>
      </c>
      <c r="B6" s="761" t="s">
        <v>256</v>
      </c>
      <c r="C6" s="762"/>
      <c r="D6" s="762"/>
      <c r="E6" s="762"/>
      <c r="F6" s="762"/>
      <c r="G6" s="762"/>
      <c r="H6" s="762"/>
      <c r="I6" s="762"/>
      <c r="J6" s="762"/>
      <c r="K6" s="762"/>
      <c r="L6" s="762"/>
      <c r="M6" s="762"/>
      <c r="N6" s="762"/>
      <c r="O6" s="762"/>
      <c r="P6" s="762"/>
      <c r="Q6" s="762"/>
      <c r="R6" s="762"/>
      <c r="S6" s="762"/>
      <c r="T6" s="762"/>
      <c r="U6" s="762"/>
      <c r="V6" s="762"/>
      <c r="W6" s="762"/>
      <c r="X6" s="762"/>
      <c r="Y6" s="762"/>
      <c r="Z6" s="762"/>
      <c r="AA6" s="762"/>
      <c r="AB6" s="762"/>
      <c r="AC6" s="762"/>
      <c r="AD6" s="762"/>
      <c r="AE6" s="762"/>
      <c r="AF6" s="762"/>
      <c r="AG6" s="762"/>
      <c r="AH6" s="762"/>
      <c r="AI6" s="762"/>
      <c r="AJ6" s="762"/>
      <c r="AK6" s="762"/>
      <c r="AL6" s="762"/>
      <c r="AM6" s="762"/>
      <c r="AN6" s="762"/>
      <c r="AO6" s="762"/>
      <c r="AP6" s="762"/>
      <c r="AQ6" s="762"/>
      <c r="AR6" s="762"/>
      <c r="AS6" s="762"/>
      <c r="AT6" s="762"/>
      <c r="AU6" s="762"/>
      <c r="AV6" s="762"/>
      <c r="AW6" s="762"/>
      <c r="AX6" s="762"/>
      <c r="AY6" s="762"/>
      <c r="AZ6" s="762"/>
      <c r="BA6" s="762"/>
      <c r="BB6" s="762"/>
      <c r="BC6" s="762"/>
      <c r="BD6" s="762"/>
      <c r="BE6" s="762"/>
      <c r="BF6" s="762"/>
      <c r="BG6" s="762"/>
      <c r="BH6" s="762"/>
      <c r="BI6" s="762"/>
      <c r="BJ6" s="762"/>
      <c r="BK6" s="762"/>
      <c r="BL6" s="762"/>
      <c r="BM6" s="31"/>
    </row>
    <row r="7" spans="1:65" ht="31.5" customHeight="1" x14ac:dyDescent="0.3">
      <c r="A7" s="238" t="s">
        <v>257</v>
      </c>
      <c r="B7" s="763" t="s">
        <v>25</v>
      </c>
      <c r="C7" s="764"/>
      <c r="D7" s="764"/>
      <c r="E7" s="764"/>
      <c r="F7" s="764"/>
      <c r="G7" s="764"/>
      <c r="H7" s="764"/>
      <c r="I7" s="764"/>
      <c r="J7" s="764"/>
      <c r="K7" s="764"/>
      <c r="L7" s="764"/>
      <c r="M7" s="764"/>
      <c r="N7" s="764"/>
      <c r="O7" s="764"/>
      <c r="P7" s="764"/>
      <c r="Q7" s="764"/>
      <c r="R7" s="764"/>
      <c r="S7" s="764"/>
      <c r="T7" s="764"/>
      <c r="U7" s="764"/>
      <c r="V7" s="764"/>
      <c r="W7" s="764"/>
      <c r="X7" s="764"/>
      <c r="Y7" s="764"/>
      <c r="Z7" s="764"/>
      <c r="AA7" s="764"/>
      <c r="AB7" s="764"/>
      <c r="AC7" s="764"/>
      <c r="AD7" s="764"/>
      <c r="AE7" s="764"/>
      <c r="AF7" s="764"/>
      <c r="AG7" s="764"/>
      <c r="AH7" s="764"/>
      <c r="AI7" s="764"/>
      <c r="AJ7" s="764"/>
      <c r="AK7" s="764"/>
      <c r="AL7" s="764"/>
      <c r="AM7" s="764"/>
      <c r="AN7" s="764"/>
      <c r="AO7" s="764"/>
      <c r="AP7" s="764"/>
      <c r="AQ7" s="764"/>
      <c r="AR7" s="764"/>
      <c r="AS7" s="764"/>
      <c r="AT7" s="764"/>
      <c r="AU7" s="764"/>
      <c r="AV7" s="764"/>
      <c r="AW7" s="764"/>
      <c r="AX7" s="764"/>
      <c r="AY7" s="764"/>
      <c r="AZ7" s="764"/>
      <c r="BA7" s="764"/>
      <c r="BB7" s="764"/>
      <c r="BC7" s="764"/>
      <c r="BD7" s="764"/>
      <c r="BE7" s="764"/>
      <c r="BF7" s="764"/>
      <c r="BG7" s="764"/>
      <c r="BH7" s="764"/>
      <c r="BI7" s="764"/>
      <c r="BJ7" s="764"/>
      <c r="BK7" s="764"/>
      <c r="BL7" s="765"/>
      <c r="BM7" s="31"/>
    </row>
    <row r="8" spans="1:65" ht="18.75" customHeight="1" x14ac:dyDescent="0.3">
      <c r="A8" s="241"/>
      <c r="B8" s="241"/>
      <c r="C8" s="241"/>
      <c r="D8" s="241"/>
      <c r="E8" s="241"/>
      <c r="F8" s="241"/>
      <c r="G8" s="241"/>
      <c r="H8" s="241"/>
      <c r="I8" s="241"/>
      <c r="J8" s="241"/>
      <c r="K8" s="242"/>
      <c r="L8" s="242"/>
      <c r="M8" s="242"/>
      <c r="N8" s="242"/>
      <c r="O8" s="242"/>
      <c r="P8" s="242"/>
      <c r="Q8" s="242"/>
      <c r="R8" s="242"/>
      <c r="S8" s="242"/>
      <c r="T8" s="242"/>
      <c r="U8" s="242"/>
      <c r="V8" s="242"/>
      <c r="W8" s="242"/>
      <c r="X8" s="242"/>
      <c r="Y8" s="242"/>
      <c r="Z8" s="242"/>
      <c r="AA8" s="242"/>
      <c r="AB8" s="242"/>
      <c r="AC8" s="242"/>
      <c r="AD8" s="242"/>
      <c r="AE8" s="242"/>
      <c r="AF8" s="31"/>
      <c r="AG8" s="241"/>
      <c r="AH8" s="242"/>
      <c r="AI8" s="242"/>
      <c r="AJ8" s="242"/>
      <c r="AK8" s="242"/>
      <c r="AL8" s="242"/>
      <c r="AM8" s="242"/>
      <c r="AN8" s="242"/>
      <c r="AO8" s="242"/>
      <c r="AP8" s="242"/>
      <c r="AQ8" s="31"/>
      <c r="AR8" s="31"/>
      <c r="AS8" s="31"/>
      <c r="AT8" s="31"/>
      <c r="AU8" s="31"/>
      <c r="AV8" s="31"/>
      <c r="AW8" s="31"/>
      <c r="AX8" s="31"/>
      <c r="AY8" s="31"/>
      <c r="AZ8" s="31"/>
      <c r="BA8" s="31"/>
      <c r="BB8" s="31"/>
      <c r="BC8" s="31"/>
      <c r="BD8" s="31"/>
      <c r="BE8" s="31"/>
      <c r="BF8" s="31"/>
      <c r="BG8" s="31"/>
      <c r="BH8" s="31"/>
      <c r="BI8" s="31"/>
      <c r="BJ8" s="31"/>
      <c r="BK8" s="31"/>
      <c r="BL8" s="31"/>
      <c r="BM8" s="31"/>
    </row>
    <row r="9" spans="1:65" s="31" customFormat="1" ht="30" customHeight="1" x14ac:dyDescent="0.3">
      <c r="A9" s="759" t="s">
        <v>258</v>
      </c>
      <c r="B9" s="239" t="s">
        <v>30</v>
      </c>
      <c r="C9" s="239" t="s">
        <v>12</v>
      </c>
      <c r="D9" s="756" t="s">
        <v>31</v>
      </c>
      <c r="E9" s="757"/>
      <c r="F9" s="239" t="s">
        <v>32</v>
      </c>
      <c r="G9" s="239" t="s">
        <v>8</v>
      </c>
      <c r="H9" s="756" t="s">
        <v>33</v>
      </c>
      <c r="I9" s="757"/>
      <c r="J9" s="239" t="s">
        <v>34</v>
      </c>
      <c r="K9" s="239" t="s">
        <v>35</v>
      </c>
      <c r="L9" s="756" t="s">
        <v>36</v>
      </c>
      <c r="M9" s="757"/>
      <c r="N9" s="239" t="s">
        <v>37</v>
      </c>
      <c r="O9" s="239" t="s">
        <v>38</v>
      </c>
      <c r="P9" s="756" t="s">
        <v>39</v>
      </c>
      <c r="Q9" s="757"/>
      <c r="R9" s="756" t="s">
        <v>259</v>
      </c>
      <c r="S9" s="757"/>
      <c r="T9" s="756" t="s">
        <v>260</v>
      </c>
      <c r="U9" s="758"/>
      <c r="V9" s="758"/>
      <c r="W9" s="758"/>
      <c r="X9" s="758"/>
      <c r="Y9" s="757"/>
      <c r="Z9" s="756" t="s">
        <v>261</v>
      </c>
      <c r="AA9" s="758"/>
      <c r="AB9" s="758"/>
      <c r="AC9" s="758"/>
      <c r="AD9" s="758"/>
      <c r="AE9" s="757"/>
      <c r="AG9" s="759" t="s">
        <v>258</v>
      </c>
      <c r="AH9" s="239" t="s">
        <v>30</v>
      </c>
      <c r="AI9" s="756" t="s">
        <v>12</v>
      </c>
      <c r="AJ9" s="757"/>
      <c r="AK9" s="756" t="s">
        <v>31</v>
      </c>
      <c r="AL9" s="757"/>
      <c r="AM9" s="756" t="s">
        <v>32</v>
      </c>
      <c r="AN9" s="757"/>
      <c r="AO9" s="756" t="s">
        <v>8</v>
      </c>
      <c r="AP9" s="757"/>
      <c r="AQ9" s="239" t="s">
        <v>33</v>
      </c>
      <c r="AR9" s="239" t="s">
        <v>34</v>
      </c>
      <c r="AS9" s="239" t="s">
        <v>35</v>
      </c>
      <c r="AT9" s="756" t="s">
        <v>36</v>
      </c>
      <c r="AU9" s="757"/>
      <c r="AV9" s="239" t="s">
        <v>37</v>
      </c>
      <c r="AW9" s="239" t="s">
        <v>38</v>
      </c>
      <c r="AX9" s="756" t="s">
        <v>39</v>
      </c>
      <c r="AY9" s="757"/>
      <c r="AZ9" s="756" t="s">
        <v>259</v>
      </c>
      <c r="BA9" s="757"/>
      <c r="BB9" s="756" t="s">
        <v>260</v>
      </c>
      <c r="BC9" s="758"/>
      <c r="BD9" s="758"/>
      <c r="BE9" s="758"/>
      <c r="BF9" s="758"/>
      <c r="BG9" s="757"/>
      <c r="BH9" s="756" t="s">
        <v>261</v>
      </c>
      <c r="BI9" s="758"/>
      <c r="BJ9" s="758"/>
      <c r="BK9" s="758"/>
      <c r="BL9" s="758"/>
      <c r="BM9" s="757"/>
    </row>
    <row r="10" spans="1:65" s="31" customFormat="1" ht="36" customHeight="1" x14ac:dyDescent="0.3">
      <c r="A10" s="760"/>
      <c r="B10" s="243" t="s">
        <v>262</v>
      </c>
      <c r="C10" s="243" t="s">
        <v>262</v>
      </c>
      <c r="D10" s="243" t="s">
        <v>262</v>
      </c>
      <c r="E10" s="243" t="s">
        <v>263</v>
      </c>
      <c r="F10" s="243" t="s">
        <v>262</v>
      </c>
      <c r="G10" s="243" t="s">
        <v>262</v>
      </c>
      <c r="H10" s="243" t="s">
        <v>262</v>
      </c>
      <c r="I10" s="243" t="s">
        <v>263</v>
      </c>
      <c r="J10" s="243" t="s">
        <v>262</v>
      </c>
      <c r="K10" s="243" t="s">
        <v>262</v>
      </c>
      <c r="L10" s="243" t="s">
        <v>262</v>
      </c>
      <c r="M10" s="243" t="s">
        <v>263</v>
      </c>
      <c r="N10" s="243" t="s">
        <v>262</v>
      </c>
      <c r="O10" s="243" t="s">
        <v>262</v>
      </c>
      <c r="P10" s="243" t="s">
        <v>262</v>
      </c>
      <c r="Q10" s="243" t="s">
        <v>263</v>
      </c>
      <c r="R10" s="243" t="s">
        <v>262</v>
      </c>
      <c r="S10" s="243" t="s">
        <v>263</v>
      </c>
      <c r="T10" s="207" t="s">
        <v>264</v>
      </c>
      <c r="U10" s="207" t="s">
        <v>265</v>
      </c>
      <c r="V10" s="207" t="s">
        <v>266</v>
      </c>
      <c r="W10" s="207" t="s">
        <v>267</v>
      </c>
      <c r="X10" s="208" t="s">
        <v>268</v>
      </c>
      <c r="Y10" s="207" t="s">
        <v>269</v>
      </c>
      <c r="Z10" s="243" t="s">
        <v>270</v>
      </c>
      <c r="AA10" s="244" t="s">
        <v>271</v>
      </c>
      <c r="AB10" s="243" t="s">
        <v>272</v>
      </c>
      <c r="AC10" s="243" t="s">
        <v>273</v>
      </c>
      <c r="AD10" s="243" t="s">
        <v>274</v>
      </c>
      <c r="AE10" s="243" t="s">
        <v>275</v>
      </c>
      <c r="AG10" s="760"/>
      <c r="AH10" s="243" t="s">
        <v>262</v>
      </c>
      <c r="AI10" s="243" t="s">
        <v>262</v>
      </c>
      <c r="AJ10" s="243" t="s">
        <v>263</v>
      </c>
      <c r="AK10" s="243" t="s">
        <v>262</v>
      </c>
      <c r="AL10" s="243" t="s">
        <v>263</v>
      </c>
      <c r="AM10" s="243" t="s">
        <v>262</v>
      </c>
      <c r="AN10" s="243" t="s">
        <v>263</v>
      </c>
      <c r="AO10" s="243" t="s">
        <v>262</v>
      </c>
      <c r="AP10" s="243" t="s">
        <v>263</v>
      </c>
      <c r="AQ10" s="243" t="s">
        <v>262</v>
      </c>
      <c r="AR10" s="243" t="s">
        <v>262</v>
      </c>
      <c r="AS10" s="243" t="s">
        <v>262</v>
      </c>
      <c r="AT10" s="243" t="s">
        <v>262</v>
      </c>
      <c r="AU10" s="243" t="s">
        <v>263</v>
      </c>
      <c r="AV10" s="243" t="s">
        <v>262</v>
      </c>
      <c r="AW10" s="243" t="s">
        <v>262</v>
      </c>
      <c r="AX10" s="243" t="s">
        <v>262</v>
      </c>
      <c r="AY10" s="243" t="s">
        <v>263</v>
      </c>
      <c r="AZ10" s="243" t="s">
        <v>262</v>
      </c>
      <c r="BA10" s="243" t="s">
        <v>263</v>
      </c>
      <c r="BB10" s="207" t="s">
        <v>264</v>
      </c>
      <c r="BC10" s="207" t="s">
        <v>265</v>
      </c>
      <c r="BD10" s="207" t="s">
        <v>266</v>
      </c>
      <c r="BE10" s="207" t="s">
        <v>267</v>
      </c>
      <c r="BF10" s="208" t="s">
        <v>268</v>
      </c>
      <c r="BG10" s="207" t="s">
        <v>269</v>
      </c>
      <c r="BH10" s="209" t="s">
        <v>270</v>
      </c>
      <c r="BI10" s="210" t="s">
        <v>271</v>
      </c>
      <c r="BJ10" s="209" t="s">
        <v>272</v>
      </c>
      <c r="BK10" s="209" t="s">
        <v>273</v>
      </c>
      <c r="BL10" s="209" t="s">
        <v>274</v>
      </c>
      <c r="BM10" s="209" t="s">
        <v>275</v>
      </c>
    </row>
    <row r="11" spans="1:65" s="31" customFormat="1" ht="13.8" x14ac:dyDescent="0.3">
      <c r="A11" s="245" t="s">
        <v>276</v>
      </c>
      <c r="B11" s="245"/>
      <c r="C11" s="246">
        <v>700</v>
      </c>
      <c r="D11" s="246">
        <v>700</v>
      </c>
      <c r="E11" s="247"/>
      <c r="F11" s="246">
        <v>700</v>
      </c>
      <c r="G11" s="246">
        <v>1000</v>
      </c>
      <c r="H11" s="245"/>
      <c r="I11" s="247"/>
      <c r="J11" s="245"/>
      <c r="K11" s="245"/>
      <c r="L11" s="245"/>
      <c r="M11" s="247"/>
      <c r="N11" s="245"/>
      <c r="O11" s="245"/>
      <c r="P11" s="245"/>
      <c r="Q11" s="247"/>
      <c r="R11" s="248">
        <f t="shared" ref="R11:R31" si="0">B11+C11+D11+F11+G11+H11+J11+K11+L11+N11+O11+P11</f>
        <v>3100</v>
      </c>
      <c r="S11" s="211">
        <f>+E11+I11+M11+Q11</f>
        <v>0</v>
      </c>
      <c r="T11" s="212"/>
      <c r="U11" s="212"/>
      <c r="V11" s="212"/>
      <c r="W11" s="212"/>
      <c r="X11" s="212"/>
      <c r="Y11" s="213"/>
      <c r="Z11" s="213"/>
      <c r="AA11" s="213"/>
      <c r="AB11" s="213"/>
      <c r="AC11" s="213"/>
      <c r="AD11" s="213"/>
      <c r="AE11" s="214"/>
      <c r="AG11" s="245" t="s">
        <v>276</v>
      </c>
      <c r="AH11" s="245"/>
      <c r="AI11" s="245"/>
      <c r="AJ11" s="245"/>
      <c r="AK11" s="245"/>
      <c r="AL11" s="247"/>
      <c r="AM11" s="245"/>
      <c r="AN11" s="328"/>
      <c r="AO11" s="245"/>
      <c r="AP11" s="245"/>
      <c r="AQ11" s="247"/>
      <c r="AR11" s="245"/>
      <c r="AS11" s="245"/>
      <c r="AT11" s="245"/>
      <c r="AU11" s="247"/>
      <c r="AV11" s="245"/>
      <c r="AW11" s="245"/>
      <c r="AX11" s="245"/>
      <c r="AY11" s="247"/>
      <c r="AZ11" s="248">
        <f t="shared" ref="AZ11:AZ31" si="1">AH11+AI11+AK11+AM11+AO11+AP11+AR11+AS11+AT11+AV11+AW11+AX11</f>
        <v>0</v>
      </c>
      <c r="BA11" s="211">
        <f>+AL11+AQ11+AU11+AY11</f>
        <v>0</v>
      </c>
      <c r="BB11" s="213"/>
      <c r="BC11" s="213"/>
      <c r="BD11" s="213"/>
      <c r="BE11" s="213"/>
      <c r="BF11" s="213"/>
      <c r="BG11" s="213"/>
      <c r="BH11" s="213"/>
      <c r="BI11" s="213"/>
      <c r="BJ11" s="213"/>
      <c r="BK11" s="213"/>
      <c r="BL11" s="213"/>
      <c r="BM11" s="214"/>
    </row>
    <row r="12" spans="1:65" s="31" customFormat="1" ht="14.4" x14ac:dyDescent="0.3">
      <c r="A12" s="245" t="s">
        <v>277</v>
      </c>
      <c r="B12" s="245"/>
      <c r="C12" s="245"/>
      <c r="D12" s="245"/>
      <c r="E12" s="247"/>
      <c r="F12" s="245"/>
      <c r="G12" s="245"/>
      <c r="H12" s="245"/>
      <c r="I12" s="247"/>
      <c r="J12" s="245"/>
      <c r="K12" s="245"/>
      <c r="L12" s="245"/>
      <c r="M12" s="247"/>
      <c r="N12" s="245"/>
      <c r="O12" s="245"/>
      <c r="P12" s="245"/>
      <c r="Q12" s="247"/>
      <c r="R12" s="248">
        <f t="shared" si="0"/>
        <v>0</v>
      </c>
      <c r="S12" s="211">
        <f t="shared" ref="S12:S31" si="2">+E12+I12+M12+Q12</f>
        <v>0</v>
      </c>
      <c r="T12" s="212"/>
      <c r="U12" s="212"/>
      <c r="V12" s="212"/>
      <c r="W12" s="212"/>
      <c r="X12" s="212"/>
      <c r="Y12" s="213"/>
      <c r="Z12" s="213"/>
      <c r="AA12" s="213"/>
      <c r="AB12" s="213"/>
      <c r="AC12" s="213"/>
      <c r="AD12" s="213"/>
      <c r="AE12" s="213"/>
      <c r="AG12" s="245" t="s">
        <v>277</v>
      </c>
      <c r="AH12" s="245"/>
      <c r="AI12" s="245">
        <v>0</v>
      </c>
      <c r="AJ12" s="245">
        <v>0</v>
      </c>
      <c r="AK12" s="296">
        <v>0</v>
      </c>
      <c r="AL12" s="297">
        <v>0</v>
      </c>
      <c r="AM12" s="329">
        <v>0</v>
      </c>
      <c r="AN12" s="329">
        <v>0</v>
      </c>
      <c r="AO12" s="245">
        <v>65</v>
      </c>
      <c r="AP12" s="386">
        <v>15802779.950248756</v>
      </c>
      <c r="AQ12" s="247"/>
      <c r="AR12" s="245"/>
      <c r="AS12" s="245"/>
      <c r="AT12" s="245"/>
      <c r="AU12" s="247"/>
      <c r="AV12" s="245"/>
      <c r="AW12" s="245"/>
      <c r="AX12" s="245"/>
      <c r="AY12" s="247"/>
      <c r="AZ12" s="248">
        <f t="shared" si="1"/>
        <v>15802844.950248756</v>
      </c>
      <c r="BA12" s="211">
        <f t="shared" ref="BA12:BA31" si="3">+AL12+AQ12+AU12+AY12</f>
        <v>0</v>
      </c>
      <c r="BB12" s="213"/>
      <c r="BC12" s="213"/>
      <c r="BD12" s="213"/>
      <c r="BE12" s="213"/>
      <c r="BF12" s="213"/>
      <c r="BG12" s="213"/>
      <c r="BH12" s="213"/>
      <c r="BI12" s="213"/>
      <c r="BJ12" s="213"/>
      <c r="BK12" s="213"/>
      <c r="BL12" s="213"/>
      <c r="BM12" s="213"/>
    </row>
    <row r="13" spans="1:65" s="31" customFormat="1" ht="14.4" x14ac:dyDescent="0.3">
      <c r="A13" s="245" t="s">
        <v>278</v>
      </c>
      <c r="B13" s="245"/>
      <c r="C13" s="245"/>
      <c r="D13" s="245"/>
      <c r="E13" s="247"/>
      <c r="F13" s="245"/>
      <c r="G13" s="245"/>
      <c r="H13" s="245"/>
      <c r="I13" s="247"/>
      <c r="J13" s="245"/>
      <c r="K13" s="245"/>
      <c r="L13" s="245"/>
      <c r="M13" s="247"/>
      <c r="N13" s="245"/>
      <c r="O13" s="245"/>
      <c r="P13" s="245"/>
      <c r="Q13" s="247"/>
      <c r="R13" s="248">
        <f t="shared" si="0"/>
        <v>0</v>
      </c>
      <c r="S13" s="211">
        <f t="shared" si="2"/>
        <v>0</v>
      </c>
      <c r="T13" s="212"/>
      <c r="U13" s="212"/>
      <c r="V13" s="212"/>
      <c r="W13" s="212"/>
      <c r="X13" s="212"/>
      <c r="Y13" s="213"/>
      <c r="Z13" s="213"/>
      <c r="AA13" s="213"/>
      <c r="AB13" s="213"/>
      <c r="AC13" s="213"/>
      <c r="AD13" s="213"/>
      <c r="AE13" s="213"/>
      <c r="AG13" s="245" t="s">
        <v>278</v>
      </c>
      <c r="AH13" s="245"/>
      <c r="AI13" s="245">
        <v>101</v>
      </c>
      <c r="AJ13" s="298">
        <v>56134545</v>
      </c>
      <c r="AK13" s="296">
        <v>70</v>
      </c>
      <c r="AL13" s="297">
        <v>17863731.167315174</v>
      </c>
      <c r="AM13" s="329">
        <v>11</v>
      </c>
      <c r="AN13" s="330">
        <v>1402331.4681753889</v>
      </c>
      <c r="AO13" s="245">
        <v>3</v>
      </c>
      <c r="AP13" s="386">
        <v>729359.07462686568</v>
      </c>
      <c r="AQ13" s="247"/>
      <c r="AR13" s="245"/>
      <c r="AS13" s="245"/>
      <c r="AT13" s="245"/>
      <c r="AU13" s="247"/>
      <c r="AV13" s="245"/>
      <c r="AW13" s="245"/>
      <c r="AX13" s="245"/>
      <c r="AY13" s="247"/>
      <c r="AZ13" s="248">
        <f t="shared" si="1"/>
        <v>729544.07462686568</v>
      </c>
      <c r="BA13" s="211">
        <f t="shared" si="3"/>
        <v>17863731.167315174</v>
      </c>
      <c r="BB13" s="213"/>
      <c r="BC13" s="213"/>
      <c r="BD13" s="213"/>
      <c r="BE13" s="213"/>
      <c r="BF13" s="213"/>
      <c r="BG13" s="213"/>
      <c r="BH13" s="213"/>
      <c r="BI13" s="213"/>
      <c r="BJ13" s="213"/>
      <c r="BK13" s="213"/>
      <c r="BL13" s="213"/>
      <c r="BM13" s="213"/>
    </row>
    <row r="14" spans="1:65" s="31" customFormat="1" ht="14.4" x14ac:dyDescent="0.3">
      <c r="A14" s="245" t="s">
        <v>279</v>
      </c>
      <c r="B14" s="245"/>
      <c r="C14" s="245"/>
      <c r="D14" s="245"/>
      <c r="E14" s="247"/>
      <c r="F14" s="245"/>
      <c r="G14" s="245"/>
      <c r="H14" s="245"/>
      <c r="I14" s="247"/>
      <c r="J14" s="245"/>
      <c r="K14" s="245"/>
      <c r="L14" s="245"/>
      <c r="M14" s="247"/>
      <c r="N14" s="245"/>
      <c r="O14" s="245"/>
      <c r="P14" s="245"/>
      <c r="Q14" s="247"/>
      <c r="R14" s="248">
        <f t="shared" si="0"/>
        <v>0</v>
      </c>
      <c r="S14" s="211">
        <f t="shared" si="2"/>
        <v>0</v>
      </c>
      <c r="T14" s="212"/>
      <c r="U14" s="212"/>
      <c r="V14" s="212"/>
      <c r="W14" s="212"/>
      <c r="X14" s="212"/>
      <c r="Y14" s="213"/>
      <c r="Z14" s="213"/>
      <c r="AA14" s="213"/>
      <c r="AB14" s="213"/>
      <c r="AC14" s="213"/>
      <c r="AD14" s="213"/>
      <c r="AE14" s="213"/>
      <c r="AG14" s="245" t="s">
        <v>279</v>
      </c>
      <c r="AH14" s="245"/>
      <c r="AI14" s="245">
        <v>6</v>
      </c>
      <c r="AJ14" s="298">
        <v>3334725</v>
      </c>
      <c r="AK14" s="296">
        <v>11</v>
      </c>
      <c r="AL14" s="297">
        <v>2807157.7548638131</v>
      </c>
      <c r="AM14" s="329">
        <v>60</v>
      </c>
      <c r="AN14" s="330">
        <v>7649080.735502122</v>
      </c>
      <c r="AO14" s="245">
        <v>24</v>
      </c>
      <c r="AP14" s="386">
        <v>5834872.5970149254</v>
      </c>
      <c r="AQ14" s="247"/>
      <c r="AR14" s="245"/>
      <c r="AS14" s="245"/>
      <c r="AT14" s="245"/>
      <c r="AU14" s="247"/>
      <c r="AV14" s="245"/>
      <c r="AW14" s="245"/>
      <c r="AX14" s="245"/>
      <c r="AY14" s="247"/>
      <c r="AZ14" s="248">
        <f t="shared" si="1"/>
        <v>5834973.5970149254</v>
      </c>
      <c r="BA14" s="211">
        <f t="shared" si="3"/>
        <v>2807157.7548638131</v>
      </c>
      <c r="BB14" s="213"/>
      <c r="BC14" s="213"/>
      <c r="BD14" s="213"/>
      <c r="BE14" s="213"/>
      <c r="BF14" s="213"/>
      <c r="BG14" s="213"/>
      <c r="BH14" s="213"/>
      <c r="BI14" s="213"/>
      <c r="BJ14" s="213"/>
      <c r="BK14" s="213"/>
      <c r="BL14" s="213"/>
      <c r="BM14" s="213"/>
    </row>
    <row r="15" spans="1:65" s="31" customFormat="1" ht="14.4" x14ac:dyDescent="0.3">
      <c r="A15" s="245" t="s">
        <v>280</v>
      </c>
      <c r="B15" s="245"/>
      <c r="C15" s="245"/>
      <c r="D15" s="245"/>
      <c r="E15" s="247"/>
      <c r="F15" s="245"/>
      <c r="G15" s="245"/>
      <c r="H15" s="245"/>
      <c r="I15" s="247"/>
      <c r="J15" s="245"/>
      <c r="K15" s="245"/>
      <c r="L15" s="245"/>
      <c r="M15" s="247"/>
      <c r="N15" s="245"/>
      <c r="O15" s="245"/>
      <c r="P15" s="245"/>
      <c r="Q15" s="247"/>
      <c r="R15" s="248">
        <f t="shared" si="0"/>
        <v>0</v>
      </c>
      <c r="S15" s="211">
        <f t="shared" si="2"/>
        <v>0</v>
      </c>
      <c r="T15" s="212"/>
      <c r="U15" s="212"/>
      <c r="V15" s="212"/>
      <c r="W15" s="212"/>
      <c r="X15" s="212"/>
      <c r="Y15" s="213"/>
      <c r="Z15" s="213"/>
      <c r="AA15" s="213"/>
      <c r="AB15" s="213"/>
      <c r="AC15" s="213"/>
      <c r="AD15" s="213"/>
      <c r="AE15" s="213"/>
      <c r="AG15" s="245" t="s">
        <v>280</v>
      </c>
      <c r="AH15" s="245"/>
      <c r="AI15" s="245">
        <v>33</v>
      </c>
      <c r="AJ15" s="298">
        <v>18340990</v>
      </c>
      <c r="AK15" s="296">
        <v>46</v>
      </c>
      <c r="AL15" s="297">
        <v>11739023.3385214</v>
      </c>
      <c r="AM15" s="329">
        <v>29</v>
      </c>
      <c r="AN15" s="330">
        <v>3697055.6888260255</v>
      </c>
      <c r="AO15" s="245">
        <v>57</v>
      </c>
      <c r="AP15" s="386">
        <v>13857822.417910447</v>
      </c>
      <c r="AQ15" s="247"/>
      <c r="AR15" s="245"/>
      <c r="AS15" s="245"/>
      <c r="AT15" s="245"/>
      <c r="AU15" s="247"/>
      <c r="AV15" s="245"/>
      <c r="AW15" s="245"/>
      <c r="AX15" s="245"/>
      <c r="AY15" s="247"/>
      <c r="AZ15" s="248">
        <f t="shared" si="1"/>
        <v>13857987.417910447</v>
      </c>
      <c r="BA15" s="211">
        <f t="shared" si="3"/>
        <v>11739023.3385214</v>
      </c>
      <c r="BB15" s="213"/>
      <c r="BC15" s="213"/>
      <c r="BD15" s="213"/>
      <c r="BE15" s="213"/>
      <c r="BF15" s="213"/>
      <c r="BG15" s="213"/>
      <c r="BH15" s="213"/>
      <c r="BI15" s="213"/>
      <c r="BJ15" s="213"/>
      <c r="BK15" s="213"/>
      <c r="BL15" s="213"/>
      <c r="BM15" s="213"/>
    </row>
    <row r="16" spans="1:65" s="31" customFormat="1" ht="14.4" x14ac:dyDescent="0.3">
      <c r="A16" s="245" t="s">
        <v>281</v>
      </c>
      <c r="B16" s="245"/>
      <c r="C16" s="245"/>
      <c r="D16" s="245"/>
      <c r="E16" s="247"/>
      <c r="F16" s="245"/>
      <c r="G16" s="245"/>
      <c r="H16" s="245"/>
      <c r="I16" s="247"/>
      <c r="J16" s="245"/>
      <c r="K16" s="245"/>
      <c r="L16" s="245"/>
      <c r="M16" s="247"/>
      <c r="N16" s="245"/>
      <c r="O16" s="245"/>
      <c r="P16" s="245"/>
      <c r="Q16" s="247"/>
      <c r="R16" s="248">
        <f t="shared" si="0"/>
        <v>0</v>
      </c>
      <c r="S16" s="211">
        <f t="shared" si="2"/>
        <v>0</v>
      </c>
      <c r="T16" s="212"/>
      <c r="U16" s="212"/>
      <c r="V16" s="212"/>
      <c r="W16" s="212"/>
      <c r="X16" s="212"/>
      <c r="Y16" s="213"/>
      <c r="Z16" s="213"/>
      <c r="AA16" s="213"/>
      <c r="AB16" s="213"/>
      <c r="AC16" s="213"/>
      <c r="AD16" s="213"/>
      <c r="AE16" s="213"/>
      <c r="AG16" s="245" t="s">
        <v>281</v>
      </c>
      <c r="AH16" s="245"/>
      <c r="AI16" s="245">
        <v>22</v>
      </c>
      <c r="AJ16" s="298">
        <v>12227327</v>
      </c>
      <c r="AK16" s="296">
        <v>49</v>
      </c>
      <c r="AL16" s="297">
        <v>12504611.817120623</v>
      </c>
      <c r="AM16" s="329">
        <v>39</v>
      </c>
      <c r="AN16" s="330">
        <v>4971902.4780763788</v>
      </c>
      <c r="AO16" s="245">
        <v>32</v>
      </c>
      <c r="AP16" s="386">
        <v>7779830.1293532336</v>
      </c>
      <c r="AQ16" s="247"/>
      <c r="AR16" s="245"/>
      <c r="AS16" s="245"/>
      <c r="AT16" s="245"/>
      <c r="AU16" s="247"/>
      <c r="AV16" s="245"/>
      <c r="AW16" s="245"/>
      <c r="AX16" s="245"/>
      <c r="AY16" s="247"/>
      <c r="AZ16" s="248">
        <f t="shared" si="1"/>
        <v>7779972.1293532336</v>
      </c>
      <c r="BA16" s="211">
        <f t="shared" si="3"/>
        <v>12504611.817120623</v>
      </c>
      <c r="BB16" s="213"/>
      <c r="BC16" s="213"/>
      <c r="BD16" s="213"/>
      <c r="BE16" s="213"/>
      <c r="BF16" s="213"/>
      <c r="BG16" s="213"/>
      <c r="BH16" s="213"/>
      <c r="BI16" s="213"/>
      <c r="BJ16" s="213"/>
      <c r="BK16" s="213"/>
      <c r="BL16" s="213"/>
      <c r="BM16" s="213"/>
    </row>
    <row r="17" spans="1:65" s="31" customFormat="1" ht="14.4" x14ac:dyDescent="0.3">
      <c r="A17" s="245" t="s">
        <v>282</v>
      </c>
      <c r="B17" s="245"/>
      <c r="C17" s="245"/>
      <c r="D17" s="245"/>
      <c r="E17" s="247"/>
      <c r="F17" s="245"/>
      <c r="G17" s="245"/>
      <c r="H17" s="245"/>
      <c r="I17" s="247"/>
      <c r="J17" s="245"/>
      <c r="K17" s="245"/>
      <c r="L17" s="245"/>
      <c r="M17" s="247"/>
      <c r="N17" s="245"/>
      <c r="O17" s="245"/>
      <c r="P17" s="245"/>
      <c r="Q17" s="247"/>
      <c r="R17" s="248">
        <f t="shared" si="0"/>
        <v>0</v>
      </c>
      <c r="S17" s="211">
        <f t="shared" si="2"/>
        <v>0</v>
      </c>
      <c r="T17" s="212"/>
      <c r="U17" s="212"/>
      <c r="V17" s="212"/>
      <c r="W17" s="212"/>
      <c r="X17" s="212"/>
      <c r="Y17" s="213"/>
      <c r="Z17" s="213"/>
      <c r="AA17" s="213"/>
      <c r="AB17" s="213"/>
      <c r="AC17" s="213"/>
      <c r="AD17" s="213"/>
      <c r="AE17" s="213"/>
      <c r="AG17" s="245" t="s">
        <v>282</v>
      </c>
      <c r="AH17" s="245"/>
      <c r="AI17" s="245">
        <v>50</v>
      </c>
      <c r="AJ17" s="298">
        <v>27789379</v>
      </c>
      <c r="AK17" s="296">
        <v>35</v>
      </c>
      <c r="AL17" s="297">
        <v>8931865.5836575869</v>
      </c>
      <c r="AM17" s="329">
        <v>46</v>
      </c>
      <c r="AN17" s="330">
        <v>5864295.2305516265</v>
      </c>
      <c r="AO17" s="245">
        <v>26</v>
      </c>
      <c r="AP17" s="386">
        <v>6321111.980099502</v>
      </c>
      <c r="AQ17" s="247"/>
      <c r="AR17" s="245"/>
      <c r="AS17" s="245"/>
      <c r="AT17" s="245"/>
      <c r="AU17" s="247"/>
      <c r="AV17" s="245"/>
      <c r="AW17" s="245"/>
      <c r="AX17" s="245"/>
      <c r="AY17" s="247"/>
      <c r="AZ17" s="248">
        <f t="shared" si="1"/>
        <v>6321268.980099502</v>
      </c>
      <c r="BA17" s="211">
        <f t="shared" si="3"/>
        <v>8931865.5836575869</v>
      </c>
      <c r="BB17" s="213"/>
      <c r="BC17" s="213"/>
      <c r="BD17" s="213"/>
      <c r="BE17" s="213"/>
      <c r="BF17" s="213"/>
      <c r="BG17" s="213"/>
      <c r="BH17" s="213"/>
      <c r="BI17" s="213"/>
      <c r="BJ17" s="213"/>
      <c r="BK17" s="213"/>
      <c r="BL17" s="213"/>
      <c r="BM17" s="213"/>
    </row>
    <row r="18" spans="1:65" s="31" customFormat="1" ht="14.4" x14ac:dyDescent="0.3">
      <c r="A18" s="245" t="s">
        <v>283</v>
      </c>
      <c r="B18" s="245"/>
      <c r="C18" s="245"/>
      <c r="D18" s="245"/>
      <c r="E18" s="247"/>
      <c r="F18" s="245"/>
      <c r="G18" s="245"/>
      <c r="H18" s="245"/>
      <c r="I18" s="247"/>
      <c r="J18" s="245"/>
      <c r="K18" s="245"/>
      <c r="L18" s="245"/>
      <c r="M18" s="247"/>
      <c r="N18" s="245"/>
      <c r="O18" s="245"/>
      <c r="P18" s="245"/>
      <c r="Q18" s="247"/>
      <c r="R18" s="248">
        <f t="shared" si="0"/>
        <v>0</v>
      </c>
      <c r="S18" s="211">
        <f t="shared" si="2"/>
        <v>0</v>
      </c>
      <c r="T18" s="212"/>
      <c r="U18" s="212"/>
      <c r="V18" s="212"/>
      <c r="W18" s="212"/>
      <c r="X18" s="212"/>
      <c r="Y18" s="213"/>
      <c r="Z18" s="213"/>
      <c r="AA18" s="213"/>
      <c r="AB18" s="213"/>
      <c r="AC18" s="213"/>
      <c r="AD18" s="213"/>
      <c r="AE18" s="213"/>
      <c r="AG18" s="245" t="s">
        <v>283</v>
      </c>
      <c r="AH18" s="245"/>
      <c r="AI18" s="245">
        <v>28</v>
      </c>
      <c r="AJ18" s="298">
        <v>15562052</v>
      </c>
      <c r="AK18" s="296">
        <v>30</v>
      </c>
      <c r="AL18" s="297">
        <v>7655884.7859922173</v>
      </c>
      <c r="AM18" s="329">
        <v>27</v>
      </c>
      <c r="AN18" s="330">
        <v>3442086.3309759549</v>
      </c>
      <c r="AO18" s="245">
        <v>25</v>
      </c>
      <c r="AP18" s="386">
        <v>6077992.2885572137</v>
      </c>
      <c r="AQ18" s="247"/>
      <c r="AR18" s="245"/>
      <c r="AS18" s="245"/>
      <c r="AT18" s="245"/>
      <c r="AU18" s="247"/>
      <c r="AV18" s="245"/>
      <c r="AW18" s="245"/>
      <c r="AX18" s="245"/>
      <c r="AY18" s="247"/>
      <c r="AZ18" s="248">
        <f t="shared" si="1"/>
        <v>6078102.2885572137</v>
      </c>
      <c r="BA18" s="211">
        <f t="shared" si="3"/>
        <v>7655884.7859922173</v>
      </c>
      <c r="BB18" s="213"/>
      <c r="BC18" s="213"/>
      <c r="BD18" s="213"/>
      <c r="BE18" s="213"/>
      <c r="BF18" s="213"/>
      <c r="BG18" s="213"/>
      <c r="BH18" s="213"/>
      <c r="BI18" s="213"/>
      <c r="BJ18" s="213"/>
      <c r="BK18" s="213"/>
      <c r="BL18" s="213"/>
      <c r="BM18" s="213"/>
    </row>
    <row r="19" spans="1:65" s="31" customFormat="1" ht="14.4" x14ac:dyDescent="0.3">
      <c r="A19" s="245" t="s">
        <v>284</v>
      </c>
      <c r="B19" s="245"/>
      <c r="C19" s="245"/>
      <c r="D19" s="245"/>
      <c r="E19" s="247"/>
      <c r="F19" s="245"/>
      <c r="G19" s="245"/>
      <c r="H19" s="245"/>
      <c r="I19" s="247"/>
      <c r="J19" s="245"/>
      <c r="K19" s="245"/>
      <c r="L19" s="245"/>
      <c r="M19" s="247"/>
      <c r="N19" s="245"/>
      <c r="O19" s="245"/>
      <c r="P19" s="245"/>
      <c r="Q19" s="247"/>
      <c r="R19" s="248">
        <f t="shared" si="0"/>
        <v>0</v>
      </c>
      <c r="S19" s="211">
        <f t="shared" si="2"/>
        <v>0</v>
      </c>
      <c r="T19" s="212"/>
      <c r="U19" s="212"/>
      <c r="V19" s="212"/>
      <c r="W19" s="212"/>
      <c r="X19" s="212"/>
      <c r="Y19" s="213"/>
      <c r="Z19" s="213"/>
      <c r="AA19" s="213"/>
      <c r="AB19" s="213"/>
      <c r="AC19" s="213"/>
      <c r="AD19" s="213"/>
      <c r="AE19" s="213"/>
      <c r="AG19" s="245" t="s">
        <v>284</v>
      </c>
      <c r="AH19" s="245"/>
      <c r="AI19" s="245">
        <v>52</v>
      </c>
      <c r="AJ19" s="298">
        <v>28900954</v>
      </c>
      <c r="AK19" s="296">
        <v>35</v>
      </c>
      <c r="AL19" s="297">
        <v>8931865.5836575869</v>
      </c>
      <c r="AM19" s="329">
        <v>52</v>
      </c>
      <c r="AN19" s="330">
        <v>6629203.3041018387</v>
      </c>
      <c r="AO19" s="245">
        <v>26</v>
      </c>
      <c r="AP19" s="386">
        <v>6321111.980099502</v>
      </c>
      <c r="AQ19" s="247"/>
      <c r="AR19" s="245"/>
      <c r="AS19" s="245"/>
      <c r="AT19" s="245"/>
      <c r="AU19" s="247"/>
      <c r="AV19" s="245"/>
      <c r="AW19" s="245"/>
      <c r="AX19" s="245"/>
      <c r="AY19" s="247"/>
      <c r="AZ19" s="248">
        <f t="shared" si="1"/>
        <v>6321276.980099502</v>
      </c>
      <c r="BA19" s="211">
        <f t="shared" si="3"/>
        <v>8931865.5836575869</v>
      </c>
      <c r="BB19" s="213"/>
      <c r="BC19" s="213"/>
      <c r="BD19" s="213"/>
      <c r="BE19" s="213"/>
      <c r="BF19" s="213"/>
      <c r="BG19" s="213"/>
      <c r="BH19" s="213"/>
      <c r="BI19" s="213"/>
      <c r="BJ19" s="213"/>
      <c r="BK19" s="245"/>
      <c r="BL19" s="245"/>
      <c r="BM19" s="245"/>
    </row>
    <row r="20" spans="1:65" s="31" customFormat="1" ht="14.4" x14ac:dyDescent="0.3">
      <c r="A20" s="245" t="s">
        <v>285</v>
      </c>
      <c r="B20" s="245"/>
      <c r="C20" s="245"/>
      <c r="D20" s="245"/>
      <c r="E20" s="247"/>
      <c r="F20" s="245"/>
      <c r="G20" s="245"/>
      <c r="H20" s="245"/>
      <c r="I20" s="247"/>
      <c r="J20" s="245"/>
      <c r="K20" s="245"/>
      <c r="L20" s="245"/>
      <c r="M20" s="247"/>
      <c r="N20" s="245"/>
      <c r="O20" s="245"/>
      <c r="P20" s="245"/>
      <c r="Q20" s="247"/>
      <c r="R20" s="248">
        <f t="shared" si="0"/>
        <v>0</v>
      </c>
      <c r="S20" s="211">
        <f t="shared" si="2"/>
        <v>0</v>
      </c>
      <c r="T20" s="212"/>
      <c r="U20" s="212"/>
      <c r="V20" s="212"/>
      <c r="W20" s="212"/>
      <c r="X20" s="212"/>
      <c r="Y20" s="213"/>
      <c r="Z20" s="213"/>
      <c r="AA20" s="213"/>
      <c r="AB20" s="213"/>
      <c r="AC20" s="213"/>
      <c r="AD20" s="213"/>
      <c r="AE20" s="213"/>
      <c r="AG20" s="245" t="s">
        <v>285</v>
      </c>
      <c r="AH20" s="245"/>
      <c r="AI20" s="245">
        <v>32</v>
      </c>
      <c r="AJ20" s="298">
        <v>17785202</v>
      </c>
      <c r="AK20" s="296">
        <v>54</v>
      </c>
      <c r="AL20" s="297">
        <v>13780592.614785992</v>
      </c>
      <c r="AM20" s="329">
        <v>27</v>
      </c>
      <c r="AN20" s="330">
        <v>3442086.3309759549</v>
      </c>
      <c r="AO20" s="245">
        <v>31</v>
      </c>
      <c r="AP20" s="386">
        <v>7536710.4378109453</v>
      </c>
      <c r="AQ20" s="247"/>
      <c r="AR20" s="245"/>
      <c r="AS20" s="245"/>
      <c r="AT20" s="245"/>
      <c r="AU20" s="247"/>
      <c r="AV20" s="245"/>
      <c r="AW20" s="245"/>
      <c r="AX20" s="245"/>
      <c r="AY20" s="247"/>
      <c r="AZ20" s="248">
        <f t="shared" si="1"/>
        <v>7536854.4378109453</v>
      </c>
      <c r="BA20" s="211">
        <f t="shared" si="3"/>
        <v>13780592.614785992</v>
      </c>
      <c r="BB20" s="213"/>
      <c r="BC20" s="213"/>
      <c r="BD20" s="213"/>
      <c r="BE20" s="213"/>
      <c r="BF20" s="213"/>
      <c r="BG20" s="213"/>
      <c r="BH20" s="213"/>
      <c r="BI20" s="213"/>
      <c r="BJ20" s="213"/>
      <c r="BK20" s="245"/>
      <c r="BL20" s="245"/>
      <c r="BM20" s="245"/>
    </row>
    <row r="21" spans="1:65" s="31" customFormat="1" ht="14.4" x14ac:dyDescent="0.3">
      <c r="A21" s="245" t="s">
        <v>286</v>
      </c>
      <c r="B21" s="245"/>
      <c r="C21" s="245"/>
      <c r="D21" s="245"/>
      <c r="E21" s="247"/>
      <c r="F21" s="245"/>
      <c r="G21" s="245"/>
      <c r="H21" s="245"/>
      <c r="I21" s="247"/>
      <c r="J21" s="245"/>
      <c r="K21" s="245"/>
      <c r="L21" s="245"/>
      <c r="M21" s="247"/>
      <c r="N21" s="245"/>
      <c r="O21" s="245"/>
      <c r="P21" s="245"/>
      <c r="Q21" s="247"/>
      <c r="R21" s="248">
        <f t="shared" si="0"/>
        <v>0</v>
      </c>
      <c r="S21" s="211">
        <f t="shared" si="2"/>
        <v>0</v>
      </c>
      <c r="T21" s="212"/>
      <c r="U21" s="212"/>
      <c r="V21" s="212"/>
      <c r="W21" s="212"/>
      <c r="X21" s="212"/>
      <c r="Y21" s="213"/>
      <c r="Z21" s="213"/>
      <c r="AA21" s="213"/>
      <c r="AB21" s="213"/>
      <c r="AC21" s="213"/>
      <c r="AD21" s="213"/>
      <c r="AE21" s="213"/>
      <c r="AG21" s="245" t="s">
        <v>286</v>
      </c>
      <c r="AH21" s="245"/>
      <c r="AI21" s="245">
        <v>23</v>
      </c>
      <c r="AJ21" s="298">
        <v>12783114</v>
      </c>
      <c r="AK21" s="296">
        <v>36</v>
      </c>
      <c r="AL21" s="297">
        <v>9187061.7431906611</v>
      </c>
      <c r="AM21" s="329">
        <v>52</v>
      </c>
      <c r="AN21" s="330">
        <v>6629203.3041018387</v>
      </c>
      <c r="AO21" s="245">
        <v>23</v>
      </c>
      <c r="AP21" s="386">
        <v>5591752.9054726362</v>
      </c>
      <c r="AQ21" s="247"/>
      <c r="AR21" s="245"/>
      <c r="AS21" s="245"/>
      <c r="AT21" s="245"/>
      <c r="AU21" s="247"/>
      <c r="AV21" s="245"/>
      <c r="AW21" s="245"/>
      <c r="AX21" s="245"/>
      <c r="AY21" s="247"/>
      <c r="AZ21" s="248">
        <f t="shared" si="1"/>
        <v>5591886.9054726362</v>
      </c>
      <c r="BA21" s="211">
        <f t="shared" si="3"/>
        <v>9187061.7431906611</v>
      </c>
      <c r="BB21" s="213"/>
      <c r="BC21" s="213"/>
      <c r="BD21" s="213"/>
      <c r="BE21" s="213"/>
      <c r="BF21" s="213"/>
      <c r="BG21" s="213"/>
      <c r="BH21" s="213"/>
      <c r="BI21" s="213"/>
      <c r="BJ21" s="213"/>
      <c r="BK21" s="245"/>
      <c r="BL21" s="245"/>
      <c r="BM21" s="245"/>
    </row>
    <row r="22" spans="1:65" s="31" customFormat="1" ht="14.4" x14ac:dyDescent="0.3">
      <c r="A22" s="245" t="s">
        <v>287</v>
      </c>
      <c r="B22" s="245"/>
      <c r="C22" s="245"/>
      <c r="D22" s="245"/>
      <c r="E22" s="381"/>
      <c r="F22" s="245"/>
      <c r="G22" s="245"/>
      <c r="H22" s="245"/>
      <c r="I22" s="247"/>
      <c r="J22" s="245"/>
      <c r="K22" s="245"/>
      <c r="L22" s="245"/>
      <c r="M22" s="247"/>
      <c r="N22" s="245"/>
      <c r="O22" s="245"/>
      <c r="P22" s="245"/>
      <c r="Q22" s="247"/>
      <c r="R22" s="248">
        <f t="shared" si="0"/>
        <v>0</v>
      </c>
      <c r="S22" s="211">
        <f t="shared" si="2"/>
        <v>0</v>
      </c>
      <c r="T22" s="212"/>
      <c r="U22" s="212"/>
      <c r="V22" s="212"/>
      <c r="W22" s="212"/>
      <c r="X22" s="212"/>
      <c r="Y22" s="213"/>
      <c r="Z22" s="213"/>
      <c r="AA22" s="213"/>
      <c r="AB22" s="213"/>
      <c r="AC22" s="213"/>
      <c r="AD22" s="213"/>
      <c r="AE22" s="213"/>
      <c r="AG22" s="245" t="s">
        <v>287</v>
      </c>
      <c r="AH22" s="245"/>
      <c r="AI22" s="245">
        <v>123</v>
      </c>
      <c r="AJ22" s="298">
        <v>68361871</v>
      </c>
      <c r="AK22" s="296">
        <v>60</v>
      </c>
      <c r="AL22" s="297">
        <v>15311769.571984435</v>
      </c>
      <c r="AM22" s="329">
        <v>104</v>
      </c>
      <c r="AN22" s="330">
        <v>13258406.608203677</v>
      </c>
      <c r="AO22" s="245">
        <v>181</v>
      </c>
      <c r="AP22" s="386">
        <v>44004664.169154227</v>
      </c>
      <c r="AQ22" s="247"/>
      <c r="AR22" s="245"/>
      <c r="AS22" s="245"/>
      <c r="AT22" s="245"/>
      <c r="AU22" s="247"/>
      <c r="AV22" s="245"/>
      <c r="AW22" s="245"/>
      <c r="AX22" s="245"/>
      <c r="AY22" s="247"/>
      <c r="AZ22" s="248">
        <f t="shared" si="1"/>
        <v>44005132.169154227</v>
      </c>
      <c r="BA22" s="211">
        <f t="shared" si="3"/>
        <v>15311769.571984435</v>
      </c>
      <c r="BB22" s="213"/>
      <c r="BC22" s="213"/>
      <c r="BD22" s="213"/>
      <c r="BE22" s="213"/>
      <c r="BF22" s="213"/>
      <c r="BG22" s="213"/>
      <c r="BH22" s="213"/>
      <c r="BI22" s="213"/>
      <c r="BJ22" s="213"/>
      <c r="BK22" s="213"/>
      <c r="BL22" s="213"/>
      <c r="BM22" s="213"/>
    </row>
    <row r="23" spans="1:65" s="31" customFormat="1" ht="14.4" x14ac:dyDescent="0.3">
      <c r="A23" s="245" t="s">
        <v>288</v>
      </c>
      <c r="B23" s="245"/>
      <c r="C23" s="245"/>
      <c r="D23" s="245"/>
      <c r="E23" s="381"/>
      <c r="F23" s="245"/>
      <c r="G23" s="245"/>
      <c r="H23" s="245"/>
      <c r="I23" s="247"/>
      <c r="J23" s="245"/>
      <c r="K23" s="245"/>
      <c r="L23" s="245"/>
      <c r="M23" s="247"/>
      <c r="N23" s="245"/>
      <c r="O23" s="245"/>
      <c r="P23" s="245"/>
      <c r="Q23" s="247"/>
      <c r="R23" s="248">
        <f t="shared" si="0"/>
        <v>0</v>
      </c>
      <c r="S23" s="211">
        <f t="shared" si="2"/>
        <v>0</v>
      </c>
      <c r="T23" s="212"/>
      <c r="U23" s="212"/>
      <c r="V23" s="212"/>
      <c r="W23" s="212"/>
      <c r="X23" s="212"/>
      <c r="Y23" s="213"/>
      <c r="Z23" s="213"/>
      <c r="AA23" s="213"/>
      <c r="AB23" s="213"/>
      <c r="AC23" s="213"/>
      <c r="AD23" s="213"/>
      <c r="AE23" s="213"/>
      <c r="AG23" s="245" t="s">
        <v>288</v>
      </c>
      <c r="AH23" s="245"/>
      <c r="AI23" s="245">
        <v>17</v>
      </c>
      <c r="AJ23" s="298">
        <v>9448389</v>
      </c>
      <c r="AK23" s="296">
        <v>36</v>
      </c>
      <c r="AL23" s="297">
        <v>9187061.7431906611</v>
      </c>
      <c r="AM23" s="329">
        <v>33</v>
      </c>
      <c r="AN23" s="330">
        <v>4206994.4045261666</v>
      </c>
      <c r="AO23" s="245">
        <v>7</v>
      </c>
      <c r="AP23" s="386">
        <v>1701837.8407960199</v>
      </c>
      <c r="AQ23" s="247"/>
      <c r="AR23" s="245"/>
      <c r="AS23" s="245"/>
      <c r="AT23" s="245"/>
      <c r="AU23" s="247"/>
      <c r="AV23" s="245"/>
      <c r="AW23" s="245"/>
      <c r="AX23" s="245"/>
      <c r="AY23" s="247"/>
      <c r="AZ23" s="248">
        <f t="shared" si="1"/>
        <v>1701930.8407960199</v>
      </c>
      <c r="BA23" s="211">
        <f t="shared" si="3"/>
        <v>9187061.7431906611</v>
      </c>
      <c r="BB23" s="213"/>
      <c r="BC23" s="213"/>
      <c r="BD23" s="213"/>
      <c r="BE23" s="213"/>
      <c r="BF23" s="213"/>
      <c r="BG23" s="213"/>
      <c r="BH23" s="213"/>
      <c r="BI23" s="213"/>
      <c r="BJ23" s="213"/>
      <c r="BK23" s="213"/>
      <c r="BL23" s="213"/>
      <c r="BM23" s="213"/>
    </row>
    <row r="24" spans="1:65" s="31" customFormat="1" ht="14.4" x14ac:dyDescent="0.3">
      <c r="A24" s="245" t="s">
        <v>289</v>
      </c>
      <c r="B24" s="245"/>
      <c r="C24" s="245"/>
      <c r="D24" s="245"/>
      <c r="E24" s="381"/>
      <c r="F24" s="245"/>
      <c r="G24" s="245"/>
      <c r="H24" s="245"/>
      <c r="I24" s="247"/>
      <c r="J24" s="245"/>
      <c r="K24" s="245"/>
      <c r="L24" s="245"/>
      <c r="M24" s="247"/>
      <c r="N24" s="245"/>
      <c r="O24" s="245"/>
      <c r="P24" s="245"/>
      <c r="Q24" s="247"/>
      <c r="R24" s="248">
        <f t="shared" si="0"/>
        <v>0</v>
      </c>
      <c r="S24" s="211">
        <f t="shared" si="2"/>
        <v>0</v>
      </c>
      <c r="T24" s="212"/>
      <c r="U24" s="212"/>
      <c r="V24" s="212"/>
      <c r="W24" s="212"/>
      <c r="X24" s="212"/>
      <c r="Y24" s="213"/>
      <c r="Z24" s="213"/>
      <c r="AA24" s="213"/>
      <c r="AB24" s="213"/>
      <c r="AC24" s="213"/>
      <c r="AD24" s="213"/>
      <c r="AE24" s="213"/>
      <c r="AG24" s="245" t="s">
        <v>289</v>
      </c>
      <c r="AH24" s="245"/>
      <c r="AI24" s="245">
        <v>44</v>
      </c>
      <c r="AJ24" s="298">
        <v>24454653</v>
      </c>
      <c r="AK24" s="296">
        <v>45</v>
      </c>
      <c r="AL24" s="297">
        <v>11483827.178988326</v>
      </c>
      <c r="AM24" s="329">
        <v>58</v>
      </c>
      <c r="AN24" s="330">
        <v>7394111.3776520509</v>
      </c>
      <c r="AO24" s="245">
        <v>40</v>
      </c>
      <c r="AP24" s="386">
        <v>9724787.6616915427</v>
      </c>
      <c r="AQ24" s="247"/>
      <c r="AR24" s="245"/>
      <c r="AS24" s="245"/>
      <c r="AT24" s="245"/>
      <c r="AU24" s="247"/>
      <c r="AV24" s="245"/>
      <c r="AW24" s="245"/>
      <c r="AX24" s="245"/>
      <c r="AY24" s="247"/>
      <c r="AZ24" s="248">
        <f t="shared" si="1"/>
        <v>9724974.6616915427</v>
      </c>
      <c r="BA24" s="211">
        <f t="shared" si="3"/>
        <v>11483827.178988326</v>
      </c>
      <c r="BB24" s="213"/>
      <c r="BC24" s="213"/>
      <c r="BD24" s="213"/>
      <c r="BE24" s="213"/>
      <c r="BF24" s="213"/>
      <c r="BG24" s="213"/>
      <c r="BH24" s="213"/>
      <c r="BI24" s="213"/>
      <c r="BJ24" s="213"/>
      <c r="BK24" s="213"/>
      <c r="BL24" s="213"/>
      <c r="BM24" s="213"/>
    </row>
    <row r="25" spans="1:65" s="31" customFormat="1" ht="14.4" x14ac:dyDescent="0.3">
      <c r="A25" s="245" t="s">
        <v>290</v>
      </c>
      <c r="B25" s="245"/>
      <c r="C25" s="245"/>
      <c r="D25" s="245"/>
      <c r="E25" s="381"/>
      <c r="F25" s="245"/>
      <c r="G25" s="245"/>
      <c r="H25" s="245"/>
      <c r="I25" s="247"/>
      <c r="J25" s="245"/>
      <c r="K25" s="245"/>
      <c r="L25" s="245"/>
      <c r="M25" s="247"/>
      <c r="N25" s="245"/>
      <c r="O25" s="245"/>
      <c r="P25" s="245"/>
      <c r="Q25" s="247"/>
      <c r="R25" s="248">
        <f t="shared" si="0"/>
        <v>0</v>
      </c>
      <c r="S25" s="211">
        <f t="shared" si="2"/>
        <v>0</v>
      </c>
      <c r="T25" s="212"/>
      <c r="U25" s="212"/>
      <c r="V25" s="212"/>
      <c r="W25" s="212"/>
      <c r="X25" s="212"/>
      <c r="Y25" s="213"/>
      <c r="Z25" s="213"/>
      <c r="AA25" s="213"/>
      <c r="AB25" s="213"/>
      <c r="AC25" s="213"/>
      <c r="AD25" s="213"/>
      <c r="AE25" s="213"/>
      <c r="AG25" s="245" t="s">
        <v>290</v>
      </c>
      <c r="AH25" s="245"/>
      <c r="AI25" s="245">
        <v>34</v>
      </c>
      <c r="AJ25" s="298">
        <v>18896777</v>
      </c>
      <c r="AK25" s="296">
        <v>51</v>
      </c>
      <c r="AL25" s="297">
        <v>13015004.136186769</v>
      </c>
      <c r="AM25" s="329">
        <v>8</v>
      </c>
      <c r="AN25" s="330">
        <v>1019877.4314002829</v>
      </c>
      <c r="AO25" s="245">
        <v>48</v>
      </c>
      <c r="AP25" s="386">
        <v>11669745.194029851</v>
      </c>
      <c r="AQ25" s="247"/>
      <c r="AR25" s="245"/>
      <c r="AS25" s="245"/>
      <c r="AT25" s="245"/>
      <c r="AU25" s="247"/>
      <c r="AV25" s="245"/>
      <c r="AW25" s="245"/>
      <c r="AX25" s="245"/>
      <c r="AY25" s="247"/>
      <c r="AZ25" s="248">
        <f t="shared" si="1"/>
        <v>11669886.194029851</v>
      </c>
      <c r="BA25" s="211">
        <f t="shared" si="3"/>
        <v>13015004.136186769</v>
      </c>
      <c r="BB25" s="213"/>
      <c r="BC25" s="213"/>
      <c r="BD25" s="213"/>
      <c r="BE25" s="213"/>
      <c r="BF25" s="213"/>
      <c r="BG25" s="213"/>
      <c r="BH25" s="213"/>
      <c r="BI25" s="213"/>
      <c r="BJ25" s="213"/>
      <c r="BK25" s="213"/>
      <c r="BL25" s="213"/>
      <c r="BM25" s="213"/>
    </row>
    <row r="26" spans="1:65" s="31" customFormat="1" ht="14.4" x14ac:dyDescent="0.3">
      <c r="A26" s="245" t="s">
        <v>291</v>
      </c>
      <c r="B26" s="245"/>
      <c r="C26" s="245"/>
      <c r="D26" s="245"/>
      <c r="E26" s="247"/>
      <c r="F26" s="245"/>
      <c r="G26" s="245"/>
      <c r="H26" s="245"/>
      <c r="I26" s="247"/>
      <c r="J26" s="245"/>
      <c r="K26" s="245"/>
      <c r="L26" s="245"/>
      <c r="M26" s="247"/>
      <c r="N26" s="245"/>
      <c r="O26" s="245"/>
      <c r="P26" s="245"/>
      <c r="Q26" s="247"/>
      <c r="R26" s="248">
        <f t="shared" si="0"/>
        <v>0</v>
      </c>
      <c r="S26" s="211">
        <f t="shared" si="2"/>
        <v>0</v>
      </c>
      <c r="T26" s="212"/>
      <c r="U26" s="212"/>
      <c r="V26" s="212"/>
      <c r="W26" s="212"/>
      <c r="X26" s="212"/>
      <c r="Y26" s="213"/>
      <c r="Z26" s="213"/>
      <c r="AA26" s="213"/>
      <c r="AB26" s="213"/>
      <c r="AC26" s="213"/>
      <c r="AD26" s="213"/>
      <c r="AE26" s="213"/>
      <c r="AG26" s="245" t="s">
        <v>291</v>
      </c>
      <c r="AH26" s="245"/>
      <c r="AI26" s="245">
        <v>34</v>
      </c>
      <c r="AJ26" s="298">
        <v>18896777</v>
      </c>
      <c r="AK26" s="296">
        <v>5</v>
      </c>
      <c r="AL26" s="297">
        <v>1275980.7976653697</v>
      </c>
      <c r="AM26" s="329">
        <v>0</v>
      </c>
      <c r="AN26" s="330">
        <v>0</v>
      </c>
      <c r="AO26" s="245">
        <v>32</v>
      </c>
      <c r="AP26" s="386">
        <v>7779830.1293532336</v>
      </c>
      <c r="AQ26" s="247"/>
      <c r="AR26" s="245"/>
      <c r="AS26" s="245"/>
      <c r="AT26" s="245"/>
      <c r="AU26" s="247"/>
      <c r="AV26" s="245"/>
      <c r="AW26" s="245"/>
      <c r="AX26" s="245"/>
      <c r="AY26" s="247"/>
      <c r="AZ26" s="248">
        <f t="shared" si="1"/>
        <v>7779901.1293532336</v>
      </c>
      <c r="BA26" s="211">
        <f t="shared" si="3"/>
        <v>1275980.7976653697</v>
      </c>
      <c r="BB26" s="213"/>
      <c r="BC26" s="213"/>
      <c r="BD26" s="213"/>
      <c r="BE26" s="213"/>
      <c r="BF26" s="213"/>
      <c r="BG26" s="213"/>
      <c r="BH26" s="213"/>
      <c r="BI26" s="213"/>
      <c r="BJ26" s="213"/>
      <c r="BK26" s="213"/>
      <c r="BL26" s="213"/>
      <c r="BM26" s="213"/>
    </row>
    <row r="27" spans="1:65" s="31" customFormat="1" ht="14.4" x14ac:dyDescent="0.3">
      <c r="A27" s="245" t="s">
        <v>292</v>
      </c>
      <c r="B27" s="245"/>
      <c r="C27" s="245"/>
      <c r="D27" s="245"/>
      <c r="E27" s="247"/>
      <c r="F27" s="245"/>
      <c r="G27" s="245"/>
      <c r="H27" s="245"/>
      <c r="I27" s="247"/>
      <c r="J27" s="245"/>
      <c r="K27" s="245"/>
      <c r="L27" s="245"/>
      <c r="M27" s="247"/>
      <c r="N27" s="245"/>
      <c r="O27" s="245"/>
      <c r="P27" s="245"/>
      <c r="Q27" s="247"/>
      <c r="R27" s="248">
        <f t="shared" si="0"/>
        <v>0</v>
      </c>
      <c r="S27" s="211">
        <f t="shared" si="2"/>
        <v>0</v>
      </c>
      <c r="T27" s="212"/>
      <c r="U27" s="212"/>
      <c r="V27" s="212"/>
      <c r="W27" s="212"/>
      <c r="X27" s="212"/>
      <c r="Y27" s="213"/>
      <c r="Z27" s="213"/>
      <c r="AA27" s="213"/>
      <c r="AB27" s="213"/>
      <c r="AC27" s="213"/>
      <c r="AD27" s="213"/>
      <c r="AE27" s="213"/>
      <c r="AG27" s="245" t="s">
        <v>292</v>
      </c>
      <c r="AH27" s="245"/>
      <c r="AI27" s="245">
        <v>30</v>
      </c>
      <c r="AJ27" s="298">
        <v>16673627</v>
      </c>
      <c r="AK27" s="296">
        <v>25</v>
      </c>
      <c r="AL27" s="297">
        <v>6379903.9883268485</v>
      </c>
      <c r="AM27" s="329">
        <v>64</v>
      </c>
      <c r="AN27" s="330">
        <v>8159019.4512022631</v>
      </c>
      <c r="AO27" s="245">
        <v>33</v>
      </c>
      <c r="AP27" s="386">
        <v>8022949.8208955219</v>
      </c>
      <c r="AQ27" s="247"/>
      <c r="AR27" s="245"/>
      <c r="AS27" s="245"/>
      <c r="AT27" s="245"/>
      <c r="AU27" s="247"/>
      <c r="AV27" s="245"/>
      <c r="AW27" s="245"/>
      <c r="AX27" s="245"/>
      <c r="AY27" s="247"/>
      <c r="AZ27" s="248">
        <f t="shared" si="1"/>
        <v>8023101.8208955219</v>
      </c>
      <c r="BA27" s="211">
        <f t="shared" si="3"/>
        <v>6379903.9883268485</v>
      </c>
      <c r="BB27" s="213"/>
      <c r="BC27" s="213"/>
      <c r="BD27" s="213"/>
      <c r="BE27" s="213"/>
      <c r="BF27" s="213"/>
      <c r="BG27" s="213"/>
      <c r="BH27" s="213"/>
      <c r="BI27" s="213"/>
      <c r="BJ27" s="213"/>
      <c r="BK27" s="213"/>
      <c r="BL27" s="213"/>
      <c r="BM27" s="213"/>
    </row>
    <row r="28" spans="1:65" s="31" customFormat="1" ht="14.4" x14ac:dyDescent="0.3">
      <c r="A28" s="245" t="s">
        <v>293</v>
      </c>
      <c r="B28" s="245"/>
      <c r="C28" s="245"/>
      <c r="D28" s="245"/>
      <c r="E28" s="247"/>
      <c r="F28" s="245"/>
      <c r="G28" s="245"/>
      <c r="H28" s="245"/>
      <c r="I28" s="247"/>
      <c r="J28" s="245"/>
      <c r="K28" s="245"/>
      <c r="L28" s="245"/>
      <c r="M28" s="247"/>
      <c r="N28" s="245"/>
      <c r="O28" s="245"/>
      <c r="P28" s="245"/>
      <c r="Q28" s="247"/>
      <c r="R28" s="248">
        <f t="shared" si="0"/>
        <v>0</v>
      </c>
      <c r="S28" s="211">
        <f t="shared" si="2"/>
        <v>0</v>
      </c>
      <c r="T28" s="212"/>
      <c r="U28" s="212"/>
      <c r="V28" s="212"/>
      <c r="W28" s="212"/>
      <c r="X28" s="212"/>
      <c r="Y28" s="213"/>
      <c r="Z28" s="213"/>
      <c r="AA28" s="213"/>
      <c r="AB28" s="213"/>
      <c r="AC28" s="213"/>
      <c r="AD28" s="213"/>
      <c r="AE28" s="213"/>
      <c r="AG28" s="245" t="s">
        <v>293</v>
      </c>
      <c r="AH28" s="245"/>
      <c r="AI28" s="245">
        <v>0</v>
      </c>
      <c r="AJ28" s="245">
        <v>0</v>
      </c>
      <c r="AK28" s="296">
        <v>0</v>
      </c>
      <c r="AL28" s="297">
        <v>0</v>
      </c>
      <c r="AM28" s="329">
        <v>0</v>
      </c>
      <c r="AN28" s="330">
        <v>0</v>
      </c>
      <c r="AO28" s="245">
        <v>52</v>
      </c>
      <c r="AP28" s="386">
        <v>12642223.960199004</v>
      </c>
      <c r="AQ28" s="247"/>
      <c r="AR28" s="245"/>
      <c r="AS28" s="245"/>
      <c r="AT28" s="245"/>
      <c r="AU28" s="247"/>
      <c r="AV28" s="245"/>
      <c r="AW28" s="245"/>
      <c r="AX28" s="245"/>
      <c r="AY28" s="247"/>
      <c r="AZ28" s="248">
        <f t="shared" si="1"/>
        <v>12642275.960199004</v>
      </c>
      <c r="BA28" s="211">
        <f t="shared" si="3"/>
        <v>0</v>
      </c>
      <c r="BB28" s="213"/>
      <c r="BC28" s="213"/>
      <c r="BD28" s="213"/>
      <c r="BE28" s="213"/>
      <c r="BF28" s="213"/>
      <c r="BG28" s="213"/>
      <c r="BH28" s="213"/>
      <c r="BI28" s="213"/>
      <c r="BJ28" s="213"/>
      <c r="BK28" s="213"/>
      <c r="BL28" s="213"/>
      <c r="BM28" s="213"/>
    </row>
    <row r="29" spans="1:65" s="31" customFormat="1" ht="14.4" x14ac:dyDescent="0.3">
      <c r="A29" s="245" t="s">
        <v>294</v>
      </c>
      <c r="B29" s="245"/>
      <c r="C29" s="245"/>
      <c r="D29" s="245"/>
      <c r="E29" s="247"/>
      <c r="F29" s="245"/>
      <c r="G29" s="245"/>
      <c r="H29" s="245"/>
      <c r="I29" s="247"/>
      <c r="J29" s="245"/>
      <c r="K29" s="245"/>
      <c r="L29" s="245"/>
      <c r="M29" s="247"/>
      <c r="N29" s="245"/>
      <c r="O29" s="245"/>
      <c r="P29" s="245"/>
      <c r="Q29" s="247"/>
      <c r="R29" s="248">
        <f t="shared" si="0"/>
        <v>0</v>
      </c>
      <c r="S29" s="211">
        <f t="shared" si="2"/>
        <v>0</v>
      </c>
      <c r="T29" s="212"/>
      <c r="U29" s="212"/>
      <c r="V29" s="212"/>
      <c r="W29" s="212"/>
      <c r="X29" s="212"/>
      <c r="Y29" s="213"/>
      <c r="Z29" s="213"/>
      <c r="AA29" s="213"/>
      <c r="AB29" s="213"/>
      <c r="AC29" s="213"/>
      <c r="AD29" s="213"/>
      <c r="AE29" s="213"/>
      <c r="AG29" s="245" t="s">
        <v>294</v>
      </c>
      <c r="AH29" s="245"/>
      <c r="AI29" s="245">
        <v>42</v>
      </c>
      <c r="AJ29" s="298">
        <v>23343078</v>
      </c>
      <c r="AK29" s="296">
        <v>33</v>
      </c>
      <c r="AL29" s="297">
        <v>8421473.2645914387</v>
      </c>
      <c r="AM29" s="329">
        <v>41</v>
      </c>
      <c r="AN29" s="330">
        <v>5226871.8359264499</v>
      </c>
      <c r="AO29" s="245">
        <v>55</v>
      </c>
      <c r="AP29" s="386">
        <v>13371583.034825871</v>
      </c>
      <c r="AQ29" s="247"/>
      <c r="AR29" s="245"/>
      <c r="AS29" s="245"/>
      <c r="AT29" s="245"/>
      <c r="AU29" s="247"/>
      <c r="AV29" s="245"/>
      <c r="AW29" s="245"/>
      <c r="AX29" s="245"/>
      <c r="AY29" s="247"/>
      <c r="AZ29" s="248">
        <f t="shared" si="1"/>
        <v>13371754.034825871</v>
      </c>
      <c r="BA29" s="211">
        <f t="shared" si="3"/>
        <v>8421473.2645914387</v>
      </c>
      <c r="BB29" s="213"/>
      <c r="BC29" s="213"/>
      <c r="BD29" s="213"/>
      <c r="BE29" s="213"/>
      <c r="BF29" s="213"/>
      <c r="BG29" s="213"/>
      <c r="BH29" s="213"/>
      <c r="BI29" s="213"/>
      <c r="BJ29" s="213"/>
      <c r="BK29" s="213"/>
      <c r="BL29" s="213"/>
      <c r="BM29" s="213"/>
    </row>
    <row r="30" spans="1:65" s="31" customFormat="1" ht="14.4" x14ac:dyDescent="0.3">
      <c r="A30" s="245" t="s">
        <v>295</v>
      </c>
      <c r="B30" s="245"/>
      <c r="C30" s="245"/>
      <c r="D30" s="245"/>
      <c r="E30" s="247"/>
      <c r="F30" s="245"/>
      <c r="G30" s="245"/>
      <c r="H30" s="245"/>
      <c r="I30" s="247"/>
      <c r="J30" s="245"/>
      <c r="K30" s="245"/>
      <c r="L30" s="245"/>
      <c r="M30" s="247"/>
      <c r="N30" s="245"/>
      <c r="O30" s="245"/>
      <c r="P30" s="245"/>
      <c r="Q30" s="247"/>
      <c r="R30" s="248">
        <f t="shared" si="0"/>
        <v>0</v>
      </c>
      <c r="S30" s="211">
        <f t="shared" si="2"/>
        <v>0</v>
      </c>
      <c r="T30" s="212"/>
      <c r="U30" s="212"/>
      <c r="V30" s="212"/>
      <c r="W30" s="212"/>
      <c r="X30" s="212"/>
      <c r="Y30" s="213"/>
      <c r="Z30" s="213"/>
      <c r="AA30" s="213"/>
      <c r="AB30" s="213"/>
      <c r="AC30" s="213"/>
      <c r="AD30" s="213"/>
      <c r="AE30" s="213"/>
      <c r="AG30" s="245" t="s">
        <v>295</v>
      </c>
      <c r="AH30" s="245"/>
      <c r="AI30" s="245">
        <v>21</v>
      </c>
      <c r="AJ30" s="298">
        <v>11671539</v>
      </c>
      <c r="AK30" s="296">
        <v>150</v>
      </c>
      <c r="AL30" s="297">
        <v>38279423.929961085</v>
      </c>
      <c r="AM30" s="329">
        <v>56</v>
      </c>
      <c r="AN30" s="330">
        <v>7139142.0198019799</v>
      </c>
      <c r="AO30" s="245">
        <v>44</v>
      </c>
      <c r="AP30" s="386">
        <v>10697266.427860696</v>
      </c>
      <c r="AQ30" s="247"/>
      <c r="AR30" s="245"/>
      <c r="AS30" s="245"/>
      <c r="AT30" s="245"/>
      <c r="AU30" s="247"/>
      <c r="AV30" s="245"/>
      <c r="AW30" s="245"/>
      <c r="AX30" s="245"/>
      <c r="AY30" s="247"/>
      <c r="AZ30" s="248">
        <f t="shared" si="1"/>
        <v>10697537.427860696</v>
      </c>
      <c r="BA30" s="211">
        <f t="shared" si="3"/>
        <v>38279423.929961085</v>
      </c>
      <c r="BB30" s="213"/>
      <c r="BC30" s="213"/>
      <c r="BD30" s="213"/>
      <c r="BE30" s="213"/>
      <c r="BF30" s="213"/>
      <c r="BG30" s="213"/>
      <c r="BH30" s="213"/>
      <c r="BI30" s="213"/>
      <c r="BJ30" s="213"/>
      <c r="BK30" s="213"/>
      <c r="BL30" s="213"/>
      <c r="BM30" s="213"/>
    </row>
    <row r="31" spans="1:65" s="31" customFormat="1" ht="14.4" x14ac:dyDescent="0.3">
      <c r="A31" s="245" t="s">
        <v>296</v>
      </c>
      <c r="B31" s="245"/>
      <c r="C31" s="245"/>
      <c r="D31" s="245"/>
      <c r="E31" s="247"/>
      <c r="F31" s="245"/>
      <c r="G31" s="245"/>
      <c r="H31" s="245"/>
      <c r="I31" s="247"/>
      <c r="J31" s="245"/>
      <c r="K31" s="245"/>
      <c r="L31" s="245"/>
      <c r="M31" s="247"/>
      <c r="N31" s="245"/>
      <c r="O31" s="245"/>
      <c r="P31" s="245"/>
      <c r="Q31" s="247"/>
      <c r="R31" s="248">
        <f t="shared" si="0"/>
        <v>0</v>
      </c>
      <c r="S31" s="211">
        <f t="shared" si="2"/>
        <v>0</v>
      </c>
      <c r="T31" s="212"/>
      <c r="U31" s="212"/>
      <c r="V31" s="212"/>
      <c r="W31" s="212"/>
      <c r="X31" s="212"/>
      <c r="Y31" s="213"/>
      <c r="Z31" s="213"/>
      <c r="AA31" s="213"/>
      <c r="AB31" s="213"/>
      <c r="AC31" s="213"/>
      <c r="AD31" s="213"/>
      <c r="AE31" s="213"/>
      <c r="AG31" s="245" t="s">
        <v>296</v>
      </c>
      <c r="AH31" s="245"/>
      <c r="AI31" s="245"/>
      <c r="AJ31" s="299"/>
      <c r="AK31" s="300">
        <v>0</v>
      </c>
      <c r="AL31" s="247"/>
      <c r="AM31" s="331">
        <v>0</v>
      </c>
      <c r="AN31" s="330">
        <v>0</v>
      </c>
      <c r="AO31" s="245">
        <v>0</v>
      </c>
      <c r="AP31" s="386">
        <v>0</v>
      </c>
      <c r="AQ31" s="247"/>
      <c r="AR31" s="245"/>
      <c r="AS31" s="245"/>
      <c r="AT31" s="245"/>
      <c r="AU31" s="247"/>
      <c r="AV31" s="245"/>
      <c r="AW31" s="245"/>
      <c r="AX31" s="245"/>
      <c r="AY31" s="247"/>
      <c r="AZ31" s="248">
        <f t="shared" si="1"/>
        <v>0</v>
      </c>
      <c r="BA31" s="211">
        <f t="shared" si="3"/>
        <v>0</v>
      </c>
      <c r="BB31" s="213"/>
      <c r="BC31" s="213"/>
      <c r="BD31" s="213"/>
      <c r="BE31" s="213"/>
      <c r="BF31" s="213"/>
      <c r="BG31" s="213"/>
      <c r="BH31" s="213"/>
      <c r="BI31" s="213"/>
      <c r="BJ31" s="213"/>
      <c r="BK31" s="213"/>
      <c r="BL31" s="213"/>
      <c r="BM31" s="213"/>
    </row>
    <row r="32" spans="1:65" s="31" customFormat="1" ht="13.8" x14ac:dyDescent="0.3">
      <c r="A32" s="215" t="s">
        <v>297</v>
      </c>
      <c r="B32" s="216">
        <f>SUM(B11:B31)</f>
        <v>0</v>
      </c>
      <c r="C32" s="216">
        <f t="shared" ref="C32:AE32" si="4">SUM(C11:C31)</f>
        <v>700</v>
      </c>
      <c r="D32" s="216">
        <f t="shared" si="4"/>
        <v>700</v>
      </c>
      <c r="E32" s="217">
        <f>SUM(E11:E31)</f>
        <v>0</v>
      </c>
      <c r="F32" s="216">
        <f t="shared" si="4"/>
        <v>700</v>
      </c>
      <c r="G32" s="216">
        <f t="shared" si="4"/>
        <v>1000</v>
      </c>
      <c r="H32" s="216">
        <f t="shared" si="4"/>
        <v>0</v>
      </c>
      <c r="I32" s="217">
        <f>SUM(I11:I31)</f>
        <v>0</v>
      </c>
      <c r="J32" s="216">
        <f t="shared" si="4"/>
        <v>0</v>
      </c>
      <c r="K32" s="216">
        <f t="shared" si="4"/>
        <v>0</v>
      </c>
      <c r="L32" s="216">
        <f t="shared" si="4"/>
        <v>0</v>
      </c>
      <c r="M32" s="217">
        <f>SUM(M11:M31)</f>
        <v>0</v>
      </c>
      <c r="N32" s="216">
        <f t="shared" si="4"/>
        <v>0</v>
      </c>
      <c r="O32" s="216">
        <f t="shared" si="4"/>
        <v>0</v>
      </c>
      <c r="P32" s="216">
        <f t="shared" si="4"/>
        <v>0</v>
      </c>
      <c r="Q32" s="217">
        <f>SUM(Q11:Q31)</f>
        <v>0</v>
      </c>
      <c r="R32" s="216">
        <f t="shared" si="4"/>
        <v>3100</v>
      </c>
      <c r="S32" s="211">
        <f t="shared" si="4"/>
        <v>0</v>
      </c>
      <c r="T32" s="216">
        <f t="shared" si="4"/>
        <v>0</v>
      </c>
      <c r="U32" s="216">
        <f t="shared" si="4"/>
        <v>0</v>
      </c>
      <c r="V32" s="216">
        <f t="shared" si="4"/>
        <v>0</v>
      </c>
      <c r="W32" s="216">
        <f t="shared" si="4"/>
        <v>0</v>
      </c>
      <c r="X32" s="216">
        <f t="shared" si="4"/>
        <v>0</v>
      </c>
      <c r="Y32" s="216">
        <f t="shared" si="4"/>
        <v>0</v>
      </c>
      <c r="Z32" s="216">
        <f t="shared" si="4"/>
        <v>0</v>
      </c>
      <c r="AA32" s="216">
        <f t="shared" si="4"/>
        <v>0</v>
      </c>
      <c r="AB32" s="216">
        <f t="shared" si="4"/>
        <v>0</v>
      </c>
      <c r="AC32" s="216">
        <f t="shared" si="4"/>
        <v>0</v>
      </c>
      <c r="AD32" s="216">
        <f t="shared" si="4"/>
        <v>0</v>
      </c>
      <c r="AE32" s="216">
        <f t="shared" si="4"/>
        <v>0</v>
      </c>
      <c r="AG32" s="215" t="s">
        <v>297</v>
      </c>
      <c r="AH32" s="216">
        <f t="shared" ref="AH32:BM32" si="5">SUM(AH11:AH31)</f>
        <v>0</v>
      </c>
      <c r="AI32" s="301">
        <f t="shared" si="5"/>
        <v>692</v>
      </c>
      <c r="AJ32" s="301">
        <f t="shared" si="5"/>
        <v>384604999</v>
      </c>
      <c r="AK32" s="287">
        <f t="shared" si="5"/>
        <v>771</v>
      </c>
      <c r="AL32" s="301">
        <f t="shared" si="5"/>
        <v>196756238.99999997</v>
      </c>
      <c r="AM32" s="216">
        <f t="shared" si="5"/>
        <v>707</v>
      </c>
      <c r="AN32" s="219">
        <f>SUM(AN11:AN31)</f>
        <v>90131667.999999985</v>
      </c>
      <c r="AO32" s="216">
        <f t="shared" si="5"/>
        <v>804</v>
      </c>
      <c r="AP32" s="219">
        <f t="shared" si="5"/>
        <v>195468231.99999997</v>
      </c>
      <c r="AQ32" s="217">
        <f t="shared" si="5"/>
        <v>0</v>
      </c>
      <c r="AR32" s="216">
        <f t="shared" si="5"/>
        <v>0</v>
      </c>
      <c r="AS32" s="216">
        <f t="shared" si="5"/>
        <v>0</v>
      </c>
      <c r="AT32" s="216">
        <f t="shared" si="5"/>
        <v>0</v>
      </c>
      <c r="AU32" s="217">
        <f t="shared" si="5"/>
        <v>0</v>
      </c>
      <c r="AV32" s="216">
        <f t="shared" si="5"/>
        <v>0</v>
      </c>
      <c r="AW32" s="216">
        <f t="shared" si="5"/>
        <v>0</v>
      </c>
      <c r="AX32" s="216">
        <f t="shared" si="5"/>
        <v>0</v>
      </c>
      <c r="AY32" s="217">
        <f t="shared" si="5"/>
        <v>0</v>
      </c>
      <c r="AZ32" s="218">
        <f t="shared" si="5"/>
        <v>195471205.99999997</v>
      </c>
      <c r="BA32" s="219">
        <f t="shared" si="5"/>
        <v>196756238.99999997</v>
      </c>
      <c r="BB32" s="216">
        <f t="shared" si="5"/>
        <v>0</v>
      </c>
      <c r="BC32" s="216">
        <f t="shared" si="5"/>
        <v>0</v>
      </c>
      <c r="BD32" s="216">
        <f t="shared" si="5"/>
        <v>0</v>
      </c>
      <c r="BE32" s="216">
        <f t="shared" si="5"/>
        <v>0</v>
      </c>
      <c r="BF32" s="216">
        <f t="shared" si="5"/>
        <v>0</v>
      </c>
      <c r="BG32" s="216">
        <f t="shared" si="5"/>
        <v>0</v>
      </c>
      <c r="BH32" s="216">
        <f t="shared" si="5"/>
        <v>0</v>
      </c>
      <c r="BI32" s="216">
        <f t="shared" si="5"/>
        <v>0</v>
      </c>
      <c r="BJ32" s="216">
        <f t="shared" si="5"/>
        <v>0</v>
      </c>
      <c r="BK32" s="216">
        <f t="shared" si="5"/>
        <v>0</v>
      </c>
      <c r="BL32" s="216">
        <f t="shared" si="5"/>
        <v>0</v>
      </c>
      <c r="BM32" s="216">
        <f t="shared" si="5"/>
        <v>0</v>
      </c>
    </row>
    <row r="34" spans="1:64" ht="31.5" customHeight="1" x14ac:dyDescent="0.3">
      <c r="A34" s="237" t="s">
        <v>255</v>
      </c>
      <c r="B34" s="761" t="s">
        <v>256</v>
      </c>
      <c r="C34" s="762"/>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2"/>
      <c r="AF34" s="762"/>
      <c r="AG34" s="762"/>
      <c r="AH34" s="762"/>
      <c r="AI34" s="762"/>
      <c r="AJ34" s="762"/>
      <c r="AK34" s="762"/>
      <c r="AL34" s="762"/>
      <c r="AM34" s="762"/>
      <c r="AN34" s="762"/>
      <c r="AO34" s="762"/>
      <c r="AP34" s="762"/>
      <c r="AQ34" s="762"/>
      <c r="AR34" s="762"/>
      <c r="AS34" s="762"/>
      <c r="AT34" s="762"/>
      <c r="AU34" s="762"/>
      <c r="AV34" s="762"/>
      <c r="AW34" s="762"/>
      <c r="AX34" s="762"/>
      <c r="AY34" s="762"/>
      <c r="AZ34" s="762"/>
      <c r="BA34" s="762"/>
      <c r="BB34" s="762"/>
      <c r="BC34" s="762"/>
      <c r="BD34" s="762"/>
      <c r="BE34" s="762"/>
      <c r="BF34" s="762"/>
      <c r="BG34" s="762"/>
      <c r="BH34" s="762"/>
      <c r="BI34" s="762"/>
      <c r="BJ34" s="762"/>
      <c r="BK34" s="762"/>
      <c r="BL34" s="762"/>
    </row>
    <row r="35" spans="1:64" ht="31.5" customHeight="1" x14ac:dyDescent="0.3">
      <c r="A35" s="238" t="s">
        <v>257</v>
      </c>
      <c r="B35" s="763" t="s">
        <v>114</v>
      </c>
      <c r="C35" s="764"/>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c r="AB35" s="764"/>
      <c r="AC35" s="764"/>
      <c r="AD35" s="764"/>
      <c r="AE35" s="764"/>
      <c r="AF35" s="764"/>
      <c r="AG35" s="764"/>
      <c r="AH35" s="764"/>
      <c r="AI35" s="764"/>
      <c r="AJ35" s="764"/>
      <c r="AK35" s="764"/>
      <c r="AL35" s="764"/>
      <c r="AM35" s="764"/>
      <c r="AN35" s="764"/>
      <c r="AO35" s="764"/>
      <c r="AP35" s="764"/>
      <c r="AQ35" s="764"/>
      <c r="AR35" s="764"/>
      <c r="AS35" s="764"/>
      <c r="AT35" s="764"/>
      <c r="AU35" s="764"/>
      <c r="AV35" s="764"/>
      <c r="AW35" s="764"/>
      <c r="AX35" s="764"/>
      <c r="AY35" s="764"/>
      <c r="AZ35" s="764"/>
      <c r="BA35" s="764"/>
      <c r="BB35" s="764"/>
      <c r="BC35" s="764"/>
      <c r="BD35" s="764"/>
      <c r="BE35" s="764"/>
      <c r="BF35" s="764"/>
      <c r="BG35" s="764"/>
      <c r="BH35" s="764"/>
      <c r="BI35" s="764"/>
      <c r="BJ35" s="764"/>
      <c r="BK35" s="764"/>
      <c r="BL35" s="765"/>
    </row>
    <row r="37" spans="1:64" ht="30" customHeight="1" x14ac:dyDescent="0.3">
      <c r="A37" s="766" t="s">
        <v>258</v>
      </c>
      <c r="B37" s="249" t="s">
        <v>30</v>
      </c>
      <c r="C37" s="249" t="s">
        <v>12</v>
      </c>
      <c r="D37" s="766" t="s">
        <v>31</v>
      </c>
      <c r="E37" s="766"/>
      <c r="F37" s="249" t="s">
        <v>32</v>
      </c>
      <c r="G37" s="249" t="s">
        <v>8</v>
      </c>
      <c r="H37" s="766" t="s">
        <v>33</v>
      </c>
      <c r="I37" s="766"/>
      <c r="J37" s="249" t="s">
        <v>34</v>
      </c>
      <c r="K37" s="249" t="s">
        <v>35</v>
      </c>
      <c r="L37" s="766" t="s">
        <v>36</v>
      </c>
      <c r="M37" s="766"/>
      <c r="N37" s="240" t="s">
        <v>37</v>
      </c>
      <c r="O37" s="239" t="s">
        <v>38</v>
      </c>
      <c r="P37" s="756" t="s">
        <v>39</v>
      </c>
      <c r="Q37" s="757"/>
      <c r="R37" s="756" t="s">
        <v>259</v>
      </c>
      <c r="S37" s="757"/>
      <c r="T37" s="756" t="s">
        <v>260</v>
      </c>
      <c r="U37" s="758"/>
      <c r="V37" s="758"/>
      <c r="W37" s="758"/>
      <c r="X37" s="758"/>
      <c r="Y37" s="757"/>
      <c r="Z37" s="756" t="s">
        <v>261</v>
      </c>
      <c r="AA37" s="758"/>
      <c r="AB37" s="758"/>
      <c r="AC37" s="758"/>
      <c r="AD37" s="758"/>
      <c r="AE37" s="757"/>
      <c r="AF37" s="31"/>
      <c r="AG37" s="759" t="s">
        <v>258</v>
      </c>
      <c r="AH37" s="239" t="s">
        <v>30</v>
      </c>
      <c r="AI37" s="239" t="s">
        <v>12</v>
      </c>
      <c r="AJ37" s="239"/>
      <c r="AK37" s="756" t="s">
        <v>31</v>
      </c>
      <c r="AL37" s="757"/>
      <c r="AM37" s="239" t="s">
        <v>32</v>
      </c>
      <c r="AN37" s="239" t="s">
        <v>8</v>
      </c>
      <c r="AO37" s="756" t="s">
        <v>33</v>
      </c>
      <c r="AP37" s="757"/>
      <c r="AQ37" s="239" t="s">
        <v>34</v>
      </c>
      <c r="AR37" s="239" t="s">
        <v>35</v>
      </c>
      <c r="AS37" s="756" t="s">
        <v>36</v>
      </c>
      <c r="AT37" s="757"/>
      <c r="AU37" s="239" t="s">
        <v>37</v>
      </c>
      <c r="AV37" s="239" t="s">
        <v>38</v>
      </c>
      <c r="AW37" s="756" t="s">
        <v>39</v>
      </c>
      <c r="AX37" s="757"/>
      <c r="AY37" s="756" t="s">
        <v>259</v>
      </c>
      <c r="AZ37" s="757"/>
      <c r="BA37" s="756" t="s">
        <v>260</v>
      </c>
      <c r="BB37" s="758"/>
      <c r="BC37" s="758"/>
      <c r="BD37" s="758"/>
      <c r="BE37" s="758"/>
      <c r="BF37" s="757"/>
      <c r="BG37" s="756" t="s">
        <v>261</v>
      </c>
      <c r="BH37" s="758"/>
      <c r="BI37" s="758"/>
      <c r="BJ37" s="758"/>
      <c r="BK37" s="758"/>
      <c r="BL37" s="757"/>
    </row>
    <row r="38" spans="1:64" ht="36" customHeight="1" x14ac:dyDescent="0.3">
      <c r="A38" s="766"/>
      <c r="B38" s="249" t="s">
        <v>262</v>
      </c>
      <c r="C38" s="249" t="s">
        <v>262</v>
      </c>
      <c r="D38" s="249" t="s">
        <v>262</v>
      </c>
      <c r="E38" s="249" t="s">
        <v>263</v>
      </c>
      <c r="F38" s="249" t="s">
        <v>262</v>
      </c>
      <c r="G38" s="249" t="s">
        <v>262</v>
      </c>
      <c r="H38" s="249" t="s">
        <v>262</v>
      </c>
      <c r="I38" s="249" t="s">
        <v>263</v>
      </c>
      <c r="J38" s="249" t="s">
        <v>262</v>
      </c>
      <c r="K38" s="249" t="s">
        <v>262</v>
      </c>
      <c r="L38" s="249" t="s">
        <v>262</v>
      </c>
      <c r="M38" s="249" t="s">
        <v>263</v>
      </c>
      <c r="N38" s="250" t="s">
        <v>262</v>
      </c>
      <c r="O38" s="243" t="s">
        <v>262</v>
      </c>
      <c r="P38" s="243" t="s">
        <v>262</v>
      </c>
      <c r="Q38" s="243" t="s">
        <v>263</v>
      </c>
      <c r="R38" s="243" t="s">
        <v>262</v>
      </c>
      <c r="S38" s="243" t="s">
        <v>263</v>
      </c>
      <c r="T38" s="207" t="s">
        <v>264</v>
      </c>
      <c r="U38" s="207" t="s">
        <v>265</v>
      </c>
      <c r="V38" s="207" t="s">
        <v>266</v>
      </c>
      <c r="W38" s="207" t="s">
        <v>267</v>
      </c>
      <c r="X38" s="208" t="s">
        <v>268</v>
      </c>
      <c r="Y38" s="207" t="s">
        <v>269</v>
      </c>
      <c r="Z38" s="243" t="s">
        <v>270</v>
      </c>
      <c r="AA38" s="244" t="s">
        <v>271</v>
      </c>
      <c r="AB38" s="243" t="s">
        <v>272</v>
      </c>
      <c r="AC38" s="243" t="s">
        <v>273</v>
      </c>
      <c r="AD38" s="243" t="s">
        <v>274</v>
      </c>
      <c r="AE38" s="243" t="s">
        <v>275</v>
      </c>
      <c r="AF38" s="31"/>
      <c r="AG38" s="760"/>
      <c r="AH38" s="243" t="s">
        <v>262</v>
      </c>
      <c r="AI38" s="243" t="s">
        <v>262</v>
      </c>
      <c r="AJ38" s="243" t="s">
        <v>263</v>
      </c>
      <c r="AK38" s="243" t="s">
        <v>262</v>
      </c>
      <c r="AL38" s="243" t="s">
        <v>263</v>
      </c>
      <c r="AM38" s="243" t="s">
        <v>262</v>
      </c>
      <c r="AN38" s="243" t="s">
        <v>262</v>
      </c>
      <c r="AO38" s="243" t="s">
        <v>262</v>
      </c>
      <c r="AP38" s="243" t="s">
        <v>263</v>
      </c>
      <c r="AQ38" s="243" t="s">
        <v>262</v>
      </c>
      <c r="AR38" s="243" t="s">
        <v>262</v>
      </c>
      <c r="AS38" s="243" t="s">
        <v>262</v>
      </c>
      <c r="AT38" s="243" t="s">
        <v>263</v>
      </c>
      <c r="AU38" s="243" t="s">
        <v>262</v>
      </c>
      <c r="AV38" s="243" t="s">
        <v>262</v>
      </c>
      <c r="AW38" s="243" t="s">
        <v>262</v>
      </c>
      <c r="AX38" s="243" t="s">
        <v>263</v>
      </c>
      <c r="AY38" s="243" t="s">
        <v>262</v>
      </c>
      <c r="AZ38" s="243" t="s">
        <v>263</v>
      </c>
      <c r="BA38" s="207" t="s">
        <v>264</v>
      </c>
      <c r="BB38" s="207" t="s">
        <v>265</v>
      </c>
      <c r="BC38" s="207" t="s">
        <v>266</v>
      </c>
      <c r="BD38" s="207" t="s">
        <v>267</v>
      </c>
      <c r="BE38" s="208" t="s">
        <v>268</v>
      </c>
      <c r="BF38" s="207" t="s">
        <v>269</v>
      </c>
      <c r="BG38" s="209" t="s">
        <v>270</v>
      </c>
      <c r="BH38" s="210" t="s">
        <v>271</v>
      </c>
      <c r="BI38" s="209" t="s">
        <v>272</v>
      </c>
      <c r="BJ38" s="209" t="s">
        <v>273</v>
      </c>
      <c r="BK38" s="209" t="s">
        <v>274</v>
      </c>
      <c r="BL38" s="209" t="s">
        <v>275</v>
      </c>
    </row>
    <row r="39" spans="1:64" ht="13.8" x14ac:dyDescent="0.3">
      <c r="A39" s="251" t="s">
        <v>276</v>
      </c>
      <c r="B39" s="251">
        <f>'M3-SCPI'!D35</f>
        <v>0</v>
      </c>
      <c r="C39" s="251">
        <f>'M3-SCPI'!E35</f>
        <v>2.8571428571428576E-3</v>
      </c>
      <c r="D39" s="251">
        <f>'M3-SCPI'!F35</f>
        <v>3.7142857142857151E-2</v>
      </c>
      <c r="E39" s="252">
        <v>55166800</v>
      </c>
      <c r="F39" s="251">
        <f>'M3-SCPI'!G35</f>
        <v>8.2857142857142879E-2</v>
      </c>
      <c r="G39" s="251">
        <f>'M3-SCPI'!H35</f>
        <v>7.7142857142857152E-2</v>
      </c>
      <c r="H39" s="251">
        <f>'M3-SCPI'!I35</f>
        <v>0</v>
      </c>
      <c r="I39" s="252">
        <f>56227700*3</f>
        <v>168683100</v>
      </c>
      <c r="J39" s="251"/>
      <c r="K39" s="251"/>
      <c r="L39" s="251"/>
      <c r="M39" s="253"/>
      <c r="N39" s="245"/>
      <c r="O39" s="245"/>
      <c r="P39" s="245"/>
      <c r="Q39" s="247"/>
      <c r="R39" s="295">
        <f>B39+C39+D39+F39+G39+H39+J39+K39+L39+N39+O39+P39</f>
        <v>0.20000000000000004</v>
      </c>
      <c r="S39" s="211">
        <f>E39+I39+M39+Q39</f>
        <v>223849900</v>
      </c>
      <c r="T39" s="212"/>
      <c r="U39" s="212"/>
      <c r="V39" s="212"/>
      <c r="W39" s="212"/>
      <c r="X39" s="212"/>
      <c r="Y39" s="213"/>
      <c r="Z39" s="213"/>
      <c r="AA39" s="213"/>
      <c r="AB39" s="213"/>
      <c r="AC39" s="213"/>
      <c r="AD39" s="213"/>
      <c r="AE39" s="214"/>
      <c r="AF39" s="31"/>
      <c r="AG39" s="245" t="s">
        <v>276</v>
      </c>
      <c r="AH39" s="245">
        <f>'M3-SCPI'!D36</f>
        <v>0</v>
      </c>
      <c r="AI39" s="245">
        <f>'M3-SCPI'!E36</f>
        <v>1.4285714285714288E-3</v>
      </c>
      <c r="AJ39" s="245"/>
      <c r="AK39" s="245">
        <f>'M3-SCPI'!F36</f>
        <v>4.0000000000000008E-2</v>
      </c>
      <c r="AL39" s="247">
        <v>11139449</v>
      </c>
      <c r="AM39" s="245">
        <f>'M3-SCPI'!G36</f>
        <v>6.8571428571428589E-2</v>
      </c>
      <c r="AN39" s="245"/>
      <c r="AO39" s="245"/>
      <c r="AP39" s="247"/>
      <c r="AQ39" s="245"/>
      <c r="AR39" s="245"/>
      <c r="AS39" s="245"/>
      <c r="AT39" s="247"/>
      <c r="AU39" s="245"/>
      <c r="AV39" s="245"/>
      <c r="AW39" s="245"/>
      <c r="AX39" s="247"/>
      <c r="AY39" s="248">
        <f t="shared" ref="AY39:AY59" si="6">AH39+AI39+AK39+AM39+AN39+AO39+AQ39+AR39+AS39+AU39+AV39+AW39</f>
        <v>0.11000000000000003</v>
      </c>
      <c r="AZ39" s="211">
        <f>+AL39+AP39+AT39+AX39</f>
        <v>11139449</v>
      </c>
      <c r="BA39" s="213"/>
      <c r="BB39" s="213"/>
      <c r="BC39" s="213"/>
      <c r="BD39" s="213"/>
      <c r="BE39" s="213"/>
      <c r="BF39" s="213"/>
      <c r="BG39" s="213"/>
      <c r="BH39" s="213"/>
      <c r="BI39" s="213"/>
      <c r="BJ39" s="213"/>
      <c r="BK39" s="213"/>
      <c r="BL39" s="214"/>
    </row>
    <row r="40" spans="1:64" ht="13.8" x14ac:dyDescent="0.3">
      <c r="A40" s="245" t="s">
        <v>277</v>
      </c>
      <c r="B40" s="245"/>
      <c r="C40" s="245"/>
      <c r="D40" s="245"/>
      <c r="E40" s="247"/>
      <c r="F40" s="245"/>
      <c r="G40" s="245"/>
      <c r="H40" s="245"/>
      <c r="I40" s="247"/>
      <c r="J40" s="245"/>
      <c r="K40" s="245"/>
      <c r="L40" s="245"/>
      <c r="M40" s="247"/>
      <c r="N40" s="245"/>
      <c r="O40" s="245"/>
      <c r="P40" s="245"/>
      <c r="Q40" s="247"/>
      <c r="R40" s="248">
        <f t="shared" ref="R40:R44" si="7">B40+C40+D40+F40+G40+H40+J40+K40+L40+N40+O40+P40</f>
        <v>0</v>
      </c>
      <c r="S40" s="211">
        <f t="shared" ref="S40:S45" si="8">C40+D40+E40+G40+H40+I40+K40+L40+M40+O40+P40+Q40</f>
        <v>0</v>
      </c>
      <c r="T40" s="212"/>
      <c r="U40" s="212"/>
      <c r="V40" s="212"/>
      <c r="W40" s="212"/>
      <c r="X40" s="212"/>
      <c r="Y40" s="213"/>
      <c r="Z40" s="213"/>
      <c r="AA40" s="213"/>
      <c r="AB40" s="213"/>
      <c r="AC40" s="213"/>
      <c r="AD40" s="213"/>
      <c r="AE40" s="213"/>
      <c r="AF40" s="31"/>
      <c r="AG40" s="245" t="s">
        <v>277</v>
      </c>
      <c r="AH40" s="245"/>
      <c r="AI40" s="245"/>
      <c r="AJ40" s="245"/>
      <c r="AK40" s="245"/>
      <c r="AL40" s="247"/>
      <c r="AM40" s="245"/>
      <c r="AN40" s="245"/>
      <c r="AO40" s="245"/>
      <c r="AP40" s="247"/>
      <c r="AQ40" s="245"/>
      <c r="AR40" s="245"/>
      <c r="AS40" s="245"/>
      <c r="AT40" s="247"/>
      <c r="AU40" s="245"/>
      <c r="AV40" s="245"/>
      <c r="AW40" s="245"/>
      <c r="AX40" s="247"/>
      <c r="AY40" s="248">
        <f t="shared" si="6"/>
        <v>0</v>
      </c>
      <c r="AZ40" s="211">
        <f t="shared" ref="AZ40:AZ59" si="9">+AL40+AP40+AT40+AX40</f>
        <v>0</v>
      </c>
      <c r="BA40" s="213"/>
      <c r="BB40" s="213"/>
      <c r="BC40" s="213"/>
      <c r="BD40" s="213"/>
      <c r="BE40" s="213"/>
      <c r="BF40" s="213"/>
      <c r="BG40" s="213"/>
      <c r="BH40" s="213"/>
      <c r="BI40" s="213"/>
      <c r="BJ40" s="213"/>
      <c r="BK40" s="213"/>
      <c r="BL40" s="213"/>
    </row>
    <row r="41" spans="1:64" ht="13.8" x14ac:dyDescent="0.3">
      <c r="A41" s="245" t="s">
        <v>278</v>
      </c>
      <c r="B41" s="245"/>
      <c r="C41" s="245"/>
      <c r="D41" s="245"/>
      <c r="E41" s="247"/>
      <c r="F41" s="245"/>
      <c r="G41" s="245"/>
      <c r="H41" s="245"/>
      <c r="I41" s="247"/>
      <c r="J41" s="245"/>
      <c r="K41" s="245"/>
      <c r="L41" s="245"/>
      <c r="M41" s="247"/>
      <c r="N41" s="245"/>
      <c r="O41" s="245"/>
      <c r="P41" s="245"/>
      <c r="Q41" s="247"/>
      <c r="R41" s="248">
        <f t="shared" si="7"/>
        <v>0</v>
      </c>
      <c r="S41" s="211">
        <f t="shared" si="8"/>
        <v>0</v>
      </c>
      <c r="T41" s="212"/>
      <c r="U41" s="212"/>
      <c r="V41" s="212"/>
      <c r="W41" s="212"/>
      <c r="X41" s="212"/>
      <c r="Y41" s="213"/>
      <c r="Z41" s="213"/>
      <c r="AA41" s="213"/>
      <c r="AB41" s="213"/>
      <c r="AC41" s="213"/>
      <c r="AD41" s="213"/>
      <c r="AE41" s="213"/>
      <c r="AF41" s="31"/>
      <c r="AG41" s="245" t="s">
        <v>278</v>
      </c>
      <c r="AH41" s="245"/>
      <c r="AI41" s="245"/>
      <c r="AJ41" s="245"/>
      <c r="AK41" s="245"/>
      <c r="AL41" s="247"/>
      <c r="AM41" s="245"/>
      <c r="AN41" s="245"/>
      <c r="AO41" s="245"/>
      <c r="AP41" s="247"/>
      <c r="AQ41" s="245"/>
      <c r="AR41" s="245"/>
      <c r="AS41" s="245"/>
      <c r="AT41" s="247"/>
      <c r="AU41" s="245"/>
      <c r="AV41" s="245"/>
      <c r="AW41" s="245"/>
      <c r="AX41" s="247"/>
      <c r="AY41" s="248">
        <f t="shared" si="6"/>
        <v>0</v>
      </c>
      <c r="AZ41" s="211">
        <f t="shared" si="9"/>
        <v>0</v>
      </c>
      <c r="BA41" s="213"/>
      <c r="BB41" s="213"/>
      <c r="BC41" s="213"/>
      <c r="BD41" s="213"/>
      <c r="BE41" s="213"/>
      <c r="BF41" s="213"/>
      <c r="BG41" s="213"/>
      <c r="BH41" s="213"/>
      <c r="BI41" s="213"/>
      <c r="BJ41" s="213"/>
      <c r="BK41" s="213"/>
      <c r="BL41" s="213"/>
    </row>
    <row r="42" spans="1:64" ht="13.8" x14ac:dyDescent="0.3">
      <c r="A42" s="245" t="s">
        <v>279</v>
      </c>
      <c r="B42" s="245"/>
      <c r="C42" s="245"/>
      <c r="D42" s="245"/>
      <c r="E42" s="247"/>
      <c r="F42" s="245"/>
      <c r="G42" s="245"/>
      <c r="H42" s="245"/>
      <c r="I42" s="247"/>
      <c r="J42" s="245"/>
      <c r="K42" s="245"/>
      <c r="L42" s="245"/>
      <c r="M42" s="247"/>
      <c r="N42" s="245"/>
      <c r="O42" s="245"/>
      <c r="P42" s="245"/>
      <c r="Q42" s="247"/>
      <c r="R42" s="248">
        <f t="shared" si="7"/>
        <v>0</v>
      </c>
      <c r="S42" s="211">
        <f t="shared" si="8"/>
        <v>0</v>
      </c>
      <c r="T42" s="212"/>
      <c r="U42" s="212"/>
      <c r="V42" s="212"/>
      <c r="W42" s="212"/>
      <c r="X42" s="212"/>
      <c r="Y42" s="213"/>
      <c r="Z42" s="213"/>
      <c r="AA42" s="213"/>
      <c r="AB42" s="213"/>
      <c r="AC42" s="213"/>
      <c r="AD42" s="213"/>
      <c r="AE42" s="213"/>
      <c r="AF42" s="31"/>
      <c r="AG42" s="245" t="s">
        <v>279</v>
      </c>
      <c r="AH42" s="245"/>
      <c r="AI42" s="245"/>
      <c r="AJ42" s="245"/>
      <c r="AK42" s="245"/>
      <c r="AL42" s="247"/>
      <c r="AM42" s="245"/>
      <c r="AN42" s="245"/>
      <c r="AO42" s="245"/>
      <c r="AP42" s="247"/>
      <c r="AQ42" s="245"/>
      <c r="AR42" s="245"/>
      <c r="AS42" s="245"/>
      <c r="AT42" s="247"/>
      <c r="AU42" s="245"/>
      <c r="AV42" s="245"/>
      <c r="AW42" s="245"/>
      <c r="AX42" s="247"/>
      <c r="AY42" s="248">
        <f t="shared" si="6"/>
        <v>0</v>
      </c>
      <c r="AZ42" s="211">
        <f t="shared" si="9"/>
        <v>0</v>
      </c>
      <c r="BA42" s="213"/>
      <c r="BB42" s="213"/>
      <c r="BC42" s="213"/>
      <c r="BD42" s="213"/>
      <c r="BE42" s="213"/>
      <c r="BF42" s="213"/>
      <c r="BG42" s="213"/>
      <c r="BH42" s="213"/>
      <c r="BI42" s="213"/>
      <c r="BJ42" s="213"/>
      <c r="BK42" s="213"/>
      <c r="BL42" s="213"/>
    </row>
    <row r="43" spans="1:64" ht="13.8" x14ac:dyDescent="0.3">
      <c r="A43" s="245" t="s">
        <v>280</v>
      </c>
      <c r="B43" s="245"/>
      <c r="C43" s="245"/>
      <c r="D43" s="245"/>
      <c r="E43" s="247"/>
      <c r="F43" s="245"/>
      <c r="G43" s="245"/>
      <c r="H43" s="245"/>
      <c r="I43" s="247"/>
      <c r="J43" s="245"/>
      <c r="K43" s="245"/>
      <c r="L43" s="245"/>
      <c r="M43" s="247"/>
      <c r="N43" s="245"/>
      <c r="O43" s="245"/>
      <c r="P43" s="245"/>
      <c r="Q43" s="247"/>
      <c r="R43" s="248">
        <f t="shared" si="7"/>
        <v>0</v>
      </c>
      <c r="S43" s="211">
        <f t="shared" si="8"/>
        <v>0</v>
      </c>
      <c r="T43" s="212"/>
      <c r="U43" s="212"/>
      <c r="V43" s="212"/>
      <c r="W43" s="212"/>
      <c r="X43" s="212"/>
      <c r="Y43" s="213"/>
      <c r="Z43" s="213"/>
      <c r="AA43" s="213"/>
      <c r="AB43" s="213"/>
      <c r="AC43" s="213"/>
      <c r="AD43" s="213"/>
      <c r="AE43" s="213"/>
      <c r="AF43" s="31"/>
      <c r="AG43" s="245" t="s">
        <v>280</v>
      </c>
      <c r="AH43" s="245"/>
      <c r="AI43" s="245"/>
      <c r="AJ43" s="245"/>
      <c r="AK43" s="245"/>
      <c r="AL43" s="247"/>
      <c r="AM43" s="245"/>
      <c r="AN43" s="245"/>
      <c r="AO43" s="245"/>
      <c r="AP43" s="247"/>
      <c r="AQ43" s="245"/>
      <c r="AR43" s="245"/>
      <c r="AS43" s="245"/>
      <c r="AT43" s="247"/>
      <c r="AU43" s="245"/>
      <c r="AV43" s="245"/>
      <c r="AW43" s="245"/>
      <c r="AX43" s="247"/>
      <c r="AY43" s="248">
        <f t="shared" si="6"/>
        <v>0</v>
      </c>
      <c r="AZ43" s="211">
        <f t="shared" si="9"/>
        <v>0</v>
      </c>
      <c r="BA43" s="213"/>
      <c r="BB43" s="213"/>
      <c r="BC43" s="213"/>
      <c r="BD43" s="213"/>
      <c r="BE43" s="213"/>
      <c r="BF43" s="213"/>
      <c r="BG43" s="213"/>
      <c r="BH43" s="213"/>
      <c r="BI43" s="213"/>
      <c r="BJ43" s="213"/>
      <c r="BK43" s="213"/>
      <c r="BL43" s="213"/>
    </row>
    <row r="44" spans="1:64" ht="13.8" x14ac:dyDescent="0.3">
      <c r="A44" s="245" t="s">
        <v>281</v>
      </c>
      <c r="B44" s="245"/>
      <c r="C44" s="245"/>
      <c r="D44" s="245"/>
      <c r="E44" s="247"/>
      <c r="F44" s="245"/>
      <c r="G44" s="245"/>
      <c r="H44" s="245"/>
      <c r="I44" s="247"/>
      <c r="J44" s="245"/>
      <c r="K44" s="245"/>
      <c r="L44" s="245"/>
      <c r="M44" s="247"/>
      <c r="N44" s="245"/>
      <c r="O44" s="245"/>
      <c r="P44" s="245"/>
      <c r="Q44" s="247"/>
      <c r="R44" s="248">
        <f t="shared" si="7"/>
        <v>0</v>
      </c>
      <c r="S44" s="211">
        <f t="shared" si="8"/>
        <v>0</v>
      </c>
      <c r="T44" s="212"/>
      <c r="U44" s="212"/>
      <c r="V44" s="212"/>
      <c r="W44" s="212"/>
      <c r="X44" s="212"/>
      <c r="Y44" s="213"/>
      <c r="Z44" s="213"/>
      <c r="AA44" s="213"/>
      <c r="AB44" s="213"/>
      <c r="AC44" s="213"/>
      <c r="AD44" s="213"/>
      <c r="AE44" s="213"/>
      <c r="AF44" s="31"/>
      <c r="AG44" s="245" t="s">
        <v>281</v>
      </c>
      <c r="AH44" s="245"/>
      <c r="AI44" s="245"/>
      <c r="AJ44" s="245"/>
      <c r="AK44" s="245"/>
      <c r="AL44" s="247"/>
      <c r="AM44" s="245"/>
      <c r="AN44" s="245"/>
      <c r="AO44" s="245"/>
      <c r="AP44" s="247"/>
      <c r="AQ44" s="245"/>
      <c r="AR44" s="245"/>
      <c r="AS44" s="245"/>
      <c r="AT44" s="247"/>
      <c r="AU44" s="245"/>
      <c r="AV44" s="245"/>
      <c r="AW44" s="245"/>
      <c r="AX44" s="247"/>
      <c r="AY44" s="248">
        <f t="shared" si="6"/>
        <v>0</v>
      </c>
      <c r="AZ44" s="211">
        <f t="shared" si="9"/>
        <v>0</v>
      </c>
      <c r="BA44" s="213"/>
      <c r="BB44" s="213"/>
      <c r="BC44" s="213"/>
      <c r="BD44" s="213"/>
      <c r="BE44" s="213"/>
      <c r="BF44" s="213"/>
      <c r="BG44" s="213"/>
      <c r="BH44" s="213"/>
      <c r="BI44" s="213"/>
      <c r="BJ44" s="213"/>
      <c r="BK44" s="213"/>
      <c r="BL44" s="213"/>
    </row>
    <row r="45" spans="1:64" ht="13.8" x14ac:dyDescent="0.3">
      <c r="A45" s="245" t="s">
        <v>282</v>
      </c>
      <c r="B45" s="245"/>
      <c r="C45" s="245"/>
      <c r="D45" s="245"/>
      <c r="E45" s="247"/>
      <c r="F45" s="245"/>
      <c r="G45" s="245"/>
      <c r="H45" s="245"/>
      <c r="I45" s="247"/>
      <c r="J45" s="245"/>
      <c r="K45" s="245"/>
      <c r="L45" s="245"/>
      <c r="M45" s="247"/>
      <c r="N45" s="245"/>
      <c r="O45" s="245"/>
      <c r="P45" s="245"/>
      <c r="Q45" s="247"/>
      <c r="R45" s="248">
        <f t="shared" ref="R45:R59" si="10">B45+C45+D45+F45+G45+H45+J45+K45+L45+N45+O45+P45</f>
        <v>0</v>
      </c>
      <c r="S45" s="211">
        <f t="shared" si="8"/>
        <v>0</v>
      </c>
      <c r="T45" s="212"/>
      <c r="U45" s="212"/>
      <c r="V45" s="212"/>
      <c r="W45" s="212"/>
      <c r="X45" s="212"/>
      <c r="Y45" s="213"/>
      <c r="Z45" s="213"/>
      <c r="AA45" s="213"/>
      <c r="AB45" s="213"/>
      <c r="AC45" s="213"/>
      <c r="AD45" s="213"/>
      <c r="AE45" s="213"/>
      <c r="AF45" s="31"/>
      <c r="AG45" s="245" t="s">
        <v>282</v>
      </c>
      <c r="AH45" s="245"/>
      <c r="AI45" s="245"/>
      <c r="AJ45" s="245"/>
      <c r="AK45" s="245"/>
      <c r="AL45" s="247"/>
      <c r="AM45" s="245"/>
      <c r="AN45" s="245"/>
      <c r="AO45" s="245"/>
      <c r="AP45" s="247"/>
      <c r="AQ45" s="245"/>
      <c r="AR45" s="245"/>
      <c r="AS45" s="245"/>
      <c r="AT45" s="247"/>
      <c r="AU45" s="245"/>
      <c r="AV45" s="245"/>
      <c r="AW45" s="245"/>
      <c r="AX45" s="247"/>
      <c r="AY45" s="248">
        <f t="shared" si="6"/>
        <v>0</v>
      </c>
      <c r="AZ45" s="211">
        <f t="shared" si="9"/>
        <v>0</v>
      </c>
      <c r="BA45" s="213"/>
      <c r="BB45" s="213"/>
      <c r="BC45" s="213"/>
      <c r="BD45" s="213"/>
      <c r="BE45" s="213"/>
      <c r="BF45" s="213"/>
      <c r="BG45" s="213"/>
      <c r="BH45" s="213"/>
      <c r="BI45" s="213"/>
      <c r="BJ45" s="213"/>
      <c r="BK45" s="213"/>
      <c r="BL45" s="213"/>
    </row>
    <row r="46" spans="1:64" ht="13.8" x14ac:dyDescent="0.3">
      <c r="A46" s="245" t="s">
        <v>283</v>
      </c>
      <c r="B46" s="245"/>
      <c r="C46" s="245"/>
      <c r="D46" s="245"/>
      <c r="E46" s="247"/>
      <c r="F46" s="245"/>
      <c r="G46" s="245"/>
      <c r="H46" s="245"/>
      <c r="I46" s="247"/>
      <c r="J46" s="245"/>
      <c r="K46" s="245"/>
      <c r="L46" s="245"/>
      <c r="M46" s="247"/>
      <c r="N46" s="245"/>
      <c r="O46" s="245"/>
      <c r="P46" s="245"/>
      <c r="Q46" s="247"/>
      <c r="R46" s="248">
        <f t="shared" si="10"/>
        <v>0</v>
      </c>
      <c r="S46" s="211">
        <f t="shared" ref="S46:S59" si="11">+E46+I46+M46+Q46</f>
        <v>0</v>
      </c>
      <c r="T46" s="212"/>
      <c r="U46" s="212"/>
      <c r="V46" s="212"/>
      <c r="W46" s="212"/>
      <c r="X46" s="212"/>
      <c r="Y46" s="213"/>
      <c r="Z46" s="213"/>
      <c r="AA46" s="213"/>
      <c r="AB46" s="213"/>
      <c r="AC46" s="213"/>
      <c r="AD46" s="213"/>
      <c r="AE46" s="213"/>
      <c r="AF46" s="31"/>
      <c r="AG46" s="245" t="s">
        <v>283</v>
      </c>
      <c r="AH46" s="245"/>
      <c r="AI46" s="245"/>
      <c r="AJ46" s="245"/>
      <c r="AK46" s="245"/>
      <c r="AL46" s="247"/>
      <c r="AM46" s="245"/>
      <c r="AN46" s="245"/>
      <c r="AO46" s="245"/>
      <c r="AP46" s="247"/>
      <c r="AQ46" s="245"/>
      <c r="AR46" s="245"/>
      <c r="AS46" s="245"/>
      <c r="AT46" s="247"/>
      <c r="AU46" s="245"/>
      <c r="AV46" s="245"/>
      <c r="AW46" s="245"/>
      <c r="AX46" s="247"/>
      <c r="AY46" s="248">
        <f t="shared" si="6"/>
        <v>0</v>
      </c>
      <c r="AZ46" s="211">
        <f t="shared" si="9"/>
        <v>0</v>
      </c>
      <c r="BA46" s="213"/>
      <c r="BB46" s="213"/>
      <c r="BC46" s="213"/>
      <c r="BD46" s="213"/>
      <c r="BE46" s="213"/>
      <c r="BF46" s="213"/>
      <c r="BG46" s="213"/>
      <c r="BH46" s="213"/>
      <c r="BI46" s="213"/>
      <c r="BJ46" s="213"/>
      <c r="BK46" s="213"/>
      <c r="BL46" s="213"/>
    </row>
    <row r="47" spans="1:64" ht="13.8" x14ac:dyDescent="0.3">
      <c r="A47" s="245" t="s">
        <v>284</v>
      </c>
      <c r="B47" s="245"/>
      <c r="C47" s="245"/>
      <c r="D47" s="245"/>
      <c r="E47" s="247"/>
      <c r="F47" s="245"/>
      <c r="G47" s="245"/>
      <c r="H47" s="245"/>
      <c r="I47" s="247"/>
      <c r="J47" s="245"/>
      <c r="K47" s="245"/>
      <c r="L47" s="245"/>
      <c r="M47" s="247"/>
      <c r="N47" s="245"/>
      <c r="O47" s="245"/>
      <c r="P47" s="245"/>
      <c r="Q47" s="247"/>
      <c r="R47" s="248">
        <f t="shared" si="10"/>
        <v>0</v>
      </c>
      <c r="S47" s="211">
        <f t="shared" si="11"/>
        <v>0</v>
      </c>
      <c r="T47" s="212"/>
      <c r="U47" s="212"/>
      <c r="V47" s="212"/>
      <c r="W47" s="212"/>
      <c r="X47" s="212"/>
      <c r="Y47" s="213"/>
      <c r="Z47" s="213"/>
      <c r="AA47" s="213"/>
      <c r="AB47" s="213"/>
      <c r="AC47" s="213"/>
      <c r="AD47" s="213"/>
      <c r="AE47" s="213"/>
      <c r="AF47" s="31"/>
      <c r="AG47" s="245" t="s">
        <v>284</v>
      </c>
      <c r="AH47" s="245"/>
      <c r="AI47" s="245"/>
      <c r="AJ47" s="245"/>
      <c r="AK47" s="245"/>
      <c r="AL47" s="247"/>
      <c r="AM47" s="245"/>
      <c r="AN47" s="245"/>
      <c r="AO47" s="245"/>
      <c r="AP47" s="247"/>
      <c r="AQ47" s="245"/>
      <c r="AR47" s="245"/>
      <c r="AS47" s="245"/>
      <c r="AT47" s="247"/>
      <c r="AU47" s="245"/>
      <c r="AV47" s="245"/>
      <c r="AW47" s="245"/>
      <c r="AX47" s="247"/>
      <c r="AY47" s="248">
        <f t="shared" si="6"/>
        <v>0</v>
      </c>
      <c r="AZ47" s="211">
        <f t="shared" si="9"/>
        <v>0</v>
      </c>
      <c r="BA47" s="213"/>
      <c r="BB47" s="213"/>
      <c r="BC47" s="213"/>
      <c r="BD47" s="213"/>
      <c r="BE47" s="213"/>
      <c r="BF47" s="213"/>
      <c r="BG47" s="213"/>
      <c r="BH47" s="213"/>
      <c r="BI47" s="213"/>
      <c r="BJ47" s="245"/>
      <c r="BK47" s="245"/>
      <c r="BL47" s="245"/>
    </row>
    <row r="48" spans="1:64" ht="13.8" x14ac:dyDescent="0.3">
      <c r="A48" s="245" t="s">
        <v>285</v>
      </c>
      <c r="B48" s="245"/>
      <c r="C48" s="245"/>
      <c r="D48" s="245"/>
      <c r="E48" s="247"/>
      <c r="F48" s="245"/>
      <c r="G48" s="245"/>
      <c r="H48" s="245"/>
      <c r="I48" s="247"/>
      <c r="J48" s="245"/>
      <c r="K48" s="245"/>
      <c r="L48" s="245"/>
      <c r="M48" s="247"/>
      <c r="N48" s="245"/>
      <c r="O48" s="245"/>
      <c r="P48" s="245"/>
      <c r="Q48" s="247"/>
      <c r="R48" s="248">
        <f t="shared" si="10"/>
        <v>0</v>
      </c>
      <c r="S48" s="211">
        <f t="shared" si="11"/>
        <v>0</v>
      </c>
      <c r="T48" s="212"/>
      <c r="U48" s="212"/>
      <c r="V48" s="212"/>
      <c r="W48" s="212"/>
      <c r="X48" s="212"/>
      <c r="Y48" s="213"/>
      <c r="Z48" s="213"/>
      <c r="AA48" s="213"/>
      <c r="AB48" s="213"/>
      <c r="AC48" s="213"/>
      <c r="AD48" s="213"/>
      <c r="AE48" s="213"/>
      <c r="AF48" s="31"/>
      <c r="AG48" s="245" t="s">
        <v>285</v>
      </c>
      <c r="AH48" s="245"/>
      <c r="AI48" s="245"/>
      <c r="AJ48" s="245"/>
      <c r="AK48" s="245"/>
      <c r="AL48" s="247"/>
      <c r="AM48" s="245"/>
      <c r="AN48" s="245"/>
      <c r="AO48" s="245"/>
      <c r="AP48" s="247"/>
      <c r="AQ48" s="245"/>
      <c r="AR48" s="245"/>
      <c r="AS48" s="245"/>
      <c r="AT48" s="247"/>
      <c r="AU48" s="245"/>
      <c r="AV48" s="245"/>
      <c r="AW48" s="245"/>
      <c r="AX48" s="247"/>
      <c r="AY48" s="248">
        <f t="shared" si="6"/>
        <v>0</v>
      </c>
      <c r="AZ48" s="211">
        <f t="shared" si="9"/>
        <v>0</v>
      </c>
      <c r="BA48" s="213"/>
      <c r="BB48" s="213"/>
      <c r="BC48" s="213"/>
      <c r="BD48" s="213"/>
      <c r="BE48" s="213"/>
      <c r="BF48" s="213"/>
      <c r="BG48" s="213"/>
      <c r="BH48" s="213"/>
      <c r="BI48" s="213"/>
      <c r="BJ48" s="245"/>
      <c r="BK48" s="245"/>
      <c r="BL48" s="245"/>
    </row>
    <row r="49" spans="1:64" ht="13.8" x14ac:dyDescent="0.3">
      <c r="A49" s="245" t="s">
        <v>286</v>
      </c>
      <c r="B49" s="245"/>
      <c r="C49" s="245"/>
      <c r="D49" s="245"/>
      <c r="E49" s="247"/>
      <c r="F49" s="245"/>
      <c r="G49" s="245"/>
      <c r="H49" s="245"/>
      <c r="I49" s="247"/>
      <c r="J49" s="245"/>
      <c r="K49" s="245"/>
      <c r="L49" s="245"/>
      <c r="M49" s="247"/>
      <c r="N49" s="245"/>
      <c r="O49" s="245"/>
      <c r="P49" s="245"/>
      <c r="Q49" s="247"/>
      <c r="R49" s="248">
        <f t="shared" si="10"/>
        <v>0</v>
      </c>
      <c r="S49" s="211">
        <f t="shared" si="11"/>
        <v>0</v>
      </c>
      <c r="T49" s="212"/>
      <c r="U49" s="212"/>
      <c r="V49" s="212"/>
      <c r="W49" s="212"/>
      <c r="X49" s="212"/>
      <c r="Y49" s="213"/>
      <c r="Z49" s="213"/>
      <c r="AA49" s="213"/>
      <c r="AB49" s="213"/>
      <c r="AC49" s="213"/>
      <c r="AD49" s="213"/>
      <c r="AE49" s="213"/>
      <c r="AF49" s="31"/>
      <c r="AG49" s="245" t="s">
        <v>286</v>
      </c>
      <c r="AH49" s="245"/>
      <c r="AI49" s="245"/>
      <c r="AJ49" s="245"/>
      <c r="AK49" s="245"/>
      <c r="AL49" s="247"/>
      <c r="AM49" s="245"/>
      <c r="AN49" s="245"/>
      <c r="AO49" s="245"/>
      <c r="AP49" s="247"/>
      <c r="AQ49" s="245"/>
      <c r="AR49" s="245"/>
      <c r="AS49" s="245"/>
      <c r="AT49" s="247"/>
      <c r="AU49" s="245"/>
      <c r="AV49" s="245"/>
      <c r="AW49" s="245"/>
      <c r="AX49" s="247"/>
      <c r="AY49" s="248">
        <f t="shared" si="6"/>
        <v>0</v>
      </c>
      <c r="AZ49" s="211">
        <f t="shared" si="9"/>
        <v>0</v>
      </c>
      <c r="BA49" s="213"/>
      <c r="BB49" s="213"/>
      <c r="BC49" s="213"/>
      <c r="BD49" s="213"/>
      <c r="BE49" s="213"/>
      <c r="BF49" s="213"/>
      <c r="BG49" s="213"/>
      <c r="BH49" s="213"/>
      <c r="BI49" s="213"/>
      <c r="BJ49" s="245"/>
      <c r="BK49" s="245"/>
      <c r="BL49" s="245"/>
    </row>
    <row r="50" spans="1:64" ht="13.8" x14ac:dyDescent="0.3">
      <c r="A50" s="245" t="s">
        <v>287</v>
      </c>
      <c r="B50" s="245"/>
      <c r="C50" s="245"/>
      <c r="D50" s="245"/>
      <c r="E50" s="247"/>
      <c r="F50" s="245"/>
      <c r="G50" s="245"/>
      <c r="H50" s="245"/>
      <c r="I50" s="247"/>
      <c r="J50" s="245"/>
      <c r="K50" s="245"/>
      <c r="L50" s="245"/>
      <c r="M50" s="247"/>
      <c r="N50" s="245"/>
      <c r="O50" s="245"/>
      <c r="P50" s="245"/>
      <c r="Q50" s="247"/>
      <c r="R50" s="248">
        <f t="shared" si="10"/>
        <v>0</v>
      </c>
      <c r="S50" s="211">
        <f t="shared" si="11"/>
        <v>0</v>
      </c>
      <c r="T50" s="212"/>
      <c r="U50" s="212"/>
      <c r="V50" s="212"/>
      <c r="W50" s="212"/>
      <c r="X50" s="212"/>
      <c r="Y50" s="213"/>
      <c r="Z50" s="213"/>
      <c r="AA50" s="213"/>
      <c r="AB50" s="213"/>
      <c r="AC50" s="213"/>
      <c r="AD50" s="213"/>
      <c r="AE50" s="213"/>
      <c r="AF50" s="31"/>
      <c r="AG50" s="245" t="s">
        <v>287</v>
      </c>
      <c r="AH50" s="245"/>
      <c r="AI50" s="245"/>
      <c r="AJ50" s="245"/>
      <c r="AK50" s="245"/>
      <c r="AL50" s="247"/>
      <c r="AM50" s="245"/>
      <c r="AN50" s="245"/>
      <c r="AO50" s="245"/>
      <c r="AP50" s="247"/>
      <c r="AQ50" s="245"/>
      <c r="AR50" s="245"/>
      <c r="AS50" s="245"/>
      <c r="AT50" s="247"/>
      <c r="AU50" s="245"/>
      <c r="AV50" s="245"/>
      <c r="AW50" s="245"/>
      <c r="AX50" s="247"/>
      <c r="AY50" s="248">
        <f t="shared" si="6"/>
        <v>0</v>
      </c>
      <c r="AZ50" s="211">
        <f t="shared" si="9"/>
        <v>0</v>
      </c>
      <c r="BA50" s="213"/>
      <c r="BB50" s="213"/>
      <c r="BC50" s="213"/>
      <c r="BD50" s="213"/>
      <c r="BE50" s="213"/>
      <c r="BF50" s="213"/>
      <c r="BG50" s="213"/>
      <c r="BH50" s="213"/>
      <c r="BI50" s="213"/>
      <c r="BJ50" s="213"/>
      <c r="BK50" s="213"/>
      <c r="BL50" s="213"/>
    </row>
    <row r="51" spans="1:64" ht="13.8" x14ac:dyDescent="0.3">
      <c r="A51" s="245" t="s">
        <v>288</v>
      </c>
      <c r="B51" s="245"/>
      <c r="C51" s="245"/>
      <c r="D51" s="245"/>
      <c r="E51" s="247"/>
      <c r="F51" s="245"/>
      <c r="G51" s="245"/>
      <c r="H51" s="245"/>
      <c r="I51" s="247"/>
      <c r="J51" s="245"/>
      <c r="K51" s="245"/>
      <c r="L51" s="245"/>
      <c r="M51" s="247"/>
      <c r="N51" s="245"/>
      <c r="O51" s="245"/>
      <c r="P51" s="245"/>
      <c r="Q51" s="247"/>
      <c r="R51" s="248">
        <f t="shared" si="10"/>
        <v>0</v>
      </c>
      <c r="S51" s="211">
        <f t="shared" si="11"/>
        <v>0</v>
      </c>
      <c r="T51" s="212"/>
      <c r="U51" s="212"/>
      <c r="V51" s="212"/>
      <c r="W51" s="212"/>
      <c r="X51" s="212"/>
      <c r="Y51" s="213"/>
      <c r="Z51" s="213"/>
      <c r="AA51" s="213"/>
      <c r="AB51" s="213"/>
      <c r="AC51" s="213"/>
      <c r="AD51" s="213"/>
      <c r="AE51" s="213"/>
      <c r="AF51" s="31"/>
      <c r="AG51" s="245" t="s">
        <v>288</v>
      </c>
      <c r="AH51" s="245"/>
      <c r="AI51" s="245"/>
      <c r="AJ51" s="245"/>
      <c r="AK51" s="245"/>
      <c r="AL51" s="247"/>
      <c r="AM51" s="245"/>
      <c r="AN51" s="245"/>
      <c r="AO51" s="245"/>
      <c r="AP51" s="247"/>
      <c r="AQ51" s="245"/>
      <c r="AR51" s="245"/>
      <c r="AS51" s="245"/>
      <c r="AT51" s="247"/>
      <c r="AU51" s="245"/>
      <c r="AV51" s="245"/>
      <c r="AW51" s="245"/>
      <c r="AX51" s="247"/>
      <c r="AY51" s="248">
        <f t="shared" si="6"/>
        <v>0</v>
      </c>
      <c r="AZ51" s="211">
        <f t="shared" si="9"/>
        <v>0</v>
      </c>
      <c r="BA51" s="213"/>
      <c r="BB51" s="213"/>
      <c r="BC51" s="213"/>
      <c r="BD51" s="213"/>
      <c r="BE51" s="213"/>
      <c r="BF51" s="213"/>
      <c r="BG51" s="213"/>
      <c r="BH51" s="213"/>
      <c r="BI51" s="213"/>
      <c r="BJ51" s="213"/>
      <c r="BK51" s="213"/>
      <c r="BL51" s="213"/>
    </row>
    <row r="52" spans="1:64" ht="13.8" x14ac:dyDescent="0.3">
      <c r="A52" s="245" t="s">
        <v>289</v>
      </c>
      <c r="B52" s="245"/>
      <c r="C52" s="245"/>
      <c r="D52" s="245"/>
      <c r="E52" s="247"/>
      <c r="F52" s="245"/>
      <c r="G52" s="245"/>
      <c r="H52" s="245"/>
      <c r="I52" s="247"/>
      <c r="J52" s="245"/>
      <c r="K52" s="245"/>
      <c r="L52" s="245"/>
      <c r="M52" s="247"/>
      <c r="N52" s="245"/>
      <c r="O52" s="245"/>
      <c r="P52" s="245"/>
      <c r="Q52" s="247"/>
      <c r="R52" s="248">
        <f t="shared" si="10"/>
        <v>0</v>
      </c>
      <c r="S52" s="211">
        <f t="shared" si="11"/>
        <v>0</v>
      </c>
      <c r="T52" s="212"/>
      <c r="U52" s="212"/>
      <c r="V52" s="212"/>
      <c r="W52" s="212"/>
      <c r="X52" s="212"/>
      <c r="Y52" s="213"/>
      <c r="Z52" s="213"/>
      <c r="AA52" s="213"/>
      <c r="AB52" s="213"/>
      <c r="AC52" s="213"/>
      <c r="AD52" s="213"/>
      <c r="AE52" s="213"/>
      <c r="AF52" s="31"/>
      <c r="AG52" s="245" t="s">
        <v>289</v>
      </c>
      <c r="AH52" s="245"/>
      <c r="AI52" s="245"/>
      <c r="AJ52" s="245"/>
      <c r="AK52" s="245"/>
      <c r="AL52" s="247"/>
      <c r="AM52" s="245"/>
      <c r="AN52" s="245"/>
      <c r="AO52" s="245"/>
      <c r="AP52" s="247"/>
      <c r="AQ52" s="245"/>
      <c r="AR52" s="245"/>
      <c r="AS52" s="245"/>
      <c r="AT52" s="247"/>
      <c r="AU52" s="245"/>
      <c r="AV52" s="245"/>
      <c r="AW52" s="245"/>
      <c r="AX52" s="247"/>
      <c r="AY52" s="248">
        <f t="shared" si="6"/>
        <v>0</v>
      </c>
      <c r="AZ52" s="211">
        <f t="shared" si="9"/>
        <v>0</v>
      </c>
      <c r="BA52" s="213"/>
      <c r="BB52" s="213"/>
      <c r="BC52" s="213"/>
      <c r="BD52" s="213"/>
      <c r="BE52" s="213"/>
      <c r="BF52" s="213"/>
      <c r="BG52" s="213"/>
      <c r="BH52" s="213"/>
      <c r="BI52" s="213"/>
      <c r="BJ52" s="213"/>
      <c r="BK52" s="213"/>
      <c r="BL52" s="213"/>
    </row>
    <row r="53" spans="1:64" ht="13.8" x14ac:dyDescent="0.3">
      <c r="A53" s="245" t="s">
        <v>290</v>
      </c>
      <c r="B53" s="245"/>
      <c r="C53" s="245"/>
      <c r="D53" s="245"/>
      <c r="E53" s="247"/>
      <c r="F53" s="245"/>
      <c r="G53" s="245"/>
      <c r="H53" s="245"/>
      <c r="I53" s="247"/>
      <c r="J53" s="245"/>
      <c r="K53" s="245"/>
      <c r="L53" s="245"/>
      <c r="M53" s="247"/>
      <c r="N53" s="245"/>
      <c r="O53" s="245"/>
      <c r="P53" s="245"/>
      <c r="Q53" s="247"/>
      <c r="R53" s="248">
        <f t="shared" si="10"/>
        <v>0</v>
      </c>
      <c r="S53" s="211">
        <f t="shared" si="11"/>
        <v>0</v>
      </c>
      <c r="T53" s="212"/>
      <c r="U53" s="212"/>
      <c r="V53" s="212"/>
      <c r="W53" s="212"/>
      <c r="X53" s="212"/>
      <c r="Y53" s="213"/>
      <c r="Z53" s="213"/>
      <c r="AA53" s="213"/>
      <c r="AB53" s="213"/>
      <c r="AC53" s="213"/>
      <c r="AD53" s="213"/>
      <c r="AE53" s="213"/>
      <c r="AF53" s="31"/>
      <c r="AG53" s="245" t="s">
        <v>290</v>
      </c>
      <c r="AH53" s="245"/>
      <c r="AI53" s="245"/>
      <c r="AJ53" s="245"/>
      <c r="AK53" s="245"/>
      <c r="AL53" s="247"/>
      <c r="AM53" s="245"/>
      <c r="AN53" s="245"/>
      <c r="AO53" s="245"/>
      <c r="AP53" s="247"/>
      <c r="AQ53" s="245"/>
      <c r="AR53" s="245"/>
      <c r="AS53" s="245"/>
      <c r="AT53" s="247"/>
      <c r="AU53" s="245"/>
      <c r="AV53" s="245"/>
      <c r="AW53" s="245"/>
      <c r="AX53" s="247"/>
      <c r="AY53" s="248">
        <f t="shared" si="6"/>
        <v>0</v>
      </c>
      <c r="AZ53" s="211">
        <f t="shared" si="9"/>
        <v>0</v>
      </c>
      <c r="BA53" s="213"/>
      <c r="BB53" s="213"/>
      <c r="BC53" s="213"/>
      <c r="BD53" s="213"/>
      <c r="BE53" s="213"/>
      <c r="BF53" s="213"/>
      <c r="BG53" s="213"/>
      <c r="BH53" s="213"/>
      <c r="BI53" s="213"/>
      <c r="BJ53" s="213"/>
      <c r="BK53" s="213"/>
      <c r="BL53" s="213"/>
    </row>
    <row r="54" spans="1:64" ht="13.8" x14ac:dyDescent="0.3">
      <c r="A54" s="245" t="s">
        <v>291</v>
      </c>
      <c r="B54" s="245"/>
      <c r="C54" s="245"/>
      <c r="D54" s="245"/>
      <c r="E54" s="247"/>
      <c r="F54" s="245"/>
      <c r="G54" s="245"/>
      <c r="H54" s="245"/>
      <c r="I54" s="247"/>
      <c r="J54" s="245"/>
      <c r="K54" s="245"/>
      <c r="L54" s="245"/>
      <c r="M54" s="247"/>
      <c r="N54" s="245"/>
      <c r="O54" s="245"/>
      <c r="P54" s="245"/>
      <c r="Q54" s="247"/>
      <c r="R54" s="248">
        <f t="shared" si="10"/>
        <v>0</v>
      </c>
      <c r="S54" s="211">
        <f t="shared" si="11"/>
        <v>0</v>
      </c>
      <c r="T54" s="212"/>
      <c r="U54" s="212"/>
      <c r="V54" s="212"/>
      <c r="W54" s="212"/>
      <c r="X54" s="212"/>
      <c r="Y54" s="213"/>
      <c r="Z54" s="213"/>
      <c r="AA54" s="213"/>
      <c r="AB54" s="213"/>
      <c r="AC54" s="213"/>
      <c r="AD54" s="213"/>
      <c r="AE54" s="213"/>
      <c r="AF54" s="31"/>
      <c r="AG54" s="245" t="s">
        <v>291</v>
      </c>
      <c r="AH54" s="245"/>
      <c r="AI54" s="245"/>
      <c r="AJ54" s="245"/>
      <c r="AK54" s="245"/>
      <c r="AL54" s="247"/>
      <c r="AM54" s="245"/>
      <c r="AN54" s="245"/>
      <c r="AO54" s="245"/>
      <c r="AP54" s="247"/>
      <c r="AQ54" s="245"/>
      <c r="AR54" s="245"/>
      <c r="AS54" s="245"/>
      <c r="AT54" s="247"/>
      <c r="AU54" s="245"/>
      <c r="AV54" s="245"/>
      <c r="AW54" s="245"/>
      <c r="AX54" s="247"/>
      <c r="AY54" s="248">
        <f t="shared" si="6"/>
        <v>0</v>
      </c>
      <c r="AZ54" s="211">
        <f t="shared" si="9"/>
        <v>0</v>
      </c>
      <c r="BA54" s="213"/>
      <c r="BB54" s="213"/>
      <c r="BC54" s="213"/>
      <c r="BD54" s="213"/>
      <c r="BE54" s="213"/>
      <c r="BF54" s="213"/>
      <c r="BG54" s="213"/>
      <c r="BH54" s="213"/>
      <c r="BI54" s="213"/>
      <c r="BJ54" s="213"/>
      <c r="BK54" s="213"/>
      <c r="BL54" s="213"/>
    </row>
    <row r="55" spans="1:64" ht="13.8" x14ac:dyDescent="0.3">
      <c r="A55" s="245" t="s">
        <v>292</v>
      </c>
      <c r="B55" s="245"/>
      <c r="C55" s="245"/>
      <c r="D55" s="245"/>
      <c r="E55" s="247"/>
      <c r="F55" s="245"/>
      <c r="G55" s="245"/>
      <c r="H55" s="245"/>
      <c r="I55" s="247"/>
      <c r="J55" s="245"/>
      <c r="K55" s="245"/>
      <c r="L55" s="245"/>
      <c r="M55" s="247"/>
      <c r="N55" s="245"/>
      <c r="O55" s="245"/>
      <c r="P55" s="245"/>
      <c r="Q55" s="247"/>
      <c r="R55" s="248">
        <f t="shared" si="10"/>
        <v>0</v>
      </c>
      <c r="S55" s="211">
        <f t="shared" si="11"/>
        <v>0</v>
      </c>
      <c r="T55" s="212"/>
      <c r="U55" s="212"/>
      <c r="V55" s="212"/>
      <c r="W55" s="212"/>
      <c r="X55" s="212"/>
      <c r="Y55" s="213"/>
      <c r="Z55" s="213"/>
      <c r="AA55" s="213"/>
      <c r="AB55" s="213"/>
      <c r="AC55" s="213"/>
      <c r="AD55" s="213"/>
      <c r="AE55" s="213"/>
      <c r="AF55" s="31"/>
      <c r="AG55" s="245" t="s">
        <v>292</v>
      </c>
      <c r="AH55" s="245"/>
      <c r="AI55" s="245"/>
      <c r="AJ55" s="245"/>
      <c r="AK55" s="245"/>
      <c r="AL55" s="247"/>
      <c r="AM55" s="245"/>
      <c r="AN55" s="245"/>
      <c r="AO55" s="245"/>
      <c r="AP55" s="247"/>
      <c r="AQ55" s="245"/>
      <c r="AR55" s="245"/>
      <c r="AS55" s="245"/>
      <c r="AT55" s="247"/>
      <c r="AU55" s="245"/>
      <c r="AV55" s="245"/>
      <c r="AW55" s="245"/>
      <c r="AX55" s="247"/>
      <c r="AY55" s="248">
        <f t="shared" si="6"/>
        <v>0</v>
      </c>
      <c r="AZ55" s="211">
        <f t="shared" si="9"/>
        <v>0</v>
      </c>
      <c r="BA55" s="213"/>
      <c r="BB55" s="213"/>
      <c r="BC55" s="213"/>
      <c r="BD55" s="213"/>
      <c r="BE55" s="213"/>
      <c r="BF55" s="213"/>
      <c r="BG55" s="213"/>
      <c r="BH55" s="213"/>
      <c r="BI55" s="213"/>
      <c r="BJ55" s="213"/>
      <c r="BK55" s="213"/>
      <c r="BL55" s="213"/>
    </row>
    <row r="56" spans="1:64" ht="13.8" x14ac:dyDescent="0.3">
      <c r="A56" s="245" t="s">
        <v>293</v>
      </c>
      <c r="B56" s="245"/>
      <c r="C56" s="245"/>
      <c r="D56" s="245"/>
      <c r="E56" s="247"/>
      <c r="F56" s="245"/>
      <c r="G56" s="245"/>
      <c r="H56" s="245"/>
      <c r="I56" s="247"/>
      <c r="J56" s="245"/>
      <c r="K56" s="245"/>
      <c r="L56" s="245"/>
      <c r="M56" s="247"/>
      <c r="N56" s="245"/>
      <c r="O56" s="245"/>
      <c r="P56" s="245"/>
      <c r="Q56" s="247"/>
      <c r="R56" s="248">
        <f t="shared" si="10"/>
        <v>0</v>
      </c>
      <c r="S56" s="211">
        <f t="shared" si="11"/>
        <v>0</v>
      </c>
      <c r="T56" s="212"/>
      <c r="U56" s="212"/>
      <c r="V56" s="212"/>
      <c r="W56" s="212"/>
      <c r="X56" s="212"/>
      <c r="Y56" s="213"/>
      <c r="Z56" s="213"/>
      <c r="AA56" s="213"/>
      <c r="AB56" s="213"/>
      <c r="AC56" s="213"/>
      <c r="AD56" s="213"/>
      <c r="AE56" s="213"/>
      <c r="AF56" s="31"/>
      <c r="AG56" s="245" t="s">
        <v>293</v>
      </c>
      <c r="AH56" s="245"/>
      <c r="AI56" s="245"/>
      <c r="AJ56" s="245"/>
      <c r="AK56" s="245"/>
      <c r="AL56" s="247"/>
      <c r="AM56" s="245"/>
      <c r="AN56" s="245"/>
      <c r="AO56" s="245"/>
      <c r="AP56" s="247"/>
      <c r="AQ56" s="245"/>
      <c r="AR56" s="245"/>
      <c r="AS56" s="245"/>
      <c r="AT56" s="247"/>
      <c r="AU56" s="245"/>
      <c r="AV56" s="245"/>
      <c r="AW56" s="245"/>
      <c r="AX56" s="247"/>
      <c r="AY56" s="248">
        <f t="shared" si="6"/>
        <v>0</v>
      </c>
      <c r="AZ56" s="211">
        <f t="shared" si="9"/>
        <v>0</v>
      </c>
      <c r="BA56" s="213"/>
      <c r="BB56" s="213"/>
      <c r="BC56" s="213"/>
      <c r="BD56" s="213"/>
      <c r="BE56" s="213"/>
      <c r="BF56" s="213"/>
      <c r="BG56" s="213"/>
      <c r="BH56" s="213"/>
      <c r="BI56" s="213"/>
      <c r="BJ56" s="213"/>
      <c r="BK56" s="213"/>
      <c r="BL56" s="213"/>
    </row>
    <row r="57" spans="1:64" ht="13.8" x14ac:dyDescent="0.3">
      <c r="A57" s="245" t="s">
        <v>294</v>
      </c>
      <c r="B57" s="245"/>
      <c r="C57" s="245"/>
      <c r="D57" s="245"/>
      <c r="E57" s="247"/>
      <c r="F57" s="245"/>
      <c r="G57" s="245"/>
      <c r="H57" s="245"/>
      <c r="I57" s="247"/>
      <c r="J57" s="245"/>
      <c r="K57" s="245"/>
      <c r="L57" s="245"/>
      <c r="M57" s="247"/>
      <c r="N57" s="245"/>
      <c r="O57" s="245"/>
      <c r="P57" s="245"/>
      <c r="Q57" s="247"/>
      <c r="R57" s="248">
        <f t="shared" si="10"/>
        <v>0</v>
      </c>
      <c r="S57" s="211">
        <f t="shared" si="11"/>
        <v>0</v>
      </c>
      <c r="T57" s="212"/>
      <c r="U57" s="212"/>
      <c r="V57" s="212"/>
      <c r="W57" s="212"/>
      <c r="X57" s="212"/>
      <c r="Y57" s="213"/>
      <c r="Z57" s="213"/>
      <c r="AA57" s="213"/>
      <c r="AB57" s="213"/>
      <c r="AC57" s="213"/>
      <c r="AD57" s="213"/>
      <c r="AE57" s="213"/>
      <c r="AF57" s="31"/>
      <c r="AG57" s="245" t="s">
        <v>294</v>
      </c>
      <c r="AH57" s="245"/>
      <c r="AI57" s="245"/>
      <c r="AJ57" s="245"/>
      <c r="AK57" s="245"/>
      <c r="AL57" s="247"/>
      <c r="AM57" s="245"/>
      <c r="AN57" s="245"/>
      <c r="AO57" s="245"/>
      <c r="AP57" s="247"/>
      <c r="AQ57" s="245"/>
      <c r="AR57" s="245"/>
      <c r="AS57" s="245"/>
      <c r="AT57" s="247"/>
      <c r="AU57" s="245"/>
      <c r="AV57" s="245"/>
      <c r="AW57" s="245"/>
      <c r="AX57" s="247"/>
      <c r="AY57" s="248">
        <f t="shared" si="6"/>
        <v>0</v>
      </c>
      <c r="AZ57" s="211">
        <f t="shared" si="9"/>
        <v>0</v>
      </c>
      <c r="BA57" s="213"/>
      <c r="BB57" s="213"/>
      <c r="BC57" s="213"/>
      <c r="BD57" s="213"/>
      <c r="BE57" s="213"/>
      <c r="BF57" s="213"/>
      <c r="BG57" s="213"/>
      <c r="BH57" s="213"/>
      <c r="BI57" s="213"/>
      <c r="BJ57" s="213"/>
      <c r="BK57" s="213"/>
      <c r="BL57" s="213"/>
    </row>
    <row r="58" spans="1:64" ht="13.8" x14ac:dyDescent="0.3">
      <c r="A58" s="245" t="s">
        <v>295</v>
      </c>
      <c r="B58" s="245"/>
      <c r="C58" s="245"/>
      <c r="D58" s="245"/>
      <c r="E58" s="247"/>
      <c r="F58" s="245"/>
      <c r="G58" s="245"/>
      <c r="H58" s="245"/>
      <c r="I58" s="247"/>
      <c r="J58" s="245"/>
      <c r="K58" s="245"/>
      <c r="L58" s="245"/>
      <c r="M58" s="247"/>
      <c r="N58" s="245"/>
      <c r="O58" s="245"/>
      <c r="P58" s="245"/>
      <c r="Q58" s="247"/>
      <c r="R58" s="248">
        <f t="shared" si="10"/>
        <v>0</v>
      </c>
      <c r="S58" s="211">
        <f t="shared" si="11"/>
        <v>0</v>
      </c>
      <c r="T58" s="212"/>
      <c r="U58" s="212"/>
      <c r="V58" s="212"/>
      <c r="W58" s="212"/>
      <c r="X58" s="212"/>
      <c r="Y58" s="213"/>
      <c r="Z58" s="213"/>
      <c r="AA58" s="213"/>
      <c r="AB58" s="213"/>
      <c r="AC58" s="213"/>
      <c r="AD58" s="213"/>
      <c r="AE58" s="213"/>
      <c r="AF58" s="31"/>
      <c r="AG58" s="245" t="s">
        <v>295</v>
      </c>
      <c r="AH58" s="245"/>
      <c r="AI58" s="245"/>
      <c r="AJ58" s="245"/>
      <c r="AK58" s="245"/>
      <c r="AL58" s="247"/>
      <c r="AM58" s="245"/>
      <c r="AN58" s="245"/>
      <c r="AO58" s="245"/>
      <c r="AP58" s="247"/>
      <c r="AQ58" s="245"/>
      <c r="AR58" s="245"/>
      <c r="AS58" s="245"/>
      <c r="AT58" s="247"/>
      <c r="AU58" s="245"/>
      <c r="AV58" s="245"/>
      <c r="AW58" s="245"/>
      <c r="AX58" s="247"/>
      <c r="AY58" s="248">
        <f t="shared" si="6"/>
        <v>0</v>
      </c>
      <c r="AZ58" s="211">
        <f t="shared" si="9"/>
        <v>0</v>
      </c>
      <c r="BA58" s="213"/>
      <c r="BB58" s="213"/>
      <c r="BC58" s="213"/>
      <c r="BD58" s="213"/>
      <c r="BE58" s="213"/>
      <c r="BF58" s="213"/>
      <c r="BG58" s="213"/>
      <c r="BH58" s="213"/>
      <c r="BI58" s="213"/>
      <c r="BJ58" s="213"/>
      <c r="BK58" s="213"/>
      <c r="BL58" s="213"/>
    </row>
    <row r="59" spans="1:64" ht="13.8" x14ac:dyDescent="0.3">
      <c r="A59" s="245" t="s">
        <v>296</v>
      </c>
      <c r="B59" s="245"/>
      <c r="C59" s="245"/>
      <c r="D59" s="245"/>
      <c r="E59" s="247"/>
      <c r="F59" s="245"/>
      <c r="G59" s="245"/>
      <c r="H59" s="245"/>
      <c r="I59" s="247"/>
      <c r="J59" s="245"/>
      <c r="K59" s="245"/>
      <c r="L59" s="245"/>
      <c r="M59" s="247"/>
      <c r="N59" s="245"/>
      <c r="O59" s="245"/>
      <c r="P59" s="245"/>
      <c r="Q59" s="247"/>
      <c r="R59" s="248">
        <f t="shared" si="10"/>
        <v>0</v>
      </c>
      <c r="S59" s="211">
        <f t="shared" si="11"/>
        <v>0</v>
      </c>
      <c r="T59" s="212"/>
      <c r="U59" s="212"/>
      <c r="V59" s="212"/>
      <c r="W59" s="212"/>
      <c r="X59" s="212"/>
      <c r="Y59" s="213"/>
      <c r="Z59" s="213"/>
      <c r="AA59" s="213"/>
      <c r="AB59" s="213"/>
      <c r="AC59" s="213"/>
      <c r="AD59" s="213"/>
      <c r="AE59" s="213"/>
      <c r="AF59" s="31"/>
      <c r="AG59" s="245" t="s">
        <v>296</v>
      </c>
      <c r="AH59" s="245"/>
      <c r="AI59" s="245"/>
      <c r="AJ59" s="245"/>
      <c r="AK59" s="245"/>
      <c r="AL59" s="247"/>
      <c r="AM59" s="245"/>
      <c r="AN59" s="245"/>
      <c r="AO59" s="245"/>
      <c r="AP59" s="247"/>
      <c r="AQ59" s="245"/>
      <c r="AR59" s="245"/>
      <c r="AS59" s="245"/>
      <c r="AT59" s="247"/>
      <c r="AU59" s="245"/>
      <c r="AV59" s="245"/>
      <c r="AW59" s="245"/>
      <c r="AX59" s="247"/>
      <c r="AY59" s="248">
        <f t="shared" si="6"/>
        <v>0</v>
      </c>
      <c r="AZ59" s="211">
        <f t="shared" si="9"/>
        <v>0</v>
      </c>
      <c r="BA59" s="213"/>
      <c r="BB59" s="213"/>
      <c r="BC59" s="213"/>
      <c r="BD59" s="213"/>
      <c r="BE59" s="213"/>
      <c r="BF59" s="213"/>
      <c r="BG59" s="213"/>
      <c r="BH59" s="213"/>
      <c r="BI59" s="213"/>
      <c r="BJ59" s="213"/>
      <c r="BK59" s="213"/>
      <c r="BL59" s="213"/>
    </row>
    <row r="60" spans="1:64" ht="13.8" x14ac:dyDescent="0.3">
      <c r="A60" s="215" t="s">
        <v>297</v>
      </c>
      <c r="B60" s="216">
        <f t="shared" ref="B60:Q60" si="12">SUM(B39:B59)</f>
        <v>0</v>
      </c>
      <c r="C60" s="216">
        <f t="shared" ref="C60:H60" si="13">SUM(C39:C59)</f>
        <v>2.8571428571428576E-3</v>
      </c>
      <c r="D60" s="216">
        <f t="shared" si="13"/>
        <v>3.7142857142857151E-2</v>
      </c>
      <c r="E60" s="217">
        <f t="shared" si="13"/>
        <v>55166800</v>
      </c>
      <c r="F60" s="216">
        <f t="shared" si="13"/>
        <v>8.2857142857142879E-2</v>
      </c>
      <c r="G60" s="216">
        <f t="shared" si="13"/>
        <v>7.7142857142857152E-2</v>
      </c>
      <c r="H60" s="216">
        <f t="shared" si="13"/>
        <v>0</v>
      </c>
      <c r="I60" s="217">
        <f t="shared" si="12"/>
        <v>168683100</v>
      </c>
      <c r="J60" s="216">
        <f t="shared" si="12"/>
        <v>0</v>
      </c>
      <c r="K60" s="216">
        <f t="shared" si="12"/>
        <v>0</v>
      </c>
      <c r="L60" s="216">
        <f t="shared" si="12"/>
        <v>0</v>
      </c>
      <c r="M60" s="217">
        <f t="shared" si="12"/>
        <v>0</v>
      </c>
      <c r="N60" s="216">
        <f t="shared" si="12"/>
        <v>0</v>
      </c>
      <c r="O60" s="216">
        <f t="shared" si="12"/>
        <v>0</v>
      </c>
      <c r="P60" s="216">
        <f t="shared" si="12"/>
        <v>0</v>
      </c>
      <c r="Q60" s="217">
        <f t="shared" si="12"/>
        <v>0</v>
      </c>
      <c r="R60" s="216">
        <f t="shared" ref="R60:AE60" si="14">SUM(R39:R59)</f>
        <v>0.20000000000000004</v>
      </c>
      <c r="S60" s="211">
        <f t="shared" si="14"/>
        <v>223849900</v>
      </c>
      <c r="T60" s="216">
        <f t="shared" si="14"/>
        <v>0</v>
      </c>
      <c r="U60" s="216">
        <f t="shared" si="14"/>
        <v>0</v>
      </c>
      <c r="V60" s="216">
        <f t="shared" si="14"/>
        <v>0</v>
      </c>
      <c r="W60" s="216">
        <f t="shared" si="14"/>
        <v>0</v>
      </c>
      <c r="X60" s="216">
        <f t="shared" si="14"/>
        <v>0</v>
      </c>
      <c r="Y60" s="216">
        <f t="shared" si="14"/>
        <v>0</v>
      </c>
      <c r="Z60" s="216">
        <f t="shared" si="14"/>
        <v>0</v>
      </c>
      <c r="AA60" s="216">
        <f t="shared" si="14"/>
        <v>0</v>
      </c>
      <c r="AB60" s="216">
        <f t="shared" si="14"/>
        <v>0</v>
      </c>
      <c r="AC60" s="216">
        <f t="shared" si="14"/>
        <v>0</v>
      </c>
      <c r="AD60" s="216">
        <f t="shared" si="14"/>
        <v>0</v>
      </c>
      <c r="AE60" s="216">
        <f t="shared" si="14"/>
        <v>0</v>
      </c>
      <c r="AF60" s="31"/>
      <c r="AG60" s="215" t="s">
        <v>297</v>
      </c>
      <c r="AH60" s="216">
        <f t="shared" ref="AH60:BL60" si="15">SUM(AH39:AH59)</f>
        <v>0</v>
      </c>
      <c r="AI60" s="216">
        <f t="shared" si="15"/>
        <v>1.4285714285714288E-3</v>
      </c>
      <c r="AJ60" s="216"/>
      <c r="AK60" s="216">
        <f t="shared" si="15"/>
        <v>4.0000000000000008E-2</v>
      </c>
      <c r="AL60" s="217">
        <f t="shared" si="15"/>
        <v>11139449</v>
      </c>
      <c r="AM60" s="216">
        <f t="shared" si="15"/>
        <v>6.8571428571428589E-2</v>
      </c>
      <c r="AN60" s="216">
        <f t="shared" si="15"/>
        <v>0</v>
      </c>
      <c r="AO60" s="216">
        <f t="shared" si="15"/>
        <v>0</v>
      </c>
      <c r="AP60" s="217">
        <f t="shared" si="15"/>
        <v>0</v>
      </c>
      <c r="AQ60" s="216">
        <f t="shared" si="15"/>
        <v>0</v>
      </c>
      <c r="AR60" s="216">
        <f t="shared" si="15"/>
        <v>0</v>
      </c>
      <c r="AS60" s="216">
        <f t="shared" si="15"/>
        <v>0</v>
      </c>
      <c r="AT60" s="217">
        <f t="shared" si="15"/>
        <v>0</v>
      </c>
      <c r="AU60" s="216">
        <f t="shared" si="15"/>
        <v>0</v>
      </c>
      <c r="AV60" s="216">
        <f t="shared" si="15"/>
        <v>0</v>
      </c>
      <c r="AW60" s="216">
        <f t="shared" si="15"/>
        <v>0</v>
      </c>
      <c r="AX60" s="217">
        <f t="shared" si="15"/>
        <v>0</v>
      </c>
      <c r="AY60" s="218">
        <f t="shared" si="15"/>
        <v>0.11000000000000003</v>
      </c>
      <c r="AZ60" s="219">
        <f t="shared" si="15"/>
        <v>11139449</v>
      </c>
      <c r="BA60" s="216">
        <f t="shared" si="15"/>
        <v>0</v>
      </c>
      <c r="BB60" s="216">
        <f t="shared" si="15"/>
        <v>0</v>
      </c>
      <c r="BC60" s="216">
        <f t="shared" si="15"/>
        <v>0</v>
      </c>
      <c r="BD60" s="216">
        <f t="shared" si="15"/>
        <v>0</v>
      </c>
      <c r="BE60" s="216">
        <f t="shared" si="15"/>
        <v>0</v>
      </c>
      <c r="BF60" s="216">
        <f t="shared" si="15"/>
        <v>0</v>
      </c>
      <c r="BG60" s="216">
        <f t="shared" si="15"/>
        <v>0</v>
      </c>
      <c r="BH60" s="216">
        <f t="shared" si="15"/>
        <v>0</v>
      </c>
      <c r="BI60" s="216">
        <f t="shared" si="15"/>
        <v>0</v>
      </c>
      <c r="BJ60" s="216">
        <f t="shared" si="15"/>
        <v>0</v>
      </c>
      <c r="BK60" s="216">
        <f t="shared" si="15"/>
        <v>0</v>
      </c>
      <c r="BL60" s="216">
        <f t="shared" si="15"/>
        <v>0</v>
      </c>
    </row>
    <row r="77" spans="1:47" ht="15" customHeight="1" x14ac:dyDescent="0.3">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t="s">
        <v>298</v>
      </c>
      <c r="AM77" s="31"/>
      <c r="AN77" s="31"/>
      <c r="AO77" s="31"/>
      <c r="AP77" s="31"/>
      <c r="AQ77" s="31"/>
      <c r="AR77" s="31"/>
      <c r="AS77" s="31"/>
      <c r="AT77" s="31"/>
      <c r="AU77" s="31"/>
    </row>
    <row r="78" spans="1:47" ht="15" customHeight="1" x14ac:dyDescent="0.3">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68">
        <f>+AJ80+AJ81+AJ82+AJ83+AJ84+AJ85+AJ86+AJ87+AJ88+AJ89</f>
        <v>47386866</v>
      </c>
      <c r="AK78" s="31"/>
      <c r="AL78" s="316">
        <f>+AJ78-AN91</f>
        <v>36247417</v>
      </c>
      <c r="AM78" s="31"/>
      <c r="AN78" s="31"/>
      <c r="AO78" s="31"/>
      <c r="AP78" s="31"/>
      <c r="AQ78" s="31"/>
      <c r="AR78" s="31"/>
      <c r="AS78" s="31"/>
      <c r="AT78" s="31"/>
      <c r="AU78" s="31"/>
    </row>
    <row r="79" spans="1:47" s="367" customFormat="1" ht="61.2" x14ac:dyDescent="0.3">
      <c r="A79" s="366" t="s">
        <v>299</v>
      </c>
      <c r="B79" s="366" t="s">
        <v>300</v>
      </c>
      <c r="C79" s="366" t="s">
        <v>301</v>
      </c>
      <c r="D79" s="366" t="s">
        <v>302</v>
      </c>
      <c r="E79" s="366" t="s">
        <v>303</v>
      </c>
      <c r="F79" s="366" t="s">
        <v>304</v>
      </c>
      <c r="G79" s="366" t="s">
        <v>305</v>
      </c>
      <c r="H79" s="366" t="s">
        <v>306</v>
      </c>
      <c r="I79" s="366" t="s">
        <v>307</v>
      </c>
      <c r="J79" s="366" t="s">
        <v>301</v>
      </c>
      <c r="K79" s="366" t="s">
        <v>302</v>
      </c>
      <c r="L79" s="366" t="s">
        <v>308</v>
      </c>
      <c r="M79" s="366" t="s">
        <v>309</v>
      </c>
      <c r="N79" s="366" t="s">
        <v>310</v>
      </c>
      <c r="O79" s="366" t="s">
        <v>311</v>
      </c>
      <c r="P79" s="366" t="s">
        <v>312</v>
      </c>
      <c r="Q79" s="366" t="s">
        <v>313</v>
      </c>
      <c r="R79" s="366" t="s">
        <v>314</v>
      </c>
      <c r="S79" s="366" t="s">
        <v>315</v>
      </c>
      <c r="T79" s="366" t="s">
        <v>316</v>
      </c>
      <c r="U79" s="366" t="s">
        <v>317</v>
      </c>
      <c r="V79" s="366" t="s">
        <v>318</v>
      </c>
      <c r="W79" s="366" t="s">
        <v>319</v>
      </c>
      <c r="X79" s="366" t="s">
        <v>320</v>
      </c>
      <c r="Y79" s="366" t="s">
        <v>321</v>
      </c>
      <c r="Z79" s="366" t="s">
        <v>322</v>
      </c>
      <c r="AA79" s="366" t="s">
        <v>323</v>
      </c>
      <c r="AB79" s="366" t="s">
        <v>324</v>
      </c>
      <c r="AC79" s="366" t="s">
        <v>325</v>
      </c>
      <c r="AD79" s="366" t="s">
        <v>326</v>
      </c>
      <c r="AE79" s="366" t="s">
        <v>327</v>
      </c>
      <c r="AF79" s="366" t="s">
        <v>328</v>
      </c>
      <c r="AG79" s="366" t="s">
        <v>329</v>
      </c>
      <c r="AH79" s="366" t="s">
        <v>330</v>
      </c>
      <c r="AI79" s="366" t="s">
        <v>331</v>
      </c>
      <c r="AJ79" s="366" t="s">
        <v>332</v>
      </c>
      <c r="AK79" s="366" t="s">
        <v>333</v>
      </c>
      <c r="AL79" s="366" t="s">
        <v>334</v>
      </c>
      <c r="AM79" s="366" t="s">
        <v>335</v>
      </c>
      <c r="AN79" s="366" t="s">
        <v>336</v>
      </c>
      <c r="AO79" s="366" t="s">
        <v>337</v>
      </c>
      <c r="AP79" s="366" t="s">
        <v>338</v>
      </c>
    </row>
    <row r="80" spans="1:47" s="363" customFormat="1" ht="10.199999999999999" x14ac:dyDescent="0.3">
      <c r="A80" s="363">
        <v>2024</v>
      </c>
      <c r="B80" s="363">
        <v>4</v>
      </c>
      <c r="C80" s="364">
        <v>45292</v>
      </c>
      <c r="D80" s="364">
        <v>45412</v>
      </c>
      <c r="E80" s="363" t="s">
        <v>339</v>
      </c>
      <c r="F80" s="364">
        <v>45337</v>
      </c>
      <c r="G80" s="363" t="s">
        <v>340</v>
      </c>
      <c r="H80" s="363" t="s">
        <v>341</v>
      </c>
      <c r="I80" s="363" t="s">
        <v>342</v>
      </c>
      <c r="J80" s="364">
        <v>45337</v>
      </c>
      <c r="K80" s="364">
        <v>45504</v>
      </c>
      <c r="L80" s="363" t="s">
        <v>343</v>
      </c>
      <c r="M80" s="363" t="s">
        <v>344</v>
      </c>
      <c r="N80" s="363" t="s">
        <v>345</v>
      </c>
      <c r="O80" s="363">
        <v>788</v>
      </c>
      <c r="P80" s="363">
        <v>584</v>
      </c>
      <c r="Q80" s="363" t="s">
        <v>346</v>
      </c>
      <c r="R80" s="363" t="s">
        <v>347</v>
      </c>
      <c r="S80" s="363" t="s">
        <v>348</v>
      </c>
      <c r="T80" s="363" t="s">
        <v>349</v>
      </c>
      <c r="U80" s="363" t="s">
        <v>350</v>
      </c>
      <c r="V80" s="363" t="s">
        <v>351</v>
      </c>
      <c r="W80" s="363" t="s">
        <v>352</v>
      </c>
      <c r="X80" s="363" t="s">
        <v>353</v>
      </c>
      <c r="Y80" s="363" t="s">
        <v>354</v>
      </c>
      <c r="Z80" s="363" t="s">
        <v>355</v>
      </c>
      <c r="AA80" s="363" t="s">
        <v>356</v>
      </c>
      <c r="AB80" s="363" t="s">
        <v>357</v>
      </c>
      <c r="AC80" s="363" t="s">
        <v>358</v>
      </c>
      <c r="AD80" s="363" t="s">
        <v>359</v>
      </c>
      <c r="AE80" s="363" t="s">
        <v>360</v>
      </c>
      <c r="AF80" s="365">
        <v>31827000</v>
      </c>
      <c r="AG80" s="365">
        <v>2829067</v>
      </c>
      <c r="AH80" s="365">
        <v>0</v>
      </c>
      <c r="AI80" s="365">
        <v>28997933</v>
      </c>
      <c r="AJ80" s="365">
        <v>7779933</v>
      </c>
      <c r="AK80" s="365">
        <v>21218000</v>
      </c>
      <c r="AL80" s="363">
        <v>5000643328</v>
      </c>
      <c r="AM80" s="363">
        <v>1</v>
      </c>
      <c r="AN80" s="363">
        <v>520104</v>
      </c>
      <c r="AO80" s="363">
        <v>1</v>
      </c>
      <c r="AP80" s="364">
        <v>45337</v>
      </c>
      <c r="AQ80" s="363" t="s">
        <v>361</v>
      </c>
    </row>
    <row r="81" spans="1:47" s="363" customFormat="1" ht="10.199999999999999" x14ac:dyDescent="0.3">
      <c r="A81" s="363">
        <v>2024</v>
      </c>
      <c r="B81" s="363">
        <v>2</v>
      </c>
      <c r="C81" s="364">
        <v>45292</v>
      </c>
      <c r="D81" s="364">
        <v>45412</v>
      </c>
      <c r="E81" s="363" t="s">
        <v>339</v>
      </c>
      <c r="F81" s="364">
        <v>45338</v>
      </c>
      <c r="G81" s="363" t="s">
        <v>340</v>
      </c>
      <c r="H81" s="363" t="s">
        <v>341</v>
      </c>
      <c r="I81" s="363" t="s">
        <v>362</v>
      </c>
      <c r="J81" s="364">
        <v>45338</v>
      </c>
      <c r="K81" s="364">
        <v>45504</v>
      </c>
      <c r="L81" s="363" t="s">
        <v>363</v>
      </c>
      <c r="M81" s="363" t="s">
        <v>344</v>
      </c>
      <c r="N81" s="363" t="s">
        <v>345</v>
      </c>
      <c r="O81" s="363">
        <v>784</v>
      </c>
      <c r="P81" s="363">
        <v>599</v>
      </c>
      <c r="Q81" s="363" t="s">
        <v>364</v>
      </c>
      <c r="R81" s="363" t="s">
        <v>347</v>
      </c>
      <c r="S81" s="363" t="s">
        <v>348</v>
      </c>
      <c r="T81" s="363" t="s">
        <v>349</v>
      </c>
      <c r="U81" s="363" t="s">
        <v>350</v>
      </c>
      <c r="V81" s="363" t="s">
        <v>351</v>
      </c>
      <c r="W81" s="363" t="s">
        <v>352</v>
      </c>
      <c r="X81" s="363" t="s">
        <v>353</v>
      </c>
      <c r="Y81" s="363" t="s">
        <v>354</v>
      </c>
      <c r="Z81" s="363" t="s">
        <v>355</v>
      </c>
      <c r="AA81" s="363" t="s">
        <v>356</v>
      </c>
      <c r="AB81" s="363" t="s">
        <v>365</v>
      </c>
      <c r="AC81" s="363" t="s">
        <v>358</v>
      </c>
      <c r="AD81" s="363" t="s">
        <v>366</v>
      </c>
      <c r="AE81" s="363" t="s">
        <v>367</v>
      </c>
      <c r="AF81" s="365">
        <v>31827000</v>
      </c>
      <c r="AG81" s="365">
        <v>3359517</v>
      </c>
      <c r="AH81" s="365">
        <v>0</v>
      </c>
      <c r="AI81" s="365">
        <v>28467483</v>
      </c>
      <c r="AJ81" s="365">
        <v>7249483</v>
      </c>
      <c r="AK81" s="365">
        <v>21218000</v>
      </c>
      <c r="AL81" s="363">
        <v>5000643458</v>
      </c>
      <c r="AM81" s="363">
        <v>1</v>
      </c>
      <c r="AN81" s="363">
        <v>520095</v>
      </c>
      <c r="AO81" s="363">
        <v>1</v>
      </c>
      <c r="AP81" s="364">
        <v>45338</v>
      </c>
      <c r="AQ81" s="363" t="s">
        <v>361</v>
      </c>
    </row>
    <row r="82" spans="1:47" s="363" customFormat="1" ht="10.199999999999999" x14ac:dyDescent="0.3">
      <c r="A82" s="363">
        <v>2024</v>
      </c>
      <c r="B82" s="363">
        <v>4</v>
      </c>
      <c r="C82" s="364">
        <v>45292</v>
      </c>
      <c r="D82" s="364">
        <v>45412</v>
      </c>
      <c r="E82" s="363" t="s">
        <v>339</v>
      </c>
      <c r="F82" s="364">
        <v>45338</v>
      </c>
      <c r="G82" s="363" t="s">
        <v>340</v>
      </c>
      <c r="H82" s="363" t="s">
        <v>341</v>
      </c>
      <c r="I82" s="363" t="s">
        <v>368</v>
      </c>
      <c r="J82" s="364">
        <v>45338</v>
      </c>
      <c r="K82" s="364">
        <v>45504</v>
      </c>
      <c r="L82" s="363" t="s">
        <v>363</v>
      </c>
      <c r="M82" s="363" t="s">
        <v>344</v>
      </c>
      <c r="N82" s="363" t="s">
        <v>345</v>
      </c>
      <c r="O82" s="363">
        <v>786</v>
      </c>
      <c r="P82" s="363">
        <v>600</v>
      </c>
      <c r="Q82" s="363" t="s">
        <v>369</v>
      </c>
      <c r="R82" s="363" t="s">
        <v>347</v>
      </c>
      <c r="S82" s="363" t="s">
        <v>348</v>
      </c>
      <c r="T82" s="363" t="s">
        <v>349</v>
      </c>
      <c r="U82" s="363" t="s">
        <v>350</v>
      </c>
      <c r="V82" s="363" t="s">
        <v>351</v>
      </c>
      <c r="W82" s="363" t="s">
        <v>352</v>
      </c>
      <c r="X82" s="363" t="s">
        <v>353</v>
      </c>
      <c r="Y82" s="363" t="s">
        <v>354</v>
      </c>
      <c r="Z82" s="363" t="s">
        <v>355</v>
      </c>
      <c r="AA82" s="363" t="s">
        <v>356</v>
      </c>
      <c r="AB82" s="363" t="s">
        <v>370</v>
      </c>
      <c r="AC82" s="363" t="s">
        <v>358</v>
      </c>
      <c r="AD82" s="363" t="s">
        <v>371</v>
      </c>
      <c r="AE82" s="363" t="s">
        <v>372</v>
      </c>
      <c r="AF82" s="365">
        <v>31827000</v>
      </c>
      <c r="AG82" s="365">
        <v>3359517</v>
      </c>
      <c r="AH82" s="365">
        <v>0</v>
      </c>
      <c r="AI82" s="365">
        <v>28467483</v>
      </c>
      <c r="AJ82" s="365">
        <v>7249483</v>
      </c>
      <c r="AK82" s="365">
        <v>21218000</v>
      </c>
      <c r="AL82" s="363">
        <v>5000643459</v>
      </c>
      <c r="AM82" s="363">
        <v>1</v>
      </c>
      <c r="AN82" s="363">
        <v>520099</v>
      </c>
      <c r="AO82" s="363">
        <v>1</v>
      </c>
      <c r="AP82" s="364">
        <v>45338</v>
      </c>
      <c r="AQ82" s="363" t="s">
        <v>361</v>
      </c>
    </row>
    <row r="83" spans="1:47" s="363" customFormat="1" ht="10.199999999999999" x14ac:dyDescent="0.3">
      <c r="A83" s="363">
        <v>2024</v>
      </c>
      <c r="B83" s="363">
        <v>4</v>
      </c>
      <c r="C83" s="364">
        <v>45292</v>
      </c>
      <c r="D83" s="364">
        <v>45412</v>
      </c>
      <c r="E83" s="363" t="s">
        <v>339</v>
      </c>
      <c r="F83" s="364">
        <v>45342</v>
      </c>
      <c r="G83" s="363" t="s">
        <v>340</v>
      </c>
      <c r="H83" s="363" t="s">
        <v>341</v>
      </c>
      <c r="I83" s="363" t="s">
        <v>373</v>
      </c>
      <c r="J83" s="364">
        <v>45342</v>
      </c>
      <c r="K83" s="364">
        <v>45504</v>
      </c>
      <c r="L83" s="363" t="s">
        <v>374</v>
      </c>
      <c r="M83" s="363" t="s">
        <v>344</v>
      </c>
      <c r="N83" s="363" t="s">
        <v>345</v>
      </c>
      <c r="O83" s="363">
        <v>785</v>
      </c>
      <c r="P83" s="363">
        <v>662</v>
      </c>
      <c r="Q83" s="363" t="s">
        <v>375</v>
      </c>
      <c r="R83" s="363" t="s">
        <v>347</v>
      </c>
      <c r="S83" s="363" t="s">
        <v>348</v>
      </c>
      <c r="T83" s="363" t="s">
        <v>349</v>
      </c>
      <c r="U83" s="363" t="s">
        <v>350</v>
      </c>
      <c r="V83" s="363" t="s">
        <v>351</v>
      </c>
      <c r="W83" s="363" t="s">
        <v>352</v>
      </c>
      <c r="X83" s="363" t="s">
        <v>353</v>
      </c>
      <c r="Y83" s="363" t="s">
        <v>354</v>
      </c>
      <c r="Z83" s="363" t="s">
        <v>355</v>
      </c>
      <c r="AA83" s="363" t="s">
        <v>356</v>
      </c>
      <c r="AB83" s="363" t="s">
        <v>376</v>
      </c>
      <c r="AC83" s="363" t="s">
        <v>358</v>
      </c>
      <c r="AD83" s="363" t="s">
        <v>377</v>
      </c>
      <c r="AE83" s="363" t="s">
        <v>378</v>
      </c>
      <c r="AF83" s="365">
        <v>31827000</v>
      </c>
      <c r="AG83" s="365">
        <v>3713150</v>
      </c>
      <c r="AH83" s="365">
        <v>0</v>
      </c>
      <c r="AI83" s="365">
        <v>28113850</v>
      </c>
      <c r="AJ83" s="365">
        <v>6895850</v>
      </c>
      <c r="AK83" s="365">
        <v>21218000</v>
      </c>
      <c r="AL83" s="363">
        <v>5000646158</v>
      </c>
      <c r="AM83" s="363">
        <v>1</v>
      </c>
      <c r="AN83" s="363">
        <v>520097</v>
      </c>
      <c r="AO83" s="363">
        <v>1</v>
      </c>
      <c r="AP83" s="364">
        <v>45342</v>
      </c>
      <c r="AQ83" s="363" t="s">
        <v>361</v>
      </c>
    </row>
    <row r="84" spans="1:47" s="363" customFormat="1" ht="10.199999999999999" x14ac:dyDescent="0.3">
      <c r="A84" s="363">
        <v>2024</v>
      </c>
      <c r="B84" s="363">
        <v>4</v>
      </c>
      <c r="C84" s="364">
        <v>45292</v>
      </c>
      <c r="D84" s="364">
        <v>45412</v>
      </c>
      <c r="E84" s="363" t="s">
        <v>339</v>
      </c>
      <c r="F84" s="364">
        <v>45342</v>
      </c>
      <c r="G84" s="363" t="s">
        <v>340</v>
      </c>
      <c r="H84" s="363" t="s">
        <v>341</v>
      </c>
      <c r="I84" s="363" t="s">
        <v>379</v>
      </c>
      <c r="J84" s="364">
        <v>45342</v>
      </c>
      <c r="K84" s="364">
        <v>45504</v>
      </c>
      <c r="L84" s="363" t="s">
        <v>374</v>
      </c>
      <c r="M84" s="363" t="s">
        <v>344</v>
      </c>
      <c r="N84" s="363" t="s">
        <v>345</v>
      </c>
      <c r="O84" s="363">
        <v>787</v>
      </c>
      <c r="P84" s="363">
        <v>666</v>
      </c>
      <c r="Q84" s="363" t="s">
        <v>380</v>
      </c>
      <c r="R84" s="363" t="s">
        <v>347</v>
      </c>
      <c r="S84" s="363" t="s">
        <v>348</v>
      </c>
      <c r="T84" s="363" t="s">
        <v>349</v>
      </c>
      <c r="U84" s="363" t="s">
        <v>350</v>
      </c>
      <c r="V84" s="363" t="s">
        <v>351</v>
      </c>
      <c r="W84" s="363" t="s">
        <v>352</v>
      </c>
      <c r="X84" s="363" t="s">
        <v>353</v>
      </c>
      <c r="Y84" s="363" t="s">
        <v>354</v>
      </c>
      <c r="Z84" s="363" t="s">
        <v>355</v>
      </c>
      <c r="AA84" s="363" t="s">
        <v>356</v>
      </c>
      <c r="AB84" s="363" t="s">
        <v>381</v>
      </c>
      <c r="AC84" s="363" t="s">
        <v>358</v>
      </c>
      <c r="AD84" s="363" t="s">
        <v>382</v>
      </c>
      <c r="AE84" s="363" t="s">
        <v>383</v>
      </c>
      <c r="AF84" s="365">
        <v>31827000</v>
      </c>
      <c r="AG84" s="365">
        <v>3713150</v>
      </c>
      <c r="AH84" s="365">
        <v>0</v>
      </c>
      <c r="AI84" s="365">
        <v>28113850</v>
      </c>
      <c r="AJ84" s="365">
        <v>6895850</v>
      </c>
      <c r="AK84" s="365">
        <v>21218000</v>
      </c>
      <c r="AL84" s="363">
        <v>5000646234</v>
      </c>
      <c r="AM84" s="363">
        <v>1</v>
      </c>
      <c r="AN84" s="363">
        <v>520102</v>
      </c>
      <c r="AO84" s="363">
        <v>1</v>
      </c>
      <c r="AP84" s="364">
        <v>45342</v>
      </c>
      <c r="AQ84" s="363" t="s">
        <v>361</v>
      </c>
    </row>
    <row r="85" spans="1:47" s="363" customFormat="1" ht="10.199999999999999" x14ac:dyDescent="0.3">
      <c r="A85" s="363">
        <v>2024</v>
      </c>
      <c r="B85" s="363">
        <v>4</v>
      </c>
      <c r="C85" s="364">
        <v>45292</v>
      </c>
      <c r="D85" s="364">
        <v>45412</v>
      </c>
      <c r="E85" s="363" t="s">
        <v>339</v>
      </c>
      <c r="F85" s="364">
        <v>45343</v>
      </c>
      <c r="G85" s="363" t="s">
        <v>340</v>
      </c>
      <c r="H85" s="363" t="s">
        <v>341</v>
      </c>
      <c r="I85" s="363" t="s">
        <v>384</v>
      </c>
      <c r="J85" s="364">
        <v>45343</v>
      </c>
      <c r="K85" s="364">
        <v>45504</v>
      </c>
      <c r="L85" s="363" t="s">
        <v>385</v>
      </c>
      <c r="M85" s="363" t="s">
        <v>344</v>
      </c>
      <c r="N85" s="363" t="s">
        <v>345</v>
      </c>
      <c r="O85" s="363">
        <v>783</v>
      </c>
      <c r="P85" s="363">
        <v>681</v>
      </c>
      <c r="Q85" s="363" t="s">
        <v>386</v>
      </c>
      <c r="R85" s="363" t="s">
        <v>347</v>
      </c>
      <c r="S85" s="363" t="s">
        <v>348</v>
      </c>
      <c r="T85" s="363" t="s">
        <v>349</v>
      </c>
      <c r="U85" s="363" t="s">
        <v>350</v>
      </c>
      <c r="V85" s="363" t="s">
        <v>351</v>
      </c>
      <c r="W85" s="363" t="s">
        <v>352</v>
      </c>
      <c r="X85" s="363" t="s">
        <v>353</v>
      </c>
      <c r="Y85" s="363" t="s">
        <v>354</v>
      </c>
      <c r="Z85" s="363" t="s">
        <v>355</v>
      </c>
      <c r="AA85" s="363" t="s">
        <v>356</v>
      </c>
      <c r="AB85" s="363" t="s">
        <v>387</v>
      </c>
      <c r="AC85" s="363" t="s">
        <v>358</v>
      </c>
      <c r="AD85" s="363" t="s">
        <v>388</v>
      </c>
      <c r="AE85" s="363" t="s">
        <v>389</v>
      </c>
      <c r="AF85" s="365">
        <v>31827000</v>
      </c>
      <c r="AG85" s="365">
        <v>3713150</v>
      </c>
      <c r="AH85" s="365">
        <v>0</v>
      </c>
      <c r="AI85" s="365">
        <v>28113850</v>
      </c>
      <c r="AJ85" s="365">
        <v>6895850</v>
      </c>
      <c r="AK85" s="365">
        <v>21218000</v>
      </c>
      <c r="AL85" s="363">
        <v>5000647461</v>
      </c>
      <c r="AM85" s="363">
        <v>1</v>
      </c>
      <c r="AN85" s="363">
        <v>520094</v>
      </c>
      <c r="AO85" s="363">
        <v>1</v>
      </c>
      <c r="AP85" s="364">
        <v>45343</v>
      </c>
      <c r="AQ85" s="363" t="s">
        <v>361</v>
      </c>
    </row>
    <row r="86" spans="1:47" s="363" customFormat="1" ht="10.199999999999999" x14ac:dyDescent="0.3">
      <c r="A86" s="363">
        <v>2024</v>
      </c>
      <c r="B86" s="363">
        <v>3</v>
      </c>
      <c r="C86" s="364">
        <v>45292</v>
      </c>
      <c r="D86" s="364">
        <v>45412</v>
      </c>
      <c r="E86" s="363" t="s">
        <v>339</v>
      </c>
      <c r="F86" s="364">
        <v>45363</v>
      </c>
      <c r="G86" s="363" t="s">
        <v>340</v>
      </c>
      <c r="H86" s="363" t="s">
        <v>341</v>
      </c>
      <c r="I86" s="363" t="s">
        <v>390</v>
      </c>
      <c r="J86" s="364">
        <v>45363</v>
      </c>
      <c r="K86" s="364">
        <v>45504</v>
      </c>
      <c r="L86" s="363" t="s">
        <v>391</v>
      </c>
      <c r="M86" s="363" t="s">
        <v>344</v>
      </c>
      <c r="N86" s="363" t="s">
        <v>345</v>
      </c>
      <c r="O86" s="363">
        <v>790</v>
      </c>
      <c r="P86" s="363">
        <v>905</v>
      </c>
      <c r="Q86" s="363" t="s">
        <v>392</v>
      </c>
      <c r="R86" s="363" t="s">
        <v>347</v>
      </c>
      <c r="S86" s="363" t="s">
        <v>348</v>
      </c>
      <c r="T86" s="363" t="s">
        <v>349</v>
      </c>
      <c r="U86" s="363" t="s">
        <v>350</v>
      </c>
      <c r="V86" s="363" t="s">
        <v>351</v>
      </c>
      <c r="W86" s="363" t="s">
        <v>352</v>
      </c>
      <c r="X86" s="363" t="s">
        <v>353</v>
      </c>
      <c r="Y86" s="363" t="s">
        <v>354</v>
      </c>
      <c r="Z86" s="363" t="s">
        <v>355</v>
      </c>
      <c r="AA86" s="363" t="s">
        <v>356</v>
      </c>
      <c r="AB86" s="363" t="s">
        <v>393</v>
      </c>
      <c r="AC86" s="363" t="s">
        <v>358</v>
      </c>
      <c r="AD86" s="363" t="s">
        <v>394</v>
      </c>
      <c r="AE86" s="363" t="s">
        <v>395</v>
      </c>
      <c r="AF86" s="365">
        <v>31827000</v>
      </c>
      <c r="AG86" s="365">
        <v>0</v>
      </c>
      <c r="AH86" s="365">
        <v>0</v>
      </c>
      <c r="AI86" s="365">
        <v>31827000</v>
      </c>
      <c r="AJ86" s="365">
        <v>2298617</v>
      </c>
      <c r="AK86" s="365">
        <v>29528383</v>
      </c>
      <c r="AL86" s="363">
        <v>5000661807</v>
      </c>
      <c r="AM86" s="363">
        <v>1</v>
      </c>
      <c r="AN86" s="363">
        <v>520107</v>
      </c>
      <c r="AO86" s="363">
        <v>1</v>
      </c>
      <c r="AP86" s="364">
        <v>45363</v>
      </c>
      <c r="AQ86" s="363" t="s">
        <v>361</v>
      </c>
    </row>
    <row r="87" spans="1:47" s="363" customFormat="1" ht="10.199999999999999" x14ac:dyDescent="0.3">
      <c r="A87" s="363">
        <v>2024</v>
      </c>
      <c r="B87" s="363">
        <v>3</v>
      </c>
      <c r="C87" s="364">
        <v>45292</v>
      </c>
      <c r="D87" s="364">
        <v>45412</v>
      </c>
      <c r="E87" s="363" t="s">
        <v>339</v>
      </c>
      <c r="F87" s="364">
        <v>45369</v>
      </c>
      <c r="G87" s="363" t="s">
        <v>340</v>
      </c>
      <c r="H87" s="363" t="s">
        <v>341</v>
      </c>
      <c r="I87" s="363" t="s">
        <v>396</v>
      </c>
      <c r="J87" s="364">
        <v>45369</v>
      </c>
      <c r="K87" s="364">
        <v>45504</v>
      </c>
      <c r="L87" s="363" t="s">
        <v>397</v>
      </c>
      <c r="M87" s="363" t="s">
        <v>344</v>
      </c>
      <c r="N87" s="363" t="s">
        <v>345</v>
      </c>
      <c r="O87" s="363">
        <v>789</v>
      </c>
      <c r="P87" s="363">
        <v>940</v>
      </c>
      <c r="Q87" s="363" t="s">
        <v>398</v>
      </c>
      <c r="R87" s="363" t="s">
        <v>347</v>
      </c>
      <c r="S87" s="363" t="s">
        <v>348</v>
      </c>
      <c r="T87" s="363" t="s">
        <v>349</v>
      </c>
      <c r="U87" s="363" t="s">
        <v>350</v>
      </c>
      <c r="V87" s="363" t="s">
        <v>351</v>
      </c>
      <c r="W87" s="363" t="s">
        <v>352</v>
      </c>
      <c r="X87" s="363" t="s">
        <v>353</v>
      </c>
      <c r="Y87" s="363" t="s">
        <v>354</v>
      </c>
      <c r="Z87" s="363" t="s">
        <v>355</v>
      </c>
      <c r="AA87" s="363" t="s">
        <v>356</v>
      </c>
      <c r="AB87" s="363" t="s">
        <v>399</v>
      </c>
      <c r="AC87" s="363" t="s">
        <v>358</v>
      </c>
      <c r="AD87" s="363" t="s">
        <v>400</v>
      </c>
      <c r="AE87" s="363" t="s">
        <v>401</v>
      </c>
      <c r="AF87" s="365">
        <v>31827000</v>
      </c>
      <c r="AG87" s="365">
        <v>0</v>
      </c>
      <c r="AH87" s="365">
        <v>0</v>
      </c>
      <c r="AI87" s="365">
        <v>31827000</v>
      </c>
      <c r="AJ87" s="365">
        <v>2121800</v>
      </c>
      <c r="AK87" s="365">
        <v>29705200</v>
      </c>
      <c r="AL87" s="363">
        <v>5000664894</v>
      </c>
      <c r="AM87" s="363">
        <v>1</v>
      </c>
      <c r="AN87" s="363">
        <v>520106</v>
      </c>
      <c r="AO87" s="363">
        <v>1</v>
      </c>
      <c r="AP87" s="364">
        <v>45369</v>
      </c>
      <c r="AQ87" s="363" t="s">
        <v>361</v>
      </c>
    </row>
    <row r="88" spans="1:47" s="363" customFormat="1" ht="10.199999999999999" x14ac:dyDescent="0.3">
      <c r="A88" s="363">
        <v>2024</v>
      </c>
      <c r="B88" s="363">
        <v>3</v>
      </c>
      <c r="C88" s="364">
        <v>45292</v>
      </c>
      <c r="D88" s="364">
        <v>45412</v>
      </c>
      <c r="E88" s="363" t="s">
        <v>339</v>
      </c>
      <c r="F88" s="364">
        <v>45372</v>
      </c>
      <c r="G88" s="363" t="s">
        <v>402</v>
      </c>
      <c r="H88" s="363" t="s">
        <v>403</v>
      </c>
      <c r="I88" s="363" t="s">
        <v>404</v>
      </c>
      <c r="J88" s="364">
        <v>45372</v>
      </c>
      <c r="K88" s="364">
        <v>45504</v>
      </c>
      <c r="L88" s="363" t="s">
        <v>405</v>
      </c>
      <c r="M88" s="363" t="s">
        <v>344</v>
      </c>
      <c r="N88" s="363" t="s">
        <v>345</v>
      </c>
      <c r="O88" s="363">
        <v>782</v>
      </c>
      <c r="P88" s="363">
        <v>957</v>
      </c>
      <c r="Q88" s="363" t="s">
        <v>406</v>
      </c>
      <c r="R88" s="363" t="s">
        <v>347</v>
      </c>
      <c r="S88" s="363" t="s">
        <v>348</v>
      </c>
      <c r="T88" s="363" t="s">
        <v>349</v>
      </c>
      <c r="U88" s="363" t="s">
        <v>350</v>
      </c>
      <c r="V88" s="363" t="s">
        <v>351</v>
      </c>
      <c r="W88" s="363" t="s">
        <v>352</v>
      </c>
      <c r="X88" s="363" t="s">
        <v>353</v>
      </c>
      <c r="Y88" s="363" t="s">
        <v>354</v>
      </c>
      <c r="Z88" s="363" t="s">
        <v>355</v>
      </c>
      <c r="AA88" s="363" t="s">
        <v>356</v>
      </c>
      <c r="AB88" s="363" t="s">
        <v>407</v>
      </c>
      <c r="AC88" s="363" t="s">
        <v>358</v>
      </c>
      <c r="AD88" s="363" t="s">
        <v>408</v>
      </c>
      <c r="AE88" s="363" t="s">
        <v>409</v>
      </c>
      <c r="AF88" s="365">
        <v>13791700</v>
      </c>
      <c r="AG88" s="365">
        <v>0</v>
      </c>
      <c r="AH88" s="365">
        <v>0</v>
      </c>
      <c r="AI88" s="365">
        <v>13791700</v>
      </c>
      <c r="AJ88" s="365">
        <v>0</v>
      </c>
      <c r="AK88" s="365">
        <v>13791700</v>
      </c>
      <c r="AL88" s="363">
        <v>5000667085</v>
      </c>
      <c r="AM88" s="363">
        <v>1</v>
      </c>
      <c r="AN88" s="363">
        <v>520093</v>
      </c>
      <c r="AO88" s="363">
        <v>1</v>
      </c>
      <c r="AP88" s="364">
        <v>45372</v>
      </c>
      <c r="AQ88" s="363" t="s">
        <v>361</v>
      </c>
    </row>
    <row r="89" spans="1:47" s="363" customFormat="1" ht="10.199999999999999" x14ac:dyDescent="0.3">
      <c r="A89" s="363">
        <v>2024</v>
      </c>
      <c r="B89" s="363">
        <v>4</v>
      </c>
      <c r="C89" s="364">
        <v>45292</v>
      </c>
      <c r="D89" s="364">
        <v>45412</v>
      </c>
      <c r="E89" s="363" t="s">
        <v>339</v>
      </c>
      <c r="F89" s="364">
        <v>45397</v>
      </c>
      <c r="G89" s="363" t="s">
        <v>340</v>
      </c>
      <c r="H89" s="363" t="s">
        <v>341</v>
      </c>
      <c r="I89" s="363" t="s">
        <v>410</v>
      </c>
      <c r="J89" s="364">
        <v>45398</v>
      </c>
      <c r="K89" s="364">
        <v>45504</v>
      </c>
      <c r="L89" s="363" t="s">
        <v>411</v>
      </c>
      <c r="M89" s="363" t="s">
        <v>344</v>
      </c>
      <c r="N89" s="363" t="s">
        <v>345</v>
      </c>
      <c r="O89" s="363">
        <v>791</v>
      </c>
      <c r="P89" s="363">
        <v>1034</v>
      </c>
      <c r="Q89" s="363" t="s">
        <v>412</v>
      </c>
      <c r="R89" s="363" t="s">
        <v>347</v>
      </c>
      <c r="S89" s="363" t="s">
        <v>348</v>
      </c>
      <c r="T89" s="363" t="s">
        <v>349</v>
      </c>
      <c r="U89" s="363" t="s">
        <v>350</v>
      </c>
      <c r="V89" s="363" t="s">
        <v>351</v>
      </c>
      <c r="W89" s="363" t="s">
        <v>352</v>
      </c>
      <c r="X89" s="363" t="s">
        <v>353</v>
      </c>
      <c r="Y89" s="363" t="s">
        <v>354</v>
      </c>
      <c r="Z89" s="363" t="s">
        <v>355</v>
      </c>
      <c r="AA89" s="363" t="s">
        <v>356</v>
      </c>
      <c r="AB89" s="363" t="s">
        <v>413</v>
      </c>
      <c r="AC89" s="363" t="s">
        <v>358</v>
      </c>
      <c r="AD89" s="363" t="s">
        <v>414</v>
      </c>
      <c r="AE89" s="363" t="s">
        <v>415</v>
      </c>
      <c r="AF89" s="365">
        <v>31827000</v>
      </c>
      <c r="AG89" s="365">
        <v>0</v>
      </c>
      <c r="AH89" s="365">
        <v>0</v>
      </c>
      <c r="AI89" s="365">
        <v>31827000</v>
      </c>
      <c r="AJ89" s="365">
        <v>0</v>
      </c>
      <c r="AK89" s="365">
        <v>31827000</v>
      </c>
      <c r="AL89" s="363">
        <v>5000678355</v>
      </c>
      <c r="AM89" s="363">
        <v>1</v>
      </c>
      <c r="AN89" s="363">
        <v>520108</v>
      </c>
      <c r="AO89" s="363">
        <v>1</v>
      </c>
      <c r="AP89" s="364">
        <v>45397</v>
      </c>
      <c r="AQ89" s="363" t="s">
        <v>361</v>
      </c>
    </row>
    <row r="91" spans="1:47" ht="15" customHeight="1" x14ac:dyDescent="0.3">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68">
        <f>SUM(AN92:AN100)</f>
        <v>11139449</v>
      </c>
      <c r="AO91" s="31"/>
      <c r="AP91" s="31"/>
      <c r="AQ91" s="31"/>
      <c r="AR91" s="31"/>
      <c r="AS91" s="31"/>
      <c r="AT91" s="31"/>
      <c r="AU91" s="31"/>
    </row>
    <row r="92" spans="1:47" s="302" customFormat="1" ht="14.4" x14ac:dyDescent="0.3">
      <c r="A92" s="302" t="s">
        <v>416</v>
      </c>
      <c r="B92" s="302" t="s">
        <v>417</v>
      </c>
      <c r="C92" s="303">
        <v>45292</v>
      </c>
      <c r="D92" s="303">
        <v>45382</v>
      </c>
      <c r="E92" s="302" t="s">
        <v>339</v>
      </c>
      <c r="F92" s="303">
        <v>45337</v>
      </c>
      <c r="G92" s="302" t="s">
        <v>340</v>
      </c>
      <c r="H92" s="302" t="s">
        <v>341</v>
      </c>
      <c r="I92" s="302" t="s">
        <v>342</v>
      </c>
      <c r="J92" s="303">
        <v>45337</v>
      </c>
      <c r="K92" s="303">
        <v>45504</v>
      </c>
      <c r="L92" s="302" t="s">
        <v>343</v>
      </c>
      <c r="M92" s="302" t="s">
        <v>344</v>
      </c>
      <c r="N92" s="302" t="s">
        <v>345</v>
      </c>
      <c r="O92" s="302" t="s">
        <v>418</v>
      </c>
      <c r="P92" s="302" t="s">
        <v>419</v>
      </c>
      <c r="Q92" s="302" t="s">
        <v>346</v>
      </c>
      <c r="R92" s="302" t="s">
        <v>347</v>
      </c>
      <c r="S92" s="302" t="s">
        <v>348</v>
      </c>
      <c r="T92" s="302" t="s">
        <v>349</v>
      </c>
      <c r="U92" s="302" t="s">
        <v>350</v>
      </c>
      <c r="V92" s="302" t="s">
        <v>351</v>
      </c>
      <c r="W92" s="302" t="s">
        <v>352</v>
      </c>
      <c r="X92" s="302" t="s">
        <v>353</v>
      </c>
      <c r="Y92" s="302" t="s">
        <v>354</v>
      </c>
      <c r="Z92" s="302" t="s">
        <v>355</v>
      </c>
      <c r="AA92" s="302" t="s">
        <v>356</v>
      </c>
      <c r="AB92" s="302" t="s">
        <v>357</v>
      </c>
      <c r="AC92" s="302" t="s">
        <v>358</v>
      </c>
      <c r="AD92" s="302" t="s">
        <v>359</v>
      </c>
      <c r="AE92" s="304" t="s">
        <v>360</v>
      </c>
      <c r="AF92" s="302" t="s">
        <v>420</v>
      </c>
      <c r="AG92" s="302" t="s">
        <v>421</v>
      </c>
      <c r="AH92" s="302" t="s">
        <v>422</v>
      </c>
      <c r="AI92" s="302" t="s">
        <v>423</v>
      </c>
      <c r="AJ92" s="305">
        <v>31827000</v>
      </c>
      <c r="AK92" s="305">
        <v>0</v>
      </c>
      <c r="AL92" s="305">
        <v>0</v>
      </c>
      <c r="AM92" s="305">
        <v>31827000</v>
      </c>
      <c r="AN92" s="305">
        <v>2475433</v>
      </c>
      <c r="AO92" s="305">
        <v>29351567</v>
      </c>
      <c r="AP92" s="302" t="s">
        <v>424</v>
      </c>
      <c r="AQ92" s="302" t="s">
        <v>425</v>
      </c>
      <c r="AR92" s="302" t="s">
        <v>426</v>
      </c>
      <c r="AS92" s="302" t="s">
        <v>425</v>
      </c>
      <c r="AT92" s="303">
        <v>45337</v>
      </c>
      <c r="AU92" s="302" t="s">
        <v>427</v>
      </c>
    </row>
    <row r="93" spans="1:47" s="302" customFormat="1" ht="14.4" x14ac:dyDescent="0.3">
      <c r="A93" s="302" t="s">
        <v>416</v>
      </c>
      <c r="B93" s="302" t="s">
        <v>417</v>
      </c>
      <c r="C93" s="303">
        <v>45292</v>
      </c>
      <c r="D93" s="303">
        <v>45382</v>
      </c>
      <c r="E93" s="302" t="s">
        <v>339</v>
      </c>
      <c r="F93" s="303">
        <v>45338</v>
      </c>
      <c r="G93" s="302" t="s">
        <v>340</v>
      </c>
      <c r="H93" s="302" t="s">
        <v>341</v>
      </c>
      <c r="I93" s="302" t="s">
        <v>362</v>
      </c>
      <c r="J93" s="303">
        <v>45338</v>
      </c>
      <c r="K93" s="303">
        <v>45504</v>
      </c>
      <c r="L93" s="302" t="s">
        <v>363</v>
      </c>
      <c r="M93" s="302" t="s">
        <v>344</v>
      </c>
      <c r="N93" s="302" t="s">
        <v>345</v>
      </c>
      <c r="O93" s="302" t="s">
        <v>428</v>
      </c>
      <c r="P93" s="302" t="s">
        <v>429</v>
      </c>
      <c r="Q93" s="302" t="s">
        <v>364</v>
      </c>
      <c r="R93" s="302" t="s">
        <v>347</v>
      </c>
      <c r="S93" s="302" t="s">
        <v>348</v>
      </c>
      <c r="T93" s="302" t="s">
        <v>349</v>
      </c>
      <c r="U93" s="302" t="s">
        <v>350</v>
      </c>
      <c r="V93" s="302" t="s">
        <v>351</v>
      </c>
      <c r="W93" s="302" t="s">
        <v>352</v>
      </c>
      <c r="X93" s="302" t="s">
        <v>353</v>
      </c>
      <c r="Y93" s="302" t="s">
        <v>354</v>
      </c>
      <c r="Z93" s="302" t="s">
        <v>355</v>
      </c>
      <c r="AA93" s="302" t="s">
        <v>356</v>
      </c>
      <c r="AB93" s="302" t="s">
        <v>365</v>
      </c>
      <c r="AC93" s="302" t="s">
        <v>358</v>
      </c>
      <c r="AD93" s="302" t="s">
        <v>366</v>
      </c>
      <c r="AE93" s="304" t="s">
        <v>367</v>
      </c>
      <c r="AF93" s="302" t="s">
        <v>420</v>
      </c>
      <c r="AG93" s="302" t="s">
        <v>421</v>
      </c>
      <c r="AH93" s="302" t="s">
        <v>422</v>
      </c>
      <c r="AI93" s="302" t="s">
        <v>423</v>
      </c>
      <c r="AJ93" s="305">
        <v>31827000</v>
      </c>
      <c r="AK93" s="305">
        <v>0</v>
      </c>
      <c r="AL93" s="305">
        <v>0</v>
      </c>
      <c r="AM93" s="305">
        <v>31827000</v>
      </c>
      <c r="AN93" s="305">
        <v>1944983</v>
      </c>
      <c r="AO93" s="305">
        <v>29882017</v>
      </c>
      <c r="AP93" s="302" t="s">
        <v>430</v>
      </c>
      <c r="AQ93" s="302" t="s">
        <v>425</v>
      </c>
      <c r="AR93" s="302" t="s">
        <v>431</v>
      </c>
      <c r="AS93" s="302" t="s">
        <v>425</v>
      </c>
      <c r="AT93" s="303">
        <v>45338</v>
      </c>
      <c r="AU93" s="302" t="s">
        <v>427</v>
      </c>
    </row>
    <row r="94" spans="1:47" s="302" customFormat="1" ht="14.4" x14ac:dyDescent="0.3">
      <c r="A94" s="302" t="s">
        <v>416</v>
      </c>
      <c r="B94" s="302" t="s">
        <v>417</v>
      </c>
      <c r="C94" s="303">
        <v>45292</v>
      </c>
      <c r="D94" s="303">
        <v>45382</v>
      </c>
      <c r="E94" s="302" t="s">
        <v>339</v>
      </c>
      <c r="F94" s="303">
        <v>45338</v>
      </c>
      <c r="G94" s="302" t="s">
        <v>340</v>
      </c>
      <c r="H94" s="302" t="s">
        <v>341</v>
      </c>
      <c r="I94" s="302" t="s">
        <v>368</v>
      </c>
      <c r="J94" s="303">
        <v>45338</v>
      </c>
      <c r="K94" s="303">
        <v>45504</v>
      </c>
      <c r="L94" s="302" t="s">
        <v>363</v>
      </c>
      <c r="M94" s="302" t="s">
        <v>344</v>
      </c>
      <c r="N94" s="302" t="s">
        <v>345</v>
      </c>
      <c r="O94" s="302" t="s">
        <v>432</v>
      </c>
      <c r="P94" s="302" t="s">
        <v>433</v>
      </c>
      <c r="Q94" s="302" t="s">
        <v>369</v>
      </c>
      <c r="R94" s="302" t="s">
        <v>347</v>
      </c>
      <c r="S94" s="302" t="s">
        <v>348</v>
      </c>
      <c r="T94" s="302" t="s">
        <v>349</v>
      </c>
      <c r="U94" s="302" t="s">
        <v>350</v>
      </c>
      <c r="V94" s="302" t="s">
        <v>351</v>
      </c>
      <c r="W94" s="306" t="s">
        <v>352</v>
      </c>
      <c r="X94" s="302" t="s">
        <v>353</v>
      </c>
      <c r="Y94" s="302" t="s">
        <v>354</v>
      </c>
      <c r="Z94" s="302" t="s">
        <v>355</v>
      </c>
      <c r="AA94" s="302" t="s">
        <v>356</v>
      </c>
      <c r="AB94" s="302" t="s">
        <v>370</v>
      </c>
      <c r="AC94" s="302" t="s">
        <v>358</v>
      </c>
      <c r="AD94" s="302" t="s">
        <v>371</v>
      </c>
      <c r="AE94" s="304" t="s">
        <v>372</v>
      </c>
      <c r="AF94" s="302" t="s">
        <v>420</v>
      </c>
      <c r="AG94" s="302" t="s">
        <v>421</v>
      </c>
      <c r="AH94" s="302" t="s">
        <v>422</v>
      </c>
      <c r="AI94" s="302" t="s">
        <v>423</v>
      </c>
      <c r="AJ94" s="305">
        <v>31827000</v>
      </c>
      <c r="AK94" s="305">
        <v>0</v>
      </c>
      <c r="AL94" s="305">
        <v>0</v>
      </c>
      <c r="AM94" s="305">
        <v>31827000</v>
      </c>
      <c r="AN94" s="305">
        <v>1944983</v>
      </c>
      <c r="AO94" s="305">
        <v>29882017</v>
      </c>
      <c r="AP94" s="302" t="s">
        <v>434</v>
      </c>
      <c r="AQ94" s="302" t="s">
        <v>425</v>
      </c>
      <c r="AR94" s="302" t="s">
        <v>435</v>
      </c>
      <c r="AS94" s="302" t="s">
        <v>425</v>
      </c>
      <c r="AT94" s="303">
        <v>45338</v>
      </c>
      <c r="AU94" s="302" t="s">
        <v>427</v>
      </c>
    </row>
    <row r="95" spans="1:47" s="302" customFormat="1" ht="14.4" x14ac:dyDescent="0.3">
      <c r="A95" s="302" t="s">
        <v>416</v>
      </c>
      <c r="B95" s="302" t="s">
        <v>417</v>
      </c>
      <c r="C95" s="303">
        <v>45292</v>
      </c>
      <c r="D95" s="303">
        <v>45382</v>
      </c>
      <c r="E95" s="302" t="s">
        <v>339</v>
      </c>
      <c r="F95" s="303">
        <v>45342</v>
      </c>
      <c r="G95" s="302" t="s">
        <v>340</v>
      </c>
      <c r="H95" s="302" t="s">
        <v>341</v>
      </c>
      <c r="I95" s="302" t="s">
        <v>373</v>
      </c>
      <c r="J95" s="303">
        <v>45342</v>
      </c>
      <c r="K95" s="303">
        <v>45504</v>
      </c>
      <c r="L95" s="302" t="s">
        <v>374</v>
      </c>
      <c r="M95" s="302" t="s">
        <v>344</v>
      </c>
      <c r="N95" s="302" t="s">
        <v>345</v>
      </c>
      <c r="O95" s="302" t="s">
        <v>436</v>
      </c>
      <c r="P95" s="302" t="s">
        <v>437</v>
      </c>
      <c r="Q95" s="302" t="s">
        <v>375</v>
      </c>
      <c r="R95" s="302" t="s">
        <v>347</v>
      </c>
      <c r="S95" s="302" t="s">
        <v>348</v>
      </c>
      <c r="T95" s="302" t="s">
        <v>349</v>
      </c>
      <c r="U95" s="302" t="s">
        <v>350</v>
      </c>
      <c r="V95" s="302" t="s">
        <v>351</v>
      </c>
      <c r="W95" s="302" t="s">
        <v>352</v>
      </c>
      <c r="X95" s="302" t="s">
        <v>353</v>
      </c>
      <c r="Y95" s="302" t="s">
        <v>354</v>
      </c>
      <c r="Z95" s="302" t="s">
        <v>355</v>
      </c>
      <c r="AA95" s="302" t="s">
        <v>356</v>
      </c>
      <c r="AB95" s="302" t="s">
        <v>376</v>
      </c>
      <c r="AC95" s="302" t="s">
        <v>358</v>
      </c>
      <c r="AD95" s="302" t="s">
        <v>377</v>
      </c>
      <c r="AE95" s="304" t="s">
        <v>378</v>
      </c>
      <c r="AF95" s="302" t="s">
        <v>420</v>
      </c>
      <c r="AG95" s="302" t="s">
        <v>421</v>
      </c>
      <c r="AH95" s="302" t="s">
        <v>438</v>
      </c>
      <c r="AI95" s="302" t="s">
        <v>439</v>
      </c>
      <c r="AJ95" s="305">
        <v>31827000</v>
      </c>
      <c r="AK95" s="305">
        <v>0</v>
      </c>
      <c r="AL95" s="305">
        <v>0</v>
      </c>
      <c r="AM95" s="305">
        <v>31827000</v>
      </c>
      <c r="AN95" s="305">
        <v>1591350</v>
      </c>
      <c r="AO95" s="305">
        <v>30235650</v>
      </c>
      <c r="AP95" s="302" t="s">
        <v>440</v>
      </c>
      <c r="AQ95" s="302" t="s">
        <v>425</v>
      </c>
      <c r="AR95" s="302" t="s">
        <v>441</v>
      </c>
      <c r="AS95" s="302" t="s">
        <v>425</v>
      </c>
      <c r="AT95" s="303">
        <v>45342</v>
      </c>
      <c r="AU95" s="302" t="s">
        <v>427</v>
      </c>
    </row>
    <row r="96" spans="1:47" s="302" customFormat="1" ht="14.4" x14ac:dyDescent="0.3">
      <c r="A96" s="302" t="s">
        <v>416</v>
      </c>
      <c r="B96" s="302" t="s">
        <v>417</v>
      </c>
      <c r="C96" s="303">
        <v>45292</v>
      </c>
      <c r="D96" s="303">
        <v>45382</v>
      </c>
      <c r="E96" s="302" t="s">
        <v>339</v>
      </c>
      <c r="F96" s="303">
        <v>45342</v>
      </c>
      <c r="G96" s="302" t="s">
        <v>340</v>
      </c>
      <c r="H96" s="302" t="s">
        <v>341</v>
      </c>
      <c r="I96" s="302" t="s">
        <v>379</v>
      </c>
      <c r="J96" s="303">
        <v>45342</v>
      </c>
      <c r="K96" s="303">
        <v>45504</v>
      </c>
      <c r="L96" s="302" t="s">
        <v>374</v>
      </c>
      <c r="M96" s="302" t="s">
        <v>344</v>
      </c>
      <c r="N96" s="302" t="s">
        <v>345</v>
      </c>
      <c r="O96" s="302" t="s">
        <v>442</v>
      </c>
      <c r="P96" s="302" t="s">
        <v>443</v>
      </c>
      <c r="Q96" s="302" t="s">
        <v>380</v>
      </c>
      <c r="R96" s="302" t="s">
        <v>347</v>
      </c>
      <c r="S96" s="302" t="s">
        <v>348</v>
      </c>
      <c r="T96" s="302" t="s">
        <v>349</v>
      </c>
      <c r="U96" s="302" t="s">
        <v>350</v>
      </c>
      <c r="V96" s="302" t="s">
        <v>351</v>
      </c>
      <c r="W96" s="302" t="s">
        <v>352</v>
      </c>
      <c r="X96" s="302" t="s">
        <v>353</v>
      </c>
      <c r="Y96" s="302" t="s">
        <v>354</v>
      </c>
      <c r="Z96" s="302" t="s">
        <v>355</v>
      </c>
      <c r="AA96" s="302" t="s">
        <v>356</v>
      </c>
      <c r="AB96" s="302" t="s">
        <v>381</v>
      </c>
      <c r="AC96" s="302" t="s">
        <v>358</v>
      </c>
      <c r="AD96" s="302" t="s">
        <v>382</v>
      </c>
      <c r="AE96" s="304" t="s">
        <v>383</v>
      </c>
      <c r="AF96" s="302" t="s">
        <v>420</v>
      </c>
      <c r="AG96" s="302" t="s">
        <v>421</v>
      </c>
      <c r="AH96" s="302" t="s">
        <v>438</v>
      </c>
      <c r="AI96" s="302" t="s">
        <v>439</v>
      </c>
      <c r="AJ96" s="305">
        <v>31827000</v>
      </c>
      <c r="AK96" s="305">
        <v>0</v>
      </c>
      <c r="AL96" s="305">
        <v>0</v>
      </c>
      <c r="AM96" s="305">
        <v>31827000</v>
      </c>
      <c r="AN96" s="305">
        <v>1591350</v>
      </c>
      <c r="AO96" s="305">
        <v>30235650</v>
      </c>
      <c r="AP96" s="302" t="s">
        <v>444</v>
      </c>
      <c r="AQ96" s="302" t="s">
        <v>425</v>
      </c>
      <c r="AR96" s="302" t="s">
        <v>445</v>
      </c>
      <c r="AS96" s="302" t="s">
        <v>425</v>
      </c>
      <c r="AT96" s="303">
        <v>45342</v>
      </c>
      <c r="AU96" s="302" t="s">
        <v>427</v>
      </c>
    </row>
    <row r="97" spans="1:47" s="302" customFormat="1" ht="14.4" x14ac:dyDescent="0.3">
      <c r="A97" s="302" t="s">
        <v>416</v>
      </c>
      <c r="B97" s="302" t="s">
        <v>417</v>
      </c>
      <c r="C97" s="303">
        <v>45292</v>
      </c>
      <c r="D97" s="303">
        <v>45382</v>
      </c>
      <c r="E97" s="302" t="s">
        <v>339</v>
      </c>
      <c r="F97" s="303">
        <v>45343</v>
      </c>
      <c r="G97" s="302" t="s">
        <v>340</v>
      </c>
      <c r="H97" s="302" t="s">
        <v>341</v>
      </c>
      <c r="I97" s="302" t="s">
        <v>384</v>
      </c>
      <c r="J97" s="303">
        <v>45343</v>
      </c>
      <c r="K97" s="303">
        <v>45504</v>
      </c>
      <c r="L97" s="302" t="s">
        <v>385</v>
      </c>
      <c r="M97" s="302" t="s">
        <v>344</v>
      </c>
      <c r="N97" s="302" t="s">
        <v>345</v>
      </c>
      <c r="O97" s="302" t="s">
        <v>446</v>
      </c>
      <c r="P97" s="302" t="s">
        <v>447</v>
      </c>
      <c r="Q97" s="302" t="s">
        <v>386</v>
      </c>
      <c r="R97" s="302" t="s">
        <v>347</v>
      </c>
      <c r="S97" s="302" t="s">
        <v>348</v>
      </c>
      <c r="T97" s="302" t="s">
        <v>349</v>
      </c>
      <c r="U97" s="302" t="s">
        <v>350</v>
      </c>
      <c r="V97" s="302" t="s">
        <v>351</v>
      </c>
      <c r="W97" s="302" t="s">
        <v>352</v>
      </c>
      <c r="X97" s="302" t="s">
        <v>353</v>
      </c>
      <c r="Y97" s="302" t="s">
        <v>354</v>
      </c>
      <c r="Z97" s="302" t="s">
        <v>355</v>
      </c>
      <c r="AA97" s="302" t="s">
        <v>356</v>
      </c>
      <c r="AB97" s="302" t="s">
        <v>387</v>
      </c>
      <c r="AC97" s="302" t="s">
        <v>358</v>
      </c>
      <c r="AD97" s="302" t="s">
        <v>388</v>
      </c>
      <c r="AE97" s="304" t="s">
        <v>389</v>
      </c>
      <c r="AF97" s="302" t="s">
        <v>420</v>
      </c>
      <c r="AG97" s="302" t="s">
        <v>421</v>
      </c>
      <c r="AH97" s="302" t="s">
        <v>438</v>
      </c>
      <c r="AI97" s="302" t="s">
        <v>439</v>
      </c>
      <c r="AJ97" s="305">
        <v>31827000</v>
      </c>
      <c r="AK97" s="305">
        <v>0</v>
      </c>
      <c r="AL97" s="305">
        <v>0</v>
      </c>
      <c r="AM97" s="305">
        <v>31827000</v>
      </c>
      <c r="AN97" s="305">
        <v>1591350</v>
      </c>
      <c r="AO97" s="305">
        <v>30235650</v>
      </c>
      <c r="AP97" s="302" t="s">
        <v>448</v>
      </c>
      <c r="AQ97" s="302" t="s">
        <v>425</v>
      </c>
      <c r="AR97" s="302" t="s">
        <v>449</v>
      </c>
      <c r="AS97" s="302" t="s">
        <v>425</v>
      </c>
      <c r="AT97" s="303">
        <v>45343</v>
      </c>
      <c r="AU97" s="302" t="s">
        <v>427</v>
      </c>
    </row>
    <row r="98" spans="1:47" s="302" customFormat="1" ht="14.4" x14ac:dyDescent="0.3">
      <c r="A98" s="302" t="s">
        <v>416</v>
      </c>
      <c r="B98" s="302" t="s">
        <v>450</v>
      </c>
      <c r="C98" s="303">
        <v>45292</v>
      </c>
      <c r="D98" s="303">
        <v>45382</v>
      </c>
      <c r="E98" s="302" t="s">
        <v>339</v>
      </c>
      <c r="F98" s="303">
        <v>45363</v>
      </c>
      <c r="G98" s="302" t="s">
        <v>340</v>
      </c>
      <c r="H98" s="302" t="s">
        <v>341</v>
      </c>
      <c r="I98" s="302" t="s">
        <v>390</v>
      </c>
      <c r="J98" s="303">
        <v>45363</v>
      </c>
      <c r="K98" s="303">
        <v>45504</v>
      </c>
      <c r="L98" s="302" t="s">
        <v>391</v>
      </c>
      <c r="M98" s="302" t="s">
        <v>344</v>
      </c>
      <c r="N98" s="302" t="s">
        <v>345</v>
      </c>
      <c r="O98" s="302" t="s">
        <v>451</v>
      </c>
      <c r="P98" s="302" t="s">
        <v>452</v>
      </c>
      <c r="Q98" s="302" t="s">
        <v>392</v>
      </c>
      <c r="R98" s="302" t="s">
        <v>347</v>
      </c>
      <c r="S98" s="302" t="s">
        <v>348</v>
      </c>
      <c r="T98" s="302" t="s">
        <v>349</v>
      </c>
      <c r="U98" s="302" t="s">
        <v>350</v>
      </c>
      <c r="V98" s="302" t="s">
        <v>351</v>
      </c>
      <c r="W98" s="302" t="s">
        <v>352</v>
      </c>
      <c r="X98" s="302" t="s">
        <v>353</v>
      </c>
      <c r="Y98" s="302" t="s">
        <v>354</v>
      </c>
      <c r="Z98" s="302" t="s">
        <v>355</v>
      </c>
      <c r="AA98" s="302" t="s">
        <v>356</v>
      </c>
      <c r="AB98" s="302" t="s">
        <v>393</v>
      </c>
      <c r="AC98" s="302" t="s">
        <v>358</v>
      </c>
      <c r="AD98" s="302" t="s">
        <v>394</v>
      </c>
      <c r="AE98" s="307" t="s">
        <v>395</v>
      </c>
      <c r="AF98" s="302" t="s">
        <v>420</v>
      </c>
      <c r="AG98" s="302" t="s">
        <v>421</v>
      </c>
      <c r="AH98" s="302" t="s">
        <v>438</v>
      </c>
      <c r="AI98" s="302" t="s">
        <v>439</v>
      </c>
      <c r="AJ98" s="305">
        <v>31827000</v>
      </c>
      <c r="AK98" s="305">
        <v>0</v>
      </c>
      <c r="AL98" s="305">
        <v>0</v>
      </c>
      <c r="AM98" s="305">
        <v>31827000</v>
      </c>
      <c r="AN98" s="305">
        <v>0</v>
      </c>
      <c r="AO98" s="305">
        <v>31827000</v>
      </c>
      <c r="AP98" s="302" t="s">
        <v>453</v>
      </c>
      <c r="AQ98" s="302" t="s">
        <v>425</v>
      </c>
      <c r="AR98" s="302" t="s">
        <v>454</v>
      </c>
      <c r="AS98" s="302" t="s">
        <v>425</v>
      </c>
      <c r="AT98" s="303">
        <v>45363</v>
      </c>
      <c r="AU98" s="302" t="s">
        <v>427</v>
      </c>
    </row>
    <row r="99" spans="1:47" s="302" customFormat="1" ht="14.4" x14ac:dyDescent="0.3">
      <c r="A99" s="302" t="s">
        <v>416</v>
      </c>
      <c r="B99" s="302" t="s">
        <v>450</v>
      </c>
      <c r="C99" s="303">
        <v>45292</v>
      </c>
      <c r="D99" s="303">
        <v>45382</v>
      </c>
      <c r="E99" s="302" t="s">
        <v>339</v>
      </c>
      <c r="F99" s="303">
        <v>45369</v>
      </c>
      <c r="G99" s="302" t="s">
        <v>340</v>
      </c>
      <c r="H99" s="302" t="s">
        <v>341</v>
      </c>
      <c r="I99" s="302" t="s">
        <v>396</v>
      </c>
      <c r="J99" s="303">
        <v>45369</v>
      </c>
      <c r="K99" s="303">
        <v>45504</v>
      </c>
      <c r="L99" s="302" t="s">
        <v>397</v>
      </c>
      <c r="M99" s="302" t="s">
        <v>344</v>
      </c>
      <c r="N99" s="302" t="s">
        <v>345</v>
      </c>
      <c r="O99" s="302" t="s">
        <v>455</v>
      </c>
      <c r="P99" s="302" t="s">
        <v>456</v>
      </c>
      <c r="Q99" s="302" t="s">
        <v>398</v>
      </c>
      <c r="R99" s="302" t="s">
        <v>347</v>
      </c>
      <c r="S99" s="302" t="s">
        <v>348</v>
      </c>
      <c r="T99" s="302" t="s">
        <v>349</v>
      </c>
      <c r="U99" s="302" t="s">
        <v>350</v>
      </c>
      <c r="V99" s="302" t="s">
        <v>351</v>
      </c>
      <c r="W99" s="302" t="s">
        <v>352</v>
      </c>
      <c r="X99" s="302" t="s">
        <v>353</v>
      </c>
      <c r="Y99" s="302" t="s">
        <v>354</v>
      </c>
      <c r="Z99" s="302" t="s">
        <v>355</v>
      </c>
      <c r="AA99" s="302" t="s">
        <v>356</v>
      </c>
      <c r="AB99" s="302" t="s">
        <v>399</v>
      </c>
      <c r="AC99" s="302" t="s">
        <v>358</v>
      </c>
      <c r="AD99" s="302" t="s">
        <v>400</v>
      </c>
      <c r="AE99" s="304" t="s">
        <v>401</v>
      </c>
      <c r="AF99" s="302" t="s">
        <v>420</v>
      </c>
      <c r="AG99" s="302" t="s">
        <v>421</v>
      </c>
      <c r="AH99" s="302" t="s">
        <v>438</v>
      </c>
      <c r="AI99" s="302" t="s">
        <v>439</v>
      </c>
      <c r="AJ99" s="305">
        <v>31827000</v>
      </c>
      <c r="AK99" s="305">
        <v>0</v>
      </c>
      <c r="AL99" s="305">
        <v>0</v>
      </c>
      <c r="AM99" s="305">
        <v>31827000</v>
      </c>
      <c r="AN99" s="305">
        <v>0</v>
      </c>
      <c r="AO99" s="305">
        <v>31827000</v>
      </c>
      <c r="AP99" s="302" t="s">
        <v>457</v>
      </c>
      <c r="AQ99" s="302" t="s">
        <v>425</v>
      </c>
      <c r="AR99" s="302" t="s">
        <v>458</v>
      </c>
      <c r="AS99" s="302" t="s">
        <v>425</v>
      </c>
      <c r="AT99" s="303">
        <v>45369</v>
      </c>
      <c r="AU99" s="302" t="s">
        <v>427</v>
      </c>
    </row>
    <row r="100" spans="1:47" s="302" customFormat="1" ht="14.4" x14ac:dyDescent="0.3">
      <c r="A100" s="302" t="s">
        <v>416</v>
      </c>
      <c r="B100" s="302" t="s">
        <v>450</v>
      </c>
      <c r="C100" s="303">
        <v>45292</v>
      </c>
      <c r="D100" s="303">
        <v>45382</v>
      </c>
      <c r="E100" s="302" t="s">
        <v>339</v>
      </c>
      <c r="F100" s="303">
        <v>45372</v>
      </c>
      <c r="G100" s="302" t="s">
        <v>402</v>
      </c>
      <c r="H100" s="302" t="s">
        <v>403</v>
      </c>
      <c r="I100" s="302" t="s">
        <v>404</v>
      </c>
      <c r="J100" s="303">
        <v>45372</v>
      </c>
      <c r="K100" s="303">
        <v>45504</v>
      </c>
      <c r="L100" s="302" t="s">
        <v>405</v>
      </c>
      <c r="M100" s="302" t="s">
        <v>344</v>
      </c>
      <c r="N100" s="302" t="s">
        <v>345</v>
      </c>
      <c r="O100" s="302" t="s">
        <v>459</v>
      </c>
      <c r="P100" s="302" t="s">
        <v>460</v>
      </c>
      <c r="Q100" s="302" t="s">
        <v>406</v>
      </c>
      <c r="R100" s="302" t="s">
        <v>347</v>
      </c>
      <c r="S100" s="302" t="s">
        <v>348</v>
      </c>
      <c r="T100" s="302" t="s">
        <v>349</v>
      </c>
      <c r="U100" s="302" t="s">
        <v>350</v>
      </c>
      <c r="V100" s="302" t="s">
        <v>351</v>
      </c>
      <c r="W100" s="302" t="s">
        <v>352</v>
      </c>
      <c r="X100" s="302" t="s">
        <v>353</v>
      </c>
      <c r="Y100" s="302" t="s">
        <v>354</v>
      </c>
      <c r="Z100" s="302" t="s">
        <v>355</v>
      </c>
      <c r="AA100" s="302" t="s">
        <v>356</v>
      </c>
      <c r="AB100" s="302" t="s">
        <v>407</v>
      </c>
      <c r="AC100" s="302" t="s">
        <v>358</v>
      </c>
      <c r="AD100" s="302" t="s">
        <v>408</v>
      </c>
      <c r="AE100" s="304" t="s">
        <v>409</v>
      </c>
      <c r="AF100" s="302" t="s">
        <v>420</v>
      </c>
      <c r="AG100" s="302" t="s">
        <v>421</v>
      </c>
      <c r="AH100" s="302" t="s">
        <v>438</v>
      </c>
      <c r="AI100" s="302" t="s">
        <v>439</v>
      </c>
      <c r="AJ100" s="305">
        <v>13791700</v>
      </c>
      <c r="AK100" s="305">
        <v>0</v>
      </c>
      <c r="AL100" s="305">
        <v>0</v>
      </c>
      <c r="AM100" s="305">
        <v>13791700</v>
      </c>
      <c r="AN100" s="305">
        <v>0</v>
      </c>
      <c r="AO100" s="305">
        <v>13791700</v>
      </c>
      <c r="AP100" s="302" t="s">
        <v>461</v>
      </c>
      <c r="AQ100" s="302" t="s">
        <v>425</v>
      </c>
      <c r="AR100" s="302" t="s">
        <v>462</v>
      </c>
      <c r="AS100" s="302" t="s">
        <v>425</v>
      </c>
      <c r="AT100" s="303">
        <v>45372</v>
      </c>
      <c r="AU100" s="302" t="s">
        <v>427</v>
      </c>
    </row>
  </sheetData>
  <mergeCells count="48">
    <mergeCell ref="A4:BI4"/>
    <mergeCell ref="BJ4:BL4"/>
    <mergeCell ref="A5:AE5"/>
    <mergeCell ref="AG5:BL5"/>
    <mergeCell ref="B6:BL6"/>
    <mergeCell ref="A1:BI1"/>
    <mergeCell ref="BJ1:BL1"/>
    <mergeCell ref="A2:BI2"/>
    <mergeCell ref="BJ2:BL2"/>
    <mergeCell ref="A3:BI3"/>
    <mergeCell ref="BJ3:BL3"/>
    <mergeCell ref="AZ9:BA9"/>
    <mergeCell ref="BB9:BG9"/>
    <mergeCell ref="BH9:BM9"/>
    <mergeCell ref="B7:BL7"/>
    <mergeCell ref="A9:A10"/>
    <mergeCell ref="D9:E9"/>
    <mergeCell ref="H9:I9"/>
    <mergeCell ref="L9:M9"/>
    <mergeCell ref="P9:Q9"/>
    <mergeCell ref="AM9:AN9"/>
    <mergeCell ref="AT9:AU9"/>
    <mergeCell ref="AX9:AY9"/>
    <mergeCell ref="AO9:AP9"/>
    <mergeCell ref="T37:Y37"/>
    <mergeCell ref="Z37:AE37"/>
    <mergeCell ref="AG37:AG38"/>
    <mergeCell ref="A37:A38"/>
    <mergeCell ref="D37:E37"/>
    <mergeCell ref="H37:I37"/>
    <mergeCell ref="L37:M37"/>
    <mergeCell ref="P37:Q37"/>
    <mergeCell ref="AK37:AL37"/>
    <mergeCell ref="AO37:AP37"/>
    <mergeCell ref="AS37:AT37"/>
    <mergeCell ref="R37:S37"/>
    <mergeCell ref="T9:Y9"/>
    <mergeCell ref="Z9:AE9"/>
    <mergeCell ref="AG9:AG10"/>
    <mergeCell ref="AK9:AL9"/>
    <mergeCell ref="R9:S9"/>
    <mergeCell ref="AI9:AJ9"/>
    <mergeCell ref="B34:BL34"/>
    <mergeCell ref="B35:BL35"/>
    <mergeCell ref="AW37:AX37"/>
    <mergeCell ref="AY37:AZ37"/>
    <mergeCell ref="BA37:BF37"/>
    <mergeCell ref="BG37:BL37"/>
  </mergeCells>
  <printOptions horizontalCentered="1"/>
  <pageMargins left="0.19685039370078741" right="0.19685039370078741" top="0.19685039370078741" bottom="0.19685039370078741" header="0" footer="0"/>
  <pageSetup scale="17"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view="pageBreakPreview" topLeftCell="A35" zoomScale="85" zoomScaleNormal="90" zoomScaleSheetLayoutView="85" workbookViewId="0">
      <selection activeCell="D60" sqref="D60"/>
    </sheetView>
  </sheetViews>
  <sheetFormatPr baseColWidth="10" defaultColWidth="11.44140625" defaultRowHeight="14.4" x14ac:dyDescent="0.3"/>
  <cols>
    <col min="1" max="1" width="21" style="2" customWidth="1"/>
    <col min="2" max="4" width="20.5546875" style="2" customWidth="1"/>
    <col min="5" max="5" width="24.33203125" style="2" customWidth="1"/>
    <col min="6" max="16384" width="11.44140625" style="2"/>
  </cols>
  <sheetData>
    <row r="1" spans="1:5" ht="16.5" customHeight="1" x14ac:dyDescent="0.3">
      <c r="A1" s="774"/>
      <c r="B1" s="777" t="s">
        <v>0</v>
      </c>
      <c r="C1" s="777"/>
      <c r="D1" s="777"/>
      <c r="E1" s="94" t="s">
        <v>1</v>
      </c>
    </row>
    <row r="2" spans="1:5" ht="20.25" customHeight="1" x14ac:dyDescent="0.3">
      <c r="A2" s="775"/>
      <c r="B2" s="778" t="s">
        <v>2</v>
      </c>
      <c r="C2" s="778"/>
      <c r="D2" s="778"/>
      <c r="E2" s="95" t="s">
        <v>3</v>
      </c>
    </row>
    <row r="3" spans="1:5" ht="30" customHeight="1" x14ac:dyDescent="0.3">
      <c r="A3" s="775"/>
      <c r="B3" s="670" t="s">
        <v>4</v>
      </c>
      <c r="C3" s="670"/>
      <c r="D3" s="670"/>
      <c r="E3" s="95" t="s">
        <v>5</v>
      </c>
    </row>
    <row r="4" spans="1:5" ht="16.5" customHeight="1" thickBot="1" x14ac:dyDescent="0.35">
      <c r="A4" s="776"/>
      <c r="B4" s="570"/>
      <c r="C4" s="570"/>
      <c r="D4" s="570"/>
      <c r="E4" s="96" t="s">
        <v>463</v>
      </c>
    </row>
    <row r="5" spans="1:5" ht="9" customHeight="1" thickBot="1" x14ac:dyDescent="0.35"/>
    <row r="6" spans="1:5" ht="14.25" customHeight="1" x14ac:dyDescent="0.3">
      <c r="A6" s="788" t="s">
        <v>464</v>
      </c>
      <c r="B6" s="479"/>
      <c r="C6" s="479"/>
      <c r="D6" s="479"/>
      <c r="E6" s="789"/>
    </row>
    <row r="7" spans="1:5" ht="15.75" customHeight="1" thickBot="1" x14ac:dyDescent="0.35">
      <c r="A7" s="97" t="s">
        <v>465</v>
      </c>
      <c r="B7" s="98" t="s">
        <v>466</v>
      </c>
      <c r="C7" s="779" t="s">
        <v>467</v>
      </c>
      <c r="D7" s="779"/>
      <c r="E7" s="780"/>
    </row>
    <row r="8" spans="1:5" ht="28.8" x14ac:dyDescent="0.3">
      <c r="A8" s="230" t="s">
        <v>468</v>
      </c>
      <c r="B8" s="231" t="s">
        <v>469</v>
      </c>
      <c r="C8" s="783" t="s">
        <v>470</v>
      </c>
      <c r="D8" s="784"/>
      <c r="E8" s="785"/>
    </row>
    <row r="9" spans="1:5" ht="43.2" x14ac:dyDescent="0.3">
      <c r="A9" s="230" t="s">
        <v>468</v>
      </c>
      <c r="B9" s="231" t="s">
        <v>471</v>
      </c>
      <c r="C9" s="783" t="s">
        <v>472</v>
      </c>
      <c r="D9" s="784"/>
      <c r="E9" s="785"/>
    </row>
    <row r="10" spans="1:5" ht="71.25" customHeight="1" x14ac:dyDescent="0.3">
      <c r="A10" s="282">
        <v>45357</v>
      </c>
      <c r="B10" s="231" t="s">
        <v>473</v>
      </c>
      <c r="C10" s="783" t="s">
        <v>474</v>
      </c>
      <c r="D10" s="784"/>
      <c r="E10" s="785"/>
    </row>
    <row r="11" spans="1:5" x14ac:dyDescent="0.3">
      <c r="A11" s="232"/>
      <c r="B11" s="233"/>
      <c r="C11" s="781"/>
      <c r="D11" s="782"/>
      <c r="E11" s="526"/>
    </row>
    <row r="12" spans="1:5" x14ac:dyDescent="0.3">
      <c r="A12" s="232"/>
      <c r="B12" s="233"/>
      <c r="C12" s="781"/>
      <c r="D12" s="782"/>
      <c r="E12" s="526"/>
    </row>
    <row r="13" spans="1:5" x14ac:dyDescent="0.3">
      <c r="A13" s="232"/>
      <c r="B13" s="233"/>
      <c r="C13" s="781"/>
      <c r="D13" s="782"/>
      <c r="E13" s="526"/>
    </row>
    <row r="14" spans="1:5" x14ac:dyDescent="0.3">
      <c r="A14" s="232"/>
      <c r="B14" s="233"/>
      <c r="C14" s="781"/>
      <c r="D14" s="782"/>
      <c r="E14" s="526"/>
    </row>
    <row r="15" spans="1:5" x14ac:dyDescent="0.3">
      <c r="A15" s="232"/>
      <c r="B15" s="233"/>
      <c r="C15" s="781"/>
      <c r="D15" s="782"/>
      <c r="E15" s="526"/>
    </row>
    <row r="16" spans="1:5" x14ac:dyDescent="0.3">
      <c r="A16" s="232"/>
      <c r="B16" s="233"/>
      <c r="C16" s="781"/>
      <c r="D16" s="782"/>
      <c r="E16" s="526"/>
    </row>
    <row r="17" spans="1:5" x14ac:dyDescent="0.3">
      <c r="A17" s="232"/>
      <c r="B17" s="233"/>
      <c r="C17" s="781"/>
      <c r="D17" s="782"/>
      <c r="E17" s="526"/>
    </row>
    <row r="18" spans="1:5" x14ac:dyDescent="0.3">
      <c r="A18" s="232"/>
      <c r="B18" s="233"/>
      <c r="C18" s="781"/>
      <c r="D18" s="782"/>
      <c r="E18" s="526"/>
    </row>
    <row r="19" spans="1:5" x14ac:dyDescent="0.3">
      <c r="A19" s="232"/>
      <c r="B19" s="233"/>
      <c r="C19" s="781"/>
      <c r="D19" s="782"/>
      <c r="E19" s="526"/>
    </row>
    <row r="20" spans="1:5" x14ac:dyDescent="0.3">
      <c r="A20" s="232"/>
      <c r="B20" s="233"/>
      <c r="C20" s="781"/>
      <c r="D20" s="782"/>
      <c r="E20" s="526"/>
    </row>
    <row r="21" spans="1:5" x14ac:dyDescent="0.3">
      <c r="A21" s="232"/>
      <c r="B21" s="233"/>
      <c r="C21" s="781"/>
      <c r="D21" s="782"/>
      <c r="E21" s="526"/>
    </row>
    <row r="22" spans="1:5" x14ac:dyDescent="0.3">
      <c r="A22" s="232"/>
      <c r="B22" s="233"/>
      <c r="C22" s="781"/>
      <c r="D22" s="782"/>
      <c r="E22" s="526"/>
    </row>
    <row r="23" spans="1:5" x14ac:dyDescent="0.3">
      <c r="A23" s="232"/>
      <c r="B23" s="233"/>
      <c r="C23" s="781"/>
      <c r="D23" s="782"/>
      <c r="E23" s="526"/>
    </row>
    <row r="24" spans="1:5" x14ac:dyDescent="0.3">
      <c r="A24" s="232"/>
      <c r="B24" s="233"/>
      <c r="C24" s="781"/>
      <c r="D24" s="782"/>
      <c r="E24" s="526"/>
    </row>
    <row r="25" spans="1:5" x14ac:dyDescent="0.3">
      <c r="A25" s="232"/>
      <c r="B25" s="233"/>
      <c r="C25" s="781"/>
      <c r="D25" s="782"/>
      <c r="E25" s="526"/>
    </row>
    <row r="26" spans="1:5" x14ac:dyDescent="0.3">
      <c r="A26" s="232"/>
      <c r="B26" s="233"/>
      <c r="C26" s="781"/>
      <c r="D26" s="782"/>
      <c r="E26" s="526"/>
    </row>
    <row r="27" spans="1:5" x14ac:dyDescent="0.3">
      <c r="A27" s="232"/>
      <c r="B27" s="233"/>
      <c r="C27" s="781"/>
      <c r="D27" s="782"/>
      <c r="E27" s="526"/>
    </row>
    <row r="28" spans="1:5" x14ac:dyDescent="0.3">
      <c r="A28" s="232"/>
      <c r="B28" s="233"/>
      <c r="C28" s="781"/>
      <c r="D28" s="782"/>
      <c r="E28" s="526"/>
    </row>
    <row r="29" spans="1:5" x14ac:dyDescent="0.3">
      <c r="A29" s="232"/>
      <c r="B29" s="233"/>
      <c r="C29" s="781"/>
      <c r="D29" s="782"/>
      <c r="E29" s="526"/>
    </row>
    <row r="30" spans="1:5" x14ac:dyDescent="0.3">
      <c r="A30" s="232"/>
      <c r="B30" s="233"/>
      <c r="C30" s="781"/>
      <c r="D30" s="782"/>
      <c r="E30" s="526"/>
    </row>
    <row r="31" spans="1:5" x14ac:dyDescent="0.3">
      <c r="A31" s="232"/>
      <c r="B31" s="233"/>
      <c r="C31" s="781"/>
      <c r="D31" s="782"/>
      <c r="E31" s="526"/>
    </row>
    <row r="32" spans="1:5" x14ac:dyDescent="0.3">
      <c r="A32" s="232"/>
      <c r="B32" s="233"/>
      <c r="C32" s="781"/>
      <c r="D32" s="782"/>
      <c r="E32" s="526"/>
    </row>
    <row r="33" spans="1:5" x14ac:dyDescent="0.3">
      <c r="A33" s="232"/>
      <c r="B33" s="233"/>
      <c r="C33" s="781"/>
      <c r="D33" s="782"/>
      <c r="E33" s="526"/>
    </row>
    <row r="34" spans="1:5" x14ac:dyDescent="0.3">
      <c r="A34" s="232"/>
      <c r="B34" s="233"/>
      <c r="C34" s="781"/>
      <c r="D34" s="782"/>
      <c r="E34" s="526"/>
    </row>
    <row r="35" spans="1:5" ht="15" thickBot="1" x14ac:dyDescent="0.35">
      <c r="A35" s="234"/>
      <c r="B35" s="235"/>
      <c r="C35" s="786"/>
      <c r="D35" s="787"/>
      <c r="E35" s="53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scale="8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D5B6-34A3-41BC-832B-3D32664A4CD8}">
  <sheetPr>
    <tabColor rgb="FFBCFBB5"/>
  </sheetPr>
  <dimension ref="A1:AA18"/>
  <sheetViews>
    <sheetView topLeftCell="C1" zoomScale="80" zoomScaleNormal="80" workbookViewId="0">
      <selection activeCell="K15" sqref="K15"/>
    </sheetView>
  </sheetViews>
  <sheetFormatPr baseColWidth="10" defaultColWidth="9.109375" defaultRowHeight="14.4" x14ac:dyDescent="0.3"/>
  <cols>
    <col min="1" max="8" width="11.44140625" style="2" customWidth="1"/>
    <col min="9" max="9" width="12.44140625" style="2" bestFit="1" customWidth="1"/>
    <col min="10" max="256" width="11.44140625" style="2" customWidth="1"/>
    <col min="257" max="16384" width="9.109375" style="2"/>
  </cols>
  <sheetData>
    <row r="1" spans="1:27" s="56" customFormat="1" ht="40.200000000000003" thickBot="1" x14ac:dyDescent="0.35">
      <c r="A1" s="175" t="s">
        <v>310</v>
      </c>
      <c r="B1" s="175">
        <v>2020</v>
      </c>
      <c r="C1" s="175">
        <v>2021</v>
      </c>
      <c r="D1" s="175">
        <v>2022</v>
      </c>
      <c r="E1" s="175">
        <v>2023</v>
      </c>
      <c r="F1" s="175">
        <v>2024</v>
      </c>
      <c r="G1" s="175" t="s">
        <v>475</v>
      </c>
      <c r="H1" s="176"/>
      <c r="I1" s="177" t="s">
        <v>476</v>
      </c>
      <c r="J1" s="177" t="s">
        <v>477</v>
      </c>
      <c r="K1" s="177" t="s">
        <v>478</v>
      </c>
      <c r="L1" s="177" t="s">
        <v>479</v>
      </c>
      <c r="M1" s="177"/>
      <c r="N1" s="790" t="s">
        <v>480</v>
      </c>
      <c r="O1" s="177" t="s">
        <v>481</v>
      </c>
      <c r="P1" s="177" t="s">
        <v>482</v>
      </c>
      <c r="Q1" s="177" t="s">
        <v>483</v>
      </c>
      <c r="R1" s="177" t="s">
        <v>484</v>
      </c>
      <c r="S1" s="177" t="s">
        <v>485</v>
      </c>
      <c r="T1" s="177" t="s">
        <v>486</v>
      </c>
      <c r="U1" s="177" t="s">
        <v>487</v>
      </c>
      <c r="V1" s="177" t="s">
        <v>488</v>
      </c>
      <c r="W1" s="177" t="s">
        <v>489</v>
      </c>
      <c r="X1" s="177" t="s">
        <v>490</v>
      </c>
      <c r="Y1" s="177" t="s">
        <v>491</v>
      </c>
      <c r="Z1" s="177" t="s">
        <v>492</v>
      </c>
    </row>
    <row r="2" spans="1:27" ht="15" thickBot="1" x14ac:dyDescent="0.35">
      <c r="A2" s="178" t="s">
        <v>493</v>
      </c>
      <c r="B2" s="179">
        <v>2000</v>
      </c>
      <c r="C2" s="180">
        <v>7000</v>
      </c>
      <c r="D2" s="180">
        <v>7000</v>
      </c>
      <c r="E2" s="180">
        <v>7000</v>
      </c>
      <c r="F2" s="181">
        <v>3100</v>
      </c>
      <c r="G2" s="178">
        <f>SUM(B2:F2)</f>
        <v>26100</v>
      </c>
      <c r="H2" s="47"/>
      <c r="I2" s="184">
        <f>O9+P9+Q9</f>
        <v>1463</v>
      </c>
      <c r="J2" s="184">
        <f>R9+S9+T9</f>
        <v>1511</v>
      </c>
      <c r="K2" s="182"/>
      <c r="L2" s="182"/>
      <c r="M2" s="194">
        <f>SUM(I2:L2)</f>
        <v>2974</v>
      </c>
      <c r="N2" s="790"/>
      <c r="O2" s="182">
        <f>'M1-DGC'!D35</f>
        <v>0</v>
      </c>
      <c r="P2" s="182">
        <f>'M1-DGC'!E35</f>
        <v>700</v>
      </c>
      <c r="Q2" s="182">
        <f>'M1-DGC'!F35</f>
        <v>700</v>
      </c>
      <c r="R2" s="182">
        <f>'M1-DGC'!G35</f>
        <v>700</v>
      </c>
      <c r="S2" s="182">
        <f>'M1-DGC'!H35</f>
        <v>1000</v>
      </c>
      <c r="T2" s="182">
        <f>'M1-DGC'!I35</f>
        <v>0</v>
      </c>
      <c r="U2" s="182"/>
      <c r="V2" s="182"/>
      <c r="W2" s="182"/>
      <c r="X2" s="182"/>
      <c r="Y2" s="182"/>
      <c r="Z2" s="182"/>
      <c r="AA2" s="183">
        <f>SUM(O2:Z2)</f>
        <v>3100</v>
      </c>
    </row>
    <row r="3" spans="1:27" x14ac:dyDescent="0.3">
      <c r="A3" s="178" t="s">
        <v>494</v>
      </c>
      <c r="B3" s="179">
        <v>15</v>
      </c>
      <c r="C3" s="180">
        <v>31</v>
      </c>
      <c r="D3" s="180">
        <v>31</v>
      </c>
      <c r="E3" s="180">
        <v>23</v>
      </c>
      <c r="F3" s="181">
        <v>0</v>
      </c>
      <c r="G3" s="178">
        <f>SUM(B3:F3)</f>
        <v>100</v>
      </c>
      <c r="H3" s="47"/>
      <c r="I3" s="184"/>
      <c r="J3" s="184"/>
      <c r="K3" s="184"/>
      <c r="L3" s="184"/>
      <c r="M3" s="195">
        <f>SUM(I3:L3)</f>
        <v>0</v>
      </c>
      <c r="N3" s="790"/>
      <c r="O3" s="184">
        <v>0</v>
      </c>
      <c r="P3" s="184">
        <v>0</v>
      </c>
      <c r="Q3" s="184">
        <v>0</v>
      </c>
      <c r="R3" s="184">
        <v>0</v>
      </c>
      <c r="S3" s="184">
        <v>0</v>
      </c>
      <c r="T3" s="184">
        <v>0</v>
      </c>
      <c r="U3" s="184"/>
      <c r="V3" s="184"/>
      <c r="W3" s="184"/>
      <c r="X3" s="184"/>
      <c r="Y3" s="184"/>
      <c r="Z3" s="184"/>
      <c r="AA3" s="185">
        <f>SUM(O3:Z3)</f>
        <v>0</v>
      </c>
    </row>
    <row r="4" spans="1:27" ht="15" thickBot="1" x14ac:dyDescent="0.35">
      <c r="A4" s="186" t="s">
        <v>361</v>
      </c>
      <c r="B4" s="187">
        <v>20</v>
      </c>
      <c r="C4" s="188">
        <v>20</v>
      </c>
      <c r="D4" s="188">
        <v>20</v>
      </c>
      <c r="E4" s="188">
        <v>20</v>
      </c>
      <c r="F4" s="189">
        <v>20</v>
      </c>
      <c r="G4" s="186">
        <f>SUM(B4:F4)</f>
        <v>100</v>
      </c>
      <c r="H4" s="47"/>
      <c r="I4" s="184">
        <f>O11+P11+Q11</f>
        <v>2.0714285714285721</v>
      </c>
      <c r="J4" s="184">
        <f>R11+S11+T11</f>
        <v>7.9285714285714297</v>
      </c>
      <c r="K4" s="184"/>
      <c r="L4" s="184"/>
      <c r="M4" s="196">
        <f>SUM(I4:L4)</f>
        <v>10.000000000000002</v>
      </c>
      <c r="N4" s="790"/>
      <c r="O4" s="193">
        <v>0</v>
      </c>
      <c r="P4" s="193">
        <f>'M3-SCPI'!E35*$V$16/$U$16</f>
        <v>0.14285714285714285</v>
      </c>
      <c r="Q4" s="193">
        <f>'M3-SCPI'!F35*$V$16/$U$16</f>
        <v>1.8571428571428574</v>
      </c>
      <c r="R4" s="193">
        <f>'M3-SCPI'!G35*$V$16/$U$16</f>
        <v>4.1428571428571432</v>
      </c>
      <c r="S4" s="193">
        <f>'M3-SCPI'!H35*$V$16/$U$16</f>
        <v>3.8571428571428577</v>
      </c>
      <c r="T4" s="193">
        <f>'M3-SCPI'!I35*$V$16/$U$16</f>
        <v>0</v>
      </c>
      <c r="U4" s="184"/>
      <c r="V4" s="184"/>
      <c r="W4" s="184"/>
      <c r="X4" s="184"/>
      <c r="Y4" s="184"/>
      <c r="Z4" s="184"/>
      <c r="AA4" s="185">
        <f>SUM(O4:Z4)</f>
        <v>10.000000000000002</v>
      </c>
    </row>
    <row r="5" spans="1:27" x14ac:dyDescent="0.3">
      <c r="A5" s="178" t="s">
        <v>495</v>
      </c>
      <c r="B5" s="179">
        <f>AVERAGE(B3:B4)</f>
        <v>17.5</v>
      </c>
      <c r="C5" s="180">
        <f>AVERAGE(C3:C4)</f>
        <v>25.5</v>
      </c>
      <c r="D5" s="180">
        <f>AVERAGE(D3:D4)</f>
        <v>25.5</v>
      </c>
      <c r="E5" s="180">
        <f>AVERAGE(E3:E4)</f>
        <v>21.5</v>
      </c>
      <c r="F5" s="181">
        <f>AVERAGE(F3:F4)</f>
        <v>10</v>
      </c>
      <c r="G5" s="178">
        <f>SUM(B5:F5)</f>
        <v>100</v>
      </c>
      <c r="H5" s="47"/>
      <c r="I5" s="190">
        <f>AVERAGE(I3,I4)</f>
        <v>2.0714285714285721</v>
      </c>
      <c r="J5" s="190">
        <f>AVERAGE(J3,J4)</f>
        <v>7.9285714285714297</v>
      </c>
      <c r="K5" s="190"/>
      <c r="L5" s="190"/>
      <c r="M5" s="196">
        <f>AVERAGE(M3:M4)</f>
        <v>5.0000000000000009</v>
      </c>
      <c r="N5" s="790"/>
      <c r="O5" s="190">
        <f>SUM(O3:O4)</f>
        <v>0</v>
      </c>
      <c r="P5" s="190">
        <f t="shared" ref="P5:T5" si="0">SUM(P3:P4)</f>
        <v>0.14285714285714285</v>
      </c>
      <c r="Q5" s="190">
        <f t="shared" si="0"/>
        <v>1.8571428571428574</v>
      </c>
      <c r="R5" s="190">
        <f t="shared" si="0"/>
        <v>4.1428571428571432</v>
      </c>
      <c r="S5" s="190">
        <f t="shared" si="0"/>
        <v>3.8571428571428577</v>
      </c>
      <c r="T5" s="190">
        <f t="shared" si="0"/>
        <v>0</v>
      </c>
      <c r="U5" s="190"/>
      <c r="V5" s="190"/>
      <c r="W5" s="190"/>
      <c r="X5" s="190"/>
      <c r="Y5" s="190"/>
      <c r="Z5" s="190"/>
      <c r="AA5" s="191">
        <f>SUM(O5:Z5)</f>
        <v>10.000000000000002</v>
      </c>
    </row>
    <row r="6" spans="1:27" ht="15" thickBot="1" x14ac:dyDescent="0.35">
      <c r="A6" s="186" t="s">
        <v>496</v>
      </c>
      <c r="B6" s="187">
        <v>18</v>
      </c>
      <c r="C6" s="188">
        <v>25</v>
      </c>
      <c r="D6" s="188">
        <v>25</v>
      </c>
      <c r="E6" s="188">
        <v>22</v>
      </c>
      <c r="F6" s="189">
        <v>10</v>
      </c>
      <c r="G6" s="186">
        <f>SUM(B6:F6)</f>
        <v>100</v>
      </c>
      <c r="H6" s="47"/>
      <c r="I6" s="47"/>
      <c r="J6" s="47"/>
      <c r="K6" s="47"/>
      <c r="L6" s="47"/>
      <c r="N6" s="25"/>
      <c r="P6" s="197"/>
      <c r="AA6" s="198"/>
    </row>
    <row r="7" spans="1:27" x14ac:dyDescent="0.3">
      <c r="N7" s="25"/>
    </row>
    <row r="8" spans="1:27" ht="39.6" x14ac:dyDescent="0.3">
      <c r="N8" s="790" t="s">
        <v>497</v>
      </c>
      <c r="O8" s="177" t="s">
        <v>481</v>
      </c>
      <c r="P8" s="177" t="s">
        <v>482</v>
      </c>
      <c r="Q8" s="177" t="s">
        <v>483</v>
      </c>
      <c r="R8" s="177" t="s">
        <v>484</v>
      </c>
      <c r="S8" s="177" t="s">
        <v>485</v>
      </c>
      <c r="T8" s="177" t="s">
        <v>486</v>
      </c>
      <c r="U8" s="177" t="s">
        <v>487</v>
      </c>
      <c r="V8" s="177" t="s">
        <v>488</v>
      </c>
      <c r="W8" s="177" t="s">
        <v>489</v>
      </c>
      <c r="X8" s="177" t="s">
        <v>490</v>
      </c>
      <c r="Y8" s="177" t="s">
        <v>491</v>
      </c>
      <c r="Z8" s="177" t="s">
        <v>492</v>
      </c>
      <c r="AA8" s="56"/>
    </row>
    <row r="9" spans="1:27" x14ac:dyDescent="0.3">
      <c r="N9" s="790"/>
      <c r="O9" s="182">
        <f>'M1-DGC'!D36</f>
        <v>0</v>
      </c>
      <c r="P9" s="182">
        <f>'M1-DGC'!E36</f>
        <v>692</v>
      </c>
      <c r="Q9" s="182">
        <f>'M1-DGC'!F36</f>
        <v>771</v>
      </c>
      <c r="R9" s="182">
        <f>'M1-DGC'!G36</f>
        <v>707</v>
      </c>
      <c r="S9" s="182">
        <f>'M1-DGC'!H36</f>
        <v>804</v>
      </c>
      <c r="T9" s="182">
        <f>'M1-DGC'!I36</f>
        <v>0</v>
      </c>
      <c r="U9" s="182"/>
      <c r="V9" s="182"/>
      <c r="W9" s="182"/>
      <c r="X9" s="182"/>
      <c r="Y9" s="182"/>
      <c r="Z9" s="182"/>
      <c r="AA9" s="183">
        <f>SUM(O9:Z9)</f>
        <v>2974</v>
      </c>
    </row>
    <row r="10" spans="1:27" x14ac:dyDescent="0.3">
      <c r="N10" s="790"/>
      <c r="O10" s="192">
        <v>0</v>
      </c>
      <c r="P10" s="192">
        <v>0</v>
      </c>
      <c r="Q10" s="192">
        <v>0</v>
      </c>
      <c r="R10" s="192">
        <v>0</v>
      </c>
      <c r="S10" s="192">
        <v>0</v>
      </c>
      <c r="T10" s="192">
        <v>0</v>
      </c>
      <c r="U10" s="184"/>
      <c r="V10" s="184"/>
      <c r="W10" s="184"/>
      <c r="X10" s="184"/>
      <c r="Y10" s="184"/>
      <c r="Z10" s="184"/>
      <c r="AA10" s="185">
        <f>SUM(O10:Z10)</f>
        <v>0</v>
      </c>
    </row>
    <row r="11" spans="1:27" x14ac:dyDescent="0.3">
      <c r="N11" s="790"/>
      <c r="O11" s="193">
        <v>0</v>
      </c>
      <c r="P11" s="193">
        <f>'M3-SCPI'!E36*$V$16/$U$16</f>
        <v>7.1428571428571425E-2</v>
      </c>
      <c r="Q11" s="294">
        <f>'M3-SCPI'!F36*$V$16/$U$16</f>
        <v>2.0000000000000004</v>
      </c>
      <c r="R11" s="193">
        <f>'M3-SCPI'!G36*$V$16/$U$16</f>
        <v>3.4285714285714297</v>
      </c>
      <c r="S11" s="193">
        <f>'M3-SCPI'!H36*$V$16/$U$16</f>
        <v>4.5</v>
      </c>
      <c r="T11" s="193">
        <f>'M3-SCPI'!I36*$V$16/$U$16</f>
        <v>0</v>
      </c>
      <c r="U11" s="184"/>
      <c r="V11" s="184"/>
      <c r="W11" s="184"/>
      <c r="X11" s="184"/>
      <c r="Y11" s="184"/>
      <c r="Z11" s="184"/>
      <c r="AA11" s="185">
        <f>SUM(O11:Z11)</f>
        <v>10.000000000000002</v>
      </c>
    </row>
    <row r="12" spans="1:27" x14ac:dyDescent="0.3">
      <c r="N12" s="790"/>
      <c r="O12" s="190">
        <f>SUM(O10:O11)</f>
        <v>0</v>
      </c>
      <c r="P12" s="190">
        <f>SUM(P10:P11)</f>
        <v>7.1428571428571425E-2</v>
      </c>
      <c r="Q12" s="190">
        <f t="shared" ref="Q12" si="1">SUM(Q10:Q11)</f>
        <v>2.0000000000000004</v>
      </c>
      <c r="R12" s="190">
        <f t="shared" ref="R12" si="2">SUM(R10:R11)</f>
        <v>3.4285714285714297</v>
      </c>
      <c r="S12" s="190">
        <f t="shared" ref="S12" si="3">SUM(S10:S11)</f>
        <v>4.5</v>
      </c>
      <c r="T12" s="190">
        <f t="shared" ref="T12" si="4">SUM(T10:T11)</f>
        <v>0</v>
      </c>
      <c r="U12" s="190"/>
      <c r="V12" s="190"/>
      <c r="W12" s="190"/>
      <c r="X12" s="190"/>
      <c r="Y12" s="190"/>
      <c r="Z12" s="190"/>
      <c r="AA12" s="191">
        <f>SUM(O12:Z12)</f>
        <v>10.000000000000002</v>
      </c>
    </row>
    <row r="16" spans="1:27" x14ac:dyDescent="0.3">
      <c r="O16" s="2">
        <v>0</v>
      </c>
      <c r="P16" s="2">
        <v>0.01</v>
      </c>
      <c r="Q16" s="2">
        <v>1.5714285714285715E-2</v>
      </c>
      <c r="R16" s="2">
        <v>4.5714285714285721E-2</v>
      </c>
      <c r="S16" s="2">
        <v>0.10285714285714286</v>
      </c>
      <c r="T16" s="2">
        <v>2.5714285714285717E-2</v>
      </c>
      <c r="U16" s="25">
        <f>SUM(O16:T16)</f>
        <v>0.2</v>
      </c>
      <c r="V16" s="25">
        <v>10</v>
      </c>
    </row>
    <row r="18" spans="21:22" x14ac:dyDescent="0.3">
      <c r="U18" s="25">
        <f>SUM(O4:T4)</f>
        <v>10.000000000000002</v>
      </c>
      <c r="V18" s="25" t="s">
        <v>498</v>
      </c>
    </row>
  </sheetData>
  <mergeCells count="2">
    <mergeCell ref="N1:N5"/>
    <mergeCell ref="N8:N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B03E-F4A7-4B06-976C-D31E27F6E45D}">
  <sheetPr>
    <tabColor theme="9" tint="0.59999389629810485"/>
  </sheetPr>
  <dimension ref="A1:AR65"/>
  <sheetViews>
    <sheetView topLeftCell="C16" workbookViewId="0">
      <selection activeCell="C16" sqref="C16:E16"/>
    </sheetView>
  </sheetViews>
  <sheetFormatPr baseColWidth="10" defaultColWidth="11.5546875" defaultRowHeight="10.199999999999999" x14ac:dyDescent="0.3"/>
  <cols>
    <col min="1" max="9" width="7.6640625" style="389" customWidth="1"/>
    <col min="10" max="31" width="7.33203125" style="389" customWidth="1"/>
    <col min="32" max="32" width="11.6640625" style="389" customWidth="1"/>
    <col min="33" max="33" width="9.88671875" style="389" bestFit="1" customWidth="1"/>
    <col min="34" max="34" width="10.88671875" style="389" bestFit="1" customWidth="1"/>
    <col min="35" max="36" width="9.88671875" style="389" bestFit="1" customWidth="1"/>
    <col min="37" max="37" width="13.6640625" style="389" bestFit="1" customWidth="1"/>
    <col min="38" max="38" width="14.33203125" style="389" bestFit="1" customWidth="1"/>
    <col min="39" max="44" width="7.33203125" style="389" customWidth="1"/>
    <col min="45" max="16384" width="11.5546875" style="389"/>
  </cols>
  <sheetData>
    <row r="1" spans="1:44" ht="40.799999999999997" x14ac:dyDescent="0.3">
      <c r="A1" s="387" t="s">
        <v>299</v>
      </c>
      <c r="B1" s="387" t="s">
        <v>300</v>
      </c>
      <c r="C1" s="387" t="s">
        <v>301</v>
      </c>
      <c r="D1" s="387" t="s">
        <v>302</v>
      </c>
      <c r="E1" s="387" t="s">
        <v>303</v>
      </c>
      <c r="F1" s="387" t="s">
        <v>304</v>
      </c>
      <c r="G1" s="388" t="s">
        <v>305</v>
      </c>
      <c r="H1" s="387" t="s">
        <v>306</v>
      </c>
      <c r="I1" s="387" t="s">
        <v>307</v>
      </c>
      <c r="J1" s="387" t="s">
        <v>301</v>
      </c>
      <c r="K1" s="387" t="s">
        <v>302</v>
      </c>
      <c r="L1" s="387" t="s">
        <v>308</v>
      </c>
      <c r="M1" s="387" t="s">
        <v>309</v>
      </c>
      <c r="N1" s="387" t="s">
        <v>310</v>
      </c>
      <c r="O1" s="387" t="s">
        <v>311</v>
      </c>
      <c r="P1" s="387" t="s">
        <v>312</v>
      </c>
      <c r="Q1" s="387" t="s">
        <v>313</v>
      </c>
      <c r="R1" s="387" t="s">
        <v>314</v>
      </c>
      <c r="S1" s="387" t="s">
        <v>315</v>
      </c>
      <c r="T1" s="387" t="s">
        <v>316</v>
      </c>
      <c r="U1" s="387" t="s">
        <v>317</v>
      </c>
      <c r="V1" s="387" t="s">
        <v>318</v>
      </c>
      <c r="W1" s="387" t="s">
        <v>319</v>
      </c>
      <c r="X1" s="387" t="s">
        <v>320</v>
      </c>
      <c r="Y1" s="387" t="s">
        <v>499</v>
      </c>
      <c r="Z1" s="387" t="s">
        <v>321</v>
      </c>
      <c r="AA1" s="388" t="s">
        <v>322</v>
      </c>
      <c r="AB1" s="387" t="s">
        <v>323</v>
      </c>
      <c r="AC1" s="387" t="s">
        <v>324</v>
      </c>
      <c r="AD1" s="388" t="s">
        <v>325</v>
      </c>
      <c r="AE1" s="388" t="s">
        <v>326</v>
      </c>
      <c r="AF1" s="387" t="s">
        <v>327</v>
      </c>
      <c r="AG1" s="387" t="s">
        <v>328</v>
      </c>
      <c r="AH1" s="387" t="s">
        <v>329</v>
      </c>
      <c r="AI1" s="387" t="s">
        <v>330</v>
      </c>
      <c r="AJ1" s="387" t="s">
        <v>331</v>
      </c>
      <c r="AK1" s="387" t="s">
        <v>332</v>
      </c>
      <c r="AL1" s="387" t="s">
        <v>333</v>
      </c>
      <c r="AM1" s="387" t="s">
        <v>334</v>
      </c>
      <c r="AN1" s="388" t="s">
        <v>335</v>
      </c>
      <c r="AO1" s="387" t="s">
        <v>336</v>
      </c>
      <c r="AP1" s="388" t="s">
        <v>337</v>
      </c>
      <c r="AQ1" s="387" t="s">
        <v>338</v>
      </c>
    </row>
    <row r="2" spans="1:44" s="390" customFormat="1" x14ac:dyDescent="0.3">
      <c r="A2" s="390">
        <v>2024</v>
      </c>
      <c r="B2" s="390">
        <v>1</v>
      </c>
      <c r="C2" s="391">
        <v>45292</v>
      </c>
      <c r="D2" s="391">
        <v>45443</v>
      </c>
      <c r="E2" s="390" t="s">
        <v>339</v>
      </c>
      <c r="F2" s="391">
        <v>45322</v>
      </c>
      <c r="G2" s="390" t="s">
        <v>340</v>
      </c>
      <c r="H2" s="390" t="s">
        <v>341</v>
      </c>
      <c r="I2" s="390" t="s">
        <v>500</v>
      </c>
      <c r="J2" s="391">
        <v>45322</v>
      </c>
      <c r="K2" s="391">
        <v>45504</v>
      </c>
      <c r="L2" s="390" t="s">
        <v>501</v>
      </c>
      <c r="M2" s="390" t="s">
        <v>344</v>
      </c>
      <c r="N2" s="390" t="s">
        <v>345</v>
      </c>
      <c r="O2" s="390">
        <v>631</v>
      </c>
      <c r="P2" s="390">
        <v>228</v>
      </c>
      <c r="Q2" s="390" t="s">
        <v>502</v>
      </c>
      <c r="R2" s="390" t="s">
        <v>347</v>
      </c>
      <c r="S2" s="390" t="s">
        <v>348</v>
      </c>
      <c r="T2" s="390" t="s">
        <v>349</v>
      </c>
      <c r="U2" s="390" t="s">
        <v>350</v>
      </c>
      <c r="V2" s="390" t="s">
        <v>503</v>
      </c>
      <c r="W2" s="390" t="s">
        <v>504</v>
      </c>
      <c r="X2" s="390" t="s">
        <v>505</v>
      </c>
      <c r="Y2" s="390" t="s">
        <v>427</v>
      </c>
      <c r="Z2" s="390" t="s">
        <v>354</v>
      </c>
      <c r="AA2" s="390" t="s">
        <v>355</v>
      </c>
      <c r="AB2" s="390" t="s">
        <v>356</v>
      </c>
      <c r="AC2" s="390" t="s">
        <v>506</v>
      </c>
      <c r="AD2" s="390" t="s">
        <v>358</v>
      </c>
      <c r="AE2" s="390">
        <v>80108622</v>
      </c>
      <c r="AF2" s="390" t="s">
        <v>507</v>
      </c>
      <c r="AG2" s="392">
        <v>39108000</v>
      </c>
      <c r="AH2" s="392">
        <v>0</v>
      </c>
      <c r="AI2" s="392">
        <v>0</v>
      </c>
      <c r="AJ2" s="392">
        <v>39108000</v>
      </c>
      <c r="AK2" s="392">
        <v>19554000</v>
      </c>
      <c r="AL2" s="392">
        <v>19554000</v>
      </c>
      <c r="AM2" s="390">
        <v>5000630163</v>
      </c>
      <c r="AN2" s="390">
        <v>1</v>
      </c>
      <c r="AO2" s="390">
        <v>511980</v>
      </c>
      <c r="AP2" s="390">
        <v>1</v>
      </c>
      <c r="AQ2" s="391">
        <v>45322</v>
      </c>
      <c r="AR2" s="390" t="s">
        <v>493</v>
      </c>
    </row>
    <row r="3" spans="1:44" s="390" customFormat="1" x14ac:dyDescent="0.3">
      <c r="A3" s="390">
        <v>2024</v>
      </c>
      <c r="B3" s="390">
        <v>2</v>
      </c>
      <c r="C3" s="391">
        <v>45292</v>
      </c>
      <c r="D3" s="391">
        <v>45443</v>
      </c>
      <c r="E3" s="390" t="s">
        <v>339</v>
      </c>
      <c r="F3" s="391">
        <v>45324</v>
      </c>
      <c r="G3" s="390" t="s">
        <v>340</v>
      </c>
      <c r="H3" s="390" t="s">
        <v>341</v>
      </c>
      <c r="I3" s="390" t="s">
        <v>508</v>
      </c>
      <c r="J3" s="391">
        <v>45293</v>
      </c>
      <c r="K3" s="391">
        <v>45504</v>
      </c>
      <c r="L3" s="390" t="s">
        <v>509</v>
      </c>
      <c r="M3" s="390" t="s">
        <v>344</v>
      </c>
      <c r="N3" s="390" t="s">
        <v>345</v>
      </c>
      <c r="O3" s="390">
        <v>727</v>
      </c>
      <c r="P3" s="390">
        <v>302</v>
      </c>
      <c r="Q3" s="390" t="s">
        <v>510</v>
      </c>
      <c r="R3" s="390" t="s">
        <v>347</v>
      </c>
      <c r="S3" s="390" t="s">
        <v>348</v>
      </c>
      <c r="T3" s="390" t="s">
        <v>349</v>
      </c>
      <c r="U3" s="390" t="s">
        <v>350</v>
      </c>
      <c r="V3" s="390" t="s">
        <v>351</v>
      </c>
      <c r="W3" s="390" t="s">
        <v>352</v>
      </c>
      <c r="X3" s="390" t="s">
        <v>505</v>
      </c>
      <c r="Y3" s="390" t="s">
        <v>427</v>
      </c>
      <c r="Z3" s="390" t="s">
        <v>354</v>
      </c>
      <c r="AA3" s="390" t="s">
        <v>355</v>
      </c>
      <c r="AB3" s="390" t="s">
        <v>356</v>
      </c>
      <c r="AC3" s="390" t="s">
        <v>511</v>
      </c>
      <c r="AD3" s="390" t="s">
        <v>358</v>
      </c>
      <c r="AE3" s="390">
        <v>1023913947</v>
      </c>
      <c r="AF3" s="390" t="s">
        <v>512</v>
      </c>
      <c r="AG3" s="392">
        <v>22278000</v>
      </c>
      <c r="AH3" s="392">
        <v>742600</v>
      </c>
      <c r="AI3" s="392">
        <v>0</v>
      </c>
      <c r="AJ3" s="392">
        <v>21535400</v>
      </c>
      <c r="AK3" s="392">
        <v>10396400</v>
      </c>
      <c r="AL3" s="392">
        <v>11139000</v>
      </c>
      <c r="AM3" s="390">
        <v>5000632023</v>
      </c>
      <c r="AN3" s="390">
        <v>1</v>
      </c>
      <c r="AO3" s="390">
        <v>515939</v>
      </c>
      <c r="AP3" s="390">
        <v>1</v>
      </c>
      <c r="AQ3" s="391">
        <v>45324</v>
      </c>
      <c r="AR3" s="390" t="s">
        <v>493</v>
      </c>
    </row>
    <row r="4" spans="1:44" s="390" customFormat="1" x14ac:dyDescent="0.3">
      <c r="A4" s="390">
        <v>2024</v>
      </c>
      <c r="B4" s="390">
        <v>2</v>
      </c>
      <c r="C4" s="391">
        <v>45292</v>
      </c>
      <c r="D4" s="391">
        <v>45443</v>
      </c>
      <c r="E4" s="390" t="s">
        <v>339</v>
      </c>
      <c r="F4" s="391">
        <v>45324</v>
      </c>
      <c r="G4" s="390" t="s">
        <v>340</v>
      </c>
      <c r="H4" s="390" t="s">
        <v>341</v>
      </c>
      <c r="I4" s="390" t="s">
        <v>513</v>
      </c>
      <c r="J4" s="391">
        <v>45324</v>
      </c>
      <c r="K4" s="391">
        <v>45504</v>
      </c>
      <c r="L4" s="390" t="s">
        <v>514</v>
      </c>
      <c r="M4" s="390" t="s">
        <v>344</v>
      </c>
      <c r="N4" s="390" t="s">
        <v>345</v>
      </c>
      <c r="O4" s="390">
        <v>638</v>
      </c>
      <c r="P4" s="390">
        <v>303</v>
      </c>
      <c r="Q4" s="390" t="s">
        <v>515</v>
      </c>
      <c r="R4" s="390" t="s">
        <v>347</v>
      </c>
      <c r="S4" s="390" t="s">
        <v>348</v>
      </c>
      <c r="T4" s="390" t="s">
        <v>349</v>
      </c>
      <c r="U4" s="390" t="s">
        <v>350</v>
      </c>
      <c r="V4" s="390" t="s">
        <v>351</v>
      </c>
      <c r="W4" s="390" t="s">
        <v>352</v>
      </c>
      <c r="X4" s="390" t="s">
        <v>505</v>
      </c>
      <c r="Y4" s="390" t="s">
        <v>427</v>
      </c>
      <c r="Z4" s="390" t="s">
        <v>354</v>
      </c>
      <c r="AA4" s="390" t="s">
        <v>355</v>
      </c>
      <c r="AB4" s="390" t="s">
        <v>356</v>
      </c>
      <c r="AC4" s="390" t="s">
        <v>516</v>
      </c>
      <c r="AD4" s="390" t="s">
        <v>358</v>
      </c>
      <c r="AE4" s="390">
        <v>1024598906</v>
      </c>
      <c r="AF4" s="390" t="s">
        <v>517</v>
      </c>
      <c r="AG4" s="392">
        <v>22278000</v>
      </c>
      <c r="AH4" s="392">
        <v>742600</v>
      </c>
      <c r="AI4" s="392">
        <v>0</v>
      </c>
      <c r="AJ4" s="392">
        <v>21535400</v>
      </c>
      <c r="AK4" s="392">
        <v>10396400</v>
      </c>
      <c r="AL4" s="392">
        <v>11139000</v>
      </c>
      <c r="AM4" s="390">
        <v>5000632039</v>
      </c>
      <c r="AN4" s="390">
        <v>1</v>
      </c>
      <c r="AO4" s="390">
        <v>511995</v>
      </c>
      <c r="AP4" s="390">
        <v>1</v>
      </c>
      <c r="AQ4" s="391">
        <v>45324</v>
      </c>
      <c r="AR4" s="390" t="s">
        <v>493</v>
      </c>
    </row>
    <row r="5" spans="1:44" s="390" customFormat="1" x14ac:dyDescent="0.3">
      <c r="A5" s="390">
        <v>2024</v>
      </c>
      <c r="B5" s="390">
        <v>4</v>
      </c>
      <c r="C5" s="391">
        <v>45292</v>
      </c>
      <c r="D5" s="391">
        <v>45443</v>
      </c>
      <c r="E5" s="390" t="s">
        <v>339</v>
      </c>
      <c r="F5" s="391">
        <v>45324</v>
      </c>
      <c r="G5" s="390" t="s">
        <v>340</v>
      </c>
      <c r="H5" s="390" t="s">
        <v>341</v>
      </c>
      <c r="I5" s="390" t="s">
        <v>518</v>
      </c>
      <c r="J5" s="391">
        <v>45324</v>
      </c>
      <c r="K5" s="391">
        <v>45504</v>
      </c>
      <c r="L5" s="390" t="s">
        <v>514</v>
      </c>
      <c r="M5" s="390" t="s">
        <v>344</v>
      </c>
      <c r="N5" s="390" t="s">
        <v>345</v>
      </c>
      <c r="O5" s="390">
        <v>723</v>
      </c>
      <c r="P5" s="390">
        <v>314</v>
      </c>
      <c r="Q5" s="390" t="s">
        <v>519</v>
      </c>
      <c r="R5" s="390" t="s">
        <v>347</v>
      </c>
      <c r="S5" s="390" t="s">
        <v>348</v>
      </c>
      <c r="T5" s="390" t="s">
        <v>349</v>
      </c>
      <c r="U5" s="390" t="s">
        <v>350</v>
      </c>
      <c r="V5" s="390" t="s">
        <v>351</v>
      </c>
      <c r="W5" s="390" t="s">
        <v>352</v>
      </c>
      <c r="X5" s="390" t="s">
        <v>505</v>
      </c>
      <c r="Y5" s="390" t="s">
        <v>427</v>
      </c>
      <c r="Z5" s="390" t="s">
        <v>354</v>
      </c>
      <c r="AA5" s="390" t="s">
        <v>355</v>
      </c>
      <c r="AB5" s="390" t="s">
        <v>356</v>
      </c>
      <c r="AC5" s="390" t="s">
        <v>520</v>
      </c>
      <c r="AD5" s="390" t="s">
        <v>358</v>
      </c>
      <c r="AE5" s="390">
        <v>1022403905</v>
      </c>
      <c r="AF5" s="390" t="s">
        <v>521</v>
      </c>
      <c r="AG5" s="392">
        <v>22278000</v>
      </c>
      <c r="AH5" s="392">
        <v>1113900</v>
      </c>
      <c r="AI5" s="392">
        <v>0</v>
      </c>
      <c r="AJ5" s="392">
        <v>21164100</v>
      </c>
      <c r="AK5" s="392">
        <v>10025100</v>
      </c>
      <c r="AL5" s="392">
        <v>11139000</v>
      </c>
      <c r="AM5" s="390">
        <v>5000632140</v>
      </c>
      <c r="AN5" s="390">
        <v>1</v>
      </c>
      <c r="AO5" s="390">
        <v>515927</v>
      </c>
      <c r="AP5" s="390">
        <v>1</v>
      </c>
      <c r="AQ5" s="391">
        <v>45324</v>
      </c>
      <c r="AR5" s="390" t="s">
        <v>493</v>
      </c>
    </row>
    <row r="6" spans="1:44" s="390" customFormat="1" x14ac:dyDescent="0.3">
      <c r="A6" s="390">
        <v>2024</v>
      </c>
      <c r="B6" s="390">
        <v>2</v>
      </c>
      <c r="C6" s="391">
        <v>45292</v>
      </c>
      <c r="D6" s="391">
        <v>45443</v>
      </c>
      <c r="E6" s="390" t="s">
        <v>339</v>
      </c>
      <c r="F6" s="391">
        <v>45327</v>
      </c>
      <c r="G6" s="390" t="s">
        <v>402</v>
      </c>
      <c r="H6" s="390" t="s">
        <v>403</v>
      </c>
      <c r="I6" s="390" t="s">
        <v>522</v>
      </c>
      <c r="J6" s="391">
        <v>45327</v>
      </c>
      <c r="K6" s="391">
        <v>45504</v>
      </c>
      <c r="L6" s="390" t="s">
        <v>523</v>
      </c>
      <c r="M6" s="390" t="s">
        <v>344</v>
      </c>
      <c r="N6" s="390" t="s">
        <v>345</v>
      </c>
      <c r="O6" s="390">
        <v>722</v>
      </c>
      <c r="P6" s="390">
        <v>336</v>
      </c>
      <c r="Q6" s="390" t="s">
        <v>524</v>
      </c>
      <c r="R6" s="390" t="s">
        <v>347</v>
      </c>
      <c r="S6" s="390" t="s">
        <v>348</v>
      </c>
      <c r="T6" s="390" t="s">
        <v>349</v>
      </c>
      <c r="U6" s="390" t="s">
        <v>350</v>
      </c>
      <c r="V6" s="390" t="s">
        <v>351</v>
      </c>
      <c r="W6" s="390" t="s">
        <v>352</v>
      </c>
      <c r="X6" s="390" t="s">
        <v>505</v>
      </c>
      <c r="Y6" s="390" t="s">
        <v>427</v>
      </c>
      <c r="Z6" s="390" t="s">
        <v>354</v>
      </c>
      <c r="AA6" s="390" t="s">
        <v>355</v>
      </c>
      <c r="AB6" s="390" t="s">
        <v>356</v>
      </c>
      <c r="AC6" s="390" t="s">
        <v>525</v>
      </c>
      <c r="AD6" s="390" t="s">
        <v>358</v>
      </c>
      <c r="AE6" s="390">
        <v>1015395389</v>
      </c>
      <c r="AF6" s="390" t="s">
        <v>526</v>
      </c>
      <c r="AG6" s="392">
        <v>22278000</v>
      </c>
      <c r="AH6" s="392">
        <v>742600</v>
      </c>
      <c r="AI6" s="392">
        <v>0</v>
      </c>
      <c r="AJ6" s="392">
        <v>21535400</v>
      </c>
      <c r="AK6" s="392">
        <v>10396400</v>
      </c>
      <c r="AL6" s="392">
        <v>11139000</v>
      </c>
      <c r="AM6" s="390">
        <v>5000633709</v>
      </c>
      <c r="AN6" s="390">
        <v>1</v>
      </c>
      <c r="AO6" s="390">
        <v>515923</v>
      </c>
      <c r="AP6" s="390">
        <v>1</v>
      </c>
      <c r="AQ6" s="391">
        <v>45327</v>
      </c>
      <c r="AR6" s="390" t="s">
        <v>493</v>
      </c>
    </row>
    <row r="7" spans="1:44" s="390" customFormat="1" x14ac:dyDescent="0.3">
      <c r="A7" s="390">
        <v>2024</v>
      </c>
      <c r="B7" s="390">
        <v>2</v>
      </c>
      <c r="C7" s="391">
        <v>45292</v>
      </c>
      <c r="D7" s="391">
        <v>45443</v>
      </c>
      <c r="E7" s="390" t="s">
        <v>339</v>
      </c>
      <c r="F7" s="391">
        <v>45327</v>
      </c>
      <c r="G7" s="390" t="s">
        <v>402</v>
      </c>
      <c r="H7" s="390" t="s">
        <v>403</v>
      </c>
      <c r="I7" s="390" t="s">
        <v>527</v>
      </c>
      <c r="J7" s="391">
        <v>45327</v>
      </c>
      <c r="K7" s="391">
        <v>45504</v>
      </c>
      <c r="L7" s="390" t="s">
        <v>523</v>
      </c>
      <c r="M7" s="390" t="s">
        <v>344</v>
      </c>
      <c r="N7" s="390" t="s">
        <v>345</v>
      </c>
      <c r="O7" s="390">
        <v>725</v>
      </c>
      <c r="P7" s="390">
        <v>341</v>
      </c>
      <c r="Q7" s="390" t="s">
        <v>528</v>
      </c>
      <c r="R7" s="390" t="s">
        <v>347</v>
      </c>
      <c r="S7" s="390" t="s">
        <v>348</v>
      </c>
      <c r="T7" s="390" t="s">
        <v>349</v>
      </c>
      <c r="U7" s="390" t="s">
        <v>350</v>
      </c>
      <c r="V7" s="390" t="s">
        <v>351</v>
      </c>
      <c r="W7" s="390" t="s">
        <v>352</v>
      </c>
      <c r="X7" s="390" t="s">
        <v>505</v>
      </c>
      <c r="Y7" s="390" t="s">
        <v>427</v>
      </c>
      <c r="Z7" s="390" t="s">
        <v>354</v>
      </c>
      <c r="AA7" s="390" t="s">
        <v>355</v>
      </c>
      <c r="AB7" s="390" t="s">
        <v>356</v>
      </c>
      <c r="AC7" s="390" t="s">
        <v>529</v>
      </c>
      <c r="AD7" s="390" t="s">
        <v>358</v>
      </c>
      <c r="AE7" s="390">
        <v>1013652985</v>
      </c>
      <c r="AF7" s="390" t="s">
        <v>530</v>
      </c>
      <c r="AG7" s="392">
        <v>22278000</v>
      </c>
      <c r="AH7" s="392">
        <v>1113900</v>
      </c>
      <c r="AI7" s="392">
        <v>0</v>
      </c>
      <c r="AJ7" s="392">
        <v>21164100</v>
      </c>
      <c r="AK7" s="392">
        <v>10025100</v>
      </c>
      <c r="AL7" s="392">
        <v>11139000</v>
      </c>
      <c r="AM7" s="390">
        <v>5000633760</v>
      </c>
      <c r="AN7" s="390">
        <v>1</v>
      </c>
      <c r="AO7" s="390">
        <v>515934</v>
      </c>
      <c r="AP7" s="390">
        <v>1</v>
      </c>
      <c r="AQ7" s="391">
        <v>45327</v>
      </c>
      <c r="AR7" s="390" t="s">
        <v>493</v>
      </c>
    </row>
    <row r="8" spans="1:44" s="390" customFormat="1" x14ac:dyDescent="0.3">
      <c r="A8" s="390">
        <v>2024</v>
      </c>
      <c r="B8" s="390">
        <v>2</v>
      </c>
      <c r="C8" s="391">
        <v>45292</v>
      </c>
      <c r="D8" s="391">
        <v>45443</v>
      </c>
      <c r="E8" s="390" t="s">
        <v>339</v>
      </c>
      <c r="F8" s="391">
        <v>45329</v>
      </c>
      <c r="G8" s="390" t="s">
        <v>340</v>
      </c>
      <c r="H8" s="390" t="s">
        <v>341</v>
      </c>
      <c r="I8" s="390" t="s">
        <v>531</v>
      </c>
      <c r="J8" s="391">
        <v>45329</v>
      </c>
      <c r="K8" s="391">
        <v>45504</v>
      </c>
      <c r="L8" s="390" t="s">
        <v>532</v>
      </c>
      <c r="M8" s="390" t="s">
        <v>344</v>
      </c>
      <c r="N8" s="390" t="s">
        <v>345</v>
      </c>
      <c r="O8" s="390">
        <v>632</v>
      </c>
      <c r="P8" s="390">
        <v>402</v>
      </c>
      <c r="Q8" s="390" t="s">
        <v>533</v>
      </c>
      <c r="R8" s="390" t="s">
        <v>347</v>
      </c>
      <c r="S8" s="390" t="s">
        <v>348</v>
      </c>
      <c r="T8" s="390" t="s">
        <v>349</v>
      </c>
      <c r="U8" s="390" t="s">
        <v>350</v>
      </c>
      <c r="V8" s="390" t="s">
        <v>534</v>
      </c>
      <c r="W8" s="390" t="s">
        <v>535</v>
      </c>
      <c r="X8" s="390" t="s">
        <v>505</v>
      </c>
      <c r="Y8" s="390" t="s">
        <v>427</v>
      </c>
      <c r="Z8" s="390" t="s">
        <v>354</v>
      </c>
      <c r="AA8" s="390" t="s">
        <v>355</v>
      </c>
      <c r="AB8" s="390" t="s">
        <v>356</v>
      </c>
      <c r="AC8" s="390" t="s">
        <v>536</v>
      </c>
      <c r="AD8" s="390" t="s">
        <v>358</v>
      </c>
      <c r="AE8" s="390">
        <v>24606392</v>
      </c>
      <c r="AF8" s="390" t="s">
        <v>537</v>
      </c>
      <c r="AG8" s="392">
        <v>48384000</v>
      </c>
      <c r="AH8" s="392">
        <v>3225600</v>
      </c>
      <c r="AI8" s="392">
        <v>0</v>
      </c>
      <c r="AJ8" s="392">
        <v>45158400</v>
      </c>
      <c r="AK8" s="392">
        <v>20966400</v>
      </c>
      <c r="AL8" s="392">
        <v>24192000</v>
      </c>
      <c r="AM8" s="390">
        <v>5000635260</v>
      </c>
      <c r="AN8" s="390">
        <v>1</v>
      </c>
      <c r="AO8" s="390">
        <v>511984</v>
      </c>
      <c r="AP8" s="390">
        <v>1</v>
      </c>
      <c r="AQ8" s="391">
        <v>45329</v>
      </c>
      <c r="AR8" s="390" t="s">
        <v>493</v>
      </c>
    </row>
    <row r="9" spans="1:44" s="393" customFormat="1" x14ac:dyDescent="0.3">
      <c r="A9" s="393">
        <v>2024</v>
      </c>
      <c r="B9" s="393">
        <v>4</v>
      </c>
      <c r="C9" s="394">
        <v>45292</v>
      </c>
      <c r="D9" s="394">
        <v>45443</v>
      </c>
      <c r="E9" s="393" t="s">
        <v>339</v>
      </c>
      <c r="F9" s="394">
        <v>45330</v>
      </c>
      <c r="G9" s="393" t="s">
        <v>340</v>
      </c>
      <c r="H9" s="393" t="s">
        <v>341</v>
      </c>
      <c r="I9" s="393" t="s">
        <v>538</v>
      </c>
      <c r="J9" s="394">
        <v>45330</v>
      </c>
      <c r="K9" s="394">
        <v>45504</v>
      </c>
      <c r="L9" s="393" t="s">
        <v>539</v>
      </c>
      <c r="M9" s="393" t="s">
        <v>344</v>
      </c>
      <c r="N9" s="393" t="s">
        <v>345</v>
      </c>
      <c r="O9" s="393">
        <v>778</v>
      </c>
      <c r="P9" s="393">
        <v>429</v>
      </c>
      <c r="Q9" s="393" t="s">
        <v>540</v>
      </c>
      <c r="R9" s="393" t="s">
        <v>347</v>
      </c>
      <c r="S9" s="393" t="s">
        <v>348</v>
      </c>
      <c r="T9" s="393" t="s">
        <v>349</v>
      </c>
      <c r="U9" s="393" t="s">
        <v>350</v>
      </c>
      <c r="V9" s="393" t="s">
        <v>534</v>
      </c>
      <c r="W9" s="393" t="s">
        <v>535</v>
      </c>
      <c r="X9" s="393" t="s">
        <v>353</v>
      </c>
      <c r="Y9" s="393" t="s">
        <v>427</v>
      </c>
      <c r="Z9" s="393" t="s">
        <v>354</v>
      </c>
      <c r="AA9" s="393" t="s">
        <v>355</v>
      </c>
      <c r="AB9" s="393" t="s">
        <v>356</v>
      </c>
      <c r="AC9" s="393" t="s">
        <v>541</v>
      </c>
      <c r="AD9" s="393" t="s">
        <v>358</v>
      </c>
      <c r="AE9" s="393">
        <v>1117492089</v>
      </c>
      <c r="AF9" s="393" t="s">
        <v>542</v>
      </c>
      <c r="AG9" s="395">
        <v>35009700</v>
      </c>
      <c r="AH9" s="395">
        <v>1750485</v>
      </c>
      <c r="AI9" s="395">
        <v>0</v>
      </c>
      <c r="AJ9" s="395">
        <v>33259215</v>
      </c>
      <c r="AK9" s="395">
        <v>15754365</v>
      </c>
      <c r="AL9" s="395">
        <v>17504850</v>
      </c>
      <c r="AM9" s="393">
        <v>5000636136</v>
      </c>
      <c r="AN9" s="393">
        <v>1</v>
      </c>
      <c r="AO9" s="393">
        <v>520086</v>
      </c>
      <c r="AP9" s="393">
        <v>1</v>
      </c>
      <c r="AQ9" s="394">
        <v>45330</v>
      </c>
      <c r="AR9" s="393" t="s">
        <v>361</v>
      </c>
    </row>
    <row r="10" spans="1:44" s="390" customFormat="1" x14ac:dyDescent="0.3">
      <c r="A10" s="390">
        <v>2024</v>
      </c>
      <c r="B10" s="390">
        <v>2</v>
      </c>
      <c r="C10" s="391">
        <v>45292</v>
      </c>
      <c r="D10" s="391">
        <v>45443</v>
      </c>
      <c r="E10" s="390" t="s">
        <v>339</v>
      </c>
      <c r="F10" s="391">
        <v>45330</v>
      </c>
      <c r="G10" s="390" t="s">
        <v>402</v>
      </c>
      <c r="H10" s="390" t="s">
        <v>403</v>
      </c>
      <c r="I10" s="390" t="s">
        <v>543</v>
      </c>
      <c r="J10" s="391">
        <v>45330</v>
      </c>
      <c r="K10" s="391">
        <v>45504</v>
      </c>
      <c r="L10" s="390" t="s">
        <v>539</v>
      </c>
      <c r="M10" s="390" t="s">
        <v>344</v>
      </c>
      <c r="N10" s="390" t="s">
        <v>345</v>
      </c>
      <c r="O10" s="390">
        <v>721</v>
      </c>
      <c r="P10" s="390">
        <v>432</v>
      </c>
      <c r="Q10" s="390" t="s">
        <v>544</v>
      </c>
      <c r="R10" s="390" t="s">
        <v>347</v>
      </c>
      <c r="S10" s="390" t="s">
        <v>348</v>
      </c>
      <c r="T10" s="390" t="s">
        <v>349</v>
      </c>
      <c r="U10" s="390" t="s">
        <v>350</v>
      </c>
      <c r="V10" s="390" t="s">
        <v>351</v>
      </c>
      <c r="W10" s="390" t="s">
        <v>352</v>
      </c>
      <c r="X10" s="390" t="s">
        <v>505</v>
      </c>
      <c r="Y10" s="390" t="s">
        <v>427</v>
      </c>
      <c r="Z10" s="390" t="s">
        <v>354</v>
      </c>
      <c r="AA10" s="390" t="s">
        <v>355</v>
      </c>
      <c r="AB10" s="390" t="s">
        <v>356</v>
      </c>
      <c r="AC10" s="390" t="s">
        <v>545</v>
      </c>
      <c r="AD10" s="390" t="s">
        <v>358</v>
      </c>
      <c r="AE10" s="390">
        <v>1010195006</v>
      </c>
      <c r="AF10" s="390" t="s">
        <v>546</v>
      </c>
      <c r="AG10" s="392">
        <v>22278000</v>
      </c>
      <c r="AH10" s="392">
        <v>1113900</v>
      </c>
      <c r="AI10" s="392">
        <v>0</v>
      </c>
      <c r="AJ10" s="392">
        <v>21164100</v>
      </c>
      <c r="AK10" s="392">
        <v>10025100</v>
      </c>
      <c r="AL10" s="392">
        <v>11139000</v>
      </c>
      <c r="AM10" s="390">
        <v>5000636199</v>
      </c>
      <c r="AN10" s="390">
        <v>1</v>
      </c>
      <c r="AO10" s="390">
        <v>515920</v>
      </c>
      <c r="AP10" s="390">
        <v>1</v>
      </c>
      <c r="AQ10" s="391">
        <v>45330</v>
      </c>
      <c r="AR10" s="390" t="s">
        <v>493</v>
      </c>
    </row>
    <row r="11" spans="1:44" s="390" customFormat="1" x14ac:dyDescent="0.3">
      <c r="A11" s="390">
        <v>2024</v>
      </c>
      <c r="B11" s="390">
        <v>2</v>
      </c>
      <c r="C11" s="391">
        <v>45292</v>
      </c>
      <c r="D11" s="391">
        <v>45443</v>
      </c>
      <c r="E11" s="390" t="s">
        <v>339</v>
      </c>
      <c r="F11" s="391">
        <v>45330</v>
      </c>
      <c r="G11" s="390" t="s">
        <v>340</v>
      </c>
      <c r="H11" s="390" t="s">
        <v>341</v>
      </c>
      <c r="I11" s="390" t="s">
        <v>547</v>
      </c>
      <c r="J11" s="391">
        <v>45330</v>
      </c>
      <c r="K11" s="391">
        <v>45504</v>
      </c>
      <c r="L11" s="390" t="s">
        <v>539</v>
      </c>
      <c r="M11" s="390" t="s">
        <v>344</v>
      </c>
      <c r="N11" s="390" t="s">
        <v>345</v>
      </c>
      <c r="O11" s="390">
        <v>720</v>
      </c>
      <c r="P11" s="390">
        <v>442</v>
      </c>
      <c r="Q11" s="390" t="s">
        <v>548</v>
      </c>
      <c r="R11" s="390" t="s">
        <v>347</v>
      </c>
      <c r="S11" s="390" t="s">
        <v>348</v>
      </c>
      <c r="T11" s="390" t="s">
        <v>349</v>
      </c>
      <c r="U11" s="390" t="s">
        <v>350</v>
      </c>
      <c r="V11" s="390" t="s">
        <v>351</v>
      </c>
      <c r="W11" s="390" t="s">
        <v>352</v>
      </c>
      <c r="X11" s="390" t="s">
        <v>505</v>
      </c>
      <c r="Y11" s="390" t="s">
        <v>427</v>
      </c>
      <c r="Z11" s="390" t="s">
        <v>354</v>
      </c>
      <c r="AA11" s="390" t="s">
        <v>355</v>
      </c>
      <c r="AB11" s="390" t="s">
        <v>356</v>
      </c>
      <c r="AC11" s="390" t="s">
        <v>549</v>
      </c>
      <c r="AD11" s="390" t="s">
        <v>358</v>
      </c>
      <c r="AE11" s="390">
        <v>53082377</v>
      </c>
      <c r="AF11" s="390" t="s">
        <v>550</v>
      </c>
      <c r="AG11" s="392">
        <v>22278000</v>
      </c>
      <c r="AH11" s="392">
        <v>1856500</v>
      </c>
      <c r="AI11" s="392">
        <v>0</v>
      </c>
      <c r="AJ11" s="392">
        <v>20421500</v>
      </c>
      <c r="AK11" s="392">
        <v>9282500</v>
      </c>
      <c r="AL11" s="392">
        <v>11139000</v>
      </c>
      <c r="AM11" s="390">
        <v>5000636800</v>
      </c>
      <c r="AN11" s="390">
        <v>1</v>
      </c>
      <c r="AO11" s="390">
        <v>515919</v>
      </c>
      <c r="AP11" s="390">
        <v>1</v>
      </c>
      <c r="AQ11" s="391">
        <v>45330</v>
      </c>
      <c r="AR11" s="390" t="s">
        <v>493</v>
      </c>
    </row>
    <row r="12" spans="1:44" s="393" customFormat="1" x14ac:dyDescent="0.3">
      <c r="A12" s="393">
        <v>2024</v>
      </c>
      <c r="B12" s="393">
        <v>2</v>
      </c>
      <c r="C12" s="394">
        <v>45292</v>
      </c>
      <c r="D12" s="394">
        <v>45443</v>
      </c>
      <c r="E12" s="393" t="s">
        <v>339</v>
      </c>
      <c r="F12" s="394">
        <v>45334</v>
      </c>
      <c r="G12" s="393" t="s">
        <v>340</v>
      </c>
      <c r="H12" s="393" t="s">
        <v>341</v>
      </c>
      <c r="I12" s="393" t="s">
        <v>551</v>
      </c>
      <c r="J12" s="394">
        <v>45303</v>
      </c>
      <c r="K12" s="394">
        <v>45504</v>
      </c>
      <c r="L12" s="393" t="s">
        <v>552</v>
      </c>
      <c r="M12" s="393" t="s">
        <v>344</v>
      </c>
      <c r="N12" s="393" t="s">
        <v>345</v>
      </c>
      <c r="O12" s="393">
        <v>779</v>
      </c>
      <c r="P12" s="393">
        <v>490</v>
      </c>
      <c r="Q12" s="393" t="s">
        <v>553</v>
      </c>
      <c r="R12" s="393" t="s">
        <v>347</v>
      </c>
      <c r="S12" s="393" t="s">
        <v>348</v>
      </c>
      <c r="T12" s="393" t="s">
        <v>349</v>
      </c>
      <c r="U12" s="393" t="s">
        <v>350</v>
      </c>
      <c r="V12" s="393" t="s">
        <v>534</v>
      </c>
      <c r="W12" s="393" t="s">
        <v>535</v>
      </c>
      <c r="X12" s="393" t="s">
        <v>353</v>
      </c>
      <c r="Y12" s="393" t="s">
        <v>427</v>
      </c>
      <c r="Z12" s="393" t="s">
        <v>354</v>
      </c>
      <c r="AA12" s="393" t="s">
        <v>355</v>
      </c>
      <c r="AB12" s="393" t="s">
        <v>356</v>
      </c>
      <c r="AC12" s="393" t="s">
        <v>554</v>
      </c>
      <c r="AD12" s="393" t="s">
        <v>358</v>
      </c>
      <c r="AE12" s="393">
        <v>52253908</v>
      </c>
      <c r="AF12" s="393" t="s">
        <v>555</v>
      </c>
      <c r="AG12" s="395">
        <v>35009700</v>
      </c>
      <c r="AH12" s="395">
        <v>2528478</v>
      </c>
      <c r="AI12" s="395">
        <v>0</v>
      </c>
      <c r="AJ12" s="395">
        <v>32481222</v>
      </c>
      <c r="AK12" s="395">
        <v>14976372</v>
      </c>
      <c r="AL12" s="395">
        <v>17504850</v>
      </c>
      <c r="AM12" s="393">
        <v>5000639490</v>
      </c>
      <c r="AN12" s="393">
        <v>1</v>
      </c>
      <c r="AO12" s="393">
        <v>520087</v>
      </c>
      <c r="AP12" s="393">
        <v>1</v>
      </c>
      <c r="AQ12" s="394">
        <v>45334</v>
      </c>
      <c r="AR12" s="393" t="s">
        <v>361</v>
      </c>
    </row>
    <row r="13" spans="1:44" s="393" customFormat="1" x14ac:dyDescent="0.3">
      <c r="A13" s="393">
        <v>2024</v>
      </c>
      <c r="B13" s="393">
        <v>2</v>
      </c>
      <c r="C13" s="394">
        <v>45292</v>
      </c>
      <c r="D13" s="394">
        <v>45443</v>
      </c>
      <c r="E13" s="393" t="s">
        <v>339</v>
      </c>
      <c r="F13" s="394">
        <v>45334</v>
      </c>
      <c r="G13" s="393" t="s">
        <v>340</v>
      </c>
      <c r="H13" s="393" t="s">
        <v>341</v>
      </c>
      <c r="I13" s="393" t="s">
        <v>556</v>
      </c>
      <c r="J13" s="394">
        <v>45334</v>
      </c>
      <c r="K13" s="394">
        <v>45504</v>
      </c>
      <c r="L13" s="393" t="s">
        <v>557</v>
      </c>
      <c r="M13" s="393" t="s">
        <v>344</v>
      </c>
      <c r="N13" s="393" t="s">
        <v>345</v>
      </c>
      <c r="O13" s="393">
        <v>776</v>
      </c>
      <c r="P13" s="393">
        <v>499</v>
      </c>
      <c r="Q13" s="393" t="s">
        <v>558</v>
      </c>
      <c r="R13" s="393" t="s">
        <v>347</v>
      </c>
      <c r="S13" s="393" t="s">
        <v>348</v>
      </c>
      <c r="T13" s="393" t="s">
        <v>349</v>
      </c>
      <c r="U13" s="393" t="s">
        <v>350</v>
      </c>
      <c r="V13" s="393" t="s">
        <v>534</v>
      </c>
      <c r="W13" s="393" t="s">
        <v>535</v>
      </c>
      <c r="X13" s="393" t="s">
        <v>353</v>
      </c>
      <c r="Y13" s="393" t="s">
        <v>427</v>
      </c>
      <c r="Z13" s="393" t="s">
        <v>354</v>
      </c>
      <c r="AA13" s="393" t="s">
        <v>355</v>
      </c>
      <c r="AB13" s="393" t="s">
        <v>356</v>
      </c>
      <c r="AC13" s="393" t="s">
        <v>559</v>
      </c>
      <c r="AD13" s="393" t="s">
        <v>358</v>
      </c>
      <c r="AE13" s="393">
        <v>1020740687</v>
      </c>
      <c r="AF13" s="393" t="s">
        <v>560</v>
      </c>
      <c r="AG13" s="395">
        <v>49440000</v>
      </c>
      <c r="AH13" s="395">
        <v>3570667</v>
      </c>
      <c r="AI13" s="395">
        <v>0</v>
      </c>
      <c r="AJ13" s="395">
        <v>45869333</v>
      </c>
      <c r="AK13" s="395">
        <v>21149333</v>
      </c>
      <c r="AL13" s="395">
        <v>24720000</v>
      </c>
      <c r="AM13" s="393">
        <v>5000639646</v>
      </c>
      <c r="AN13" s="393">
        <v>1</v>
      </c>
      <c r="AO13" s="393">
        <v>520082</v>
      </c>
      <c r="AP13" s="393">
        <v>1</v>
      </c>
      <c r="AQ13" s="394">
        <v>45334</v>
      </c>
      <c r="AR13" s="393" t="s">
        <v>361</v>
      </c>
    </row>
    <row r="14" spans="1:44" s="393" customFormat="1" x14ac:dyDescent="0.3">
      <c r="A14" s="393">
        <v>2024</v>
      </c>
      <c r="B14" s="393">
        <v>2</v>
      </c>
      <c r="C14" s="394">
        <v>45292</v>
      </c>
      <c r="D14" s="394">
        <v>45443</v>
      </c>
      <c r="E14" s="393" t="s">
        <v>339</v>
      </c>
      <c r="F14" s="394">
        <v>45335</v>
      </c>
      <c r="G14" s="393" t="s">
        <v>340</v>
      </c>
      <c r="H14" s="393" t="s">
        <v>341</v>
      </c>
      <c r="I14" s="393" t="s">
        <v>561</v>
      </c>
      <c r="J14" s="394">
        <v>45335</v>
      </c>
      <c r="K14" s="394">
        <v>45504</v>
      </c>
      <c r="L14" s="393" t="s">
        <v>562</v>
      </c>
      <c r="M14" s="393" t="s">
        <v>344</v>
      </c>
      <c r="N14" s="393" t="s">
        <v>345</v>
      </c>
      <c r="O14" s="393">
        <v>777</v>
      </c>
      <c r="P14" s="393">
        <v>521</v>
      </c>
      <c r="Q14" s="393" t="s">
        <v>563</v>
      </c>
      <c r="R14" s="393" t="s">
        <v>347</v>
      </c>
      <c r="S14" s="393" t="s">
        <v>348</v>
      </c>
      <c r="T14" s="393" t="s">
        <v>349</v>
      </c>
      <c r="U14" s="393" t="s">
        <v>350</v>
      </c>
      <c r="V14" s="393" t="s">
        <v>534</v>
      </c>
      <c r="W14" s="393" t="s">
        <v>535</v>
      </c>
      <c r="X14" s="393" t="s">
        <v>353</v>
      </c>
      <c r="Y14" s="393" t="s">
        <v>427</v>
      </c>
      <c r="Z14" s="393" t="s">
        <v>354</v>
      </c>
      <c r="AA14" s="393" t="s">
        <v>355</v>
      </c>
      <c r="AB14" s="393" t="s">
        <v>356</v>
      </c>
      <c r="AC14" s="393" t="s">
        <v>564</v>
      </c>
      <c r="AD14" s="393" t="s">
        <v>358</v>
      </c>
      <c r="AE14" s="393">
        <v>1098729713</v>
      </c>
      <c r="AF14" s="393" t="s">
        <v>565</v>
      </c>
      <c r="AG14" s="395">
        <v>54000000</v>
      </c>
      <c r="AH14" s="395">
        <v>4200000</v>
      </c>
      <c r="AI14" s="395">
        <v>0</v>
      </c>
      <c r="AJ14" s="395">
        <v>49800000</v>
      </c>
      <c r="AK14" s="395">
        <v>22800000</v>
      </c>
      <c r="AL14" s="395">
        <v>27000000</v>
      </c>
      <c r="AM14" s="393">
        <v>5000640780</v>
      </c>
      <c r="AN14" s="393">
        <v>1</v>
      </c>
      <c r="AO14" s="393">
        <v>520083</v>
      </c>
      <c r="AP14" s="393">
        <v>1</v>
      </c>
      <c r="AQ14" s="394">
        <v>45335</v>
      </c>
      <c r="AR14" s="393" t="s">
        <v>361</v>
      </c>
    </row>
    <row r="15" spans="1:44" s="393" customFormat="1" x14ac:dyDescent="0.3">
      <c r="A15" s="393">
        <v>2024</v>
      </c>
      <c r="B15" s="393">
        <v>4</v>
      </c>
      <c r="C15" s="394">
        <v>45292</v>
      </c>
      <c r="D15" s="394">
        <v>45443</v>
      </c>
      <c r="E15" s="393" t="s">
        <v>339</v>
      </c>
      <c r="F15" s="394">
        <v>45336</v>
      </c>
      <c r="G15" s="393" t="s">
        <v>340</v>
      </c>
      <c r="H15" s="393" t="s">
        <v>341</v>
      </c>
      <c r="I15" s="393" t="s">
        <v>566</v>
      </c>
      <c r="J15" s="394">
        <v>45336</v>
      </c>
      <c r="K15" s="394">
        <v>45504</v>
      </c>
      <c r="L15" s="393" t="s">
        <v>567</v>
      </c>
      <c r="M15" s="393" t="s">
        <v>344</v>
      </c>
      <c r="N15" s="393" t="s">
        <v>345</v>
      </c>
      <c r="O15" s="393">
        <v>781</v>
      </c>
      <c r="P15" s="393">
        <v>546</v>
      </c>
      <c r="Q15" s="393" t="s">
        <v>568</v>
      </c>
      <c r="R15" s="393" t="s">
        <v>347</v>
      </c>
      <c r="S15" s="393" t="s">
        <v>348</v>
      </c>
      <c r="T15" s="393" t="s">
        <v>349</v>
      </c>
      <c r="U15" s="393" t="s">
        <v>350</v>
      </c>
      <c r="V15" s="393" t="s">
        <v>534</v>
      </c>
      <c r="W15" s="393" t="s">
        <v>535</v>
      </c>
      <c r="X15" s="393" t="s">
        <v>353</v>
      </c>
      <c r="Y15" s="393" t="s">
        <v>427</v>
      </c>
      <c r="Z15" s="393" t="s">
        <v>354</v>
      </c>
      <c r="AA15" s="393" t="s">
        <v>355</v>
      </c>
      <c r="AB15" s="393" t="s">
        <v>356</v>
      </c>
      <c r="AC15" s="393" t="s">
        <v>569</v>
      </c>
      <c r="AD15" s="393" t="s">
        <v>358</v>
      </c>
      <c r="AE15" s="393">
        <v>1026269732</v>
      </c>
      <c r="AF15" s="393" t="s">
        <v>570</v>
      </c>
      <c r="AG15" s="395">
        <v>46350000</v>
      </c>
      <c r="AH15" s="395">
        <v>3605000</v>
      </c>
      <c r="AI15" s="395">
        <v>0</v>
      </c>
      <c r="AJ15" s="395">
        <v>42745000</v>
      </c>
      <c r="AK15" s="395">
        <v>19570000</v>
      </c>
      <c r="AL15" s="395">
        <v>23175000</v>
      </c>
      <c r="AM15" s="393">
        <v>5000641560</v>
      </c>
      <c r="AN15" s="393">
        <v>1</v>
      </c>
      <c r="AO15" s="393">
        <v>520091</v>
      </c>
      <c r="AP15" s="393">
        <v>1</v>
      </c>
      <c r="AQ15" s="394">
        <v>45336</v>
      </c>
      <c r="AR15" s="393" t="s">
        <v>361</v>
      </c>
    </row>
    <row r="16" spans="1:44" s="390" customFormat="1" x14ac:dyDescent="0.3">
      <c r="A16" s="390">
        <v>2024</v>
      </c>
      <c r="B16" s="390">
        <v>2</v>
      </c>
      <c r="C16" s="391">
        <v>45292</v>
      </c>
      <c r="D16" s="391">
        <v>45443</v>
      </c>
      <c r="E16" s="390" t="s">
        <v>339</v>
      </c>
      <c r="F16" s="391">
        <v>45336</v>
      </c>
      <c r="G16" s="390" t="s">
        <v>340</v>
      </c>
      <c r="H16" s="390" t="s">
        <v>341</v>
      </c>
      <c r="I16" s="390" t="s">
        <v>571</v>
      </c>
      <c r="J16" s="391">
        <v>45336</v>
      </c>
      <c r="K16" s="391">
        <v>45504</v>
      </c>
      <c r="L16" s="390" t="s">
        <v>567</v>
      </c>
      <c r="M16" s="390" t="s">
        <v>344</v>
      </c>
      <c r="N16" s="390" t="s">
        <v>345</v>
      </c>
      <c r="O16" s="390">
        <v>738</v>
      </c>
      <c r="P16" s="390">
        <v>558</v>
      </c>
      <c r="Q16" s="390" t="s">
        <v>572</v>
      </c>
      <c r="R16" s="390" t="s">
        <v>347</v>
      </c>
      <c r="S16" s="390" t="s">
        <v>348</v>
      </c>
      <c r="T16" s="390" t="s">
        <v>349</v>
      </c>
      <c r="U16" s="390" t="s">
        <v>350</v>
      </c>
      <c r="V16" s="390" t="s">
        <v>351</v>
      </c>
      <c r="W16" s="390" t="s">
        <v>352</v>
      </c>
      <c r="X16" s="390" t="s">
        <v>505</v>
      </c>
      <c r="Y16" s="390" t="s">
        <v>427</v>
      </c>
      <c r="Z16" s="390" t="s">
        <v>354</v>
      </c>
      <c r="AA16" s="390" t="s">
        <v>355</v>
      </c>
      <c r="AB16" s="390" t="s">
        <v>356</v>
      </c>
      <c r="AC16" s="390" t="s">
        <v>573</v>
      </c>
      <c r="AD16" s="390" t="s">
        <v>358</v>
      </c>
      <c r="AE16" s="390">
        <v>53073191</v>
      </c>
      <c r="AF16" s="390" t="s">
        <v>574</v>
      </c>
      <c r="AG16" s="392">
        <v>22278000</v>
      </c>
      <c r="AH16" s="392">
        <v>2351567</v>
      </c>
      <c r="AI16" s="392">
        <v>0</v>
      </c>
      <c r="AJ16" s="392">
        <v>19926433</v>
      </c>
      <c r="AK16" s="392">
        <v>8787433</v>
      </c>
      <c r="AL16" s="392">
        <v>11139000</v>
      </c>
      <c r="AM16" s="390">
        <v>5000642087</v>
      </c>
      <c r="AN16" s="390">
        <v>1</v>
      </c>
      <c r="AO16" s="390">
        <v>515995</v>
      </c>
      <c r="AP16" s="390">
        <v>1</v>
      </c>
      <c r="AQ16" s="391">
        <v>45336</v>
      </c>
      <c r="AR16" s="390" t="s">
        <v>493</v>
      </c>
    </row>
    <row r="17" spans="1:44" s="393" customFormat="1" x14ac:dyDescent="0.3">
      <c r="A17" s="393">
        <v>2024</v>
      </c>
      <c r="B17" s="393">
        <v>4</v>
      </c>
      <c r="C17" s="394">
        <v>45292</v>
      </c>
      <c r="D17" s="394">
        <v>45443</v>
      </c>
      <c r="E17" s="393" t="s">
        <v>339</v>
      </c>
      <c r="F17" s="394">
        <v>45337</v>
      </c>
      <c r="G17" s="393" t="s">
        <v>340</v>
      </c>
      <c r="H17" s="393" t="s">
        <v>341</v>
      </c>
      <c r="I17" s="393" t="s">
        <v>342</v>
      </c>
      <c r="J17" s="394">
        <v>45337</v>
      </c>
      <c r="K17" s="394">
        <v>45504</v>
      </c>
      <c r="L17" s="393" t="s">
        <v>343</v>
      </c>
      <c r="M17" s="393" t="s">
        <v>344</v>
      </c>
      <c r="N17" s="393" t="s">
        <v>345</v>
      </c>
      <c r="O17" s="393">
        <v>788</v>
      </c>
      <c r="P17" s="393">
        <v>584</v>
      </c>
      <c r="Q17" s="393" t="s">
        <v>346</v>
      </c>
      <c r="R17" s="393" t="s">
        <v>347</v>
      </c>
      <c r="S17" s="393" t="s">
        <v>348</v>
      </c>
      <c r="T17" s="393" t="s">
        <v>349</v>
      </c>
      <c r="U17" s="393" t="s">
        <v>350</v>
      </c>
      <c r="V17" s="393" t="s">
        <v>351</v>
      </c>
      <c r="W17" s="393" t="s">
        <v>352</v>
      </c>
      <c r="X17" s="393" t="s">
        <v>353</v>
      </c>
      <c r="Y17" s="393" t="s">
        <v>427</v>
      </c>
      <c r="Z17" s="393" t="s">
        <v>354</v>
      </c>
      <c r="AA17" s="393" t="s">
        <v>355</v>
      </c>
      <c r="AB17" s="393" t="s">
        <v>356</v>
      </c>
      <c r="AC17" s="393" t="s">
        <v>357</v>
      </c>
      <c r="AD17" s="393" t="s">
        <v>358</v>
      </c>
      <c r="AE17" s="393">
        <v>52815152</v>
      </c>
      <c r="AF17" s="393" t="s">
        <v>360</v>
      </c>
      <c r="AG17" s="395">
        <v>31827000</v>
      </c>
      <c r="AH17" s="395">
        <v>2829067</v>
      </c>
      <c r="AI17" s="395">
        <v>0</v>
      </c>
      <c r="AJ17" s="395">
        <v>28997933</v>
      </c>
      <c r="AK17" s="395">
        <v>13084433</v>
      </c>
      <c r="AL17" s="395">
        <v>15913500</v>
      </c>
      <c r="AM17" s="393">
        <v>5000643328</v>
      </c>
      <c r="AN17" s="393">
        <v>1</v>
      </c>
      <c r="AO17" s="393">
        <v>520104</v>
      </c>
      <c r="AP17" s="393">
        <v>1</v>
      </c>
      <c r="AQ17" s="394">
        <v>45337</v>
      </c>
      <c r="AR17" s="393" t="s">
        <v>361</v>
      </c>
    </row>
    <row r="18" spans="1:44" s="393" customFormat="1" x14ac:dyDescent="0.3">
      <c r="A18" s="393">
        <v>2024</v>
      </c>
      <c r="B18" s="393">
        <v>2</v>
      </c>
      <c r="C18" s="394">
        <v>45292</v>
      </c>
      <c r="D18" s="394">
        <v>45443</v>
      </c>
      <c r="E18" s="393" t="s">
        <v>339</v>
      </c>
      <c r="F18" s="394">
        <v>45338</v>
      </c>
      <c r="G18" s="393" t="s">
        <v>340</v>
      </c>
      <c r="H18" s="393" t="s">
        <v>341</v>
      </c>
      <c r="I18" s="393" t="s">
        <v>362</v>
      </c>
      <c r="J18" s="394">
        <v>45338</v>
      </c>
      <c r="K18" s="394">
        <v>45504</v>
      </c>
      <c r="L18" s="393" t="s">
        <v>363</v>
      </c>
      <c r="M18" s="393" t="s">
        <v>344</v>
      </c>
      <c r="N18" s="393" t="s">
        <v>345</v>
      </c>
      <c r="O18" s="393">
        <v>784</v>
      </c>
      <c r="P18" s="393">
        <v>599</v>
      </c>
      <c r="Q18" s="393" t="s">
        <v>364</v>
      </c>
      <c r="R18" s="393" t="s">
        <v>347</v>
      </c>
      <c r="S18" s="393" t="s">
        <v>348</v>
      </c>
      <c r="T18" s="393" t="s">
        <v>349</v>
      </c>
      <c r="U18" s="393" t="s">
        <v>350</v>
      </c>
      <c r="V18" s="393" t="s">
        <v>351</v>
      </c>
      <c r="W18" s="393" t="s">
        <v>352</v>
      </c>
      <c r="X18" s="393" t="s">
        <v>353</v>
      </c>
      <c r="Y18" s="393" t="s">
        <v>427</v>
      </c>
      <c r="Z18" s="393" t="s">
        <v>354</v>
      </c>
      <c r="AA18" s="393" t="s">
        <v>355</v>
      </c>
      <c r="AB18" s="393" t="s">
        <v>356</v>
      </c>
      <c r="AC18" s="393" t="s">
        <v>365</v>
      </c>
      <c r="AD18" s="393" t="s">
        <v>358</v>
      </c>
      <c r="AE18" s="393">
        <v>1015430439</v>
      </c>
      <c r="AF18" s="393" t="s">
        <v>367</v>
      </c>
      <c r="AG18" s="395">
        <v>31827000</v>
      </c>
      <c r="AH18" s="395">
        <v>3359517</v>
      </c>
      <c r="AI18" s="395">
        <v>0</v>
      </c>
      <c r="AJ18" s="395">
        <v>28467483</v>
      </c>
      <c r="AK18" s="395">
        <v>12553983</v>
      </c>
      <c r="AL18" s="395">
        <v>15913500</v>
      </c>
      <c r="AM18" s="393">
        <v>5000643458</v>
      </c>
      <c r="AN18" s="393">
        <v>1</v>
      </c>
      <c r="AO18" s="393">
        <v>520095</v>
      </c>
      <c r="AP18" s="393">
        <v>1</v>
      </c>
      <c r="AQ18" s="394">
        <v>45338</v>
      </c>
      <c r="AR18" s="393" t="s">
        <v>361</v>
      </c>
    </row>
    <row r="19" spans="1:44" s="393" customFormat="1" x14ac:dyDescent="0.3">
      <c r="A19" s="393">
        <v>2024</v>
      </c>
      <c r="B19" s="393">
        <v>4</v>
      </c>
      <c r="C19" s="394">
        <v>45292</v>
      </c>
      <c r="D19" s="394">
        <v>45443</v>
      </c>
      <c r="E19" s="393" t="s">
        <v>339</v>
      </c>
      <c r="F19" s="394">
        <v>45338</v>
      </c>
      <c r="G19" s="393" t="s">
        <v>340</v>
      </c>
      <c r="H19" s="393" t="s">
        <v>341</v>
      </c>
      <c r="I19" s="393" t="s">
        <v>368</v>
      </c>
      <c r="J19" s="394">
        <v>45338</v>
      </c>
      <c r="K19" s="394">
        <v>45504</v>
      </c>
      <c r="L19" s="393" t="s">
        <v>363</v>
      </c>
      <c r="M19" s="393" t="s">
        <v>344</v>
      </c>
      <c r="N19" s="393" t="s">
        <v>345</v>
      </c>
      <c r="O19" s="393">
        <v>786</v>
      </c>
      <c r="P19" s="393">
        <v>600</v>
      </c>
      <c r="Q19" s="393" t="s">
        <v>369</v>
      </c>
      <c r="R19" s="393" t="s">
        <v>347</v>
      </c>
      <c r="S19" s="393" t="s">
        <v>348</v>
      </c>
      <c r="T19" s="393" t="s">
        <v>349</v>
      </c>
      <c r="U19" s="393" t="s">
        <v>350</v>
      </c>
      <c r="V19" s="393" t="s">
        <v>351</v>
      </c>
      <c r="W19" s="393" t="s">
        <v>352</v>
      </c>
      <c r="X19" s="393" t="s">
        <v>353</v>
      </c>
      <c r="Y19" s="393" t="s">
        <v>427</v>
      </c>
      <c r="Z19" s="393" t="s">
        <v>354</v>
      </c>
      <c r="AA19" s="393" t="s">
        <v>355</v>
      </c>
      <c r="AB19" s="393" t="s">
        <v>356</v>
      </c>
      <c r="AC19" s="393" t="s">
        <v>370</v>
      </c>
      <c r="AD19" s="393" t="s">
        <v>358</v>
      </c>
      <c r="AE19" s="393">
        <v>1014244390</v>
      </c>
      <c r="AF19" s="393" t="s">
        <v>372</v>
      </c>
      <c r="AG19" s="395">
        <v>31827000</v>
      </c>
      <c r="AH19" s="395">
        <v>3359517</v>
      </c>
      <c r="AI19" s="395">
        <v>0</v>
      </c>
      <c r="AJ19" s="395">
        <v>28467483</v>
      </c>
      <c r="AK19" s="395">
        <v>12553983</v>
      </c>
      <c r="AL19" s="395">
        <v>15913500</v>
      </c>
      <c r="AM19" s="393">
        <v>5000643459</v>
      </c>
      <c r="AN19" s="393">
        <v>1</v>
      </c>
      <c r="AO19" s="393">
        <v>520099</v>
      </c>
      <c r="AP19" s="393">
        <v>1</v>
      </c>
      <c r="AQ19" s="394">
        <v>45338</v>
      </c>
      <c r="AR19" s="393" t="s">
        <v>361</v>
      </c>
    </row>
    <row r="20" spans="1:44" s="390" customFormat="1" x14ac:dyDescent="0.3">
      <c r="A20" s="390">
        <v>2024</v>
      </c>
      <c r="B20" s="390">
        <v>2</v>
      </c>
      <c r="C20" s="391">
        <v>45292</v>
      </c>
      <c r="D20" s="391">
        <v>45443</v>
      </c>
      <c r="E20" s="390" t="s">
        <v>339</v>
      </c>
      <c r="F20" s="391">
        <v>45338</v>
      </c>
      <c r="G20" s="390" t="s">
        <v>340</v>
      </c>
      <c r="H20" s="390" t="s">
        <v>341</v>
      </c>
      <c r="I20" s="390" t="s">
        <v>575</v>
      </c>
      <c r="J20" s="391">
        <v>45338</v>
      </c>
      <c r="K20" s="391">
        <v>45504</v>
      </c>
      <c r="L20" s="390" t="s">
        <v>363</v>
      </c>
      <c r="M20" s="390" t="s">
        <v>344</v>
      </c>
      <c r="N20" s="390" t="s">
        <v>345</v>
      </c>
      <c r="O20" s="390">
        <v>730</v>
      </c>
      <c r="P20" s="390">
        <v>621</v>
      </c>
      <c r="Q20" s="390" t="s">
        <v>576</v>
      </c>
      <c r="R20" s="390" t="s">
        <v>347</v>
      </c>
      <c r="S20" s="390" t="s">
        <v>348</v>
      </c>
      <c r="T20" s="390" t="s">
        <v>349</v>
      </c>
      <c r="U20" s="390" t="s">
        <v>350</v>
      </c>
      <c r="V20" s="390" t="s">
        <v>351</v>
      </c>
      <c r="W20" s="390" t="s">
        <v>352</v>
      </c>
      <c r="X20" s="390" t="s">
        <v>505</v>
      </c>
      <c r="Y20" s="390" t="s">
        <v>427</v>
      </c>
      <c r="Z20" s="390" t="s">
        <v>354</v>
      </c>
      <c r="AA20" s="390" t="s">
        <v>355</v>
      </c>
      <c r="AB20" s="390" t="s">
        <v>356</v>
      </c>
      <c r="AC20" s="390" t="s">
        <v>577</v>
      </c>
      <c r="AD20" s="390" t="s">
        <v>358</v>
      </c>
      <c r="AE20" s="390">
        <v>1016100911</v>
      </c>
      <c r="AF20" s="390" t="s">
        <v>578</v>
      </c>
      <c r="AG20" s="392">
        <v>22278000</v>
      </c>
      <c r="AH20" s="392">
        <v>2475333</v>
      </c>
      <c r="AI20" s="392">
        <v>0</v>
      </c>
      <c r="AJ20" s="392">
        <v>19802667</v>
      </c>
      <c r="AK20" s="392">
        <v>8663667</v>
      </c>
      <c r="AL20" s="392">
        <v>11139000</v>
      </c>
      <c r="AM20" s="390">
        <v>5000644235</v>
      </c>
      <c r="AN20" s="390">
        <v>1</v>
      </c>
      <c r="AO20" s="390">
        <v>515953</v>
      </c>
      <c r="AP20" s="390">
        <v>1</v>
      </c>
      <c r="AQ20" s="391">
        <v>45338</v>
      </c>
      <c r="AR20" s="390" t="s">
        <v>493</v>
      </c>
    </row>
    <row r="21" spans="1:44" s="390" customFormat="1" x14ac:dyDescent="0.3">
      <c r="A21" s="390">
        <v>2024</v>
      </c>
      <c r="B21" s="390">
        <v>2</v>
      </c>
      <c r="C21" s="391">
        <v>45292</v>
      </c>
      <c r="D21" s="391">
        <v>45443</v>
      </c>
      <c r="E21" s="390" t="s">
        <v>339</v>
      </c>
      <c r="F21" s="391">
        <v>45341</v>
      </c>
      <c r="G21" s="390" t="s">
        <v>579</v>
      </c>
      <c r="H21" s="390" t="s">
        <v>580</v>
      </c>
      <c r="I21" s="390" t="s">
        <v>581</v>
      </c>
      <c r="J21" s="391">
        <v>45292</v>
      </c>
      <c r="K21" s="391">
        <v>45467</v>
      </c>
      <c r="L21" s="390" t="s">
        <v>532</v>
      </c>
      <c r="M21" s="390" t="s">
        <v>344</v>
      </c>
      <c r="N21" s="390" t="s">
        <v>345</v>
      </c>
      <c r="O21" s="390">
        <v>809</v>
      </c>
      <c r="P21" s="390">
        <v>631</v>
      </c>
      <c r="Q21" s="390" t="s">
        <v>582</v>
      </c>
      <c r="R21" s="390" t="s">
        <v>347</v>
      </c>
      <c r="S21" s="390" t="s">
        <v>348</v>
      </c>
      <c r="T21" s="390" t="s">
        <v>349</v>
      </c>
      <c r="U21" s="390" t="s">
        <v>350</v>
      </c>
      <c r="V21" s="390" t="s">
        <v>583</v>
      </c>
      <c r="W21" s="390" t="s">
        <v>584</v>
      </c>
      <c r="X21" s="390" t="s">
        <v>505</v>
      </c>
      <c r="Y21" s="390" t="s">
        <v>427</v>
      </c>
      <c r="Z21" s="390" t="s">
        <v>354</v>
      </c>
      <c r="AA21" s="390" t="s">
        <v>585</v>
      </c>
      <c r="AB21" s="390" t="s">
        <v>586</v>
      </c>
      <c r="AC21" s="390" t="s">
        <v>587</v>
      </c>
      <c r="AD21" s="390" t="s">
        <v>588</v>
      </c>
      <c r="AE21" s="390">
        <v>900391059</v>
      </c>
      <c r="AF21" s="390" t="s">
        <v>589</v>
      </c>
      <c r="AG21" s="392">
        <v>20000000</v>
      </c>
      <c r="AH21" s="392">
        <v>0</v>
      </c>
      <c r="AI21" s="392">
        <v>0</v>
      </c>
      <c r="AJ21" s="392">
        <v>20000000</v>
      </c>
      <c r="AK21" s="392">
        <v>0</v>
      </c>
      <c r="AL21" s="392">
        <v>20000000</v>
      </c>
      <c r="AM21" s="390">
        <v>5000644944</v>
      </c>
      <c r="AN21" s="390">
        <v>1</v>
      </c>
      <c r="AO21" s="390">
        <v>523497</v>
      </c>
      <c r="AP21" s="390">
        <v>1</v>
      </c>
      <c r="AQ21" s="391">
        <v>45341</v>
      </c>
      <c r="AR21" s="390" t="s">
        <v>493</v>
      </c>
    </row>
    <row r="22" spans="1:44" s="393" customFormat="1" x14ac:dyDescent="0.3">
      <c r="A22" s="393">
        <v>2024</v>
      </c>
      <c r="B22" s="393">
        <v>2</v>
      </c>
      <c r="C22" s="394">
        <v>45292</v>
      </c>
      <c r="D22" s="394">
        <v>45443</v>
      </c>
      <c r="E22" s="393" t="s">
        <v>339</v>
      </c>
      <c r="F22" s="394">
        <v>45341</v>
      </c>
      <c r="G22" s="393" t="s">
        <v>579</v>
      </c>
      <c r="H22" s="393" t="s">
        <v>580</v>
      </c>
      <c r="I22" s="393" t="s">
        <v>581</v>
      </c>
      <c r="J22" s="394">
        <v>45292</v>
      </c>
      <c r="K22" s="394">
        <v>45467</v>
      </c>
      <c r="L22" s="393" t="s">
        <v>532</v>
      </c>
      <c r="M22" s="393" t="s">
        <v>344</v>
      </c>
      <c r="N22" s="393" t="s">
        <v>345</v>
      </c>
      <c r="O22" s="393">
        <v>891</v>
      </c>
      <c r="P22" s="393">
        <v>633</v>
      </c>
      <c r="Q22" s="393" t="s">
        <v>590</v>
      </c>
      <c r="R22" s="393" t="s">
        <v>347</v>
      </c>
      <c r="S22" s="393" t="s">
        <v>348</v>
      </c>
      <c r="T22" s="393" t="s">
        <v>349</v>
      </c>
      <c r="U22" s="393" t="s">
        <v>350</v>
      </c>
      <c r="V22" s="393" t="s">
        <v>583</v>
      </c>
      <c r="W22" s="393" t="s">
        <v>584</v>
      </c>
      <c r="X22" s="393" t="s">
        <v>591</v>
      </c>
      <c r="Y22" s="393" t="s">
        <v>427</v>
      </c>
      <c r="Z22" s="393" t="s">
        <v>592</v>
      </c>
      <c r="AA22" s="393" t="s">
        <v>585</v>
      </c>
      <c r="AB22" s="393" t="s">
        <v>586</v>
      </c>
      <c r="AC22" s="393" t="s">
        <v>587</v>
      </c>
      <c r="AD22" s="393" t="s">
        <v>588</v>
      </c>
      <c r="AE22" s="393">
        <v>900391059</v>
      </c>
      <c r="AF22" s="393" t="s">
        <v>589</v>
      </c>
      <c r="AG22" s="395">
        <v>30000000</v>
      </c>
      <c r="AH22" s="395">
        <v>0</v>
      </c>
      <c r="AI22" s="395">
        <v>0</v>
      </c>
      <c r="AJ22" s="395">
        <v>30000000</v>
      </c>
      <c r="AK22" s="395">
        <v>0</v>
      </c>
      <c r="AL22" s="395">
        <v>30000000</v>
      </c>
      <c r="AM22" s="393">
        <v>5000644952</v>
      </c>
      <c r="AN22" s="393">
        <v>1</v>
      </c>
      <c r="AO22" s="393">
        <v>528182</v>
      </c>
      <c r="AP22" s="393">
        <v>1</v>
      </c>
      <c r="AQ22" s="394">
        <v>45341</v>
      </c>
      <c r="AR22" s="393" t="s">
        <v>361</v>
      </c>
    </row>
    <row r="23" spans="1:44" s="390" customFormat="1" x14ac:dyDescent="0.3">
      <c r="A23" s="390">
        <v>2024</v>
      </c>
      <c r="B23" s="390">
        <v>2</v>
      </c>
      <c r="C23" s="391">
        <v>45292</v>
      </c>
      <c r="D23" s="391">
        <v>45443</v>
      </c>
      <c r="E23" s="390" t="s">
        <v>339</v>
      </c>
      <c r="F23" s="391">
        <v>45341</v>
      </c>
      <c r="G23" s="390" t="s">
        <v>340</v>
      </c>
      <c r="H23" s="390" t="s">
        <v>341</v>
      </c>
      <c r="I23" s="390" t="s">
        <v>593</v>
      </c>
      <c r="J23" s="391">
        <v>45338</v>
      </c>
      <c r="K23" s="391">
        <v>45504</v>
      </c>
      <c r="L23" s="390" t="s">
        <v>363</v>
      </c>
      <c r="M23" s="390" t="s">
        <v>344</v>
      </c>
      <c r="N23" s="390" t="s">
        <v>345</v>
      </c>
      <c r="O23" s="390">
        <v>629</v>
      </c>
      <c r="P23" s="390">
        <v>646</v>
      </c>
      <c r="Q23" s="390" t="s">
        <v>594</v>
      </c>
      <c r="R23" s="390" t="s">
        <v>347</v>
      </c>
      <c r="S23" s="390" t="s">
        <v>348</v>
      </c>
      <c r="T23" s="390" t="s">
        <v>349</v>
      </c>
      <c r="U23" s="390" t="s">
        <v>350</v>
      </c>
      <c r="V23" s="390" t="s">
        <v>534</v>
      </c>
      <c r="W23" s="390" t="s">
        <v>535</v>
      </c>
      <c r="X23" s="390" t="s">
        <v>505</v>
      </c>
      <c r="Y23" s="390" t="s">
        <v>427</v>
      </c>
      <c r="Z23" s="390" t="s">
        <v>354</v>
      </c>
      <c r="AA23" s="390" t="s">
        <v>355</v>
      </c>
      <c r="AB23" s="390" t="s">
        <v>356</v>
      </c>
      <c r="AC23" s="390" t="s">
        <v>595</v>
      </c>
      <c r="AD23" s="390" t="s">
        <v>358</v>
      </c>
      <c r="AE23" s="390">
        <v>52750847</v>
      </c>
      <c r="AF23" s="390" t="s">
        <v>596</v>
      </c>
      <c r="AG23" s="392">
        <v>39108000</v>
      </c>
      <c r="AH23" s="392">
        <v>5866200</v>
      </c>
      <c r="AI23" s="392">
        <v>0</v>
      </c>
      <c r="AJ23" s="392">
        <v>33241800</v>
      </c>
      <c r="AK23" s="392">
        <v>13687800</v>
      </c>
      <c r="AL23" s="392">
        <v>19554000</v>
      </c>
      <c r="AM23" s="390">
        <v>5000645681</v>
      </c>
      <c r="AN23" s="390">
        <v>1</v>
      </c>
      <c r="AO23" s="390">
        <v>511976</v>
      </c>
      <c r="AP23" s="390">
        <v>1</v>
      </c>
      <c r="AQ23" s="391">
        <v>45341</v>
      </c>
      <c r="AR23" s="390" t="s">
        <v>493</v>
      </c>
    </row>
    <row r="24" spans="1:44" s="393" customFormat="1" x14ac:dyDescent="0.3">
      <c r="A24" s="393">
        <v>2024</v>
      </c>
      <c r="B24" s="393">
        <v>4</v>
      </c>
      <c r="C24" s="394">
        <v>45292</v>
      </c>
      <c r="D24" s="394">
        <v>45443</v>
      </c>
      <c r="E24" s="393" t="s">
        <v>339</v>
      </c>
      <c r="F24" s="394">
        <v>45342</v>
      </c>
      <c r="G24" s="393" t="s">
        <v>340</v>
      </c>
      <c r="H24" s="393" t="s">
        <v>341</v>
      </c>
      <c r="I24" s="393" t="s">
        <v>373</v>
      </c>
      <c r="J24" s="394">
        <v>45342</v>
      </c>
      <c r="K24" s="394">
        <v>45504</v>
      </c>
      <c r="L24" s="393" t="s">
        <v>374</v>
      </c>
      <c r="M24" s="393" t="s">
        <v>344</v>
      </c>
      <c r="N24" s="393" t="s">
        <v>345</v>
      </c>
      <c r="O24" s="393">
        <v>785</v>
      </c>
      <c r="P24" s="393">
        <v>662</v>
      </c>
      <c r="Q24" s="393" t="s">
        <v>375</v>
      </c>
      <c r="R24" s="393" t="s">
        <v>347</v>
      </c>
      <c r="S24" s="393" t="s">
        <v>348</v>
      </c>
      <c r="T24" s="393" t="s">
        <v>349</v>
      </c>
      <c r="U24" s="393" t="s">
        <v>350</v>
      </c>
      <c r="V24" s="393" t="s">
        <v>351</v>
      </c>
      <c r="W24" s="393" t="s">
        <v>352</v>
      </c>
      <c r="X24" s="393" t="s">
        <v>353</v>
      </c>
      <c r="Y24" s="393" t="s">
        <v>427</v>
      </c>
      <c r="Z24" s="393" t="s">
        <v>354</v>
      </c>
      <c r="AA24" s="393" t="s">
        <v>355</v>
      </c>
      <c r="AB24" s="393" t="s">
        <v>356</v>
      </c>
      <c r="AC24" s="393" t="s">
        <v>376</v>
      </c>
      <c r="AD24" s="393" t="s">
        <v>358</v>
      </c>
      <c r="AE24" s="393">
        <v>52810740</v>
      </c>
      <c r="AF24" s="393" t="s">
        <v>378</v>
      </c>
      <c r="AG24" s="395">
        <v>31827000</v>
      </c>
      <c r="AH24" s="395">
        <v>3713150</v>
      </c>
      <c r="AI24" s="395">
        <v>0</v>
      </c>
      <c r="AJ24" s="395">
        <v>28113850</v>
      </c>
      <c r="AK24" s="395">
        <v>12200350</v>
      </c>
      <c r="AL24" s="395">
        <v>15913500</v>
      </c>
      <c r="AM24" s="393">
        <v>5000646158</v>
      </c>
      <c r="AN24" s="393">
        <v>1</v>
      </c>
      <c r="AO24" s="393">
        <v>520097</v>
      </c>
      <c r="AP24" s="393">
        <v>1</v>
      </c>
      <c r="AQ24" s="394">
        <v>45342</v>
      </c>
      <c r="AR24" s="393" t="s">
        <v>361</v>
      </c>
    </row>
    <row r="25" spans="1:44" s="393" customFormat="1" x14ac:dyDescent="0.3">
      <c r="A25" s="393">
        <v>2024</v>
      </c>
      <c r="B25" s="393">
        <v>4</v>
      </c>
      <c r="C25" s="394">
        <v>45292</v>
      </c>
      <c r="D25" s="394">
        <v>45443</v>
      </c>
      <c r="E25" s="393" t="s">
        <v>339</v>
      </c>
      <c r="F25" s="394">
        <v>45342</v>
      </c>
      <c r="G25" s="393" t="s">
        <v>340</v>
      </c>
      <c r="H25" s="393" t="s">
        <v>341</v>
      </c>
      <c r="I25" s="393" t="s">
        <v>379</v>
      </c>
      <c r="J25" s="394">
        <v>45342</v>
      </c>
      <c r="K25" s="394">
        <v>45504</v>
      </c>
      <c r="L25" s="393" t="s">
        <v>374</v>
      </c>
      <c r="M25" s="393" t="s">
        <v>344</v>
      </c>
      <c r="N25" s="393" t="s">
        <v>345</v>
      </c>
      <c r="O25" s="393">
        <v>787</v>
      </c>
      <c r="P25" s="393">
        <v>666</v>
      </c>
      <c r="Q25" s="393" t="s">
        <v>380</v>
      </c>
      <c r="R25" s="393" t="s">
        <v>347</v>
      </c>
      <c r="S25" s="393" t="s">
        <v>348</v>
      </c>
      <c r="T25" s="393" t="s">
        <v>349</v>
      </c>
      <c r="U25" s="393" t="s">
        <v>350</v>
      </c>
      <c r="V25" s="393" t="s">
        <v>351</v>
      </c>
      <c r="W25" s="393" t="s">
        <v>352</v>
      </c>
      <c r="X25" s="393" t="s">
        <v>353</v>
      </c>
      <c r="Y25" s="393" t="s">
        <v>427</v>
      </c>
      <c r="Z25" s="393" t="s">
        <v>354</v>
      </c>
      <c r="AA25" s="393" t="s">
        <v>355</v>
      </c>
      <c r="AB25" s="393" t="s">
        <v>356</v>
      </c>
      <c r="AC25" s="393" t="s">
        <v>381</v>
      </c>
      <c r="AD25" s="393" t="s">
        <v>358</v>
      </c>
      <c r="AE25" s="393">
        <v>1015404486</v>
      </c>
      <c r="AF25" s="393" t="s">
        <v>383</v>
      </c>
      <c r="AG25" s="395">
        <v>31827000</v>
      </c>
      <c r="AH25" s="395">
        <v>3713150</v>
      </c>
      <c r="AI25" s="395">
        <v>0</v>
      </c>
      <c r="AJ25" s="395">
        <v>28113850</v>
      </c>
      <c r="AK25" s="395">
        <v>12200350</v>
      </c>
      <c r="AL25" s="395">
        <v>15913500</v>
      </c>
      <c r="AM25" s="393">
        <v>5000646234</v>
      </c>
      <c r="AN25" s="393">
        <v>1</v>
      </c>
      <c r="AO25" s="393">
        <v>520102</v>
      </c>
      <c r="AP25" s="393">
        <v>1</v>
      </c>
      <c r="AQ25" s="394">
        <v>45342</v>
      </c>
      <c r="AR25" s="393" t="s">
        <v>361</v>
      </c>
    </row>
    <row r="26" spans="1:44" s="393" customFormat="1" x14ac:dyDescent="0.3">
      <c r="A26" s="393">
        <v>2024</v>
      </c>
      <c r="B26" s="393">
        <v>4</v>
      </c>
      <c r="C26" s="394">
        <v>45292</v>
      </c>
      <c r="D26" s="394">
        <v>45443</v>
      </c>
      <c r="E26" s="393" t="s">
        <v>339</v>
      </c>
      <c r="F26" s="394">
        <v>45343</v>
      </c>
      <c r="G26" s="393" t="s">
        <v>340</v>
      </c>
      <c r="H26" s="393" t="s">
        <v>341</v>
      </c>
      <c r="I26" s="393" t="s">
        <v>384</v>
      </c>
      <c r="J26" s="394">
        <v>45343</v>
      </c>
      <c r="K26" s="394">
        <v>45504</v>
      </c>
      <c r="L26" s="393" t="s">
        <v>385</v>
      </c>
      <c r="M26" s="393" t="s">
        <v>344</v>
      </c>
      <c r="N26" s="393" t="s">
        <v>345</v>
      </c>
      <c r="O26" s="393">
        <v>783</v>
      </c>
      <c r="P26" s="393">
        <v>681</v>
      </c>
      <c r="Q26" s="393" t="s">
        <v>386</v>
      </c>
      <c r="R26" s="393" t="s">
        <v>347</v>
      </c>
      <c r="S26" s="393" t="s">
        <v>348</v>
      </c>
      <c r="T26" s="393" t="s">
        <v>349</v>
      </c>
      <c r="U26" s="393" t="s">
        <v>350</v>
      </c>
      <c r="V26" s="393" t="s">
        <v>351</v>
      </c>
      <c r="W26" s="393" t="s">
        <v>352</v>
      </c>
      <c r="X26" s="393" t="s">
        <v>353</v>
      </c>
      <c r="Y26" s="393" t="s">
        <v>427</v>
      </c>
      <c r="Z26" s="393" t="s">
        <v>354</v>
      </c>
      <c r="AA26" s="393" t="s">
        <v>355</v>
      </c>
      <c r="AB26" s="393" t="s">
        <v>356</v>
      </c>
      <c r="AC26" s="393" t="s">
        <v>387</v>
      </c>
      <c r="AD26" s="393" t="s">
        <v>358</v>
      </c>
      <c r="AE26" s="393">
        <v>1014269721</v>
      </c>
      <c r="AF26" s="393" t="s">
        <v>389</v>
      </c>
      <c r="AG26" s="395">
        <v>31827000</v>
      </c>
      <c r="AH26" s="395">
        <v>3713150</v>
      </c>
      <c r="AI26" s="395">
        <v>0</v>
      </c>
      <c r="AJ26" s="395">
        <v>28113850</v>
      </c>
      <c r="AK26" s="395">
        <v>12200350</v>
      </c>
      <c r="AL26" s="395">
        <v>15913500</v>
      </c>
      <c r="AM26" s="393">
        <v>5000647461</v>
      </c>
      <c r="AN26" s="393">
        <v>1</v>
      </c>
      <c r="AO26" s="393">
        <v>520094</v>
      </c>
      <c r="AP26" s="393">
        <v>1</v>
      </c>
      <c r="AQ26" s="394">
        <v>45343</v>
      </c>
      <c r="AR26" s="393" t="s">
        <v>361</v>
      </c>
    </row>
    <row r="27" spans="1:44" s="390" customFormat="1" x14ac:dyDescent="0.3">
      <c r="A27" s="390">
        <v>2024</v>
      </c>
      <c r="B27" s="390">
        <v>2</v>
      </c>
      <c r="C27" s="391">
        <v>45292</v>
      </c>
      <c r="D27" s="391">
        <v>45443</v>
      </c>
      <c r="E27" s="390" t="s">
        <v>339</v>
      </c>
      <c r="F27" s="391">
        <v>45345</v>
      </c>
      <c r="G27" s="390" t="s">
        <v>340</v>
      </c>
      <c r="H27" s="390" t="s">
        <v>341</v>
      </c>
      <c r="I27" s="390" t="s">
        <v>597</v>
      </c>
      <c r="J27" s="391">
        <v>45345</v>
      </c>
      <c r="K27" s="391">
        <v>45504</v>
      </c>
      <c r="L27" s="390" t="s">
        <v>598</v>
      </c>
      <c r="M27" s="390" t="s">
        <v>344</v>
      </c>
      <c r="N27" s="390" t="s">
        <v>345</v>
      </c>
      <c r="O27" s="390">
        <v>731</v>
      </c>
      <c r="P27" s="390">
        <v>724</v>
      </c>
      <c r="Q27" s="390" t="s">
        <v>599</v>
      </c>
      <c r="R27" s="390" t="s">
        <v>347</v>
      </c>
      <c r="S27" s="390" t="s">
        <v>348</v>
      </c>
      <c r="T27" s="390" t="s">
        <v>349</v>
      </c>
      <c r="U27" s="390" t="s">
        <v>350</v>
      </c>
      <c r="V27" s="390" t="s">
        <v>351</v>
      </c>
      <c r="W27" s="390" t="s">
        <v>352</v>
      </c>
      <c r="X27" s="390" t="s">
        <v>505</v>
      </c>
      <c r="Y27" s="390" t="s">
        <v>427</v>
      </c>
      <c r="Z27" s="390" t="s">
        <v>354</v>
      </c>
      <c r="AA27" s="390" t="s">
        <v>355</v>
      </c>
      <c r="AB27" s="390" t="s">
        <v>356</v>
      </c>
      <c r="AC27" s="390" t="s">
        <v>600</v>
      </c>
      <c r="AD27" s="390" t="s">
        <v>358</v>
      </c>
      <c r="AE27" s="390">
        <v>1018488404</v>
      </c>
      <c r="AF27" s="390" t="s">
        <v>601</v>
      </c>
      <c r="AG27" s="392">
        <v>22278000</v>
      </c>
      <c r="AH27" s="392">
        <v>3341700</v>
      </c>
      <c r="AI27" s="392">
        <v>0</v>
      </c>
      <c r="AJ27" s="392">
        <v>18936300</v>
      </c>
      <c r="AK27" s="392">
        <v>7797300</v>
      </c>
      <c r="AL27" s="392">
        <v>11139000</v>
      </c>
      <c r="AM27" s="390">
        <v>5000649977</v>
      </c>
      <c r="AN27" s="390">
        <v>1</v>
      </c>
      <c r="AO27" s="390">
        <v>515959</v>
      </c>
      <c r="AP27" s="390">
        <v>1</v>
      </c>
      <c r="AQ27" s="391">
        <v>45345</v>
      </c>
      <c r="AR27" s="390" t="s">
        <v>493</v>
      </c>
    </row>
    <row r="28" spans="1:44" s="390" customFormat="1" x14ac:dyDescent="0.3">
      <c r="A28" s="390">
        <v>2024</v>
      </c>
      <c r="B28" s="390">
        <v>2</v>
      </c>
      <c r="C28" s="391">
        <v>45292</v>
      </c>
      <c r="D28" s="391">
        <v>45443</v>
      </c>
      <c r="E28" s="390" t="s">
        <v>339</v>
      </c>
      <c r="F28" s="391">
        <v>45345</v>
      </c>
      <c r="G28" s="390" t="s">
        <v>340</v>
      </c>
      <c r="H28" s="390" t="s">
        <v>341</v>
      </c>
      <c r="I28" s="390" t="s">
        <v>602</v>
      </c>
      <c r="J28" s="391">
        <v>45345</v>
      </c>
      <c r="K28" s="391">
        <v>45504</v>
      </c>
      <c r="L28" s="390" t="s">
        <v>598</v>
      </c>
      <c r="M28" s="390" t="s">
        <v>344</v>
      </c>
      <c r="N28" s="390" t="s">
        <v>345</v>
      </c>
      <c r="O28" s="390">
        <v>732</v>
      </c>
      <c r="P28" s="390">
        <v>725</v>
      </c>
      <c r="Q28" s="390" t="s">
        <v>603</v>
      </c>
      <c r="R28" s="390" t="s">
        <v>347</v>
      </c>
      <c r="S28" s="390" t="s">
        <v>348</v>
      </c>
      <c r="T28" s="390" t="s">
        <v>349</v>
      </c>
      <c r="U28" s="390" t="s">
        <v>350</v>
      </c>
      <c r="V28" s="390" t="s">
        <v>351</v>
      </c>
      <c r="W28" s="390" t="s">
        <v>352</v>
      </c>
      <c r="X28" s="390" t="s">
        <v>505</v>
      </c>
      <c r="Y28" s="390" t="s">
        <v>427</v>
      </c>
      <c r="Z28" s="390" t="s">
        <v>354</v>
      </c>
      <c r="AA28" s="390" t="s">
        <v>355</v>
      </c>
      <c r="AB28" s="390" t="s">
        <v>356</v>
      </c>
      <c r="AC28" s="390" t="s">
        <v>604</v>
      </c>
      <c r="AD28" s="390" t="s">
        <v>358</v>
      </c>
      <c r="AE28" s="390">
        <v>1022385067</v>
      </c>
      <c r="AF28" s="390" t="s">
        <v>605</v>
      </c>
      <c r="AG28" s="392">
        <v>22278000</v>
      </c>
      <c r="AH28" s="392">
        <v>3465467</v>
      </c>
      <c r="AI28" s="392">
        <v>0</v>
      </c>
      <c r="AJ28" s="392">
        <v>18812533</v>
      </c>
      <c r="AK28" s="392">
        <v>7673533</v>
      </c>
      <c r="AL28" s="392">
        <v>11139000</v>
      </c>
      <c r="AM28" s="390">
        <v>5000649981</v>
      </c>
      <c r="AN28" s="390">
        <v>1</v>
      </c>
      <c r="AO28" s="390">
        <v>515964</v>
      </c>
      <c r="AP28" s="390">
        <v>1</v>
      </c>
      <c r="AQ28" s="391">
        <v>45345</v>
      </c>
      <c r="AR28" s="390" t="s">
        <v>493</v>
      </c>
    </row>
    <row r="29" spans="1:44" s="390" customFormat="1" x14ac:dyDescent="0.3">
      <c r="A29" s="390">
        <v>2024</v>
      </c>
      <c r="B29" s="390">
        <v>2</v>
      </c>
      <c r="C29" s="391">
        <v>45292</v>
      </c>
      <c r="D29" s="391">
        <v>45443</v>
      </c>
      <c r="E29" s="390" t="s">
        <v>339</v>
      </c>
      <c r="F29" s="391">
        <v>45345</v>
      </c>
      <c r="G29" s="390" t="s">
        <v>340</v>
      </c>
      <c r="H29" s="390" t="s">
        <v>341</v>
      </c>
      <c r="I29" s="390" t="s">
        <v>606</v>
      </c>
      <c r="J29" s="391">
        <v>45345</v>
      </c>
      <c r="K29" s="391">
        <v>45504</v>
      </c>
      <c r="L29" s="390" t="s">
        <v>598</v>
      </c>
      <c r="M29" s="390" t="s">
        <v>344</v>
      </c>
      <c r="N29" s="390" t="s">
        <v>345</v>
      </c>
      <c r="O29" s="390">
        <v>734</v>
      </c>
      <c r="P29" s="390">
        <v>726</v>
      </c>
      <c r="Q29" s="390" t="s">
        <v>607</v>
      </c>
      <c r="R29" s="390" t="s">
        <v>347</v>
      </c>
      <c r="S29" s="390" t="s">
        <v>348</v>
      </c>
      <c r="T29" s="390" t="s">
        <v>349</v>
      </c>
      <c r="U29" s="390" t="s">
        <v>350</v>
      </c>
      <c r="V29" s="390" t="s">
        <v>351</v>
      </c>
      <c r="W29" s="390" t="s">
        <v>352</v>
      </c>
      <c r="X29" s="390" t="s">
        <v>505</v>
      </c>
      <c r="Y29" s="390" t="s">
        <v>427</v>
      </c>
      <c r="Z29" s="390" t="s">
        <v>354</v>
      </c>
      <c r="AA29" s="390" t="s">
        <v>355</v>
      </c>
      <c r="AB29" s="390" t="s">
        <v>356</v>
      </c>
      <c r="AC29" s="390" t="s">
        <v>608</v>
      </c>
      <c r="AD29" s="390" t="s">
        <v>358</v>
      </c>
      <c r="AE29" s="390">
        <v>53093961</v>
      </c>
      <c r="AF29" s="390" t="s">
        <v>609</v>
      </c>
      <c r="AG29" s="392">
        <v>22278000</v>
      </c>
      <c r="AH29" s="392">
        <v>3465467</v>
      </c>
      <c r="AI29" s="392">
        <v>0</v>
      </c>
      <c r="AJ29" s="392">
        <v>18812533</v>
      </c>
      <c r="AK29" s="392">
        <v>7673533</v>
      </c>
      <c r="AL29" s="392">
        <v>11139000</v>
      </c>
      <c r="AM29" s="390">
        <v>5000649986</v>
      </c>
      <c r="AN29" s="390">
        <v>1</v>
      </c>
      <c r="AO29" s="390">
        <v>515971</v>
      </c>
      <c r="AP29" s="390">
        <v>1</v>
      </c>
      <c r="AQ29" s="391">
        <v>45345</v>
      </c>
      <c r="AR29" s="390" t="s">
        <v>493</v>
      </c>
    </row>
    <row r="30" spans="1:44" s="390" customFormat="1" x14ac:dyDescent="0.3">
      <c r="A30" s="390">
        <v>2024</v>
      </c>
      <c r="B30" s="390">
        <v>2</v>
      </c>
      <c r="C30" s="391">
        <v>45292</v>
      </c>
      <c r="D30" s="391">
        <v>45443</v>
      </c>
      <c r="E30" s="390" t="s">
        <v>339</v>
      </c>
      <c r="F30" s="391">
        <v>45348</v>
      </c>
      <c r="G30" s="390" t="s">
        <v>340</v>
      </c>
      <c r="H30" s="390" t="s">
        <v>341</v>
      </c>
      <c r="I30" s="390" t="s">
        <v>610</v>
      </c>
      <c r="J30" s="391">
        <v>45348</v>
      </c>
      <c r="K30" s="391">
        <v>45504</v>
      </c>
      <c r="L30" s="390" t="s">
        <v>611</v>
      </c>
      <c r="M30" s="390" t="s">
        <v>344</v>
      </c>
      <c r="N30" s="390" t="s">
        <v>345</v>
      </c>
      <c r="O30" s="390">
        <v>630</v>
      </c>
      <c r="P30" s="390">
        <v>749</v>
      </c>
      <c r="Q30" s="390" t="s">
        <v>612</v>
      </c>
      <c r="R30" s="390" t="s">
        <v>347</v>
      </c>
      <c r="S30" s="390" t="s">
        <v>348</v>
      </c>
      <c r="T30" s="390" t="s">
        <v>349</v>
      </c>
      <c r="U30" s="390" t="s">
        <v>350</v>
      </c>
      <c r="V30" s="390" t="s">
        <v>534</v>
      </c>
      <c r="W30" s="390" t="s">
        <v>535</v>
      </c>
      <c r="X30" s="390" t="s">
        <v>505</v>
      </c>
      <c r="Y30" s="390" t="s">
        <v>427</v>
      </c>
      <c r="Z30" s="390" t="s">
        <v>354</v>
      </c>
      <c r="AA30" s="390" t="s">
        <v>355</v>
      </c>
      <c r="AB30" s="390" t="s">
        <v>356</v>
      </c>
      <c r="AC30" s="390" t="s">
        <v>613</v>
      </c>
      <c r="AD30" s="390" t="s">
        <v>358</v>
      </c>
      <c r="AE30" s="390">
        <v>53095842</v>
      </c>
      <c r="AF30" s="390" t="s">
        <v>614</v>
      </c>
      <c r="AG30" s="392">
        <v>39108000</v>
      </c>
      <c r="AH30" s="392">
        <v>5866200</v>
      </c>
      <c r="AI30" s="392">
        <v>0</v>
      </c>
      <c r="AJ30" s="392">
        <v>33241800</v>
      </c>
      <c r="AK30" s="392">
        <v>13687800</v>
      </c>
      <c r="AL30" s="392">
        <v>19554000</v>
      </c>
      <c r="AM30" s="390">
        <v>5000650915</v>
      </c>
      <c r="AN30" s="390">
        <v>1</v>
      </c>
      <c r="AO30" s="390">
        <v>511979</v>
      </c>
      <c r="AP30" s="390">
        <v>1</v>
      </c>
      <c r="AQ30" s="391">
        <v>45348</v>
      </c>
      <c r="AR30" s="390" t="s">
        <v>493</v>
      </c>
    </row>
    <row r="31" spans="1:44" s="390" customFormat="1" x14ac:dyDescent="0.3">
      <c r="A31" s="390">
        <v>2024</v>
      </c>
      <c r="B31" s="390">
        <v>3</v>
      </c>
      <c r="C31" s="391">
        <v>45292</v>
      </c>
      <c r="D31" s="391">
        <v>45443</v>
      </c>
      <c r="E31" s="390" t="s">
        <v>339</v>
      </c>
      <c r="F31" s="391">
        <v>45355</v>
      </c>
      <c r="G31" s="390" t="s">
        <v>615</v>
      </c>
      <c r="H31" s="390" t="s">
        <v>616</v>
      </c>
      <c r="I31" s="390" t="s">
        <v>617</v>
      </c>
      <c r="J31" s="391">
        <v>45355</v>
      </c>
      <c r="K31" s="391">
        <v>45412</v>
      </c>
      <c r="L31" s="390" t="s">
        <v>618</v>
      </c>
      <c r="M31" s="390" t="s">
        <v>344</v>
      </c>
      <c r="N31" s="390" t="s">
        <v>345</v>
      </c>
      <c r="O31" s="390">
        <v>962</v>
      </c>
      <c r="P31" s="390">
        <v>837</v>
      </c>
      <c r="Q31" s="390" t="s">
        <v>619</v>
      </c>
      <c r="R31" s="390" t="s">
        <v>347</v>
      </c>
      <c r="S31" s="390" t="s">
        <v>348</v>
      </c>
      <c r="T31" s="390" t="s">
        <v>349</v>
      </c>
      <c r="U31" s="390" t="s">
        <v>350</v>
      </c>
      <c r="V31" s="390" t="s">
        <v>620</v>
      </c>
      <c r="W31" s="390" t="s">
        <v>621</v>
      </c>
      <c r="X31" s="390" t="s">
        <v>505</v>
      </c>
      <c r="Y31" s="390" t="s">
        <v>427</v>
      </c>
      <c r="Z31" s="390" t="s">
        <v>354</v>
      </c>
      <c r="AA31" s="390" t="s">
        <v>355</v>
      </c>
      <c r="AB31" s="390" t="s">
        <v>356</v>
      </c>
      <c r="AC31" s="390" t="s">
        <v>622</v>
      </c>
      <c r="AD31" s="390" t="s">
        <v>588</v>
      </c>
      <c r="AE31" s="390">
        <v>899999115</v>
      </c>
      <c r="AF31" s="390" t="s">
        <v>623</v>
      </c>
      <c r="AG31" s="392">
        <v>1364638</v>
      </c>
      <c r="AH31" s="392">
        <v>0</v>
      </c>
      <c r="AI31" s="392">
        <v>0</v>
      </c>
      <c r="AJ31" s="392">
        <v>1364638</v>
      </c>
      <c r="AK31" s="392">
        <v>1364638</v>
      </c>
      <c r="AL31" s="392">
        <v>0</v>
      </c>
      <c r="AM31" s="390">
        <v>5000656948</v>
      </c>
      <c r="AN31" s="390">
        <v>1</v>
      </c>
      <c r="AO31" s="390">
        <v>540741</v>
      </c>
      <c r="AP31" s="390">
        <v>1</v>
      </c>
      <c r="AQ31" s="391">
        <v>45355</v>
      </c>
      <c r="AR31" s="390" t="s">
        <v>493</v>
      </c>
    </row>
    <row r="32" spans="1:44" s="393" customFormat="1" x14ac:dyDescent="0.3">
      <c r="A32" s="393">
        <v>2024</v>
      </c>
      <c r="B32" s="393">
        <v>3</v>
      </c>
      <c r="C32" s="394">
        <v>45292</v>
      </c>
      <c r="D32" s="394">
        <v>45443</v>
      </c>
      <c r="E32" s="393" t="s">
        <v>339</v>
      </c>
      <c r="F32" s="394">
        <v>45355</v>
      </c>
      <c r="G32" s="393" t="s">
        <v>615</v>
      </c>
      <c r="H32" s="393" t="s">
        <v>616</v>
      </c>
      <c r="I32" s="393" t="s">
        <v>617</v>
      </c>
      <c r="J32" s="394">
        <v>45355</v>
      </c>
      <c r="K32" s="394">
        <v>45412</v>
      </c>
      <c r="L32" s="393" t="s">
        <v>618</v>
      </c>
      <c r="M32" s="393" t="s">
        <v>344</v>
      </c>
      <c r="N32" s="393" t="s">
        <v>345</v>
      </c>
      <c r="O32" s="393">
        <v>962</v>
      </c>
      <c r="P32" s="393">
        <v>837</v>
      </c>
      <c r="Q32" s="393" t="s">
        <v>619</v>
      </c>
      <c r="R32" s="393" t="s">
        <v>347</v>
      </c>
      <c r="S32" s="393" t="s">
        <v>348</v>
      </c>
      <c r="T32" s="393" t="s">
        <v>349</v>
      </c>
      <c r="U32" s="393" t="s">
        <v>350</v>
      </c>
      <c r="V32" s="393" t="s">
        <v>620</v>
      </c>
      <c r="W32" s="393" t="s">
        <v>621</v>
      </c>
      <c r="X32" s="393" t="s">
        <v>353</v>
      </c>
      <c r="Y32" s="393" t="s">
        <v>427</v>
      </c>
      <c r="Z32" s="393" t="s">
        <v>354</v>
      </c>
      <c r="AA32" s="393" t="s">
        <v>355</v>
      </c>
      <c r="AB32" s="393" t="s">
        <v>356</v>
      </c>
      <c r="AC32" s="393" t="s">
        <v>622</v>
      </c>
      <c r="AD32" s="393" t="s">
        <v>588</v>
      </c>
      <c r="AE32" s="393">
        <v>899999115</v>
      </c>
      <c r="AF32" s="393" t="s">
        <v>623</v>
      </c>
      <c r="AG32" s="395">
        <v>751335</v>
      </c>
      <c r="AH32" s="395">
        <v>0</v>
      </c>
      <c r="AI32" s="395">
        <v>0</v>
      </c>
      <c r="AJ32" s="395">
        <v>751335</v>
      </c>
      <c r="AK32" s="395">
        <v>751335</v>
      </c>
      <c r="AL32" s="395">
        <v>0</v>
      </c>
      <c r="AM32" s="393">
        <v>5000656948</v>
      </c>
      <c r="AN32" s="393">
        <v>2</v>
      </c>
      <c r="AO32" s="393">
        <v>540741</v>
      </c>
      <c r="AP32" s="393">
        <v>2</v>
      </c>
      <c r="AQ32" s="394">
        <v>45355</v>
      </c>
      <c r="AR32" s="393" t="s">
        <v>361</v>
      </c>
    </row>
    <row r="33" spans="1:44" s="390" customFormat="1" x14ac:dyDescent="0.3">
      <c r="A33" s="390">
        <v>2024</v>
      </c>
      <c r="B33" s="390">
        <v>3</v>
      </c>
      <c r="C33" s="391">
        <v>45292</v>
      </c>
      <c r="D33" s="391">
        <v>45443</v>
      </c>
      <c r="E33" s="390" t="s">
        <v>339</v>
      </c>
      <c r="F33" s="391">
        <v>45355</v>
      </c>
      <c r="G33" s="390" t="s">
        <v>615</v>
      </c>
      <c r="H33" s="390" t="s">
        <v>616</v>
      </c>
      <c r="I33" s="390" t="s">
        <v>617</v>
      </c>
      <c r="J33" s="391">
        <v>45355</v>
      </c>
      <c r="K33" s="391">
        <v>45412</v>
      </c>
      <c r="L33" s="390" t="s">
        <v>618</v>
      </c>
      <c r="M33" s="390" t="s">
        <v>344</v>
      </c>
      <c r="N33" s="390" t="s">
        <v>345</v>
      </c>
      <c r="O33" s="390">
        <v>962</v>
      </c>
      <c r="P33" s="390">
        <v>837</v>
      </c>
      <c r="Q33" s="390" t="s">
        <v>619</v>
      </c>
      <c r="R33" s="390" t="s">
        <v>347</v>
      </c>
      <c r="S33" s="390" t="s">
        <v>348</v>
      </c>
      <c r="T33" s="390" t="s">
        <v>349</v>
      </c>
      <c r="U33" s="390" t="s">
        <v>350</v>
      </c>
      <c r="V33" s="390" t="s">
        <v>624</v>
      </c>
      <c r="W33" s="390" t="s">
        <v>625</v>
      </c>
      <c r="X33" s="390" t="s">
        <v>505</v>
      </c>
      <c r="Y33" s="390" t="s">
        <v>427</v>
      </c>
      <c r="Z33" s="390" t="s">
        <v>354</v>
      </c>
      <c r="AA33" s="390" t="s">
        <v>355</v>
      </c>
      <c r="AB33" s="390" t="s">
        <v>356</v>
      </c>
      <c r="AC33" s="390" t="s">
        <v>622</v>
      </c>
      <c r="AD33" s="390" t="s">
        <v>588</v>
      </c>
      <c r="AE33" s="390">
        <v>899999115</v>
      </c>
      <c r="AF33" s="390" t="s">
        <v>623</v>
      </c>
      <c r="AG33" s="392">
        <v>39445601</v>
      </c>
      <c r="AH33" s="392">
        <v>0</v>
      </c>
      <c r="AI33" s="392">
        <v>0</v>
      </c>
      <c r="AJ33" s="392">
        <v>39445601</v>
      </c>
      <c r="AK33" s="392">
        <v>1338201</v>
      </c>
      <c r="AL33" s="392">
        <v>38107400</v>
      </c>
      <c r="AM33" s="390">
        <v>5000656948</v>
      </c>
      <c r="AN33" s="390">
        <v>3</v>
      </c>
      <c r="AO33" s="390">
        <v>540741</v>
      </c>
      <c r="AP33" s="390">
        <v>3</v>
      </c>
      <c r="AQ33" s="391">
        <v>45355</v>
      </c>
      <c r="AR33" s="390" t="s">
        <v>493</v>
      </c>
    </row>
    <row r="34" spans="1:44" s="390" customFormat="1" x14ac:dyDescent="0.3">
      <c r="A34" s="390">
        <v>2024</v>
      </c>
      <c r="B34" s="390">
        <v>5</v>
      </c>
      <c r="C34" s="391">
        <v>45292</v>
      </c>
      <c r="D34" s="391">
        <v>45443</v>
      </c>
      <c r="E34" s="390" t="s">
        <v>339</v>
      </c>
      <c r="F34" s="391">
        <v>45356</v>
      </c>
      <c r="G34" s="390" t="s">
        <v>340</v>
      </c>
      <c r="H34" s="390" t="s">
        <v>341</v>
      </c>
      <c r="I34" s="390" t="s">
        <v>626</v>
      </c>
      <c r="J34" s="391">
        <v>45352</v>
      </c>
      <c r="K34" s="391">
        <v>45504</v>
      </c>
      <c r="L34" s="390" t="s">
        <v>627</v>
      </c>
      <c r="M34" s="390" t="s">
        <v>344</v>
      </c>
      <c r="N34" s="390" t="s">
        <v>345</v>
      </c>
      <c r="O34" s="390">
        <v>735</v>
      </c>
      <c r="P34" s="390">
        <v>841</v>
      </c>
      <c r="Q34" s="390" t="s">
        <v>628</v>
      </c>
      <c r="R34" s="390" t="s">
        <v>347</v>
      </c>
      <c r="S34" s="390" t="s">
        <v>348</v>
      </c>
      <c r="T34" s="390" t="s">
        <v>349</v>
      </c>
      <c r="U34" s="390" t="s">
        <v>350</v>
      </c>
      <c r="V34" s="390" t="s">
        <v>351</v>
      </c>
      <c r="W34" s="390" t="s">
        <v>352</v>
      </c>
      <c r="X34" s="390" t="s">
        <v>505</v>
      </c>
      <c r="Y34" s="390" t="s">
        <v>427</v>
      </c>
      <c r="Z34" s="390" t="s">
        <v>354</v>
      </c>
      <c r="AA34" s="390" t="s">
        <v>355</v>
      </c>
      <c r="AB34" s="390" t="s">
        <v>356</v>
      </c>
      <c r="AC34" s="390" t="s">
        <v>629</v>
      </c>
      <c r="AD34" s="390" t="s">
        <v>358</v>
      </c>
      <c r="AE34" s="390">
        <v>1033697548</v>
      </c>
      <c r="AF34" s="390" t="s">
        <v>630</v>
      </c>
      <c r="AG34" s="392">
        <v>22278000</v>
      </c>
      <c r="AH34" s="392">
        <v>4331833</v>
      </c>
      <c r="AI34" s="392">
        <v>0</v>
      </c>
      <c r="AJ34" s="392">
        <v>17946167</v>
      </c>
      <c r="AK34" s="392">
        <v>6807167</v>
      </c>
      <c r="AL34" s="392">
        <v>11139000</v>
      </c>
      <c r="AM34" s="390">
        <v>5000657287</v>
      </c>
      <c r="AN34" s="390">
        <v>1</v>
      </c>
      <c r="AO34" s="390">
        <v>515976</v>
      </c>
      <c r="AP34" s="390">
        <v>1</v>
      </c>
      <c r="AQ34" s="391">
        <v>45356</v>
      </c>
      <c r="AR34" s="390" t="s">
        <v>493</v>
      </c>
    </row>
    <row r="35" spans="1:44" s="390" customFormat="1" x14ac:dyDescent="0.3">
      <c r="A35" s="390">
        <v>2024</v>
      </c>
      <c r="B35" s="390">
        <v>3</v>
      </c>
      <c r="C35" s="391">
        <v>45292</v>
      </c>
      <c r="D35" s="391">
        <v>45443</v>
      </c>
      <c r="E35" s="390" t="s">
        <v>339</v>
      </c>
      <c r="F35" s="391">
        <v>45362</v>
      </c>
      <c r="G35" s="390" t="s">
        <v>340</v>
      </c>
      <c r="H35" s="390" t="s">
        <v>341</v>
      </c>
      <c r="I35" s="390" t="s">
        <v>631</v>
      </c>
      <c r="J35" s="391">
        <v>45362</v>
      </c>
      <c r="K35" s="391">
        <v>45504</v>
      </c>
      <c r="L35" s="390" t="s">
        <v>632</v>
      </c>
      <c r="M35" s="390" t="s">
        <v>344</v>
      </c>
      <c r="N35" s="390" t="s">
        <v>345</v>
      </c>
      <c r="O35" s="390">
        <v>729</v>
      </c>
      <c r="P35" s="390">
        <v>891</v>
      </c>
      <c r="Q35" s="390" t="s">
        <v>633</v>
      </c>
      <c r="R35" s="390" t="s">
        <v>347</v>
      </c>
      <c r="S35" s="390" t="s">
        <v>348</v>
      </c>
      <c r="T35" s="390" t="s">
        <v>349</v>
      </c>
      <c r="U35" s="390" t="s">
        <v>350</v>
      </c>
      <c r="V35" s="390" t="s">
        <v>351</v>
      </c>
      <c r="W35" s="390" t="s">
        <v>352</v>
      </c>
      <c r="X35" s="390" t="s">
        <v>505</v>
      </c>
      <c r="Y35" s="390" t="s">
        <v>427</v>
      </c>
      <c r="Z35" s="390" t="s">
        <v>354</v>
      </c>
      <c r="AA35" s="390" t="s">
        <v>355</v>
      </c>
      <c r="AB35" s="390" t="s">
        <v>356</v>
      </c>
      <c r="AC35" s="390" t="s">
        <v>634</v>
      </c>
      <c r="AD35" s="390" t="s">
        <v>358</v>
      </c>
      <c r="AE35" s="390">
        <v>52195275</v>
      </c>
      <c r="AF35" s="390" t="s">
        <v>635</v>
      </c>
      <c r="AG35" s="392">
        <v>22278000</v>
      </c>
      <c r="AH35" s="392">
        <v>5074433</v>
      </c>
      <c r="AI35" s="392">
        <v>0</v>
      </c>
      <c r="AJ35" s="392">
        <v>17203567</v>
      </c>
      <c r="AK35" s="392">
        <v>6064567</v>
      </c>
      <c r="AL35" s="392">
        <v>11139000</v>
      </c>
      <c r="AM35" s="390">
        <v>5000660595</v>
      </c>
      <c r="AN35" s="390">
        <v>1</v>
      </c>
      <c r="AO35" s="390">
        <v>515949</v>
      </c>
      <c r="AP35" s="390">
        <v>1</v>
      </c>
      <c r="AQ35" s="391">
        <v>45362</v>
      </c>
      <c r="AR35" s="390" t="s">
        <v>493</v>
      </c>
    </row>
    <row r="36" spans="1:44" s="390" customFormat="1" x14ac:dyDescent="0.3">
      <c r="A36" s="390">
        <v>2024</v>
      </c>
      <c r="B36" s="390">
        <v>5</v>
      </c>
      <c r="C36" s="391">
        <v>45292</v>
      </c>
      <c r="D36" s="391">
        <v>45443</v>
      </c>
      <c r="E36" s="390" t="s">
        <v>339</v>
      </c>
      <c r="F36" s="391">
        <v>45362</v>
      </c>
      <c r="G36" s="390" t="s">
        <v>340</v>
      </c>
      <c r="H36" s="390" t="s">
        <v>341</v>
      </c>
      <c r="I36" s="390" t="s">
        <v>636</v>
      </c>
      <c r="J36" s="391">
        <v>45362</v>
      </c>
      <c r="K36" s="391">
        <v>45504</v>
      </c>
      <c r="L36" s="390" t="s">
        <v>632</v>
      </c>
      <c r="M36" s="390" t="s">
        <v>344</v>
      </c>
      <c r="N36" s="390" t="s">
        <v>345</v>
      </c>
      <c r="O36" s="390">
        <v>634</v>
      </c>
      <c r="P36" s="390">
        <v>892</v>
      </c>
      <c r="Q36" s="390" t="s">
        <v>637</v>
      </c>
      <c r="R36" s="390" t="s">
        <v>347</v>
      </c>
      <c r="S36" s="390" t="s">
        <v>348</v>
      </c>
      <c r="T36" s="390" t="s">
        <v>349</v>
      </c>
      <c r="U36" s="390" t="s">
        <v>350</v>
      </c>
      <c r="V36" s="390" t="s">
        <v>351</v>
      </c>
      <c r="W36" s="390" t="s">
        <v>352</v>
      </c>
      <c r="X36" s="390" t="s">
        <v>505</v>
      </c>
      <c r="Y36" s="390" t="s">
        <v>427</v>
      </c>
      <c r="Z36" s="390" t="s">
        <v>354</v>
      </c>
      <c r="AA36" s="390" t="s">
        <v>355</v>
      </c>
      <c r="AB36" s="390" t="s">
        <v>356</v>
      </c>
      <c r="AC36" s="390" t="s">
        <v>638</v>
      </c>
      <c r="AD36" s="390" t="s">
        <v>358</v>
      </c>
      <c r="AE36" s="390">
        <v>1018497248</v>
      </c>
      <c r="AF36" s="390" t="s">
        <v>639</v>
      </c>
      <c r="AG36" s="392">
        <v>22278000</v>
      </c>
      <c r="AH36" s="392">
        <v>5074433</v>
      </c>
      <c r="AI36" s="392">
        <v>0</v>
      </c>
      <c r="AJ36" s="392">
        <v>17203567</v>
      </c>
      <c r="AK36" s="392">
        <v>6064567</v>
      </c>
      <c r="AL36" s="392">
        <v>11139000</v>
      </c>
      <c r="AM36" s="390">
        <v>5000660603</v>
      </c>
      <c r="AN36" s="390">
        <v>1</v>
      </c>
      <c r="AO36" s="390">
        <v>511989</v>
      </c>
      <c r="AP36" s="390">
        <v>1</v>
      </c>
      <c r="AQ36" s="391">
        <v>45362</v>
      </c>
      <c r="AR36" s="390" t="s">
        <v>493</v>
      </c>
    </row>
    <row r="37" spans="1:44" s="390" customFormat="1" x14ac:dyDescent="0.3">
      <c r="A37" s="390">
        <v>2024</v>
      </c>
      <c r="B37" s="390">
        <v>5</v>
      </c>
      <c r="C37" s="391">
        <v>45292</v>
      </c>
      <c r="D37" s="391">
        <v>45443</v>
      </c>
      <c r="E37" s="390" t="s">
        <v>339</v>
      </c>
      <c r="F37" s="391">
        <v>45362</v>
      </c>
      <c r="G37" s="390" t="s">
        <v>340</v>
      </c>
      <c r="H37" s="390" t="s">
        <v>341</v>
      </c>
      <c r="I37" s="390" t="s">
        <v>640</v>
      </c>
      <c r="J37" s="391">
        <v>45362</v>
      </c>
      <c r="K37" s="391">
        <v>45504</v>
      </c>
      <c r="L37" s="390" t="s">
        <v>632</v>
      </c>
      <c r="M37" s="390" t="s">
        <v>344</v>
      </c>
      <c r="N37" s="390" t="s">
        <v>345</v>
      </c>
      <c r="O37" s="390">
        <v>635</v>
      </c>
      <c r="P37" s="390">
        <v>893</v>
      </c>
      <c r="Q37" s="390" t="s">
        <v>641</v>
      </c>
      <c r="R37" s="390" t="s">
        <v>347</v>
      </c>
      <c r="S37" s="390" t="s">
        <v>348</v>
      </c>
      <c r="T37" s="390" t="s">
        <v>349</v>
      </c>
      <c r="U37" s="390" t="s">
        <v>350</v>
      </c>
      <c r="V37" s="390" t="s">
        <v>351</v>
      </c>
      <c r="W37" s="390" t="s">
        <v>352</v>
      </c>
      <c r="X37" s="390" t="s">
        <v>505</v>
      </c>
      <c r="Y37" s="390" t="s">
        <v>427</v>
      </c>
      <c r="Z37" s="390" t="s">
        <v>354</v>
      </c>
      <c r="AA37" s="390" t="s">
        <v>355</v>
      </c>
      <c r="AB37" s="390" t="s">
        <v>356</v>
      </c>
      <c r="AC37" s="390" t="s">
        <v>642</v>
      </c>
      <c r="AD37" s="390" t="s">
        <v>358</v>
      </c>
      <c r="AE37" s="390">
        <v>1030556803</v>
      </c>
      <c r="AF37" s="390" t="s">
        <v>643</v>
      </c>
      <c r="AG37" s="392">
        <v>22278000</v>
      </c>
      <c r="AH37" s="392">
        <v>5074433</v>
      </c>
      <c r="AI37" s="392">
        <v>0</v>
      </c>
      <c r="AJ37" s="392">
        <v>17203567</v>
      </c>
      <c r="AK37" s="392">
        <v>6064567</v>
      </c>
      <c r="AL37" s="392">
        <v>11139000</v>
      </c>
      <c r="AM37" s="390">
        <v>5000660618</v>
      </c>
      <c r="AN37" s="390">
        <v>1</v>
      </c>
      <c r="AO37" s="390">
        <v>511991</v>
      </c>
      <c r="AP37" s="390">
        <v>1</v>
      </c>
      <c r="AQ37" s="391">
        <v>45362</v>
      </c>
      <c r="AR37" s="390" t="s">
        <v>493</v>
      </c>
    </row>
    <row r="38" spans="1:44" s="393" customFormat="1" x14ac:dyDescent="0.3">
      <c r="A38" s="393">
        <v>2024</v>
      </c>
      <c r="B38" s="393">
        <v>3</v>
      </c>
      <c r="C38" s="394">
        <v>45292</v>
      </c>
      <c r="D38" s="394">
        <v>45443</v>
      </c>
      <c r="E38" s="393" t="s">
        <v>339</v>
      </c>
      <c r="F38" s="394">
        <v>45363</v>
      </c>
      <c r="G38" s="393" t="s">
        <v>340</v>
      </c>
      <c r="H38" s="393" t="s">
        <v>341</v>
      </c>
      <c r="I38" s="393" t="s">
        <v>390</v>
      </c>
      <c r="J38" s="394">
        <v>45363</v>
      </c>
      <c r="K38" s="394">
        <v>45504</v>
      </c>
      <c r="L38" s="393" t="s">
        <v>391</v>
      </c>
      <c r="M38" s="393" t="s">
        <v>344</v>
      </c>
      <c r="N38" s="393" t="s">
        <v>345</v>
      </c>
      <c r="O38" s="393">
        <v>790</v>
      </c>
      <c r="P38" s="393">
        <v>905</v>
      </c>
      <c r="Q38" s="393" t="s">
        <v>392</v>
      </c>
      <c r="R38" s="393" t="s">
        <v>347</v>
      </c>
      <c r="S38" s="393" t="s">
        <v>348</v>
      </c>
      <c r="T38" s="393" t="s">
        <v>349</v>
      </c>
      <c r="U38" s="393" t="s">
        <v>350</v>
      </c>
      <c r="V38" s="393" t="s">
        <v>351</v>
      </c>
      <c r="W38" s="393" t="s">
        <v>352</v>
      </c>
      <c r="X38" s="393" t="s">
        <v>353</v>
      </c>
      <c r="Y38" s="393" t="s">
        <v>427</v>
      </c>
      <c r="Z38" s="393" t="s">
        <v>354</v>
      </c>
      <c r="AA38" s="393" t="s">
        <v>355</v>
      </c>
      <c r="AB38" s="393" t="s">
        <v>356</v>
      </c>
      <c r="AC38" s="393" t="s">
        <v>393</v>
      </c>
      <c r="AD38" s="393" t="s">
        <v>358</v>
      </c>
      <c r="AE38" s="393">
        <v>1152218940</v>
      </c>
      <c r="AF38" s="393" t="s">
        <v>395</v>
      </c>
      <c r="AG38" s="395">
        <v>31827000</v>
      </c>
      <c r="AH38" s="395">
        <v>8310383</v>
      </c>
      <c r="AI38" s="395">
        <v>0</v>
      </c>
      <c r="AJ38" s="395">
        <v>23516617</v>
      </c>
      <c r="AK38" s="395">
        <v>7603117</v>
      </c>
      <c r="AL38" s="395">
        <v>15913500</v>
      </c>
      <c r="AM38" s="393">
        <v>5000661807</v>
      </c>
      <c r="AN38" s="393">
        <v>1</v>
      </c>
      <c r="AO38" s="393">
        <v>520107</v>
      </c>
      <c r="AP38" s="393">
        <v>1</v>
      </c>
      <c r="AQ38" s="394">
        <v>45363</v>
      </c>
      <c r="AR38" s="393" t="s">
        <v>361</v>
      </c>
    </row>
    <row r="39" spans="1:44" s="390" customFormat="1" x14ac:dyDescent="0.3">
      <c r="A39" s="390">
        <v>2024</v>
      </c>
      <c r="B39" s="390">
        <v>3</v>
      </c>
      <c r="C39" s="391">
        <v>45292</v>
      </c>
      <c r="D39" s="391">
        <v>45443</v>
      </c>
      <c r="E39" s="390" t="s">
        <v>339</v>
      </c>
      <c r="F39" s="391">
        <v>45364</v>
      </c>
      <c r="G39" s="390" t="s">
        <v>340</v>
      </c>
      <c r="H39" s="390" t="s">
        <v>341</v>
      </c>
      <c r="I39" s="390" t="s">
        <v>644</v>
      </c>
      <c r="J39" s="391">
        <v>45364</v>
      </c>
      <c r="K39" s="391">
        <v>45504</v>
      </c>
      <c r="L39" s="390" t="s">
        <v>645</v>
      </c>
      <c r="M39" s="390" t="s">
        <v>344</v>
      </c>
      <c r="N39" s="390" t="s">
        <v>345</v>
      </c>
      <c r="O39" s="390">
        <v>728</v>
      </c>
      <c r="P39" s="390">
        <v>912</v>
      </c>
      <c r="Q39" s="390" t="s">
        <v>646</v>
      </c>
      <c r="R39" s="390" t="s">
        <v>347</v>
      </c>
      <c r="S39" s="390" t="s">
        <v>348</v>
      </c>
      <c r="T39" s="390" t="s">
        <v>349</v>
      </c>
      <c r="U39" s="390" t="s">
        <v>350</v>
      </c>
      <c r="V39" s="390" t="s">
        <v>351</v>
      </c>
      <c r="W39" s="390" t="s">
        <v>352</v>
      </c>
      <c r="X39" s="390" t="s">
        <v>505</v>
      </c>
      <c r="Y39" s="390" t="s">
        <v>427</v>
      </c>
      <c r="Z39" s="390" t="s">
        <v>354</v>
      </c>
      <c r="AA39" s="390" t="s">
        <v>355</v>
      </c>
      <c r="AB39" s="390" t="s">
        <v>356</v>
      </c>
      <c r="AC39" s="390" t="s">
        <v>647</v>
      </c>
      <c r="AD39" s="390" t="s">
        <v>358</v>
      </c>
      <c r="AE39" s="390">
        <v>1013623295</v>
      </c>
      <c r="AF39" s="390" t="s">
        <v>648</v>
      </c>
      <c r="AG39" s="392">
        <v>22278000</v>
      </c>
      <c r="AH39" s="392">
        <v>5817033</v>
      </c>
      <c r="AI39" s="392">
        <v>0</v>
      </c>
      <c r="AJ39" s="392">
        <v>16460967</v>
      </c>
      <c r="AK39" s="392">
        <v>5321967</v>
      </c>
      <c r="AL39" s="392">
        <v>11139000</v>
      </c>
      <c r="AM39" s="390">
        <v>5000662294</v>
      </c>
      <c r="AN39" s="390">
        <v>1</v>
      </c>
      <c r="AO39" s="390">
        <v>515943</v>
      </c>
      <c r="AP39" s="390">
        <v>1</v>
      </c>
      <c r="AQ39" s="391">
        <v>45364</v>
      </c>
      <c r="AR39" s="390" t="s">
        <v>493</v>
      </c>
    </row>
    <row r="40" spans="1:44" s="390" customFormat="1" x14ac:dyDescent="0.3">
      <c r="A40" s="390">
        <v>2024</v>
      </c>
      <c r="B40" s="390">
        <v>5</v>
      </c>
      <c r="C40" s="391">
        <v>45292</v>
      </c>
      <c r="D40" s="391">
        <v>45443</v>
      </c>
      <c r="E40" s="390" t="s">
        <v>339</v>
      </c>
      <c r="F40" s="391">
        <v>45366</v>
      </c>
      <c r="G40" s="390" t="s">
        <v>340</v>
      </c>
      <c r="H40" s="390" t="s">
        <v>341</v>
      </c>
      <c r="I40" s="390" t="s">
        <v>649</v>
      </c>
      <c r="J40" s="391">
        <v>45366</v>
      </c>
      <c r="K40" s="391">
        <v>45504</v>
      </c>
      <c r="L40" s="390" t="s">
        <v>650</v>
      </c>
      <c r="M40" s="390" t="s">
        <v>344</v>
      </c>
      <c r="N40" s="390" t="s">
        <v>345</v>
      </c>
      <c r="O40" s="390">
        <v>637</v>
      </c>
      <c r="P40" s="390">
        <v>926</v>
      </c>
      <c r="Q40" s="390" t="s">
        <v>651</v>
      </c>
      <c r="R40" s="390" t="s">
        <v>347</v>
      </c>
      <c r="S40" s="390" t="s">
        <v>348</v>
      </c>
      <c r="T40" s="390" t="s">
        <v>349</v>
      </c>
      <c r="U40" s="390" t="s">
        <v>350</v>
      </c>
      <c r="V40" s="390" t="s">
        <v>351</v>
      </c>
      <c r="W40" s="390" t="s">
        <v>352</v>
      </c>
      <c r="X40" s="390" t="s">
        <v>505</v>
      </c>
      <c r="Y40" s="390" t="s">
        <v>427</v>
      </c>
      <c r="Z40" s="390" t="s">
        <v>354</v>
      </c>
      <c r="AA40" s="390" t="s">
        <v>355</v>
      </c>
      <c r="AB40" s="390" t="s">
        <v>356</v>
      </c>
      <c r="AC40" s="390" t="s">
        <v>652</v>
      </c>
      <c r="AD40" s="390" t="s">
        <v>358</v>
      </c>
      <c r="AE40" s="390">
        <v>53118286</v>
      </c>
      <c r="AF40" s="390" t="s">
        <v>653</v>
      </c>
      <c r="AG40" s="392">
        <v>22278000</v>
      </c>
      <c r="AH40" s="392">
        <v>6064567</v>
      </c>
      <c r="AI40" s="392">
        <v>0</v>
      </c>
      <c r="AJ40" s="392">
        <v>16213433</v>
      </c>
      <c r="AK40" s="392">
        <v>5074433</v>
      </c>
      <c r="AL40" s="392">
        <v>11139000</v>
      </c>
      <c r="AM40" s="390">
        <v>5000664156</v>
      </c>
      <c r="AN40" s="390">
        <v>1</v>
      </c>
      <c r="AO40" s="390">
        <v>511993</v>
      </c>
      <c r="AP40" s="390">
        <v>1</v>
      </c>
      <c r="AQ40" s="391">
        <v>45366</v>
      </c>
      <c r="AR40" s="390" t="s">
        <v>493</v>
      </c>
    </row>
    <row r="41" spans="1:44" s="393" customFormat="1" x14ac:dyDescent="0.3">
      <c r="A41" s="393">
        <v>2024</v>
      </c>
      <c r="B41" s="393">
        <v>3</v>
      </c>
      <c r="C41" s="394">
        <v>45292</v>
      </c>
      <c r="D41" s="394">
        <v>45443</v>
      </c>
      <c r="E41" s="393" t="s">
        <v>339</v>
      </c>
      <c r="F41" s="394">
        <v>45369</v>
      </c>
      <c r="G41" s="393" t="s">
        <v>340</v>
      </c>
      <c r="H41" s="393" t="s">
        <v>341</v>
      </c>
      <c r="I41" s="393" t="s">
        <v>396</v>
      </c>
      <c r="J41" s="394">
        <v>45369</v>
      </c>
      <c r="K41" s="394">
        <v>45504</v>
      </c>
      <c r="L41" s="393" t="s">
        <v>397</v>
      </c>
      <c r="M41" s="393" t="s">
        <v>344</v>
      </c>
      <c r="N41" s="393" t="s">
        <v>345</v>
      </c>
      <c r="O41" s="393">
        <v>789</v>
      </c>
      <c r="P41" s="393">
        <v>940</v>
      </c>
      <c r="Q41" s="393" t="s">
        <v>398</v>
      </c>
      <c r="R41" s="393" t="s">
        <v>347</v>
      </c>
      <c r="S41" s="393" t="s">
        <v>348</v>
      </c>
      <c r="T41" s="393" t="s">
        <v>349</v>
      </c>
      <c r="U41" s="393" t="s">
        <v>350</v>
      </c>
      <c r="V41" s="393" t="s">
        <v>351</v>
      </c>
      <c r="W41" s="393" t="s">
        <v>352</v>
      </c>
      <c r="X41" s="393" t="s">
        <v>353</v>
      </c>
      <c r="Y41" s="393" t="s">
        <v>427</v>
      </c>
      <c r="Z41" s="393" t="s">
        <v>354</v>
      </c>
      <c r="AA41" s="393" t="s">
        <v>355</v>
      </c>
      <c r="AB41" s="393" t="s">
        <v>356</v>
      </c>
      <c r="AC41" s="393" t="s">
        <v>399</v>
      </c>
      <c r="AD41" s="393" t="s">
        <v>358</v>
      </c>
      <c r="AE41" s="393">
        <v>1121829610</v>
      </c>
      <c r="AF41" s="393" t="s">
        <v>401</v>
      </c>
      <c r="AG41" s="395">
        <v>31827000</v>
      </c>
      <c r="AH41" s="395">
        <v>8487200</v>
      </c>
      <c r="AI41" s="395">
        <v>0</v>
      </c>
      <c r="AJ41" s="395">
        <v>23339800</v>
      </c>
      <c r="AK41" s="395">
        <v>7426300</v>
      </c>
      <c r="AL41" s="395">
        <v>15913500</v>
      </c>
      <c r="AM41" s="393">
        <v>5000664894</v>
      </c>
      <c r="AN41" s="393">
        <v>1</v>
      </c>
      <c r="AO41" s="393">
        <v>520106</v>
      </c>
      <c r="AP41" s="393">
        <v>1</v>
      </c>
      <c r="AQ41" s="394">
        <v>45369</v>
      </c>
      <c r="AR41" s="393" t="s">
        <v>361</v>
      </c>
    </row>
    <row r="42" spans="1:44" s="393" customFormat="1" x14ac:dyDescent="0.3">
      <c r="A42" s="393">
        <v>2024</v>
      </c>
      <c r="B42" s="393">
        <v>3</v>
      </c>
      <c r="C42" s="394">
        <v>45292</v>
      </c>
      <c r="D42" s="394">
        <v>45443</v>
      </c>
      <c r="E42" s="393" t="s">
        <v>339</v>
      </c>
      <c r="F42" s="394">
        <v>45372</v>
      </c>
      <c r="G42" s="393" t="s">
        <v>402</v>
      </c>
      <c r="H42" s="393" t="s">
        <v>403</v>
      </c>
      <c r="I42" s="393" t="s">
        <v>404</v>
      </c>
      <c r="J42" s="394">
        <v>45372</v>
      </c>
      <c r="K42" s="394">
        <v>45504</v>
      </c>
      <c r="L42" s="393" t="s">
        <v>405</v>
      </c>
      <c r="M42" s="393" t="s">
        <v>344</v>
      </c>
      <c r="N42" s="393" t="s">
        <v>345</v>
      </c>
      <c r="O42" s="393">
        <v>782</v>
      </c>
      <c r="P42" s="393">
        <v>957</v>
      </c>
      <c r="Q42" s="393" t="s">
        <v>406</v>
      </c>
      <c r="R42" s="393" t="s">
        <v>347</v>
      </c>
      <c r="S42" s="393" t="s">
        <v>348</v>
      </c>
      <c r="T42" s="393" t="s">
        <v>349</v>
      </c>
      <c r="U42" s="393" t="s">
        <v>350</v>
      </c>
      <c r="V42" s="393" t="s">
        <v>351</v>
      </c>
      <c r="W42" s="393" t="s">
        <v>352</v>
      </c>
      <c r="X42" s="393" t="s">
        <v>353</v>
      </c>
      <c r="Y42" s="393" t="s">
        <v>427</v>
      </c>
      <c r="Z42" s="393" t="s">
        <v>354</v>
      </c>
      <c r="AA42" s="393" t="s">
        <v>355</v>
      </c>
      <c r="AB42" s="393" t="s">
        <v>356</v>
      </c>
      <c r="AC42" s="393" t="s">
        <v>407</v>
      </c>
      <c r="AD42" s="393" t="s">
        <v>358</v>
      </c>
      <c r="AE42" s="393">
        <v>1030691573</v>
      </c>
      <c r="AF42" s="393" t="s">
        <v>409</v>
      </c>
      <c r="AG42" s="395">
        <v>13791700</v>
      </c>
      <c r="AH42" s="395">
        <v>0</v>
      </c>
      <c r="AI42" s="395">
        <v>0</v>
      </c>
      <c r="AJ42" s="395">
        <v>13791700</v>
      </c>
      <c r="AK42" s="395">
        <v>3182700</v>
      </c>
      <c r="AL42" s="395">
        <v>10609000</v>
      </c>
      <c r="AM42" s="393">
        <v>5000667085</v>
      </c>
      <c r="AN42" s="393">
        <v>1</v>
      </c>
      <c r="AO42" s="393">
        <v>520093</v>
      </c>
      <c r="AP42" s="393">
        <v>1</v>
      </c>
      <c r="AQ42" s="394">
        <v>45372</v>
      </c>
      <c r="AR42" s="393" t="s">
        <v>361</v>
      </c>
    </row>
    <row r="43" spans="1:44" s="393" customFormat="1" x14ac:dyDescent="0.3">
      <c r="A43" s="393">
        <v>2024</v>
      </c>
      <c r="B43" s="393">
        <v>3</v>
      </c>
      <c r="C43" s="394">
        <v>45292</v>
      </c>
      <c r="D43" s="394">
        <v>45443</v>
      </c>
      <c r="E43" s="393" t="s">
        <v>339</v>
      </c>
      <c r="F43" s="394">
        <v>45378</v>
      </c>
      <c r="G43" s="393" t="s">
        <v>340</v>
      </c>
      <c r="H43" s="393" t="s">
        <v>341</v>
      </c>
      <c r="I43" s="393" t="s">
        <v>654</v>
      </c>
      <c r="J43" s="394">
        <v>45378</v>
      </c>
      <c r="K43" s="394">
        <v>45504</v>
      </c>
      <c r="L43" s="393" t="s">
        <v>655</v>
      </c>
      <c r="M43" s="393" t="s">
        <v>344</v>
      </c>
      <c r="N43" s="393" t="s">
        <v>345</v>
      </c>
      <c r="O43" s="393">
        <v>780</v>
      </c>
      <c r="P43" s="393">
        <v>976</v>
      </c>
      <c r="Q43" s="393" t="s">
        <v>656</v>
      </c>
      <c r="R43" s="393" t="s">
        <v>347</v>
      </c>
      <c r="S43" s="393" t="s">
        <v>348</v>
      </c>
      <c r="T43" s="393" t="s">
        <v>349</v>
      </c>
      <c r="U43" s="393" t="s">
        <v>350</v>
      </c>
      <c r="V43" s="393" t="s">
        <v>534</v>
      </c>
      <c r="W43" s="393" t="s">
        <v>535</v>
      </c>
      <c r="X43" s="393" t="s">
        <v>353</v>
      </c>
      <c r="Y43" s="393" t="s">
        <v>427</v>
      </c>
      <c r="Z43" s="393" t="s">
        <v>354</v>
      </c>
      <c r="AA43" s="393" t="s">
        <v>355</v>
      </c>
      <c r="AB43" s="393" t="s">
        <v>356</v>
      </c>
      <c r="AC43" s="393" t="s">
        <v>657</v>
      </c>
      <c r="AD43" s="393" t="s">
        <v>358</v>
      </c>
      <c r="AE43" s="393">
        <v>52968743</v>
      </c>
      <c r="AF43" s="393" t="s">
        <v>658</v>
      </c>
      <c r="AG43" s="395">
        <v>24506790</v>
      </c>
      <c r="AH43" s="395">
        <v>0</v>
      </c>
      <c r="AI43" s="395">
        <v>0</v>
      </c>
      <c r="AJ43" s="395">
        <v>24506790</v>
      </c>
      <c r="AK43" s="395">
        <v>5834950</v>
      </c>
      <c r="AL43" s="395">
        <v>18671840</v>
      </c>
      <c r="AM43" s="393">
        <v>5000669884</v>
      </c>
      <c r="AN43" s="393">
        <v>1</v>
      </c>
      <c r="AO43" s="393">
        <v>520089</v>
      </c>
      <c r="AP43" s="393">
        <v>1</v>
      </c>
      <c r="AQ43" s="394">
        <v>45378</v>
      </c>
      <c r="AR43" s="393" t="s">
        <v>361</v>
      </c>
    </row>
    <row r="44" spans="1:44" s="390" customFormat="1" x14ac:dyDescent="0.3">
      <c r="A44" s="390">
        <v>2024</v>
      </c>
      <c r="B44" s="390">
        <v>3</v>
      </c>
      <c r="C44" s="391">
        <v>45292</v>
      </c>
      <c r="D44" s="391">
        <v>45443</v>
      </c>
      <c r="E44" s="390" t="s">
        <v>339</v>
      </c>
      <c r="F44" s="391">
        <v>45378</v>
      </c>
      <c r="G44" s="390" t="s">
        <v>340</v>
      </c>
      <c r="H44" s="390" t="s">
        <v>341</v>
      </c>
      <c r="I44" s="390" t="s">
        <v>659</v>
      </c>
      <c r="J44" s="391">
        <v>45383</v>
      </c>
      <c r="K44" s="391">
        <v>45504</v>
      </c>
      <c r="L44" s="390" t="s">
        <v>660</v>
      </c>
      <c r="M44" s="390" t="s">
        <v>344</v>
      </c>
      <c r="N44" s="390" t="s">
        <v>345</v>
      </c>
      <c r="O44" s="390">
        <v>724</v>
      </c>
      <c r="P44" s="390">
        <v>977</v>
      </c>
      <c r="Q44" s="390" t="s">
        <v>661</v>
      </c>
      <c r="R44" s="390" t="s">
        <v>347</v>
      </c>
      <c r="S44" s="390" t="s">
        <v>348</v>
      </c>
      <c r="T44" s="390" t="s">
        <v>349</v>
      </c>
      <c r="U44" s="390" t="s">
        <v>350</v>
      </c>
      <c r="V44" s="390" t="s">
        <v>351</v>
      </c>
      <c r="W44" s="390" t="s">
        <v>352</v>
      </c>
      <c r="X44" s="390" t="s">
        <v>505</v>
      </c>
      <c r="Y44" s="390" t="s">
        <v>427</v>
      </c>
      <c r="Z44" s="390" t="s">
        <v>354</v>
      </c>
      <c r="AA44" s="390" t="s">
        <v>355</v>
      </c>
      <c r="AB44" s="390" t="s">
        <v>356</v>
      </c>
      <c r="AC44" s="390" t="s">
        <v>662</v>
      </c>
      <c r="AD44" s="390" t="s">
        <v>358</v>
      </c>
      <c r="AE44" s="390">
        <v>1072193992</v>
      </c>
      <c r="AF44" s="390" t="s">
        <v>663</v>
      </c>
      <c r="AG44" s="392">
        <v>22278000</v>
      </c>
      <c r="AH44" s="392">
        <v>0</v>
      </c>
      <c r="AI44" s="392">
        <v>0</v>
      </c>
      <c r="AJ44" s="392">
        <v>22278000</v>
      </c>
      <c r="AK44" s="392">
        <v>3465467</v>
      </c>
      <c r="AL44" s="392">
        <v>18812533</v>
      </c>
      <c r="AM44" s="390">
        <v>5000669907</v>
      </c>
      <c r="AN44" s="390">
        <v>1</v>
      </c>
      <c r="AO44" s="390">
        <v>515930</v>
      </c>
      <c r="AP44" s="390">
        <v>1</v>
      </c>
      <c r="AQ44" s="391">
        <v>45378</v>
      </c>
      <c r="AR44" s="390" t="s">
        <v>493</v>
      </c>
    </row>
    <row r="45" spans="1:44" s="390" customFormat="1" x14ac:dyDescent="0.3">
      <c r="A45" s="390">
        <v>2024</v>
      </c>
      <c r="B45" s="390">
        <v>4</v>
      </c>
      <c r="C45" s="391">
        <v>45292</v>
      </c>
      <c r="D45" s="391">
        <v>45443</v>
      </c>
      <c r="E45" s="390" t="s">
        <v>339</v>
      </c>
      <c r="F45" s="391">
        <v>45384</v>
      </c>
      <c r="G45" s="390" t="s">
        <v>340</v>
      </c>
      <c r="H45" s="390" t="s">
        <v>341</v>
      </c>
      <c r="I45" s="390" t="s">
        <v>664</v>
      </c>
      <c r="J45" s="391">
        <v>45383</v>
      </c>
      <c r="K45" s="391">
        <v>45504</v>
      </c>
      <c r="L45" s="390" t="s">
        <v>660</v>
      </c>
      <c r="M45" s="390" t="s">
        <v>344</v>
      </c>
      <c r="N45" s="390" t="s">
        <v>345</v>
      </c>
      <c r="O45" s="390">
        <v>737</v>
      </c>
      <c r="P45" s="390">
        <v>984</v>
      </c>
      <c r="Q45" s="390" t="s">
        <v>665</v>
      </c>
      <c r="R45" s="390" t="s">
        <v>347</v>
      </c>
      <c r="S45" s="390" t="s">
        <v>348</v>
      </c>
      <c r="T45" s="390" t="s">
        <v>349</v>
      </c>
      <c r="U45" s="390" t="s">
        <v>350</v>
      </c>
      <c r="V45" s="390" t="s">
        <v>351</v>
      </c>
      <c r="W45" s="390" t="s">
        <v>352</v>
      </c>
      <c r="X45" s="390" t="s">
        <v>505</v>
      </c>
      <c r="Y45" s="390" t="s">
        <v>427</v>
      </c>
      <c r="Z45" s="390" t="s">
        <v>354</v>
      </c>
      <c r="AA45" s="390" t="s">
        <v>355</v>
      </c>
      <c r="AB45" s="390" t="s">
        <v>356</v>
      </c>
      <c r="AC45" s="390" t="s">
        <v>666</v>
      </c>
      <c r="AD45" s="390" t="s">
        <v>358</v>
      </c>
      <c r="AE45" s="390">
        <v>1032498549</v>
      </c>
      <c r="AF45" s="390" t="s">
        <v>667</v>
      </c>
      <c r="AG45" s="392">
        <v>22278000</v>
      </c>
      <c r="AH45" s="392">
        <v>0</v>
      </c>
      <c r="AI45" s="392">
        <v>0</v>
      </c>
      <c r="AJ45" s="392">
        <v>22278000</v>
      </c>
      <c r="AK45" s="392">
        <v>3341700</v>
      </c>
      <c r="AL45" s="392">
        <v>18936300</v>
      </c>
      <c r="AM45" s="390">
        <v>5000671425</v>
      </c>
      <c r="AN45" s="390">
        <v>1</v>
      </c>
      <c r="AO45" s="390">
        <v>515991</v>
      </c>
      <c r="AP45" s="390">
        <v>1</v>
      </c>
      <c r="AQ45" s="391">
        <v>45384</v>
      </c>
      <c r="AR45" s="390" t="s">
        <v>493</v>
      </c>
    </row>
    <row r="46" spans="1:44" s="390" customFormat="1" x14ac:dyDescent="0.3">
      <c r="A46" s="390">
        <v>2024</v>
      </c>
      <c r="B46" s="390">
        <v>4</v>
      </c>
      <c r="C46" s="391">
        <v>45292</v>
      </c>
      <c r="D46" s="391">
        <v>45443</v>
      </c>
      <c r="E46" s="390" t="s">
        <v>339</v>
      </c>
      <c r="F46" s="391">
        <v>45390</v>
      </c>
      <c r="G46" s="390" t="s">
        <v>668</v>
      </c>
      <c r="H46" s="390" t="s">
        <v>669</v>
      </c>
      <c r="I46" s="390" t="s">
        <v>670</v>
      </c>
      <c r="J46" s="391">
        <v>45413</v>
      </c>
      <c r="K46" s="391">
        <v>45565</v>
      </c>
      <c r="L46" s="390" t="s">
        <v>627</v>
      </c>
      <c r="M46" s="390" t="s">
        <v>344</v>
      </c>
      <c r="N46" s="390" t="s">
        <v>345</v>
      </c>
      <c r="O46" s="390">
        <v>961</v>
      </c>
      <c r="P46" s="390">
        <v>1004</v>
      </c>
      <c r="Q46" s="390" t="s">
        <v>671</v>
      </c>
      <c r="R46" s="390" t="s">
        <v>347</v>
      </c>
      <c r="S46" s="390" t="s">
        <v>348</v>
      </c>
      <c r="T46" s="390" t="s">
        <v>349</v>
      </c>
      <c r="U46" s="390" t="s">
        <v>350</v>
      </c>
      <c r="V46" s="390" t="s">
        <v>672</v>
      </c>
      <c r="W46" s="390" t="s">
        <v>673</v>
      </c>
      <c r="X46" s="390" t="s">
        <v>505</v>
      </c>
      <c r="Y46" s="390" t="s">
        <v>427</v>
      </c>
      <c r="Z46" s="390" t="s">
        <v>354</v>
      </c>
      <c r="AA46" s="390" t="s">
        <v>674</v>
      </c>
      <c r="AB46" s="390" t="s">
        <v>675</v>
      </c>
      <c r="AC46" s="390" t="s">
        <v>676</v>
      </c>
      <c r="AD46" s="390" t="s">
        <v>588</v>
      </c>
      <c r="AE46" s="390">
        <v>901373456</v>
      </c>
      <c r="AF46" s="390" t="s">
        <v>677</v>
      </c>
      <c r="AG46" s="392">
        <v>88535826</v>
      </c>
      <c r="AH46" s="392">
        <v>0</v>
      </c>
      <c r="AI46" s="392">
        <v>0</v>
      </c>
      <c r="AJ46" s="392">
        <v>88535826</v>
      </c>
      <c r="AK46" s="392">
        <v>88535826</v>
      </c>
      <c r="AL46" s="392">
        <v>0</v>
      </c>
      <c r="AM46" s="390">
        <v>5000674303</v>
      </c>
      <c r="AN46" s="390">
        <v>1</v>
      </c>
      <c r="AO46" s="390">
        <v>540716</v>
      </c>
      <c r="AP46" s="390">
        <v>1</v>
      </c>
      <c r="AQ46" s="391">
        <v>45390</v>
      </c>
      <c r="AR46" s="390" t="s">
        <v>493</v>
      </c>
    </row>
    <row r="47" spans="1:44" s="393" customFormat="1" x14ac:dyDescent="0.3">
      <c r="A47" s="393">
        <v>2024</v>
      </c>
      <c r="B47" s="393">
        <v>4</v>
      </c>
      <c r="C47" s="394">
        <v>45292</v>
      </c>
      <c r="D47" s="394">
        <v>45443</v>
      </c>
      <c r="E47" s="393" t="s">
        <v>339</v>
      </c>
      <c r="F47" s="394">
        <v>45390</v>
      </c>
      <c r="G47" s="393" t="s">
        <v>668</v>
      </c>
      <c r="H47" s="393" t="s">
        <v>669</v>
      </c>
      <c r="I47" s="393" t="s">
        <v>670</v>
      </c>
      <c r="J47" s="394">
        <v>45413</v>
      </c>
      <c r="K47" s="394">
        <v>45565</v>
      </c>
      <c r="L47" s="393" t="s">
        <v>627</v>
      </c>
      <c r="M47" s="393" t="s">
        <v>344</v>
      </c>
      <c r="N47" s="393" t="s">
        <v>345</v>
      </c>
      <c r="O47" s="393">
        <v>961</v>
      </c>
      <c r="P47" s="393">
        <v>1004</v>
      </c>
      <c r="Q47" s="393" t="s">
        <v>671</v>
      </c>
      <c r="R47" s="393" t="s">
        <v>347</v>
      </c>
      <c r="S47" s="393" t="s">
        <v>348</v>
      </c>
      <c r="T47" s="393" t="s">
        <v>349</v>
      </c>
      <c r="U47" s="393" t="s">
        <v>350</v>
      </c>
      <c r="V47" s="393" t="s">
        <v>672</v>
      </c>
      <c r="W47" s="393" t="s">
        <v>673</v>
      </c>
      <c r="X47" s="393" t="s">
        <v>353</v>
      </c>
      <c r="Y47" s="393" t="s">
        <v>427</v>
      </c>
      <c r="Z47" s="393" t="s">
        <v>354</v>
      </c>
      <c r="AA47" s="393" t="s">
        <v>674</v>
      </c>
      <c r="AB47" s="393" t="s">
        <v>675</v>
      </c>
      <c r="AC47" s="393" t="s">
        <v>676</v>
      </c>
      <c r="AD47" s="393" t="s">
        <v>588</v>
      </c>
      <c r="AE47" s="393">
        <v>901373456</v>
      </c>
      <c r="AF47" s="393" t="s">
        <v>677</v>
      </c>
      <c r="AG47" s="395">
        <v>22145524</v>
      </c>
      <c r="AH47" s="395">
        <v>0</v>
      </c>
      <c r="AI47" s="395">
        <v>0</v>
      </c>
      <c r="AJ47" s="395">
        <v>22145524</v>
      </c>
      <c r="AK47" s="395">
        <v>22145524</v>
      </c>
      <c r="AL47" s="395">
        <v>0</v>
      </c>
      <c r="AM47" s="393">
        <v>5000674303</v>
      </c>
      <c r="AN47" s="393">
        <v>2</v>
      </c>
      <c r="AO47" s="393">
        <v>540716</v>
      </c>
      <c r="AP47" s="393">
        <v>2</v>
      </c>
      <c r="AQ47" s="394">
        <v>45390</v>
      </c>
      <c r="AR47" s="393" t="s">
        <v>361</v>
      </c>
    </row>
    <row r="48" spans="1:44" s="390" customFormat="1" x14ac:dyDescent="0.3">
      <c r="A48" s="390">
        <v>2024</v>
      </c>
      <c r="B48" s="390">
        <v>4</v>
      </c>
      <c r="C48" s="391">
        <v>45292</v>
      </c>
      <c r="D48" s="391">
        <v>45443</v>
      </c>
      <c r="E48" s="390" t="s">
        <v>339</v>
      </c>
      <c r="F48" s="391">
        <v>45394</v>
      </c>
      <c r="G48" s="390" t="s">
        <v>340</v>
      </c>
      <c r="H48" s="390" t="s">
        <v>341</v>
      </c>
      <c r="I48" s="390" t="s">
        <v>678</v>
      </c>
      <c r="J48" s="391">
        <v>45394</v>
      </c>
      <c r="K48" s="391">
        <v>45504</v>
      </c>
      <c r="L48" s="390" t="s">
        <v>679</v>
      </c>
      <c r="M48" s="390" t="s">
        <v>344</v>
      </c>
      <c r="N48" s="390" t="s">
        <v>345</v>
      </c>
      <c r="O48" s="390">
        <v>719</v>
      </c>
      <c r="P48" s="390">
        <v>1029</v>
      </c>
      <c r="Q48" s="390" t="s">
        <v>680</v>
      </c>
      <c r="R48" s="390" t="s">
        <v>347</v>
      </c>
      <c r="S48" s="390" t="s">
        <v>348</v>
      </c>
      <c r="T48" s="390" t="s">
        <v>349</v>
      </c>
      <c r="U48" s="390" t="s">
        <v>350</v>
      </c>
      <c r="V48" s="390" t="s">
        <v>351</v>
      </c>
      <c r="W48" s="390" t="s">
        <v>352</v>
      </c>
      <c r="X48" s="390" t="s">
        <v>505</v>
      </c>
      <c r="Y48" s="390" t="s">
        <v>427</v>
      </c>
      <c r="Z48" s="390" t="s">
        <v>354</v>
      </c>
      <c r="AA48" s="390" t="s">
        <v>355</v>
      </c>
      <c r="AB48" s="390" t="s">
        <v>356</v>
      </c>
      <c r="AC48" s="390" t="s">
        <v>681</v>
      </c>
      <c r="AD48" s="390" t="s">
        <v>358</v>
      </c>
      <c r="AE48" s="390">
        <v>1022420056</v>
      </c>
      <c r="AF48" s="390" t="s">
        <v>682</v>
      </c>
      <c r="AG48" s="392">
        <v>22278000</v>
      </c>
      <c r="AH48" s="392">
        <v>0</v>
      </c>
      <c r="AI48" s="392">
        <v>0</v>
      </c>
      <c r="AJ48" s="392">
        <v>22278000</v>
      </c>
      <c r="AK48" s="392">
        <v>1980267</v>
      </c>
      <c r="AL48" s="392">
        <v>20297733</v>
      </c>
      <c r="AM48" s="390">
        <v>5000677529</v>
      </c>
      <c r="AN48" s="390">
        <v>1</v>
      </c>
      <c r="AO48" s="390">
        <v>515912</v>
      </c>
      <c r="AP48" s="390">
        <v>1</v>
      </c>
      <c r="AQ48" s="391">
        <v>45394</v>
      </c>
      <c r="AR48" s="390" t="s">
        <v>493</v>
      </c>
    </row>
    <row r="49" spans="1:44" s="393" customFormat="1" x14ac:dyDescent="0.3">
      <c r="A49" s="393">
        <v>2024</v>
      </c>
      <c r="B49" s="393">
        <v>4</v>
      </c>
      <c r="C49" s="394">
        <v>45292</v>
      </c>
      <c r="D49" s="394">
        <v>45443</v>
      </c>
      <c r="E49" s="393" t="s">
        <v>339</v>
      </c>
      <c r="F49" s="394">
        <v>45397</v>
      </c>
      <c r="G49" s="393" t="s">
        <v>340</v>
      </c>
      <c r="H49" s="393" t="s">
        <v>341</v>
      </c>
      <c r="I49" s="393" t="s">
        <v>410</v>
      </c>
      <c r="J49" s="394">
        <v>45398</v>
      </c>
      <c r="K49" s="394">
        <v>45504</v>
      </c>
      <c r="L49" s="393" t="s">
        <v>411</v>
      </c>
      <c r="M49" s="393" t="s">
        <v>344</v>
      </c>
      <c r="N49" s="393" t="s">
        <v>345</v>
      </c>
      <c r="O49" s="393">
        <v>791</v>
      </c>
      <c r="P49" s="393">
        <v>1034</v>
      </c>
      <c r="Q49" s="393" t="s">
        <v>412</v>
      </c>
      <c r="R49" s="393" t="s">
        <v>347</v>
      </c>
      <c r="S49" s="393" t="s">
        <v>348</v>
      </c>
      <c r="T49" s="393" t="s">
        <v>349</v>
      </c>
      <c r="U49" s="393" t="s">
        <v>350</v>
      </c>
      <c r="V49" s="393" t="s">
        <v>351</v>
      </c>
      <c r="W49" s="393" t="s">
        <v>352</v>
      </c>
      <c r="X49" s="393" t="s">
        <v>353</v>
      </c>
      <c r="Y49" s="393" t="s">
        <v>427</v>
      </c>
      <c r="Z49" s="393" t="s">
        <v>354</v>
      </c>
      <c r="AA49" s="393" t="s">
        <v>355</v>
      </c>
      <c r="AB49" s="393" t="s">
        <v>356</v>
      </c>
      <c r="AC49" s="393" t="s">
        <v>413</v>
      </c>
      <c r="AD49" s="393" t="s">
        <v>358</v>
      </c>
      <c r="AE49" s="393">
        <v>1015441119</v>
      </c>
      <c r="AF49" s="393" t="s">
        <v>415</v>
      </c>
      <c r="AG49" s="395">
        <v>31827000</v>
      </c>
      <c r="AH49" s="395">
        <v>0</v>
      </c>
      <c r="AI49" s="395">
        <v>0</v>
      </c>
      <c r="AJ49" s="395">
        <v>31827000</v>
      </c>
      <c r="AK49" s="395">
        <v>2652250</v>
      </c>
      <c r="AL49" s="395">
        <v>29174750</v>
      </c>
      <c r="AM49" s="393">
        <v>5000678355</v>
      </c>
      <c r="AN49" s="393">
        <v>1</v>
      </c>
      <c r="AO49" s="393">
        <v>520108</v>
      </c>
      <c r="AP49" s="393">
        <v>1</v>
      </c>
      <c r="AQ49" s="394">
        <v>45397</v>
      </c>
      <c r="AR49" s="393" t="s">
        <v>361</v>
      </c>
    </row>
    <row r="50" spans="1:44" s="390" customFormat="1" x14ac:dyDescent="0.3">
      <c r="A50" s="390">
        <v>2024</v>
      </c>
      <c r="B50" s="390">
        <v>4</v>
      </c>
      <c r="C50" s="391">
        <v>45292</v>
      </c>
      <c r="D50" s="391">
        <v>45443</v>
      </c>
      <c r="E50" s="390" t="s">
        <v>339</v>
      </c>
      <c r="F50" s="391">
        <v>45401</v>
      </c>
      <c r="G50" s="390" t="s">
        <v>340</v>
      </c>
      <c r="H50" s="390" t="s">
        <v>341</v>
      </c>
      <c r="I50" s="390" t="s">
        <v>683</v>
      </c>
      <c r="J50" s="391">
        <v>45401</v>
      </c>
      <c r="K50" s="391">
        <v>45504</v>
      </c>
      <c r="L50" s="390" t="s">
        <v>684</v>
      </c>
      <c r="M50" s="390" t="s">
        <v>344</v>
      </c>
      <c r="N50" s="390" t="s">
        <v>345</v>
      </c>
      <c r="O50" s="390">
        <v>726</v>
      </c>
      <c r="P50" s="390">
        <v>1043</v>
      </c>
      <c r="Q50" s="390" t="s">
        <v>685</v>
      </c>
      <c r="R50" s="390" t="s">
        <v>347</v>
      </c>
      <c r="S50" s="390" t="s">
        <v>348</v>
      </c>
      <c r="T50" s="390" t="s">
        <v>349</v>
      </c>
      <c r="U50" s="390" t="s">
        <v>350</v>
      </c>
      <c r="V50" s="390" t="s">
        <v>351</v>
      </c>
      <c r="W50" s="390" t="s">
        <v>352</v>
      </c>
      <c r="X50" s="390" t="s">
        <v>505</v>
      </c>
      <c r="Y50" s="390" t="s">
        <v>427</v>
      </c>
      <c r="Z50" s="390" t="s">
        <v>354</v>
      </c>
      <c r="AA50" s="390" t="s">
        <v>355</v>
      </c>
      <c r="AB50" s="390" t="s">
        <v>356</v>
      </c>
      <c r="AC50" s="390" t="s">
        <v>686</v>
      </c>
      <c r="AD50" s="390" t="s">
        <v>358</v>
      </c>
      <c r="AE50" s="390">
        <v>1019087879</v>
      </c>
      <c r="AF50" s="390" t="s">
        <v>687</v>
      </c>
      <c r="AG50" s="392">
        <v>22278000</v>
      </c>
      <c r="AH50" s="392">
        <v>0</v>
      </c>
      <c r="AI50" s="392">
        <v>0</v>
      </c>
      <c r="AJ50" s="392">
        <v>22278000</v>
      </c>
      <c r="AK50" s="392">
        <v>990133</v>
      </c>
      <c r="AL50" s="392">
        <v>21287867</v>
      </c>
      <c r="AM50" s="390">
        <v>5000680742</v>
      </c>
      <c r="AN50" s="390">
        <v>1</v>
      </c>
      <c r="AO50" s="390">
        <v>515936</v>
      </c>
      <c r="AP50" s="390">
        <v>1</v>
      </c>
      <c r="AQ50" s="391">
        <v>45401</v>
      </c>
      <c r="AR50" s="390" t="s">
        <v>493</v>
      </c>
    </row>
    <row r="51" spans="1:44" s="390" customFormat="1" x14ac:dyDescent="0.3">
      <c r="A51" s="390">
        <v>2024</v>
      </c>
      <c r="B51" s="390">
        <v>4</v>
      </c>
      <c r="C51" s="391">
        <v>45292</v>
      </c>
      <c r="D51" s="391">
        <v>45443</v>
      </c>
      <c r="E51" s="390" t="s">
        <v>339</v>
      </c>
      <c r="F51" s="391">
        <v>45412</v>
      </c>
      <c r="G51" s="390" t="s">
        <v>615</v>
      </c>
      <c r="H51" s="390" t="s">
        <v>616</v>
      </c>
      <c r="I51" s="390" t="s">
        <v>688</v>
      </c>
      <c r="J51" s="391">
        <v>45412</v>
      </c>
      <c r="K51" s="391">
        <v>45657</v>
      </c>
      <c r="L51" s="390" t="s">
        <v>508</v>
      </c>
      <c r="M51" s="390" t="s">
        <v>344</v>
      </c>
      <c r="N51" s="390" t="s">
        <v>345</v>
      </c>
      <c r="O51" s="390">
        <v>1069</v>
      </c>
      <c r="P51" s="390">
        <v>1066</v>
      </c>
      <c r="Q51" s="390" t="s">
        <v>689</v>
      </c>
      <c r="R51" s="390" t="s">
        <v>347</v>
      </c>
      <c r="S51" s="390" t="s">
        <v>348</v>
      </c>
      <c r="T51" s="390" t="s">
        <v>349</v>
      </c>
      <c r="U51" s="390" t="s">
        <v>350</v>
      </c>
      <c r="V51" s="390" t="s">
        <v>620</v>
      </c>
      <c r="W51" s="390" t="s">
        <v>621</v>
      </c>
      <c r="X51" s="390" t="s">
        <v>505</v>
      </c>
      <c r="Y51" s="390" t="s">
        <v>427</v>
      </c>
      <c r="Z51" s="390" t="s">
        <v>354</v>
      </c>
      <c r="AA51" s="390" t="s">
        <v>355</v>
      </c>
      <c r="AB51" s="390" t="s">
        <v>356</v>
      </c>
      <c r="AC51" s="390" t="s">
        <v>622</v>
      </c>
      <c r="AD51" s="390" t="s">
        <v>588</v>
      </c>
      <c r="AE51" s="390">
        <v>899999115</v>
      </c>
      <c r="AF51" s="390" t="s">
        <v>623</v>
      </c>
      <c r="AG51" s="392">
        <v>14316279</v>
      </c>
      <c r="AH51" s="392">
        <v>0</v>
      </c>
      <c r="AI51" s="392">
        <v>0</v>
      </c>
      <c r="AJ51" s="392">
        <v>14316279</v>
      </c>
      <c r="AK51" s="392">
        <v>0</v>
      </c>
      <c r="AL51" s="392">
        <v>14316279</v>
      </c>
      <c r="AM51" s="390">
        <v>5000685323</v>
      </c>
      <c r="AN51" s="390">
        <v>1</v>
      </c>
      <c r="AO51" s="390">
        <v>564034</v>
      </c>
      <c r="AP51" s="390">
        <v>1</v>
      </c>
      <c r="AQ51" s="391">
        <v>45412</v>
      </c>
      <c r="AR51" s="390" t="s">
        <v>493</v>
      </c>
    </row>
    <row r="52" spans="1:44" s="393" customFormat="1" x14ac:dyDescent="0.3">
      <c r="A52" s="393">
        <v>2024</v>
      </c>
      <c r="B52" s="393">
        <v>4</v>
      </c>
      <c r="C52" s="394">
        <v>45292</v>
      </c>
      <c r="D52" s="394">
        <v>45443</v>
      </c>
      <c r="E52" s="393" t="s">
        <v>339</v>
      </c>
      <c r="F52" s="394">
        <v>45412</v>
      </c>
      <c r="G52" s="393" t="s">
        <v>615</v>
      </c>
      <c r="H52" s="393" t="s">
        <v>616</v>
      </c>
      <c r="I52" s="393" t="s">
        <v>688</v>
      </c>
      <c r="J52" s="394">
        <v>45412</v>
      </c>
      <c r="K52" s="394">
        <v>45657</v>
      </c>
      <c r="L52" s="393" t="s">
        <v>508</v>
      </c>
      <c r="M52" s="393" t="s">
        <v>344</v>
      </c>
      <c r="N52" s="393" t="s">
        <v>345</v>
      </c>
      <c r="O52" s="393">
        <v>1069</v>
      </c>
      <c r="P52" s="393">
        <v>1066</v>
      </c>
      <c r="Q52" s="393" t="s">
        <v>689</v>
      </c>
      <c r="R52" s="393" t="s">
        <v>347</v>
      </c>
      <c r="S52" s="393" t="s">
        <v>348</v>
      </c>
      <c r="T52" s="393" t="s">
        <v>349</v>
      </c>
      <c r="U52" s="393" t="s">
        <v>350</v>
      </c>
      <c r="V52" s="393" t="s">
        <v>620</v>
      </c>
      <c r="W52" s="393" t="s">
        <v>621</v>
      </c>
      <c r="X52" s="393" t="s">
        <v>353</v>
      </c>
      <c r="Y52" s="393" t="s">
        <v>427</v>
      </c>
      <c r="Z52" s="393" t="s">
        <v>354</v>
      </c>
      <c r="AA52" s="393" t="s">
        <v>355</v>
      </c>
      <c r="AB52" s="393" t="s">
        <v>356</v>
      </c>
      <c r="AC52" s="393" t="s">
        <v>622</v>
      </c>
      <c r="AD52" s="393" t="s">
        <v>588</v>
      </c>
      <c r="AE52" s="393">
        <v>899999115</v>
      </c>
      <c r="AF52" s="393" t="s">
        <v>623</v>
      </c>
      <c r="AG52" s="395">
        <v>4357129</v>
      </c>
      <c r="AH52" s="395">
        <v>0</v>
      </c>
      <c r="AI52" s="395">
        <v>0</v>
      </c>
      <c r="AJ52" s="395">
        <v>4357129</v>
      </c>
      <c r="AK52" s="395">
        <v>0</v>
      </c>
      <c r="AL52" s="395">
        <v>4357129</v>
      </c>
      <c r="AM52" s="393">
        <v>5000685323</v>
      </c>
      <c r="AN52" s="393">
        <v>2</v>
      </c>
      <c r="AO52" s="393">
        <v>564034</v>
      </c>
      <c r="AP52" s="393">
        <v>2</v>
      </c>
      <c r="AQ52" s="394">
        <v>45412</v>
      </c>
      <c r="AR52" s="393" t="s">
        <v>361</v>
      </c>
    </row>
    <row r="53" spans="1:44" s="390" customFormat="1" x14ac:dyDescent="0.3">
      <c r="A53" s="390">
        <v>2024</v>
      </c>
      <c r="B53" s="390">
        <v>4</v>
      </c>
      <c r="C53" s="391">
        <v>45292</v>
      </c>
      <c r="D53" s="391">
        <v>45443</v>
      </c>
      <c r="E53" s="390" t="s">
        <v>339</v>
      </c>
      <c r="F53" s="391">
        <v>45412</v>
      </c>
      <c r="G53" s="390" t="s">
        <v>615</v>
      </c>
      <c r="H53" s="390" t="s">
        <v>616</v>
      </c>
      <c r="I53" s="390" t="s">
        <v>688</v>
      </c>
      <c r="J53" s="391">
        <v>45412</v>
      </c>
      <c r="K53" s="391">
        <v>45657</v>
      </c>
      <c r="L53" s="390" t="s">
        <v>508</v>
      </c>
      <c r="M53" s="390" t="s">
        <v>344</v>
      </c>
      <c r="N53" s="390" t="s">
        <v>345</v>
      </c>
      <c r="O53" s="390">
        <v>1069</v>
      </c>
      <c r="P53" s="390">
        <v>1066</v>
      </c>
      <c r="Q53" s="390" t="s">
        <v>689</v>
      </c>
      <c r="R53" s="390" t="s">
        <v>347</v>
      </c>
      <c r="S53" s="390" t="s">
        <v>348</v>
      </c>
      <c r="T53" s="390" t="s">
        <v>349</v>
      </c>
      <c r="U53" s="390" t="s">
        <v>350</v>
      </c>
      <c r="V53" s="390" t="s">
        <v>624</v>
      </c>
      <c r="W53" s="390" t="s">
        <v>625</v>
      </c>
      <c r="X53" s="390" t="s">
        <v>505</v>
      </c>
      <c r="Y53" s="390" t="s">
        <v>427</v>
      </c>
      <c r="Z53" s="390" t="s">
        <v>354</v>
      </c>
      <c r="AA53" s="390" t="s">
        <v>355</v>
      </c>
      <c r="AB53" s="390" t="s">
        <v>356</v>
      </c>
      <c r="AC53" s="390" t="s">
        <v>622</v>
      </c>
      <c r="AD53" s="390" t="s">
        <v>588</v>
      </c>
      <c r="AE53" s="390">
        <v>899999115</v>
      </c>
      <c r="AF53" s="390" t="s">
        <v>623</v>
      </c>
      <c r="AG53" s="392">
        <v>472887766</v>
      </c>
      <c r="AH53" s="392">
        <v>0</v>
      </c>
      <c r="AI53" s="392">
        <v>0</v>
      </c>
      <c r="AJ53" s="392">
        <v>472887766</v>
      </c>
      <c r="AK53" s="392">
        <v>0</v>
      </c>
      <c r="AL53" s="392">
        <v>472887766</v>
      </c>
      <c r="AM53" s="390">
        <v>5000685323</v>
      </c>
      <c r="AN53" s="390">
        <v>3</v>
      </c>
      <c r="AO53" s="390">
        <v>564034</v>
      </c>
      <c r="AP53" s="390">
        <v>3</v>
      </c>
      <c r="AQ53" s="391">
        <v>45412</v>
      </c>
      <c r="AR53" s="390" t="s">
        <v>493</v>
      </c>
    </row>
    <row r="54" spans="1:44" s="390" customFormat="1" x14ac:dyDescent="0.3">
      <c r="A54" s="390">
        <v>2024</v>
      </c>
      <c r="B54" s="390">
        <v>4</v>
      </c>
      <c r="C54" s="391">
        <v>45292</v>
      </c>
      <c r="D54" s="391">
        <v>45443</v>
      </c>
      <c r="E54" s="390" t="s">
        <v>339</v>
      </c>
      <c r="F54" s="391">
        <v>45412</v>
      </c>
      <c r="G54" s="390" t="s">
        <v>615</v>
      </c>
      <c r="H54" s="390" t="s">
        <v>616</v>
      </c>
      <c r="I54" s="390" t="s">
        <v>688</v>
      </c>
      <c r="J54" s="391">
        <v>45412</v>
      </c>
      <c r="K54" s="391">
        <v>45657</v>
      </c>
      <c r="L54" s="390" t="s">
        <v>508</v>
      </c>
      <c r="M54" s="390" t="s">
        <v>344</v>
      </c>
      <c r="N54" s="390" t="s">
        <v>345</v>
      </c>
      <c r="O54" s="390">
        <v>1069</v>
      </c>
      <c r="P54" s="390">
        <v>1066</v>
      </c>
      <c r="Q54" s="390" t="s">
        <v>689</v>
      </c>
      <c r="R54" s="390" t="s">
        <v>347</v>
      </c>
      <c r="S54" s="390" t="s">
        <v>348</v>
      </c>
      <c r="T54" s="390" t="s">
        <v>349</v>
      </c>
      <c r="U54" s="390" t="s">
        <v>350</v>
      </c>
      <c r="V54" s="390" t="s">
        <v>690</v>
      </c>
      <c r="W54" s="390" t="s">
        <v>691</v>
      </c>
      <c r="X54" s="390" t="s">
        <v>505</v>
      </c>
      <c r="Y54" s="390" t="s">
        <v>427</v>
      </c>
      <c r="Z54" s="390" t="s">
        <v>354</v>
      </c>
      <c r="AA54" s="390" t="s">
        <v>355</v>
      </c>
      <c r="AB54" s="390" t="s">
        <v>356</v>
      </c>
      <c r="AC54" s="390" t="s">
        <v>622</v>
      </c>
      <c r="AD54" s="390" t="s">
        <v>588</v>
      </c>
      <c r="AE54" s="390">
        <v>899999115</v>
      </c>
      <c r="AF54" s="390" t="s">
        <v>623</v>
      </c>
      <c r="AG54" s="392">
        <v>26775000</v>
      </c>
      <c r="AH54" s="392">
        <v>0</v>
      </c>
      <c r="AI54" s="392">
        <v>0</v>
      </c>
      <c r="AJ54" s="392">
        <v>26775000</v>
      </c>
      <c r="AK54" s="392">
        <v>0</v>
      </c>
      <c r="AL54" s="392">
        <v>26775000</v>
      </c>
      <c r="AM54" s="390">
        <v>5000685323</v>
      </c>
      <c r="AN54" s="390">
        <v>4</v>
      </c>
      <c r="AO54" s="390">
        <v>564034</v>
      </c>
      <c r="AP54" s="390">
        <v>4</v>
      </c>
      <c r="AQ54" s="391">
        <v>45412</v>
      </c>
      <c r="AR54" s="390" t="s">
        <v>493</v>
      </c>
    </row>
    <row r="55" spans="1:44" s="390" customFormat="1" x14ac:dyDescent="0.3">
      <c r="A55" s="390">
        <v>2024</v>
      </c>
      <c r="B55" s="390">
        <v>4</v>
      </c>
      <c r="C55" s="391">
        <v>45292</v>
      </c>
      <c r="D55" s="391">
        <v>45443</v>
      </c>
      <c r="E55" s="390" t="s">
        <v>339</v>
      </c>
      <c r="F55" s="391">
        <v>45412</v>
      </c>
      <c r="G55" s="390" t="s">
        <v>615</v>
      </c>
      <c r="H55" s="390" t="s">
        <v>616</v>
      </c>
      <c r="I55" s="390" t="s">
        <v>688</v>
      </c>
      <c r="J55" s="391">
        <v>45412</v>
      </c>
      <c r="K55" s="391">
        <v>45657</v>
      </c>
      <c r="L55" s="390" t="s">
        <v>508</v>
      </c>
      <c r="M55" s="390" t="s">
        <v>344</v>
      </c>
      <c r="N55" s="390" t="s">
        <v>345</v>
      </c>
      <c r="O55" s="390">
        <v>1069</v>
      </c>
      <c r="P55" s="390">
        <v>1066</v>
      </c>
      <c r="Q55" s="390" t="s">
        <v>689</v>
      </c>
      <c r="R55" s="390" t="s">
        <v>347</v>
      </c>
      <c r="S55" s="390" t="s">
        <v>348</v>
      </c>
      <c r="T55" s="390" t="s">
        <v>349</v>
      </c>
      <c r="U55" s="390" t="s">
        <v>350</v>
      </c>
      <c r="V55" s="390" t="s">
        <v>692</v>
      </c>
      <c r="W55" s="390" t="s">
        <v>693</v>
      </c>
      <c r="X55" s="390" t="s">
        <v>505</v>
      </c>
      <c r="Y55" s="390" t="s">
        <v>427</v>
      </c>
      <c r="Z55" s="390" t="s">
        <v>354</v>
      </c>
      <c r="AA55" s="390" t="s">
        <v>355</v>
      </c>
      <c r="AB55" s="390" t="s">
        <v>356</v>
      </c>
      <c r="AC55" s="390" t="s">
        <v>622</v>
      </c>
      <c r="AD55" s="390" t="s">
        <v>588</v>
      </c>
      <c r="AE55" s="390">
        <v>899999115</v>
      </c>
      <c r="AF55" s="390" t="s">
        <v>623</v>
      </c>
      <c r="AG55" s="392">
        <v>33000000</v>
      </c>
      <c r="AH55" s="392">
        <v>0</v>
      </c>
      <c r="AI55" s="392">
        <v>0</v>
      </c>
      <c r="AJ55" s="392">
        <v>33000000</v>
      </c>
      <c r="AK55" s="392">
        <v>0</v>
      </c>
      <c r="AL55" s="392">
        <v>33000000</v>
      </c>
      <c r="AM55" s="390">
        <v>5000685323</v>
      </c>
      <c r="AN55" s="390">
        <v>5</v>
      </c>
      <c r="AO55" s="390">
        <v>564034</v>
      </c>
      <c r="AP55" s="390">
        <v>5</v>
      </c>
      <c r="AQ55" s="391">
        <v>45412</v>
      </c>
      <c r="AR55" s="390" t="s">
        <v>493</v>
      </c>
    </row>
    <row r="56" spans="1:44" s="393" customFormat="1" x14ac:dyDescent="0.3">
      <c r="A56" s="393">
        <v>2024</v>
      </c>
      <c r="B56" s="393">
        <v>5</v>
      </c>
      <c r="C56" s="394">
        <v>45292</v>
      </c>
      <c r="D56" s="394">
        <v>45443</v>
      </c>
      <c r="E56" s="393" t="s">
        <v>339</v>
      </c>
      <c r="F56" s="394">
        <v>45436</v>
      </c>
      <c r="G56" s="393" t="s">
        <v>340</v>
      </c>
      <c r="H56" s="393" t="s">
        <v>341</v>
      </c>
      <c r="I56" s="393" t="s">
        <v>694</v>
      </c>
      <c r="J56" s="394">
        <v>45434</v>
      </c>
      <c r="K56" s="394">
        <v>45504</v>
      </c>
      <c r="L56" s="393" t="s">
        <v>695</v>
      </c>
      <c r="M56" s="393" t="s">
        <v>344</v>
      </c>
      <c r="N56" s="393" t="s">
        <v>345</v>
      </c>
      <c r="O56" s="393">
        <v>792</v>
      </c>
      <c r="P56" s="393">
        <v>1126</v>
      </c>
      <c r="Q56" s="393" t="s">
        <v>696</v>
      </c>
      <c r="R56" s="393" t="s">
        <v>347</v>
      </c>
      <c r="S56" s="393" t="s">
        <v>348</v>
      </c>
      <c r="T56" s="393" t="s">
        <v>349</v>
      </c>
      <c r="U56" s="393" t="s">
        <v>350</v>
      </c>
      <c r="V56" s="393" t="s">
        <v>351</v>
      </c>
      <c r="W56" s="393" t="s">
        <v>352</v>
      </c>
      <c r="X56" s="393" t="s">
        <v>353</v>
      </c>
      <c r="Y56" s="393" t="s">
        <v>427</v>
      </c>
      <c r="Z56" s="393" t="s">
        <v>354</v>
      </c>
      <c r="AA56" s="393" t="s">
        <v>355</v>
      </c>
      <c r="AB56" s="393" t="s">
        <v>356</v>
      </c>
      <c r="AC56" s="393" t="s">
        <v>697</v>
      </c>
      <c r="AD56" s="393" t="s">
        <v>358</v>
      </c>
      <c r="AE56" s="393">
        <v>1032503576</v>
      </c>
      <c r="AF56" s="393" t="s">
        <v>698</v>
      </c>
      <c r="AG56" s="395">
        <v>31827000</v>
      </c>
      <c r="AH56" s="395">
        <v>0</v>
      </c>
      <c r="AI56" s="395">
        <v>0</v>
      </c>
      <c r="AJ56" s="395">
        <v>31827000</v>
      </c>
      <c r="AK56" s="395">
        <v>0</v>
      </c>
      <c r="AL56" s="395">
        <v>31827000</v>
      </c>
      <c r="AM56" s="393">
        <v>5000695116</v>
      </c>
      <c r="AN56" s="393">
        <v>1</v>
      </c>
      <c r="AO56" s="393">
        <v>520109</v>
      </c>
      <c r="AP56" s="393">
        <v>1</v>
      </c>
      <c r="AQ56" s="394">
        <v>45436</v>
      </c>
      <c r="AR56" s="393" t="s">
        <v>361</v>
      </c>
    </row>
    <row r="57" spans="1:44" s="390" customFormat="1" x14ac:dyDescent="0.3">
      <c r="A57" s="390">
        <v>2024</v>
      </c>
      <c r="B57" s="390">
        <v>5</v>
      </c>
      <c r="C57" s="391">
        <v>45292</v>
      </c>
      <c r="D57" s="391">
        <v>45443</v>
      </c>
      <c r="E57" s="390" t="s">
        <v>339</v>
      </c>
      <c r="F57" s="391">
        <v>45442</v>
      </c>
      <c r="G57" s="390" t="s">
        <v>668</v>
      </c>
      <c r="H57" s="390" t="s">
        <v>669</v>
      </c>
      <c r="I57" s="390" t="s">
        <v>699</v>
      </c>
      <c r="J57" s="391">
        <v>45468</v>
      </c>
      <c r="K57" s="391">
        <v>45657</v>
      </c>
      <c r="L57" s="390" t="s">
        <v>700</v>
      </c>
      <c r="M57" s="390" t="s">
        <v>344</v>
      </c>
      <c r="N57" s="390" t="s">
        <v>345</v>
      </c>
      <c r="O57" s="390">
        <v>1112</v>
      </c>
      <c r="P57" s="390">
        <v>1195</v>
      </c>
      <c r="Q57" s="390" t="s">
        <v>701</v>
      </c>
      <c r="R57" s="390" t="s">
        <v>347</v>
      </c>
      <c r="S57" s="390" t="s">
        <v>348</v>
      </c>
      <c r="T57" s="390" t="s">
        <v>349</v>
      </c>
      <c r="U57" s="390" t="s">
        <v>350</v>
      </c>
      <c r="V57" s="390" t="s">
        <v>702</v>
      </c>
      <c r="W57" s="390" t="s">
        <v>703</v>
      </c>
      <c r="X57" s="390" t="s">
        <v>505</v>
      </c>
      <c r="Y57" s="390" t="s">
        <v>427</v>
      </c>
      <c r="Z57" s="390" t="s">
        <v>354</v>
      </c>
      <c r="AA57" s="390" t="s">
        <v>674</v>
      </c>
      <c r="AB57" s="390" t="s">
        <v>675</v>
      </c>
      <c r="AC57" s="390" t="s">
        <v>704</v>
      </c>
      <c r="AD57" s="390" t="s">
        <v>588</v>
      </c>
      <c r="AE57" s="390">
        <v>901681580</v>
      </c>
      <c r="AF57" s="390" t="s">
        <v>705</v>
      </c>
      <c r="AG57" s="392">
        <v>1459971</v>
      </c>
      <c r="AH57" s="392">
        <v>0</v>
      </c>
      <c r="AI57" s="392">
        <v>0</v>
      </c>
      <c r="AJ57" s="392">
        <v>1459971</v>
      </c>
      <c r="AK57" s="392">
        <v>0</v>
      </c>
      <c r="AL57" s="392">
        <v>1459971</v>
      </c>
      <c r="AM57" s="390">
        <v>5000703180</v>
      </c>
      <c r="AN57" s="390">
        <v>1</v>
      </c>
      <c r="AO57" s="390">
        <v>569185</v>
      </c>
      <c r="AP57" s="390">
        <v>1</v>
      </c>
      <c r="AQ57" s="391">
        <v>45442</v>
      </c>
      <c r="AR57" s="390" t="s">
        <v>493</v>
      </c>
    </row>
    <row r="58" spans="1:44" s="390" customFormat="1" x14ac:dyDescent="0.3">
      <c r="A58" s="390">
        <v>2024</v>
      </c>
      <c r="B58" s="390">
        <v>5</v>
      </c>
      <c r="C58" s="391">
        <v>45292</v>
      </c>
      <c r="D58" s="391">
        <v>45443</v>
      </c>
      <c r="E58" s="390" t="s">
        <v>339</v>
      </c>
      <c r="F58" s="391">
        <v>45442</v>
      </c>
      <c r="G58" s="390" t="s">
        <v>668</v>
      </c>
      <c r="H58" s="390" t="s">
        <v>669</v>
      </c>
      <c r="I58" s="390" t="s">
        <v>699</v>
      </c>
      <c r="J58" s="391">
        <v>45468</v>
      </c>
      <c r="K58" s="391">
        <v>45657</v>
      </c>
      <c r="L58" s="390" t="s">
        <v>700</v>
      </c>
      <c r="M58" s="390" t="s">
        <v>344</v>
      </c>
      <c r="N58" s="390" t="s">
        <v>345</v>
      </c>
      <c r="O58" s="390">
        <v>1112</v>
      </c>
      <c r="P58" s="390">
        <v>1195</v>
      </c>
      <c r="Q58" s="390" t="s">
        <v>701</v>
      </c>
      <c r="R58" s="390" t="s">
        <v>347</v>
      </c>
      <c r="S58" s="390" t="s">
        <v>348</v>
      </c>
      <c r="T58" s="390" t="s">
        <v>349</v>
      </c>
      <c r="U58" s="390" t="s">
        <v>350</v>
      </c>
      <c r="V58" s="390" t="s">
        <v>706</v>
      </c>
      <c r="W58" s="390" t="s">
        <v>707</v>
      </c>
      <c r="X58" s="390" t="s">
        <v>505</v>
      </c>
      <c r="Y58" s="390" t="s">
        <v>427</v>
      </c>
      <c r="Z58" s="390" t="s">
        <v>354</v>
      </c>
      <c r="AA58" s="390" t="s">
        <v>674</v>
      </c>
      <c r="AB58" s="390" t="s">
        <v>675</v>
      </c>
      <c r="AC58" s="390" t="s">
        <v>704</v>
      </c>
      <c r="AD58" s="390" t="s">
        <v>588</v>
      </c>
      <c r="AE58" s="390">
        <v>901681580</v>
      </c>
      <c r="AF58" s="390" t="s">
        <v>705</v>
      </c>
      <c r="AG58" s="392">
        <v>1500000</v>
      </c>
      <c r="AH58" s="392">
        <v>0</v>
      </c>
      <c r="AI58" s="392">
        <v>0</v>
      </c>
      <c r="AJ58" s="392">
        <v>1500000</v>
      </c>
      <c r="AK58" s="392">
        <v>0</v>
      </c>
      <c r="AL58" s="392">
        <v>1500000</v>
      </c>
      <c r="AM58" s="390">
        <v>5000703180</v>
      </c>
      <c r="AN58" s="390">
        <v>2</v>
      </c>
      <c r="AO58" s="390">
        <v>569185</v>
      </c>
      <c r="AP58" s="390">
        <v>2</v>
      </c>
      <c r="AQ58" s="391">
        <v>45442</v>
      </c>
      <c r="AR58" s="390" t="s">
        <v>493</v>
      </c>
    </row>
    <row r="60" spans="1:44" x14ac:dyDescent="0.3">
      <c r="AF60" s="398" t="s">
        <v>493</v>
      </c>
      <c r="AG60" s="392">
        <f>+AG2+AG3+AG4+AG5+AG6+AG7+AG8+AG10+AG11+AG16+AG20+AG21+AG23+AG27+AG28+AG29+AG30+AG31+AG33+AG34+AG35+AG36+AG37+AG39+AG40+AG44+AG45+AG46+AG48+AG50+AG51+AG53+AG54+AG55+AG57+AG58</f>
        <v>1355109081</v>
      </c>
      <c r="AH60" s="392">
        <f t="shared" ref="AH60:AL60" si="0">+AH2+AH3+AH4+AH5+AH6+AH7+AH8+AH10+AH11+AH16+AH20+AH21+AH23+AH27+AH28+AH29+AH30+AH31+AH33+AH34+AH35+AH36+AH37+AH39+AH40+AH44+AH45+AH46+AH48+AH50+AH51+AH53+AH54+AH55+AH57+AH58</f>
        <v>68920266</v>
      </c>
      <c r="AI60" s="392">
        <f t="shared" si="0"/>
        <v>0</v>
      </c>
      <c r="AJ60" s="392">
        <f t="shared" si="0"/>
        <v>1286188815</v>
      </c>
      <c r="AK60" s="392">
        <f t="shared" si="0"/>
        <v>315451966</v>
      </c>
      <c r="AL60" s="392">
        <f t="shared" si="0"/>
        <v>970736849</v>
      </c>
    </row>
    <row r="61" spans="1:44" x14ac:dyDescent="0.3">
      <c r="AF61" s="399" t="s">
        <v>361</v>
      </c>
      <c r="AG61" s="395">
        <f>+AG9+AG12+AG13+AG14+AG15+AG17+AG18+AG19+AG22+AG24+AG25+AG26+AG32+AG38+AG41+AG42+AG43+AG47+AG49+AG52+AG56</f>
        <v>633631878</v>
      </c>
      <c r="AH61" s="395">
        <f t="shared" ref="AH61:AL61" si="1">+AH9+AH12+AH13+AH14+AH15+AH17+AH18+AH19+AH22+AH24+AH25+AH26+AH32+AH38+AH41+AH42+AH43+AH47+AH49+AH52+AH56</f>
        <v>53139764</v>
      </c>
      <c r="AI61" s="395">
        <f t="shared" si="1"/>
        <v>0</v>
      </c>
      <c r="AJ61" s="395">
        <f t="shared" si="1"/>
        <v>580492114</v>
      </c>
      <c r="AK61" s="395">
        <f t="shared" si="1"/>
        <v>218639695</v>
      </c>
      <c r="AL61" s="395">
        <f t="shared" si="1"/>
        <v>361852419</v>
      </c>
    </row>
    <row r="62" spans="1:44" x14ac:dyDescent="0.3">
      <c r="AF62" s="400" t="s">
        <v>708</v>
      </c>
      <c r="AG62" s="397">
        <f>+AG60+AG61</f>
        <v>1988740959</v>
      </c>
      <c r="AH62" s="397">
        <f t="shared" ref="AH62:AL62" si="2">+AH60+AH61</f>
        <v>122060030</v>
      </c>
      <c r="AI62" s="397">
        <f t="shared" si="2"/>
        <v>0</v>
      </c>
      <c r="AJ62" s="397">
        <f t="shared" si="2"/>
        <v>1866680929</v>
      </c>
      <c r="AK62" s="397">
        <f t="shared" si="2"/>
        <v>534091661</v>
      </c>
      <c r="AL62" s="397">
        <f t="shared" si="2"/>
        <v>1332589268</v>
      </c>
    </row>
    <row r="64" spans="1:44" x14ac:dyDescent="0.3">
      <c r="AJ64" s="396"/>
    </row>
    <row r="65" spans="36:36" x14ac:dyDescent="0.3">
      <c r="AJ65" s="396"/>
    </row>
  </sheetData>
  <autoFilter ref="A1:AR1" xr:uid="{AFB597AC-FBCA-4AFB-9823-3A5DF270259D}"/>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09DB-67C1-47C9-9415-873AAECEF780}">
  <sheetPr>
    <tabColor theme="9" tint="0.79998168889431442"/>
  </sheetPr>
  <dimension ref="A1:BG48"/>
  <sheetViews>
    <sheetView showGridLines="0" topLeftCell="A6" zoomScale="75" zoomScaleNormal="75" workbookViewId="0">
      <selection activeCell="AF39" sqref="AF39"/>
    </sheetView>
  </sheetViews>
  <sheetFormatPr baseColWidth="10" defaultColWidth="11.44140625" defaultRowHeight="10.199999999999999" x14ac:dyDescent="0.3"/>
  <cols>
    <col min="1" max="30" width="4.6640625" style="410" customWidth="1"/>
    <col min="31" max="31" width="34.6640625" style="419" customWidth="1"/>
    <col min="32" max="32" width="3.6640625" style="410" customWidth="1"/>
    <col min="33" max="34" width="12.6640625" style="420" customWidth="1"/>
    <col min="35" max="35" width="6.6640625" style="420" customWidth="1"/>
    <col min="36" max="36" width="12.44140625" style="420" customWidth="1"/>
    <col min="37" max="37" width="13" style="420" customWidth="1"/>
    <col min="38" max="38" width="12" style="420" customWidth="1"/>
    <col min="39" max="43" width="4.6640625" style="410" customWidth="1"/>
    <col min="44" max="44" width="6.5546875" style="410" customWidth="1"/>
    <col min="45" max="45" width="10.5546875" style="410" customWidth="1"/>
    <col min="46" max="46" width="11.6640625" style="411" customWidth="1"/>
    <col min="47" max="47" width="13" style="411" customWidth="1"/>
    <col min="48" max="48" width="13.33203125" style="411" customWidth="1"/>
    <col min="49" max="49" width="13.33203125" style="411" bestFit="1" customWidth="1"/>
    <col min="50" max="50" width="12.33203125" style="411" bestFit="1" customWidth="1"/>
    <col min="51" max="58" width="11.33203125" style="411" bestFit="1" customWidth="1"/>
    <col min="59" max="59" width="11.6640625" style="411" bestFit="1" customWidth="1"/>
    <col min="60" max="60" width="11.5546875" style="410" bestFit="1" customWidth="1"/>
    <col min="61" max="66" width="11.44140625" style="410"/>
    <col min="67" max="67" width="11.5546875" style="410" bestFit="1" customWidth="1"/>
    <col min="68" max="16384" width="11.44140625" style="410"/>
  </cols>
  <sheetData>
    <row r="1" spans="1:59" s="408" customFormat="1" ht="33.75" customHeight="1" x14ac:dyDescent="0.3">
      <c r="A1" s="401" t="s">
        <v>299</v>
      </c>
      <c r="B1" s="401" t="s">
        <v>300</v>
      </c>
      <c r="C1" s="401" t="s">
        <v>301</v>
      </c>
      <c r="D1" s="401" t="s">
        <v>302</v>
      </c>
      <c r="E1" s="401" t="s">
        <v>303</v>
      </c>
      <c r="F1" s="401" t="s">
        <v>709</v>
      </c>
      <c r="G1" s="401" t="s">
        <v>305</v>
      </c>
      <c r="H1" s="402" t="s">
        <v>306</v>
      </c>
      <c r="I1" s="403" t="s">
        <v>307</v>
      </c>
      <c r="J1" s="403" t="s">
        <v>301</v>
      </c>
      <c r="K1" s="403" t="s">
        <v>302</v>
      </c>
      <c r="L1" s="403" t="s">
        <v>710</v>
      </c>
      <c r="M1" s="403" t="s">
        <v>309</v>
      </c>
      <c r="N1" s="403" t="s">
        <v>310</v>
      </c>
      <c r="O1" s="403" t="s">
        <v>311</v>
      </c>
      <c r="P1" s="403" t="s">
        <v>312</v>
      </c>
      <c r="Q1" s="403" t="s">
        <v>313</v>
      </c>
      <c r="R1" s="403" t="s">
        <v>314</v>
      </c>
      <c r="S1" s="403" t="s">
        <v>711</v>
      </c>
      <c r="T1" s="403" t="s">
        <v>316</v>
      </c>
      <c r="U1" s="403" t="s">
        <v>317</v>
      </c>
      <c r="V1" s="403" t="s">
        <v>712</v>
      </c>
      <c r="W1" s="403" t="s">
        <v>713</v>
      </c>
      <c r="X1" s="403" t="s">
        <v>320</v>
      </c>
      <c r="Y1" s="403" t="s">
        <v>321</v>
      </c>
      <c r="Z1" s="403" t="s">
        <v>322</v>
      </c>
      <c r="AA1" s="403" t="s">
        <v>310</v>
      </c>
      <c r="AB1" s="403" t="s">
        <v>324</v>
      </c>
      <c r="AC1" s="403" t="s">
        <v>714</v>
      </c>
      <c r="AD1" s="403" t="s">
        <v>715</v>
      </c>
      <c r="AE1" s="404" t="s">
        <v>327</v>
      </c>
      <c r="AF1" s="403" t="s">
        <v>716</v>
      </c>
      <c r="AG1" s="405" t="s">
        <v>328</v>
      </c>
      <c r="AH1" s="405" t="s">
        <v>329</v>
      </c>
      <c r="AI1" s="405" t="s">
        <v>330</v>
      </c>
      <c r="AJ1" s="405" t="s">
        <v>717</v>
      </c>
      <c r="AK1" s="406" t="s">
        <v>332</v>
      </c>
      <c r="AL1" s="405" t="s">
        <v>718</v>
      </c>
      <c r="AM1" s="407" t="s">
        <v>719</v>
      </c>
      <c r="AN1" s="401" t="s">
        <v>720</v>
      </c>
      <c r="AO1" s="401" t="s">
        <v>721</v>
      </c>
      <c r="AP1" s="401" t="s">
        <v>722</v>
      </c>
      <c r="AQ1" s="401" t="s">
        <v>338</v>
      </c>
      <c r="AT1" s="409" t="s">
        <v>67</v>
      </c>
      <c r="AU1" s="409" t="s">
        <v>68</v>
      </c>
      <c r="AV1" s="409" t="s">
        <v>69</v>
      </c>
      <c r="AW1" s="409" t="s">
        <v>723</v>
      </c>
      <c r="AX1" s="409" t="s">
        <v>724</v>
      </c>
      <c r="AY1" s="409" t="s">
        <v>725</v>
      </c>
      <c r="AZ1" s="409" t="s">
        <v>726</v>
      </c>
      <c r="BA1" s="409" t="s">
        <v>727</v>
      </c>
      <c r="BB1" s="409" t="s">
        <v>728</v>
      </c>
      <c r="BC1" s="409" t="s">
        <v>729</v>
      </c>
      <c r="BD1" s="409" t="s">
        <v>730</v>
      </c>
      <c r="BE1" s="409" t="s">
        <v>731</v>
      </c>
      <c r="BF1" s="409" t="s">
        <v>732</v>
      </c>
      <c r="BG1" s="409" t="s">
        <v>733</v>
      </c>
    </row>
    <row r="2" spans="1:59" x14ac:dyDescent="0.3">
      <c r="A2" s="363">
        <v>2024</v>
      </c>
      <c r="B2" s="363">
        <v>1</v>
      </c>
      <c r="C2" s="364">
        <v>45292</v>
      </c>
      <c r="D2" s="364">
        <v>45412</v>
      </c>
      <c r="E2" s="363" t="s">
        <v>339</v>
      </c>
      <c r="F2" s="364">
        <v>45292</v>
      </c>
      <c r="G2" s="363" t="s">
        <v>340</v>
      </c>
      <c r="H2" s="363" t="s">
        <v>341</v>
      </c>
      <c r="I2" s="363" t="s">
        <v>734</v>
      </c>
      <c r="J2" s="364">
        <v>44950</v>
      </c>
      <c r="K2" s="364">
        <v>45291</v>
      </c>
      <c r="L2" s="363" t="s">
        <v>735</v>
      </c>
      <c r="M2" s="363" t="s">
        <v>344</v>
      </c>
      <c r="N2" s="363" t="s">
        <v>345</v>
      </c>
      <c r="O2" s="363">
        <v>649</v>
      </c>
      <c r="P2" s="363">
        <v>295</v>
      </c>
      <c r="Q2" s="363" t="s">
        <v>736</v>
      </c>
      <c r="R2" s="363" t="s">
        <v>347</v>
      </c>
      <c r="S2" s="363" t="s">
        <v>348</v>
      </c>
      <c r="T2" s="363" t="s">
        <v>349</v>
      </c>
      <c r="U2" s="363" t="s">
        <v>350</v>
      </c>
      <c r="V2" s="363" t="s">
        <v>534</v>
      </c>
      <c r="W2" s="363" t="s">
        <v>535</v>
      </c>
      <c r="X2" s="363" t="s">
        <v>591</v>
      </c>
      <c r="Y2" s="363" t="s">
        <v>592</v>
      </c>
      <c r="Z2" s="363" t="s">
        <v>355</v>
      </c>
      <c r="AA2" s="363" t="s">
        <v>356</v>
      </c>
      <c r="AB2" s="363" t="s">
        <v>737</v>
      </c>
      <c r="AC2" s="363" t="s">
        <v>358</v>
      </c>
      <c r="AD2" s="363">
        <v>52694884</v>
      </c>
      <c r="AE2" s="363" t="s">
        <v>738</v>
      </c>
      <c r="AF2" s="363" t="s">
        <v>739</v>
      </c>
      <c r="AG2" s="365">
        <v>8000000</v>
      </c>
      <c r="AH2" s="365">
        <v>0</v>
      </c>
      <c r="AI2" s="365">
        <v>0</v>
      </c>
      <c r="AJ2" s="365">
        <v>8000000</v>
      </c>
      <c r="AK2" s="365">
        <f t="shared" ref="AK2:AK10" si="0">+SUM(AT2:BE2)</f>
        <v>8000000</v>
      </c>
      <c r="AL2" s="365">
        <f>+AJ2-AK2</f>
        <v>0</v>
      </c>
      <c r="AM2" s="363">
        <v>5000441740</v>
      </c>
      <c r="AN2" s="363">
        <v>1</v>
      </c>
      <c r="AO2" s="363">
        <v>351979</v>
      </c>
      <c r="AP2" s="363">
        <v>1</v>
      </c>
      <c r="AQ2" s="364">
        <v>45292</v>
      </c>
      <c r="AR2" s="410" t="s">
        <v>361</v>
      </c>
      <c r="AS2" s="411">
        <f t="shared" ref="AS2:AS3" si="1">AJ2-SUM(AT2:BE2)</f>
        <v>0</v>
      </c>
      <c r="AT2" s="412">
        <v>0</v>
      </c>
      <c r="AU2" s="413">
        <v>0</v>
      </c>
      <c r="AV2" s="412">
        <v>8000000</v>
      </c>
      <c r="AW2" s="412">
        <v>0</v>
      </c>
      <c r="AX2" s="412">
        <v>0</v>
      </c>
      <c r="AY2" s="412">
        <v>0</v>
      </c>
      <c r="AZ2" s="412">
        <v>0</v>
      </c>
      <c r="BA2" s="412">
        <v>0</v>
      </c>
      <c r="BB2" s="412">
        <v>0</v>
      </c>
      <c r="BC2" s="412">
        <v>0</v>
      </c>
      <c r="BD2" s="412">
        <v>0</v>
      </c>
      <c r="BE2" s="412">
        <v>0</v>
      </c>
      <c r="BF2" s="412">
        <v>0</v>
      </c>
      <c r="BG2" s="411">
        <f t="shared" ref="BG2:BG38" si="2">SUM(AT2:BF2)</f>
        <v>8000000</v>
      </c>
    </row>
    <row r="3" spans="1:59" x14ac:dyDescent="0.3">
      <c r="A3" s="363">
        <v>2024</v>
      </c>
      <c r="B3" s="363">
        <v>1</v>
      </c>
      <c r="C3" s="364">
        <v>45292</v>
      </c>
      <c r="D3" s="364">
        <v>45412</v>
      </c>
      <c r="E3" s="363" t="s">
        <v>339</v>
      </c>
      <c r="F3" s="364">
        <v>45292</v>
      </c>
      <c r="G3" s="363" t="s">
        <v>340</v>
      </c>
      <c r="H3" s="363" t="s">
        <v>341</v>
      </c>
      <c r="I3" s="363" t="s">
        <v>740</v>
      </c>
      <c r="J3" s="364">
        <v>44952</v>
      </c>
      <c r="K3" s="364">
        <v>45291</v>
      </c>
      <c r="L3" s="363" t="s">
        <v>741</v>
      </c>
      <c r="M3" s="363" t="s">
        <v>344</v>
      </c>
      <c r="N3" s="363" t="s">
        <v>345</v>
      </c>
      <c r="O3" s="363">
        <v>423</v>
      </c>
      <c r="P3" s="363">
        <v>352</v>
      </c>
      <c r="Q3" s="363" t="s">
        <v>742</v>
      </c>
      <c r="R3" s="363" t="s">
        <v>347</v>
      </c>
      <c r="S3" s="363" t="s">
        <v>348</v>
      </c>
      <c r="T3" s="363" t="s">
        <v>349</v>
      </c>
      <c r="U3" s="363" t="s">
        <v>350</v>
      </c>
      <c r="V3" s="363" t="s">
        <v>351</v>
      </c>
      <c r="W3" s="363" t="s">
        <v>352</v>
      </c>
      <c r="X3" s="363" t="s">
        <v>743</v>
      </c>
      <c r="Y3" s="363" t="s">
        <v>592</v>
      </c>
      <c r="Z3" s="363" t="s">
        <v>355</v>
      </c>
      <c r="AA3" s="363" t="s">
        <v>356</v>
      </c>
      <c r="AB3" s="363" t="s">
        <v>744</v>
      </c>
      <c r="AC3" s="363" t="s">
        <v>358</v>
      </c>
      <c r="AD3" s="363">
        <v>1022406522</v>
      </c>
      <c r="AE3" s="363" t="s">
        <v>745</v>
      </c>
      <c r="AF3" s="363" t="s">
        <v>739</v>
      </c>
      <c r="AG3" s="365">
        <v>13699000</v>
      </c>
      <c r="AH3" s="365">
        <v>0</v>
      </c>
      <c r="AI3" s="365">
        <v>0</v>
      </c>
      <c r="AJ3" s="365">
        <v>13699000</v>
      </c>
      <c r="AK3" s="365">
        <f t="shared" si="0"/>
        <v>13699000</v>
      </c>
      <c r="AL3" s="365">
        <f t="shared" ref="AL3:AL38" si="3">+AJ3-AK3</f>
        <v>0</v>
      </c>
      <c r="AM3" s="363">
        <v>5000444449</v>
      </c>
      <c r="AN3" s="363">
        <v>1</v>
      </c>
      <c r="AO3" s="363">
        <v>350125</v>
      </c>
      <c r="AP3" s="363">
        <v>1</v>
      </c>
      <c r="AQ3" s="364">
        <v>45292</v>
      </c>
      <c r="AR3" s="414" t="s">
        <v>493</v>
      </c>
      <c r="AS3" s="411">
        <f t="shared" si="1"/>
        <v>0</v>
      </c>
      <c r="AT3" s="412">
        <v>0</v>
      </c>
      <c r="AU3" s="413">
        <v>3605000</v>
      </c>
      <c r="AV3" s="413">
        <v>3605000</v>
      </c>
      <c r="AW3" s="412">
        <v>3605000</v>
      </c>
      <c r="AX3" s="412">
        <v>2884000</v>
      </c>
      <c r="AY3" s="412">
        <v>0</v>
      </c>
      <c r="AZ3" s="412">
        <v>0</v>
      </c>
      <c r="BA3" s="412">
        <v>0</v>
      </c>
      <c r="BB3" s="412">
        <v>0</v>
      </c>
      <c r="BC3" s="412">
        <v>0</v>
      </c>
      <c r="BD3" s="412">
        <v>0</v>
      </c>
      <c r="BE3" s="412">
        <v>0</v>
      </c>
      <c r="BF3" s="412">
        <v>0</v>
      </c>
      <c r="BG3" s="411">
        <f t="shared" si="2"/>
        <v>13699000</v>
      </c>
    </row>
    <row r="4" spans="1:59" x14ac:dyDescent="0.3">
      <c r="A4" s="363">
        <v>2024</v>
      </c>
      <c r="B4" s="363">
        <v>1</v>
      </c>
      <c r="C4" s="364">
        <v>45292</v>
      </c>
      <c r="D4" s="364">
        <v>45412</v>
      </c>
      <c r="E4" s="363" t="s">
        <v>339</v>
      </c>
      <c r="F4" s="364">
        <v>45292</v>
      </c>
      <c r="G4" s="363" t="s">
        <v>340</v>
      </c>
      <c r="H4" s="363" t="s">
        <v>341</v>
      </c>
      <c r="I4" s="363" t="s">
        <v>746</v>
      </c>
      <c r="J4" s="364">
        <v>44958</v>
      </c>
      <c r="K4" s="364">
        <v>45291</v>
      </c>
      <c r="L4" s="363" t="s">
        <v>747</v>
      </c>
      <c r="M4" s="363" t="s">
        <v>344</v>
      </c>
      <c r="N4" s="363" t="s">
        <v>345</v>
      </c>
      <c r="O4" s="363">
        <v>656</v>
      </c>
      <c r="P4" s="363">
        <v>479</v>
      </c>
      <c r="Q4" s="363" t="s">
        <v>748</v>
      </c>
      <c r="R4" s="363" t="s">
        <v>347</v>
      </c>
      <c r="S4" s="363" t="s">
        <v>348</v>
      </c>
      <c r="T4" s="363" t="s">
        <v>349</v>
      </c>
      <c r="U4" s="363" t="s">
        <v>350</v>
      </c>
      <c r="V4" s="363" t="s">
        <v>534</v>
      </c>
      <c r="W4" s="363" t="s">
        <v>535</v>
      </c>
      <c r="X4" s="363" t="s">
        <v>591</v>
      </c>
      <c r="Y4" s="363" t="s">
        <v>592</v>
      </c>
      <c r="Z4" s="363" t="s">
        <v>355</v>
      </c>
      <c r="AA4" s="363" t="s">
        <v>356</v>
      </c>
      <c r="AB4" s="363" t="s">
        <v>564</v>
      </c>
      <c r="AC4" s="363" t="s">
        <v>358</v>
      </c>
      <c r="AD4" s="363">
        <v>1098729713</v>
      </c>
      <c r="AE4" s="363" t="s">
        <v>565</v>
      </c>
      <c r="AF4" s="363" t="s">
        <v>739</v>
      </c>
      <c r="AG4" s="365">
        <v>3466667</v>
      </c>
      <c r="AH4" s="365">
        <v>3466667</v>
      </c>
      <c r="AI4" s="365">
        <v>0</v>
      </c>
      <c r="AJ4" s="365">
        <v>0</v>
      </c>
      <c r="AK4" s="365">
        <f t="shared" si="0"/>
        <v>0</v>
      </c>
      <c r="AL4" s="365">
        <f t="shared" si="3"/>
        <v>0</v>
      </c>
      <c r="AM4" s="363">
        <v>5000449871</v>
      </c>
      <c r="AN4" s="363">
        <v>1</v>
      </c>
      <c r="AO4" s="363">
        <v>352010</v>
      </c>
      <c r="AP4" s="363">
        <v>1</v>
      </c>
      <c r="AQ4" s="364">
        <v>45292</v>
      </c>
      <c r="AR4" s="410" t="s">
        <v>361</v>
      </c>
      <c r="AS4" s="411">
        <f>AJ4-SUM(AT4:BE4)</f>
        <v>0</v>
      </c>
      <c r="AT4" s="412">
        <v>0</v>
      </c>
      <c r="AU4" s="413">
        <v>0</v>
      </c>
      <c r="AV4" s="412">
        <v>0</v>
      </c>
      <c r="AW4" s="412">
        <v>0</v>
      </c>
      <c r="AX4" s="412">
        <v>0</v>
      </c>
      <c r="AY4" s="412">
        <v>0</v>
      </c>
      <c r="AZ4" s="412">
        <v>0</v>
      </c>
      <c r="BA4" s="412">
        <v>0</v>
      </c>
      <c r="BB4" s="412">
        <v>0</v>
      </c>
      <c r="BC4" s="412">
        <v>0</v>
      </c>
      <c r="BD4" s="412">
        <v>0</v>
      </c>
      <c r="BE4" s="412">
        <v>0</v>
      </c>
      <c r="BF4" s="412">
        <v>3466667</v>
      </c>
      <c r="BG4" s="411">
        <f t="shared" si="2"/>
        <v>3466667</v>
      </c>
    </row>
    <row r="5" spans="1:59" x14ac:dyDescent="0.3">
      <c r="A5" s="363">
        <v>2024</v>
      </c>
      <c r="B5" s="363">
        <v>1</v>
      </c>
      <c r="C5" s="364">
        <v>45292</v>
      </c>
      <c r="D5" s="364">
        <v>45412</v>
      </c>
      <c r="E5" s="363" t="s">
        <v>339</v>
      </c>
      <c r="F5" s="364">
        <v>45292</v>
      </c>
      <c r="G5" s="363" t="s">
        <v>340</v>
      </c>
      <c r="H5" s="363" t="s">
        <v>341</v>
      </c>
      <c r="I5" s="363" t="s">
        <v>749</v>
      </c>
      <c r="J5" s="364">
        <v>44959</v>
      </c>
      <c r="K5" s="364">
        <v>45291</v>
      </c>
      <c r="L5" s="363" t="s">
        <v>750</v>
      </c>
      <c r="M5" s="363" t="s">
        <v>344</v>
      </c>
      <c r="N5" s="363" t="s">
        <v>345</v>
      </c>
      <c r="O5" s="363">
        <v>891</v>
      </c>
      <c r="P5" s="363">
        <v>511</v>
      </c>
      <c r="Q5" s="363" t="s">
        <v>751</v>
      </c>
      <c r="R5" s="363" t="s">
        <v>347</v>
      </c>
      <c r="S5" s="363" t="s">
        <v>348</v>
      </c>
      <c r="T5" s="363" t="s">
        <v>349</v>
      </c>
      <c r="U5" s="363" t="s">
        <v>350</v>
      </c>
      <c r="V5" s="363" t="s">
        <v>534</v>
      </c>
      <c r="W5" s="363" t="s">
        <v>535</v>
      </c>
      <c r="X5" s="363" t="s">
        <v>743</v>
      </c>
      <c r="Y5" s="363" t="s">
        <v>592</v>
      </c>
      <c r="Z5" s="363" t="s">
        <v>355</v>
      </c>
      <c r="AA5" s="363" t="s">
        <v>356</v>
      </c>
      <c r="AB5" s="363" t="s">
        <v>752</v>
      </c>
      <c r="AC5" s="363" t="s">
        <v>358</v>
      </c>
      <c r="AD5" s="363">
        <v>79658635</v>
      </c>
      <c r="AE5" s="363" t="s">
        <v>753</v>
      </c>
      <c r="AF5" s="363" t="s">
        <v>739</v>
      </c>
      <c r="AG5" s="365">
        <v>1667841</v>
      </c>
      <c r="AH5" s="365">
        <v>0</v>
      </c>
      <c r="AI5" s="365">
        <v>0</v>
      </c>
      <c r="AJ5" s="365">
        <v>1667841</v>
      </c>
      <c r="AK5" s="365">
        <f t="shared" si="0"/>
        <v>1667841</v>
      </c>
      <c r="AL5" s="365">
        <f t="shared" si="3"/>
        <v>0</v>
      </c>
      <c r="AM5" s="363">
        <v>5000452151</v>
      </c>
      <c r="AN5" s="363">
        <v>1</v>
      </c>
      <c r="AO5" s="363">
        <v>380847</v>
      </c>
      <c r="AP5" s="363">
        <v>1</v>
      </c>
      <c r="AQ5" s="364">
        <v>45292</v>
      </c>
      <c r="AR5" s="414" t="s">
        <v>493</v>
      </c>
      <c r="AS5" s="411">
        <f t="shared" ref="AS5:AS38" si="4">AJ5-SUM(AT5:BE5)</f>
        <v>0</v>
      </c>
      <c r="AT5" s="411">
        <v>0</v>
      </c>
      <c r="AU5" s="415">
        <v>1667841</v>
      </c>
      <c r="AV5" s="412">
        <v>0</v>
      </c>
      <c r="AW5" s="412">
        <v>0</v>
      </c>
      <c r="AX5" s="412">
        <v>0</v>
      </c>
      <c r="AY5" s="412">
        <v>0</v>
      </c>
      <c r="AZ5" s="412">
        <v>0</v>
      </c>
      <c r="BA5" s="412">
        <v>0</v>
      </c>
      <c r="BB5" s="412">
        <v>0</v>
      </c>
      <c r="BC5" s="412">
        <v>0</v>
      </c>
      <c r="BD5" s="412">
        <v>0</v>
      </c>
      <c r="BE5" s="412">
        <v>0</v>
      </c>
      <c r="BF5" s="412">
        <v>0</v>
      </c>
      <c r="BG5" s="411">
        <f t="shared" si="2"/>
        <v>1667841</v>
      </c>
    </row>
    <row r="6" spans="1:59" x14ac:dyDescent="0.3">
      <c r="A6" s="363">
        <v>2024</v>
      </c>
      <c r="B6" s="363">
        <v>1</v>
      </c>
      <c r="C6" s="364">
        <v>45292</v>
      </c>
      <c r="D6" s="364">
        <v>45412</v>
      </c>
      <c r="E6" s="363" t="s">
        <v>339</v>
      </c>
      <c r="F6" s="364">
        <v>45292</v>
      </c>
      <c r="G6" s="363" t="s">
        <v>340</v>
      </c>
      <c r="H6" s="363" t="s">
        <v>341</v>
      </c>
      <c r="I6" s="363" t="s">
        <v>754</v>
      </c>
      <c r="J6" s="364">
        <v>44960</v>
      </c>
      <c r="K6" s="364">
        <v>45291</v>
      </c>
      <c r="L6" s="363" t="s">
        <v>755</v>
      </c>
      <c r="M6" s="363" t="s">
        <v>344</v>
      </c>
      <c r="N6" s="363" t="s">
        <v>345</v>
      </c>
      <c r="O6" s="363">
        <v>411</v>
      </c>
      <c r="P6" s="363">
        <v>536</v>
      </c>
      <c r="Q6" s="363" t="s">
        <v>756</v>
      </c>
      <c r="R6" s="363" t="s">
        <v>347</v>
      </c>
      <c r="S6" s="363" t="s">
        <v>348</v>
      </c>
      <c r="T6" s="363" t="s">
        <v>349</v>
      </c>
      <c r="U6" s="363" t="s">
        <v>350</v>
      </c>
      <c r="V6" s="363" t="s">
        <v>351</v>
      </c>
      <c r="W6" s="363" t="s">
        <v>352</v>
      </c>
      <c r="X6" s="363" t="s">
        <v>743</v>
      </c>
      <c r="Y6" s="363" t="s">
        <v>592</v>
      </c>
      <c r="Z6" s="363" t="s">
        <v>355</v>
      </c>
      <c r="AA6" s="363" t="s">
        <v>356</v>
      </c>
      <c r="AB6" s="363" t="s">
        <v>520</v>
      </c>
      <c r="AC6" s="363" t="s">
        <v>358</v>
      </c>
      <c r="AD6" s="363">
        <v>1022403905</v>
      </c>
      <c r="AE6" s="363" t="s">
        <v>521</v>
      </c>
      <c r="AF6" s="363" t="s">
        <v>739</v>
      </c>
      <c r="AG6" s="365">
        <v>3605000</v>
      </c>
      <c r="AH6" s="365">
        <v>0</v>
      </c>
      <c r="AI6" s="365">
        <v>0</v>
      </c>
      <c r="AJ6" s="365">
        <v>3605000</v>
      </c>
      <c r="AK6" s="365">
        <f t="shared" si="0"/>
        <v>3605000</v>
      </c>
      <c r="AL6" s="365">
        <f t="shared" si="3"/>
        <v>0</v>
      </c>
      <c r="AM6" s="363">
        <v>5000453206</v>
      </c>
      <c r="AN6" s="363">
        <v>1</v>
      </c>
      <c r="AO6" s="363">
        <v>350077</v>
      </c>
      <c r="AP6" s="363">
        <v>1</v>
      </c>
      <c r="AQ6" s="364">
        <v>45292</v>
      </c>
      <c r="AR6" s="414" t="s">
        <v>493</v>
      </c>
      <c r="AS6" s="411">
        <f t="shared" si="4"/>
        <v>0</v>
      </c>
      <c r="AT6" s="411">
        <v>3605000</v>
      </c>
      <c r="AU6" s="415">
        <v>0</v>
      </c>
      <c r="AV6" s="412">
        <v>0</v>
      </c>
      <c r="AW6" s="412">
        <v>0</v>
      </c>
      <c r="AX6" s="412">
        <v>0</v>
      </c>
      <c r="AY6" s="412">
        <v>0</v>
      </c>
      <c r="AZ6" s="412">
        <v>0</v>
      </c>
      <c r="BA6" s="412">
        <v>0</v>
      </c>
      <c r="BB6" s="412">
        <v>0</v>
      </c>
      <c r="BC6" s="412">
        <v>0</v>
      </c>
      <c r="BD6" s="412">
        <v>0</v>
      </c>
      <c r="BE6" s="412">
        <v>0</v>
      </c>
      <c r="BF6" s="412">
        <v>0</v>
      </c>
      <c r="BG6" s="411">
        <f t="shared" si="2"/>
        <v>3605000</v>
      </c>
    </row>
    <row r="7" spans="1:59" x14ac:dyDescent="0.3">
      <c r="A7" s="363">
        <v>2024</v>
      </c>
      <c r="B7" s="363">
        <v>1</v>
      </c>
      <c r="C7" s="364">
        <v>45292</v>
      </c>
      <c r="D7" s="364">
        <v>45412</v>
      </c>
      <c r="E7" s="363" t="s">
        <v>339</v>
      </c>
      <c r="F7" s="364">
        <v>45292</v>
      </c>
      <c r="G7" s="363" t="s">
        <v>402</v>
      </c>
      <c r="H7" s="363" t="s">
        <v>403</v>
      </c>
      <c r="I7" s="363" t="s">
        <v>757</v>
      </c>
      <c r="J7" s="364">
        <v>44963</v>
      </c>
      <c r="K7" s="364">
        <v>45291</v>
      </c>
      <c r="L7" s="363" t="s">
        <v>758</v>
      </c>
      <c r="M7" s="363" t="s">
        <v>344</v>
      </c>
      <c r="N7" s="363" t="s">
        <v>345</v>
      </c>
      <c r="O7" s="363">
        <v>427</v>
      </c>
      <c r="P7" s="363">
        <v>573</v>
      </c>
      <c r="Q7" s="363" t="s">
        <v>759</v>
      </c>
      <c r="R7" s="363" t="s">
        <v>347</v>
      </c>
      <c r="S7" s="363" t="s">
        <v>348</v>
      </c>
      <c r="T7" s="363" t="s">
        <v>349</v>
      </c>
      <c r="U7" s="363" t="s">
        <v>350</v>
      </c>
      <c r="V7" s="363" t="s">
        <v>351</v>
      </c>
      <c r="W7" s="363" t="s">
        <v>352</v>
      </c>
      <c r="X7" s="363" t="s">
        <v>743</v>
      </c>
      <c r="Y7" s="363" t="s">
        <v>592</v>
      </c>
      <c r="Z7" s="363" t="s">
        <v>355</v>
      </c>
      <c r="AA7" s="363" t="s">
        <v>356</v>
      </c>
      <c r="AB7" s="363" t="s">
        <v>760</v>
      </c>
      <c r="AC7" s="363" t="s">
        <v>358</v>
      </c>
      <c r="AD7" s="363">
        <v>53161484</v>
      </c>
      <c r="AE7" s="363" t="s">
        <v>761</v>
      </c>
      <c r="AF7" s="363" t="s">
        <v>739</v>
      </c>
      <c r="AG7" s="365">
        <v>13218333</v>
      </c>
      <c r="AH7" s="365">
        <v>0</v>
      </c>
      <c r="AI7" s="365">
        <v>0</v>
      </c>
      <c r="AJ7" s="365">
        <v>13218333</v>
      </c>
      <c r="AK7" s="365">
        <f t="shared" si="0"/>
        <v>13098167</v>
      </c>
      <c r="AL7" s="365">
        <f t="shared" si="3"/>
        <v>120166</v>
      </c>
      <c r="AM7" s="363">
        <v>5000454448</v>
      </c>
      <c r="AN7" s="363">
        <v>1</v>
      </c>
      <c r="AO7" s="363">
        <v>350141</v>
      </c>
      <c r="AP7" s="363">
        <v>1</v>
      </c>
      <c r="AQ7" s="364">
        <v>45292</v>
      </c>
      <c r="AR7" s="414" t="s">
        <v>493</v>
      </c>
      <c r="AS7" s="411">
        <f t="shared" si="4"/>
        <v>120166</v>
      </c>
      <c r="AT7" s="412">
        <v>0</v>
      </c>
      <c r="AU7" s="413">
        <v>2283167</v>
      </c>
      <c r="AV7" s="412">
        <v>3605000</v>
      </c>
      <c r="AW7" s="412">
        <v>3605000</v>
      </c>
      <c r="AX7" s="412">
        <v>3605000</v>
      </c>
      <c r="AY7" s="412">
        <v>0</v>
      </c>
      <c r="AZ7" s="412">
        <v>0</v>
      </c>
      <c r="BA7" s="412">
        <v>0</v>
      </c>
      <c r="BB7" s="412">
        <v>0</v>
      </c>
      <c r="BC7" s="412">
        <v>0</v>
      </c>
      <c r="BD7" s="412">
        <v>0</v>
      </c>
      <c r="BE7" s="412">
        <v>0</v>
      </c>
      <c r="BF7" s="412">
        <v>0</v>
      </c>
      <c r="BG7" s="411">
        <f t="shared" si="2"/>
        <v>13098167</v>
      </c>
    </row>
    <row r="8" spans="1:59" x14ac:dyDescent="0.3">
      <c r="A8" s="363">
        <v>2024</v>
      </c>
      <c r="B8" s="363">
        <v>1</v>
      </c>
      <c r="C8" s="364">
        <v>45292</v>
      </c>
      <c r="D8" s="364">
        <v>45412</v>
      </c>
      <c r="E8" s="363" t="s">
        <v>339</v>
      </c>
      <c r="F8" s="364">
        <v>45292</v>
      </c>
      <c r="G8" s="363" t="s">
        <v>340</v>
      </c>
      <c r="H8" s="363" t="s">
        <v>341</v>
      </c>
      <c r="I8" s="363" t="s">
        <v>762</v>
      </c>
      <c r="J8" s="364">
        <v>44964</v>
      </c>
      <c r="K8" s="364">
        <v>45291</v>
      </c>
      <c r="L8" s="363" t="s">
        <v>763</v>
      </c>
      <c r="M8" s="363" t="s">
        <v>344</v>
      </c>
      <c r="N8" s="363" t="s">
        <v>345</v>
      </c>
      <c r="O8" s="363">
        <v>672</v>
      </c>
      <c r="P8" s="363">
        <v>593</v>
      </c>
      <c r="Q8" s="363" t="s">
        <v>764</v>
      </c>
      <c r="R8" s="363" t="s">
        <v>347</v>
      </c>
      <c r="S8" s="363" t="s">
        <v>348</v>
      </c>
      <c r="T8" s="363" t="s">
        <v>349</v>
      </c>
      <c r="U8" s="363" t="s">
        <v>350</v>
      </c>
      <c r="V8" s="363" t="s">
        <v>351</v>
      </c>
      <c r="W8" s="363" t="s">
        <v>352</v>
      </c>
      <c r="X8" s="363" t="s">
        <v>591</v>
      </c>
      <c r="Y8" s="363" t="s">
        <v>592</v>
      </c>
      <c r="Z8" s="363" t="s">
        <v>355</v>
      </c>
      <c r="AA8" s="363" t="s">
        <v>356</v>
      </c>
      <c r="AB8" s="363" t="s">
        <v>765</v>
      </c>
      <c r="AC8" s="363" t="s">
        <v>358</v>
      </c>
      <c r="AD8" s="363">
        <v>1020727819</v>
      </c>
      <c r="AE8" s="363" t="s">
        <v>766</v>
      </c>
      <c r="AF8" s="363" t="s">
        <v>739</v>
      </c>
      <c r="AG8" s="365">
        <v>3776666</v>
      </c>
      <c r="AH8" s="365">
        <v>3776666</v>
      </c>
      <c r="AI8" s="365">
        <v>0</v>
      </c>
      <c r="AJ8" s="416">
        <v>0</v>
      </c>
      <c r="AK8" s="365">
        <f t="shared" si="0"/>
        <v>0</v>
      </c>
      <c r="AL8" s="365">
        <f t="shared" si="3"/>
        <v>0</v>
      </c>
      <c r="AM8" s="363">
        <v>5000455939</v>
      </c>
      <c r="AN8" s="363">
        <v>1</v>
      </c>
      <c r="AO8" s="363">
        <v>352105</v>
      </c>
      <c r="AP8" s="363">
        <v>1</v>
      </c>
      <c r="AQ8" s="364">
        <v>45292</v>
      </c>
      <c r="AR8" s="410" t="s">
        <v>361</v>
      </c>
      <c r="AS8" s="411">
        <f t="shared" si="4"/>
        <v>0</v>
      </c>
      <c r="AT8" s="412">
        <v>0</v>
      </c>
      <c r="AU8" s="413">
        <v>0</v>
      </c>
      <c r="AV8" s="412">
        <v>0</v>
      </c>
      <c r="AW8" s="412">
        <v>0</v>
      </c>
      <c r="AX8" s="412">
        <v>0</v>
      </c>
      <c r="AY8" s="412">
        <v>0</v>
      </c>
      <c r="AZ8" s="412">
        <v>0</v>
      </c>
      <c r="BA8" s="412">
        <v>0</v>
      </c>
      <c r="BB8" s="412">
        <v>0</v>
      </c>
      <c r="BC8" s="412">
        <v>0</v>
      </c>
      <c r="BD8" s="412">
        <v>0</v>
      </c>
      <c r="BE8" s="412">
        <v>0</v>
      </c>
      <c r="BF8" s="365">
        <v>3776666</v>
      </c>
      <c r="BG8" s="411">
        <f t="shared" si="2"/>
        <v>3776666</v>
      </c>
    </row>
    <row r="9" spans="1:59" x14ac:dyDescent="0.3">
      <c r="A9" s="363">
        <v>2024</v>
      </c>
      <c r="B9" s="363">
        <v>1</v>
      </c>
      <c r="C9" s="364">
        <v>45292</v>
      </c>
      <c r="D9" s="364">
        <v>45412</v>
      </c>
      <c r="E9" s="363" t="s">
        <v>339</v>
      </c>
      <c r="F9" s="364">
        <v>45292</v>
      </c>
      <c r="G9" s="363" t="s">
        <v>340</v>
      </c>
      <c r="H9" s="363" t="s">
        <v>341</v>
      </c>
      <c r="I9" s="363" t="s">
        <v>767</v>
      </c>
      <c r="J9" s="364">
        <v>44964</v>
      </c>
      <c r="K9" s="364">
        <v>45291</v>
      </c>
      <c r="L9" s="363" t="s">
        <v>763</v>
      </c>
      <c r="M9" s="363" t="s">
        <v>344</v>
      </c>
      <c r="N9" s="363" t="s">
        <v>345</v>
      </c>
      <c r="O9" s="363">
        <v>433</v>
      </c>
      <c r="P9" s="363">
        <v>608</v>
      </c>
      <c r="Q9" s="363" t="s">
        <v>768</v>
      </c>
      <c r="R9" s="363" t="s">
        <v>347</v>
      </c>
      <c r="S9" s="363" t="s">
        <v>348</v>
      </c>
      <c r="T9" s="363" t="s">
        <v>349</v>
      </c>
      <c r="U9" s="363" t="s">
        <v>350</v>
      </c>
      <c r="V9" s="363" t="s">
        <v>351</v>
      </c>
      <c r="W9" s="363" t="s">
        <v>352</v>
      </c>
      <c r="X9" s="363" t="s">
        <v>743</v>
      </c>
      <c r="Y9" s="363" t="s">
        <v>592</v>
      </c>
      <c r="Z9" s="363" t="s">
        <v>355</v>
      </c>
      <c r="AA9" s="363" t="s">
        <v>356</v>
      </c>
      <c r="AB9" s="363" t="s">
        <v>769</v>
      </c>
      <c r="AC9" s="363" t="s">
        <v>358</v>
      </c>
      <c r="AD9" s="363">
        <v>35537991</v>
      </c>
      <c r="AE9" s="363" t="s">
        <v>770</v>
      </c>
      <c r="AF9" s="363" t="s">
        <v>739</v>
      </c>
      <c r="AG9" s="365">
        <v>3605000</v>
      </c>
      <c r="AH9" s="365">
        <v>0</v>
      </c>
      <c r="AI9" s="365">
        <v>0</v>
      </c>
      <c r="AJ9" s="365">
        <v>3605000</v>
      </c>
      <c r="AK9" s="365">
        <f t="shared" si="0"/>
        <v>0</v>
      </c>
      <c r="AL9" s="365">
        <f t="shared" si="3"/>
        <v>3605000</v>
      </c>
      <c r="AM9" s="363">
        <v>5000456220</v>
      </c>
      <c r="AN9" s="363">
        <v>1</v>
      </c>
      <c r="AO9" s="363">
        <v>350174</v>
      </c>
      <c r="AP9" s="363">
        <v>1</v>
      </c>
      <c r="AQ9" s="364">
        <v>45292</v>
      </c>
      <c r="AR9" s="414" t="s">
        <v>493</v>
      </c>
      <c r="AS9" s="411">
        <f t="shared" si="4"/>
        <v>3605000</v>
      </c>
      <c r="AT9" s="412">
        <v>0</v>
      </c>
      <c r="AU9" s="413">
        <v>0</v>
      </c>
      <c r="AV9" s="412">
        <v>0</v>
      </c>
      <c r="AW9" s="412">
        <v>0</v>
      </c>
      <c r="AX9" s="412">
        <v>0</v>
      </c>
      <c r="AY9" s="412">
        <v>0</v>
      </c>
      <c r="AZ9" s="412">
        <v>0</v>
      </c>
      <c r="BA9" s="412">
        <v>0</v>
      </c>
      <c r="BB9" s="412">
        <v>0</v>
      </c>
      <c r="BC9" s="412">
        <v>0</v>
      </c>
      <c r="BD9" s="412">
        <v>0</v>
      </c>
      <c r="BE9" s="412">
        <v>0</v>
      </c>
      <c r="BF9" s="365">
        <v>0</v>
      </c>
      <c r="BG9" s="411">
        <f t="shared" si="2"/>
        <v>0</v>
      </c>
    </row>
    <row r="10" spans="1:59" s="416" customFormat="1" x14ac:dyDescent="0.3">
      <c r="A10" s="363">
        <v>2024</v>
      </c>
      <c r="B10" s="363">
        <v>1</v>
      </c>
      <c r="C10" s="364">
        <v>45292</v>
      </c>
      <c r="D10" s="364">
        <v>45412</v>
      </c>
      <c r="E10" s="363" t="s">
        <v>339</v>
      </c>
      <c r="F10" s="364">
        <v>45292</v>
      </c>
      <c r="G10" s="363" t="s">
        <v>340</v>
      </c>
      <c r="H10" s="363" t="s">
        <v>341</v>
      </c>
      <c r="I10" s="363" t="s">
        <v>771</v>
      </c>
      <c r="J10" s="364">
        <v>44966</v>
      </c>
      <c r="K10" s="364">
        <v>45291</v>
      </c>
      <c r="L10" s="363" t="s">
        <v>772</v>
      </c>
      <c r="M10" s="363" t="s">
        <v>344</v>
      </c>
      <c r="N10" s="363" t="s">
        <v>345</v>
      </c>
      <c r="O10" s="363">
        <v>403</v>
      </c>
      <c r="P10" s="363">
        <v>645</v>
      </c>
      <c r="Q10" s="363" t="s">
        <v>773</v>
      </c>
      <c r="R10" s="363" t="s">
        <v>347</v>
      </c>
      <c r="S10" s="363" t="s">
        <v>348</v>
      </c>
      <c r="T10" s="363" t="s">
        <v>349</v>
      </c>
      <c r="U10" s="363" t="s">
        <v>350</v>
      </c>
      <c r="V10" s="363" t="s">
        <v>534</v>
      </c>
      <c r="W10" s="363" t="s">
        <v>535</v>
      </c>
      <c r="X10" s="363" t="s">
        <v>743</v>
      </c>
      <c r="Y10" s="363" t="s">
        <v>592</v>
      </c>
      <c r="Z10" s="363" t="s">
        <v>355</v>
      </c>
      <c r="AA10" s="363" t="s">
        <v>356</v>
      </c>
      <c r="AB10" s="363" t="s">
        <v>774</v>
      </c>
      <c r="AC10" s="363" t="s">
        <v>358</v>
      </c>
      <c r="AD10" s="363">
        <v>1032387790</v>
      </c>
      <c r="AE10" s="363" t="s">
        <v>775</v>
      </c>
      <c r="AF10" s="363" t="s">
        <v>739</v>
      </c>
      <c r="AG10" s="365">
        <v>12656000</v>
      </c>
      <c r="AH10" s="365">
        <v>12656000</v>
      </c>
      <c r="AI10" s="365">
        <v>0</v>
      </c>
      <c r="AJ10" s="365">
        <v>0</v>
      </c>
      <c r="AK10" s="365">
        <f t="shared" si="0"/>
        <v>0</v>
      </c>
      <c r="AL10" s="365">
        <f t="shared" si="3"/>
        <v>0</v>
      </c>
      <c r="AM10" s="363">
        <v>5000458200</v>
      </c>
      <c r="AN10" s="363">
        <v>1</v>
      </c>
      <c r="AO10" s="363">
        <v>350047</v>
      </c>
      <c r="AP10" s="363">
        <v>1</v>
      </c>
      <c r="AQ10" s="364">
        <v>45292</v>
      </c>
      <c r="AR10" s="414" t="s">
        <v>493</v>
      </c>
      <c r="AS10" s="411">
        <f t="shared" si="4"/>
        <v>0</v>
      </c>
      <c r="AT10" s="412">
        <v>0</v>
      </c>
      <c r="AU10" s="413">
        <v>0</v>
      </c>
      <c r="AV10" s="412">
        <v>0</v>
      </c>
      <c r="AW10" s="412">
        <v>0</v>
      </c>
      <c r="AX10" s="412">
        <v>0</v>
      </c>
      <c r="AY10" s="412">
        <v>0</v>
      </c>
      <c r="AZ10" s="412">
        <v>0</v>
      </c>
      <c r="BA10" s="412">
        <v>0</v>
      </c>
      <c r="BB10" s="412">
        <v>0</v>
      </c>
      <c r="BC10" s="412">
        <v>0</v>
      </c>
      <c r="BD10" s="412">
        <v>0</v>
      </c>
      <c r="BE10" s="412">
        <v>0</v>
      </c>
      <c r="BF10" s="365">
        <v>12656000</v>
      </c>
      <c r="BG10" s="411">
        <f t="shared" si="2"/>
        <v>12656000</v>
      </c>
    </row>
    <row r="11" spans="1:59" s="416" customFormat="1" x14ac:dyDescent="0.3">
      <c r="A11" s="363">
        <v>2024</v>
      </c>
      <c r="B11" s="363">
        <v>1</v>
      </c>
      <c r="C11" s="364">
        <v>45292</v>
      </c>
      <c r="D11" s="364">
        <v>45412</v>
      </c>
      <c r="E11" s="363" t="s">
        <v>339</v>
      </c>
      <c r="F11" s="364">
        <v>45292</v>
      </c>
      <c r="G11" s="363" t="s">
        <v>615</v>
      </c>
      <c r="H11" s="363" t="s">
        <v>616</v>
      </c>
      <c r="I11" s="363" t="s">
        <v>776</v>
      </c>
      <c r="J11" s="364">
        <v>45079</v>
      </c>
      <c r="K11" s="364">
        <v>45291</v>
      </c>
      <c r="L11" s="363" t="s">
        <v>777</v>
      </c>
      <c r="M11" s="363" t="s">
        <v>344</v>
      </c>
      <c r="N11" s="363" t="s">
        <v>345</v>
      </c>
      <c r="O11" s="363">
        <v>1194</v>
      </c>
      <c r="P11" s="363">
        <v>1186</v>
      </c>
      <c r="Q11" s="363" t="s">
        <v>778</v>
      </c>
      <c r="R11" s="363" t="s">
        <v>347</v>
      </c>
      <c r="S11" s="363" t="s">
        <v>348</v>
      </c>
      <c r="T11" s="363" t="s">
        <v>349</v>
      </c>
      <c r="U11" s="363" t="s">
        <v>350</v>
      </c>
      <c r="V11" s="363" t="s">
        <v>624</v>
      </c>
      <c r="W11" s="363" t="s">
        <v>625</v>
      </c>
      <c r="X11" s="363" t="s">
        <v>743</v>
      </c>
      <c r="Y11" s="363" t="s">
        <v>592</v>
      </c>
      <c r="Z11" s="363" t="s">
        <v>355</v>
      </c>
      <c r="AA11" s="363" t="s">
        <v>356</v>
      </c>
      <c r="AB11" s="363" t="s">
        <v>622</v>
      </c>
      <c r="AC11" s="363" t="s">
        <v>588</v>
      </c>
      <c r="AD11" s="363">
        <v>899999115</v>
      </c>
      <c r="AE11" s="363" t="s">
        <v>623</v>
      </c>
      <c r="AF11" s="363" t="s">
        <v>739</v>
      </c>
      <c r="AG11" s="365">
        <v>151852332</v>
      </c>
      <c r="AH11" s="365">
        <v>0</v>
      </c>
      <c r="AI11" s="365">
        <v>0</v>
      </c>
      <c r="AJ11" s="365">
        <v>151852332</v>
      </c>
      <c r="AK11" s="365">
        <f>+SUM(AT11:BE11)</f>
        <v>140921610</v>
      </c>
      <c r="AL11" s="365">
        <f t="shared" si="3"/>
        <v>10930722</v>
      </c>
      <c r="AM11" s="363">
        <v>5000511189</v>
      </c>
      <c r="AN11" s="363">
        <v>1</v>
      </c>
      <c r="AO11" s="363">
        <v>421740</v>
      </c>
      <c r="AP11" s="363">
        <v>1</v>
      </c>
      <c r="AQ11" s="364">
        <v>45292</v>
      </c>
      <c r="AR11" s="414" t="s">
        <v>493</v>
      </c>
      <c r="AS11" s="411">
        <f t="shared" si="4"/>
        <v>10930722</v>
      </c>
      <c r="AT11" s="412">
        <v>0</v>
      </c>
      <c r="AU11" s="413">
        <v>67917768</v>
      </c>
      <c r="AV11" s="412">
        <v>0</v>
      </c>
      <c r="AW11" s="412">
        <v>26791052</v>
      </c>
      <c r="AX11" s="412">
        <v>46212790</v>
      </c>
      <c r="AY11" s="412">
        <v>0</v>
      </c>
      <c r="AZ11" s="412">
        <v>0</v>
      </c>
      <c r="BA11" s="412">
        <v>0</v>
      </c>
      <c r="BB11" s="412">
        <v>0</v>
      </c>
      <c r="BC11" s="412">
        <v>0</v>
      </c>
      <c r="BD11" s="412">
        <v>0</v>
      </c>
      <c r="BE11" s="412">
        <v>0</v>
      </c>
      <c r="BF11" s="412">
        <v>0</v>
      </c>
      <c r="BG11" s="411">
        <f t="shared" si="2"/>
        <v>140921610</v>
      </c>
    </row>
    <row r="12" spans="1:59" x14ac:dyDescent="0.3">
      <c r="A12" s="363">
        <v>2024</v>
      </c>
      <c r="B12" s="363">
        <v>1</v>
      </c>
      <c r="C12" s="364">
        <v>45292</v>
      </c>
      <c r="D12" s="364">
        <v>45412</v>
      </c>
      <c r="E12" s="363" t="s">
        <v>339</v>
      </c>
      <c r="F12" s="364">
        <v>45292</v>
      </c>
      <c r="G12" s="363" t="s">
        <v>615</v>
      </c>
      <c r="H12" s="363" t="s">
        <v>616</v>
      </c>
      <c r="I12" s="363" t="s">
        <v>776</v>
      </c>
      <c r="J12" s="364">
        <v>45079</v>
      </c>
      <c r="K12" s="364">
        <v>45291</v>
      </c>
      <c r="L12" s="363" t="s">
        <v>777</v>
      </c>
      <c r="M12" s="363" t="s">
        <v>344</v>
      </c>
      <c r="N12" s="363" t="s">
        <v>345</v>
      </c>
      <c r="O12" s="363">
        <v>1194</v>
      </c>
      <c r="P12" s="363">
        <v>1186</v>
      </c>
      <c r="Q12" s="363" t="s">
        <v>778</v>
      </c>
      <c r="R12" s="363" t="s">
        <v>347</v>
      </c>
      <c r="S12" s="363" t="s">
        <v>348</v>
      </c>
      <c r="T12" s="363" t="s">
        <v>349</v>
      </c>
      <c r="U12" s="363" t="s">
        <v>350</v>
      </c>
      <c r="V12" s="363" t="s">
        <v>620</v>
      </c>
      <c r="W12" s="363" t="s">
        <v>621</v>
      </c>
      <c r="X12" s="363" t="s">
        <v>591</v>
      </c>
      <c r="Y12" s="363" t="s">
        <v>592</v>
      </c>
      <c r="Z12" s="363" t="s">
        <v>355</v>
      </c>
      <c r="AA12" s="363" t="s">
        <v>356</v>
      </c>
      <c r="AB12" s="363" t="s">
        <v>622</v>
      </c>
      <c r="AC12" s="363" t="s">
        <v>588</v>
      </c>
      <c r="AD12" s="363">
        <v>899999115</v>
      </c>
      <c r="AE12" s="363" t="s">
        <v>623</v>
      </c>
      <c r="AF12" s="363" t="s">
        <v>739</v>
      </c>
      <c r="AG12" s="365">
        <v>3583509</v>
      </c>
      <c r="AH12" s="365">
        <v>0</v>
      </c>
      <c r="AI12" s="365">
        <v>0</v>
      </c>
      <c r="AJ12" s="365">
        <v>3583509</v>
      </c>
      <c r="AK12" s="365">
        <f t="shared" ref="AK12:AK38" si="5">+SUM(AT12:BE12)</f>
        <v>3583509</v>
      </c>
      <c r="AL12" s="365">
        <f t="shared" si="3"/>
        <v>0</v>
      </c>
      <c r="AM12" s="363">
        <v>5000511189</v>
      </c>
      <c r="AN12" s="363">
        <v>3</v>
      </c>
      <c r="AO12" s="363">
        <v>421740</v>
      </c>
      <c r="AP12" s="363">
        <v>3</v>
      </c>
      <c r="AQ12" s="364">
        <v>45292</v>
      </c>
      <c r="AR12" s="410" t="s">
        <v>361</v>
      </c>
      <c r="AS12" s="411">
        <f t="shared" si="4"/>
        <v>0</v>
      </c>
      <c r="AT12" s="417">
        <v>0</v>
      </c>
      <c r="AU12" s="418">
        <v>1604044</v>
      </c>
      <c r="AV12" s="412">
        <v>0</v>
      </c>
      <c r="AW12" s="412">
        <v>1365155</v>
      </c>
      <c r="AX12" s="412">
        <v>614310</v>
      </c>
      <c r="AY12" s="412">
        <v>0</v>
      </c>
      <c r="AZ12" s="412">
        <v>0</v>
      </c>
      <c r="BA12" s="412">
        <v>0</v>
      </c>
      <c r="BB12" s="412">
        <v>0</v>
      </c>
      <c r="BC12" s="412">
        <v>0</v>
      </c>
      <c r="BD12" s="412">
        <v>0</v>
      </c>
      <c r="BE12" s="412">
        <v>0</v>
      </c>
      <c r="BF12" s="412">
        <v>0</v>
      </c>
      <c r="BG12" s="411">
        <f t="shared" si="2"/>
        <v>3583509</v>
      </c>
    </row>
    <row r="13" spans="1:59" x14ac:dyDescent="0.3">
      <c r="A13" s="363">
        <v>2024</v>
      </c>
      <c r="B13" s="363">
        <v>1</v>
      </c>
      <c r="C13" s="364">
        <v>45292</v>
      </c>
      <c r="D13" s="364">
        <v>45412</v>
      </c>
      <c r="E13" s="363" t="s">
        <v>339</v>
      </c>
      <c r="F13" s="364">
        <v>45292</v>
      </c>
      <c r="G13" s="363" t="s">
        <v>615</v>
      </c>
      <c r="H13" s="363" t="s">
        <v>616</v>
      </c>
      <c r="I13" s="363" t="s">
        <v>776</v>
      </c>
      <c r="J13" s="364">
        <v>45079</v>
      </c>
      <c r="K13" s="364">
        <v>45291</v>
      </c>
      <c r="L13" s="363" t="s">
        <v>777</v>
      </c>
      <c r="M13" s="363" t="s">
        <v>344</v>
      </c>
      <c r="N13" s="363" t="s">
        <v>345</v>
      </c>
      <c r="O13" s="363">
        <v>1194</v>
      </c>
      <c r="P13" s="363">
        <v>1186</v>
      </c>
      <c r="Q13" s="363" t="s">
        <v>778</v>
      </c>
      <c r="R13" s="363" t="s">
        <v>347</v>
      </c>
      <c r="S13" s="363" t="s">
        <v>348</v>
      </c>
      <c r="T13" s="363" t="s">
        <v>349</v>
      </c>
      <c r="U13" s="363" t="s">
        <v>350</v>
      </c>
      <c r="V13" s="363" t="s">
        <v>690</v>
      </c>
      <c r="W13" s="363" t="s">
        <v>691</v>
      </c>
      <c r="X13" s="363" t="s">
        <v>743</v>
      </c>
      <c r="Y13" s="363" t="s">
        <v>592</v>
      </c>
      <c r="Z13" s="363" t="s">
        <v>355</v>
      </c>
      <c r="AA13" s="363" t="s">
        <v>356</v>
      </c>
      <c r="AB13" s="363" t="s">
        <v>622</v>
      </c>
      <c r="AC13" s="363" t="s">
        <v>588</v>
      </c>
      <c r="AD13" s="363">
        <v>899999115</v>
      </c>
      <c r="AE13" s="363" t="s">
        <v>623</v>
      </c>
      <c r="AF13" s="363" t="s">
        <v>739</v>
      </c>
      <c r="AG13" s="365">
        <v>26922560</v>
      </c>
      <c r="AH13" s="365">
        <v>0</v>
      </c>
      <c r="AI13" s="365">
        <v>0</v>
      </c>
      <c r="AJ13" s="365">
        <v>26922560</v>
      </c>
      <c r="AK13" s="365">
        <f t="shared" si="5"/>
        <v>3424977</v>
      </c>
      <c r="AL13" s="365">
        <f t="shared" si="3"/>
        <v>23497583</v>
      </c>
      <c r="AM13" s="363">
        <v>5000511189</v>
      </c>
      <c r="AN13" s="363">
        <v>4</v>
      </c>
      <c r="AO13" s="363">
        <v>421740</v>
      </c>
      <c r="AP13" s="363">
        <v>4</v>
      </c>
      <c r="AQ13" s="364">
        <v>45292</v>
      </c>
      <c r="AR13" s="414" t="s">
        <v>493</v>
      </c>
      <c r="AS13" s="411">
        <f t="shared" si="4"/>
        <v>23497583</v>
      </c>
      <c r="AT13" s="417">
        <v>0</v>
      </c>
      <c r="AU13" s="418">
        <v>0</v>
      </c>
      <c r="AV13" s="412">
        <v>0</v>
      </c>
      <c r="AW13" s="412">
        <v>0</v>
      </c>
      <c r="AX13" s="412">
        <v>3424977</v>
      </c>
      <c r="AY13" s="412">
        <v>0</v>
      </c>
      <c r="AZ13" s="412">
        <v>0</v>
      </c>
      <c r="BA13" s="412">
        <v>0</v>
      </c>
      <c r="BB13" s="412">
        <v>0</v>
      </c>
      <c r="BC13" s="412">
        <v>0</v>
      </c>
      <c r="BD13" s="412">
        <v>0</v>
      </c>
      <c r="BE13" s="412">
        <v>0</v>
      </c>
      <c r="BF13" s="412">
        <v>0</v>
      </c>
      <c r="BG13" s="411">
        <f t="shared" si="2"/>
        <v>3424977</v>
      </c>
    </row>
    <row r="14" spans="1:59" x14ac:dyDescent="0.3">
      <c r="A14" s="363">
        <v>2024</v>
      </c>
      <c r="B14" s="363">
        <v>1</v>
      </c>
      <c r="C14" s="364">
        <v>45292</v>
      </c>
      <c r="D14" s="364">
        <v>45412</v>
      </c>
      <c r="E14" s="363" t="s">
        <v>339</v>
      </c>
      <c r="F14" s="364">
        <v>45292</v>
      </c>
      <c r="G14" s="363" t="s">
        <v>615</v>
      </c>
      <c r="H14" s="363" t="s">
        <v>616</v>
      </c>
      <c r="I14" s="363" t="s">
        <v>776</v>
      </c>
      <c r="J14" s="364">
        <v>45079</v>
      </c>
      <c r="K14" s="364">
        <v>45291</v>
      </c>
      <c r="L14" s="363" t="s">
        <v>777</v>
      </c>
      <c r="M14" s="363" t="s">
        <v>344</v>
      </c>
      <c r="N14" s="363" t="s">
        <v>345</v>
      </c>
      <c r="O14" s="363">
        <v>1194</v>
      </c>
      <c r="P14" s="363">
        <v>1186</v>
      </c>
      <c r="Q14" s="363" t="s">
        <v>778</v>
      </c>
      <c r="R14" s="363" t="s">
        <v>347</v>
      </c>
      <c r="S14" s="363" t="s">
        <v>348</v>
      </c>
      <c r="T14" s="363" t="s">
        <v>349</v>
      </c>
      <c r="U14" s="363" t="s">
        <v>350</v>
      </c>
      <c r="V14" s="363" t="s">
        <v>692</v>
      </c>
      <c r="W14" s="363" t="s">
        <v>693</v>
      </c>
      <c r="X14" s="363" t="s">
        <v>743</v>
      </c>
      <c r="Y14" s="363" t="s">
        <v>592</v>
      </c>
      <c r="Z14" s="363" t="s">
        <v>355</v>
      </c>
      <c r="AA14" s="363" t="s">
        <v>356</v>
      </c>
      <c r="AB14" s="363" t="s">
        <v>622</v>
      </c>
      <c r="AC14" s="363" t="s">
        <v>588</v>
      </c>
      <c r="AD14" s="363">
        <v>899999115</v>
      </c>
      <c r="AE14" s="363" t="s">
        <v>623</v>
      </c>
      <c r="AF14" s="363" t="s">
        <v>739</v>
      </c>
      <c r="AG14" s="365">
        <v>366043306</v>
      </c>
      <c r="AH14" s="365">
        <v>0</v>
      </c>
      <c r="AI14" s="365">
        <v>0</v>
      </c>
      <c r="AJ14" s="365">
        <v>366043306</v>
      </c>
      <c r="AK14" s="365">
        <f t="shared" si="5"/>
        <v>348524642</v>
      </c>
      <c r="AL14" s="365">
        <f t="shared" si="3"/>
        <v>17518664</v>
      </c>
      <c r="AM14" s="363">
        <v>5000511189</v>
      </c>
      <c r="AN14" s="363">
        <v>5</v>
      </c>
      <c r="AO14" s="363">
        <v>421740</v>
      </c>
      <c r="AP14" s="363">
        <v>5</v>
      </c>
      <c r="AQ14" s="364">
        <v>45292</v>
      </c>
      <c r="AR14" s="414" t="s">
        <v>493</v>
      </c>
      <c r="AS14" s="411">
        <f t="shared" si="4"/>
        <v>17518664</v>
      </c>
      <c r="AT14" s="412">
        <v>0</v>
      </c>
      <c r="AU14" s="413">
        <v>0</v>
      </c>
      <c r="AV14" s="412">
        <v>0</v>
      </c>
      <c r="AW14" s="365">
        <v>348524642</v>
      </c>
      <c r="AX14" s="412">
        <v>0</v>
      </c>
      <c r="AY14" s="412">
        <v>0</v>
      </c>
      <c r="AZ14" s="412">
        <v>0</v>
      </c>
      <c r="BA14" s="412">
        <v>0</v>
      </c>
      <c r="BB14" s="412">
        <v>0</v>
      </c>
      <c r="BC14" s="412">
        <v>0</v>
      </c>
      <c r="BD14" s="412">
        <v>0</v>
      </c>
      <c r="BE14" s="412">
        <v>0</v>
      </c>
      <c r="BF14" s="412">
        <v>0</v>
      </c>
      <c r="BG14" s="411">
        <f t="shared" si="2"/>
        <v>348524642</v>
      </c>
    </row>
    <row r="15" spans="1:59" x14ac:dyDescent="0.3">
      <c r="A15" s="363">
        <v>2024</v>
      </c>
      <c r="B15" s="363">
        <v>1</v>
      </c>
      <c r="C15" s="364">
        <v>45292</v>
      </c>
      <c r="D15" s="364">
        <v>45412</v>
      </c>
      <c r="E15" s="363" t="s">
        <v>339</v>
      </c>
      <c r="F15" s="364">
        <v>45292</v>
      </c>
      <c r="G15" s="363" t="s">
        <v>615</v>
      </c>
      <c r="H15" s="363" t="s">
        <v>616</v>
      </c>
      <c r="I15" s="363" t="s">
        <v>776</v>
      </c>
      <c r="J15" s="364">
        <v>45079</v>
      </c>
      <c r="K15" s="364">
        <v>45291</v>
      </c>
      <c r="L15" s="363" t="s">
        <v>777</v>
      </c>
      <c r="M15" s="363" t="s">
        <v>344</v>
      </c>
      <c r="N15" s="363" t="s">
        <v>345</v>
      </c>
      <c r="O15" s="363">
        <v>1194</v>
      </c>
      <c r="P15" s="363">
        <v>1186</v>
      </c>
      <c r="Q15" s="363" t="s">
        <v>778</v>
      </c>
      <c r="R15" s="363" t="s">
        <v>347</v>
      </c>
      <c r="S15" s="363" t="s">
        <v>348</v>
      </c>
      <c r="T15" s="363" t="s">
        <v>349</v>
      </c>
      <c r="U15" s="363" t="s">
        <v>350</v>
      </c>
      <c r="V15" s="363" t="s">
        <v>620</v>
      </c>
      <c r="W15" s="363" t="s">
        <v>621</v>
      </c>
      <c r="X15" s="363" t="s">
        <v>743</v>
      </c>
      <c r="Y15" s="363" t="s">
        <v>592</v>
      </c>
      <c r="Z15" s="363" t="s">
        <v>355</v>
      </c>
      <c r="AA15" s="363" t="s">
        <v>356</v>
      </c>
      <c r="AB15" s="363" t="s">
        <v>622</v>
      </c>
      <c r="AC15" s="363" t="s">
        <v>588</v>
      </c>
      <c r="AD15" s="363">
        <v>899999115</v>
      </c>
      <c r="AE15" s="363" t="s">
        <v>623</v>
      </c>
      <c r="AF15" s="363" t="s">
        <v>739</v>
      </c>
      <c r="AG15" s="365">
        <v>557445</v>
      </c>
      <c r="AH15" s="365">
        <v>0</v>
      </c>
      <c r="AI15" s="365">
        <v>0</v>
      </c>
      <c r="AJ15" s="365">
        <v>557445</v>
      </c>
      <c r="AK15" s="365">
        <f t="shared" si="5"/>
        <v>557445</v>
      </c>
      <c r="AL15" s="365">
        <f t="shared" si="3"/>
        <v>0</v>
      </c>
      <c r="AM15" s="363">
        <v>5000511189</v>
      </c>
      <c r="AN15" s="363">
        <v>2</v>
      </c>
      <c r="AO15" s="363">
        <v>421740</v>
      </c>
      <c r="AP15" s="363">
        <v>2</v>
      </c>
      <c r="AQ15" s="364">
        <v>45292</v>
      </c>
      <c r="AR15" s="414" t="s">
        <v>493</v>
      </c>
      <c r="AS15" s="411">
        <f t="shared" si="4"/>
        <v>0</v>
      </c>
      <c r="AT15" s="412">
        <v>0</v>
      </c>
      <c r="AU15" s="413">
        <v>557445</v>
      </c>
      <c r="AV15" s="412">
        <v>0</v>
      </c>
      <c r="AW15" s="412">
        <v>0</v>
      </c>
      <c r="AX15" s="412">
        <v>0</v>
      </c>
      <c r="AY15" s="412">
        <v>0</v>
      </c>
      <c r="AZ15" s="412">
        <v>0</v>
      </c>
      <c r="BA15" s="412">
        <v>0</v>
      </c>
      <c r="BB15" s="412">
        <v>0</v>
      </c>
      <c r="BC15" s="412">
        <v>0</v>
      </c>
      <c r="BD15" s="412">
        <v>0</v>
      </c>
      <c r="BE15" s="412">
        <v>0</v>
      </c>
      <c r="BF15" s="412">
        <v>0</v>
      </c>
      <c r="BG15" s="411">
        <f t="shared" si="2"/>
        <v>557445</v>
      </c>
    </row>
    <row r="16" spans="1:59" x14ac:dyDescent="0.3">
      <c r="A16" s="363">
        <v>2024</v>
      </c>
      <c r="B16" s="363">
        <v>1</v>
      </c>
      <c r="C16" s="364">
        <v>45292</v>
      </c>
      <c r="D16" s="364">
        <v>45412</v>
      </c>
      <c r="E16" s="363" t="s">
        <v>339</v>
      </c>
      <c r="F16" s="364">
        <v>45292</v>
      </c>
      <c r="G16" s="363" t="s">
        <v>579</v>
      </c>
      <c r="H16" s="363" t="s">
        <v>580</v>
      </c>
      <c r="I16" s="363" t="s">
        <v>779</v>
      </c>
      <c r="J16" s="364">
        <v>45131</v>
      </c>
      <c r="K16" s="364">
        <v>45291</v>
      </c>
      <c r="L16" s="363" t="s">
        <v>780</v>
      </c>
      <c r="M16" s="363" t="s">
        <v>344</v>
      </c>
      <c r="N16" s="363" t="s">
        <v>345</v>
      </c>
      <c r="O16" s="363">
        <v>1004</v>
      </c>
      <c r="P16" s="363">
        <v>1311</v>
      </c>
      <c r="Q16" s="363" t="s">
        <v>781</v>
      </c>
      <c r="R16" s="363" t="s">
        <v>347</v>
      </c>
      <c r="S16" s="363" t="s">
        <v>348</v>
      </c>
      <c r="T16" s="363" t="s">
        <v>349</v>
      </c>
      <c r="U16" s="363" t="s">
        <v>350</v>
      </c>
      <c r="V16" s="363" t="s">
        <v>583</v>
      </c>
      <c r="W16" s="363" t="s">
        <v>584</v>
      </c>
      <c r="X16" s="363" t="s">
        <v>743</v>
      </c>
      <c r="Y16" s="363" t="s">
        <v>592</v>
      </c>
      <c r="Z16" s="363" t="s">
        <v>585</v>
      </c>
      <c r="AA16" s="363" t="s">
        <v>586</v>
      </c>
      <c r="AB16" s="363" t="s">
        <v>587</v>
      </c>
      <c r="AC16" s="363" t="s">
        <v>588</v>
      </c>
      <c r="AD16" s="363">
        <v>900391059</v>
      </c>
      <c r="AE16" s="363" t="s">
        <v>589</v>
      </c>
      <c r="AF16" s="363" t="s">
        <v>739</v>
      </c>
      <c r="AG16" s="365">
        <v>5776320</v>
      </c>
      <c r="AH16" s="365">
        <v>0</v>
      </c>
      <c r="AI16" s="365">
        <v>0</v>
      </c>
      <c r="AJ16" s="365">
        <v>5776320</v>
      </c>
      <c r="AK16" s="365">
        <f t="shared" si="5"/>
        <v>5776320</v>
      </c>
      <c r="AL16" s="365">
        <f t="shared" si="3"/>
        <v>0</v>
      </c>
      <c r="AM16" s="363">
        <v>5000529006</v>
      </c>
      <c r="AN16" s="363">
        <v>1</v>
      </c>
      <c r="AO16" s="363">
        <v>401464</v>
      </c>
      <c r="AP16" s="363">
        <v>1</v>
      </c>
      <c r="AQ16" s="364">
        <v>45292</v>
      </c>
      <c r="AR16" s="414" t="s">
        <v>493</v>
      </c>
      <c r="AS16" s="411">
        <f t="shared" si="4"/>
        <v>0</v>
      </c>
      <c r="AT16" s="412">
        <v>5776320</v>
      </c>
      <c r="AU16" s="413">
        <v>0</v>
      </c>
      <c r="AV16" s="412">
        <v>0</v>
      </c>
      <c r="AW16" s="412">
        <v>0</v>
      </c>
      <c r="AX16" s="412">
        <v>0</v>
      </c>
      <c r="AY16" s="412">
        <v>0</v>
      </c>
      <c r="AZ16" s="412">
        <v>0</v>
      </c>
      <c r="BA16" s="412">
        <v>0</v>
      </c>
      <c r="BB16" s="412">
        <v>0</v>
      </c>
      <c r="BC16" s="412">
        <v>0</v>
      </c>
      <c r="BD16" s="412">
        <v>0</v>
      </c>
      <c r="BE16" s="412">
        <v>0</v>
      </c>
      <c r="BF16" s="412">
        <v>0</v>
      </c>
      <c r="BG16" s="411">
        <f t="shared" si="2"/>
        <v>5776320</v>
      </c>
    </row>
    <row r="17" spans="1:59" s="416" customFormat="1" x14ac:dyDescent="0.3">
      <c r="A17" s="363">
        <v>2024</v>
      </c>
      <c r="B17" s="363">
        <v>1</v>
      </c>
      <c r="C17" s="364">
        <v>45292</v>
      </c>
      <c r="D17" s="364">
        <v>45412</v>
      </c>
      <c r="E17" s="363" t="s">
        <v>339</v>
      </c>
      <c r="F17" s="364">
        <v>45292</v>
      </c>
      <c r="G17" s="363" t="s">
        <v>579</v>
      </c>
      <c r="H17" s="363" t="s">
        <v>580</v>
      </c>
      <c r="I17" s="363" t="s">
        <v>779</v>
      </c>
      <c r="J17" s="364">
        <v>45131</v>
      </c>
      <c r="K17" s="364">
        <v>45291</v>
      </c>
      <c r="L17" s="363" t="s">
        <v>780</v>
      </c>
      <c r="M17" s="363" t="s">
        <v>344</v>
      </c>
      <c r="N17" s="363" t="s">
        <v>345</v>
      </c>
      <c r="O17" s="363">
        <v>1004</v>
      </c>
      <c r="P17" s="363">
        <v>1311</v>
      </c>
      <c r="Q17" s="363" t="s">
        <v>781</v>
      </c>
      <c r="R17" s="363" t="s">
        <v>347</v>
      </c>
      <c r="S17" s="363" t="s">
        <v>348</v>
      </c>
      <c r="T17" s="363" t="s">
        <v>349</v>
      </c>
      <c r="U17" s="363" t="s">
        <v>350</v>
      </c>
      <c r="V17" s="363" t="s">
        <v>583</v>
      </c>
      <c r="W17" s="363" t="s">
        <v>584</v>
      </c>
      <c r="X17" s="363" t="s">
        <v>591</v>
      </c>
      <c r="Y17" s="363" t="s">
        <v>592</v>
      </c>
      <c r="Z17" s="363" t="s">
        <v>585</v>
      </c>
      <c r="AA17" s="363" t="s">
        <v>586</v>
      </c>
      <c r="AB17" s="363" t="s">
        <v>587</v>
      </c>
      <c r="AC17" s="363" t="s">
        <v>588</v>
      </c>
      <c r="AD17" s="363">
        <v>900391059</v>
      </c>
      <c r="AE17" s="363" t="s">
        <v>589</v>
      </c>
      <c r="AF17" s="363" t="s">
        <v>739</v>
      </c>
      <c r="AG17" s="365">
        <v>18842000</v>
      </c>
      <c r="AH17" s="365">
        <v>0</v>
      </c>
      <c r="AI17" s="365">
        <v>0</v>
      </c>
      <c r="AJ17" s="365">
        <v>18842000</v>
      </c>
      <c r="AK17" s="365">
        <f t="shared" si="5"/>
        <v>18816799</v>
      </c>
      <c r="AL17" s="365">
        <f t="shared" si="3"/>
        <v>25201</v>
      </c>
      <c r="AM17" s="363">
        <v>5000529006</v>
      </c>
      <c r="AN17" s="363">
        <v>2</v>
      </c>
      <c r="AO17" s="363">
        <v>401464</v>
      </c>
      <c r="AP17" s="363">
        <v>2</v>
      </c>
      <c r="AQ17" s="364">
        <v>45292</v>
      </c>
      <c r="AR17" s="410" t="s">
        <v>361</v>
      </c>
      <c r="AS17" s="411">
        <f t="shared" si="4"/>
        <v>25201</v>
      </c>
      <c r="AT17" s="415">
        <v>18816799</v>
      </c>
      <c r="AU17" s="411">
        <v>0</v>
      </c>
      <c r="AV17" s="412">
        <v>0</v>
      </c>
      <c r="AW17" s="412">
        <v>0</v>
      </c>
      <c r="AX17" s="412">
        <v>0</v>
      </c>
      <c r="AY17" s="412">
        <v>0</v>
      </c>
      <c r="AZ17" s="412">
        <v>0</v>
      </c>
      <c r="BA17" s="412">
        <v>0</v>
      </c>
      <c r="BB17" s="412">
        <v>0</v>
      </c>
      <c r="BC17" s="412">
        <v>0</v>
      </c>
      <c r="BD17" s="412">
        <v>0</v>
      </c>
      <c r="BE17" s="412">
        <v>0</v>
      </c>
      <c r="BF17" s="412">
        <v>0</v>
      </c>
      <c r="BG17" s="411">
        <f t="shared" si="2"/>
        <v>18816799</v>
      </c>
    </row>
    <row r="18" spans="1:59" s="416" customFormat="1" x14ac:dyDescent="0.3">
      <c r="A18" s="363">
        <v>2024</v>
      </c>
      <c r="B18" s="363">
        <v>1</v>
      </c>
      <c r="C18" s="364">
        <v>45292</v>
      </c>
      <c r="D18" s="364">
        <v>45412</v>
      </c>
      <c r="E18" s="363" t="s">
        <v>339</v>
      </c>
      <c r="F18" s="364">
        <v>45292</v>
      </c>
      <c r="G18" s="363" t="s">
        <v>782</v>
      </c>
      <c r="H18" s="363" t="s">
        <v>783</v>
      </c>
      <c r="I18" s="363" t="s">
        <v>784</v>
      </c>
      <c r="J18" s="364">
        <v>45205</v>
      </c>
      <c r="K18" s="364">
        <v>45291</v>
      </c>
      <c r="L18" s="363" t="s">
        <v>785</v>
      </c>
      <c r="M18" s="363" t="s">
        <v>344</v>
      </c>
      <c r="N18" s="363" t="s">
        <v>345</v>
      </c>
      <c r="O18" s="363">
        <v>1391</v>
      </c>
      <c r="P18" s="363">
        <v>1543</v>
      </c>
      <c r="Q18" s="363" t="s">
        <v>786</v>
      </c>
      <c r="R18" s="363" t="s">
        <v>347</v>
      </c>
      <c r="S18" s="363" t="s">
        <v>348</v>
      </c>
      <c r="T18" s="363" t="s">
        <v>349</v>
      </c>
      <c r="U18" s="363" t="s">
        <v>350</v>
      </c>
      <c r="V18" s="363" t="s">
        <v>787</v>
      </c>
      <c r="W18" s="363" t="s">
        <v>788</v>
      </c>
      <c r="X18" s="363" t="s">
        <v>743</v>
      </c>
      <c r="Y18" s="363" t="s">
        <v>592</v>
      </c>
      <c r="Z18" s="363" t="s">
        <v>668</v>
      </c>
      <c r="AA18" s="363" t="s">
        <v>789</v>
      </c>
      <c r="AB18" s="363" t="s">
        <v>790</v>
      </c>
      <c r="AC18" s="363" t="s">
        <v>358</v>
      </c>
      <c r="AD18" s="363">
        <v>79338886</v>
      </c>
      <c r="AE18" s="363" t="s">
        <v>791</v>
      </c>
      <c r="AF18" s="363" t="s">
        <v>739</v>
      </c>
      <c r="AG18" s="365">
        <v>3295000</v>
      </c>
      <c r="AH18" s="365">
        <v>0</v>
      </c>
      <c r="AI18" s="365">
        <v>0</v>
      </c>
      <c r="AJ18" s="365">
        <v>3295000</v>
      </c>
      <c r="AK18" s="365">
        <f t="shared" si="5"/>
        <v>1874200</v>
      </c>
      <c r="AL18" s="365">
        <f t="shared" si="3"/>
        <v>1420800</v>
      </c>
      <c r="AM18" s="363">
        <v>5000554561</v>
      </c>
      <c r="AN18" s="363">
        <v>1</v>
      </c>
      <c r="AO18" s="363">
        <v>440182</v>
      </c>
      <c r="AP18" s="363">
        <v>1</v>
      </c>
      <c r="AQ18" s="364">
        <v>45292</v>
      </c>
      <c r="AR18" s="414" t="s">
        <v>493</v>
      </c>
      <c r="AS18" s="411">
        <f t="shared" si="4"/>
        <v>1420800</v>
      </c>
      <c r="AT18" s="412">
        <v>1874200</v>
      </c>
      <c r="AU18" s="413">
        <v>0</v>
      </c>
      <c r="AV18" s="412">
        <v>0</v>
      </c>
      <c r="AW18" s="412">
        <v>0</v>
      </c>
      <c r="AX18" s="412">
        <v>0</v>
      </c>
      <c r="AY18" s="412">
        <v>0</v>
      </c>
      <c r="AZ18" s="412">
        <v>0</v>
      </c>
      <c r="BA18" s="412">
        <v>0</v>
      </c>
      <c r="BB18" s="412">
        <v>0</v>
      </c>
      <c r="BC18" s="412">
        <v>0</v>
      </c>
      <c r="BD18" s="412">
        <v>0</v>
      </c>
      <c r="BE18" s="412">
        <v>0</v>
      </c>
      <c r="BF18" s="412">
        <v>0</v>
      </c>
      <c r="BG18" s="411">
        <f t="shared" si="2"/>
        <v>1874200</v>
      </c>
    </row>
    <row r="19" spans="1:59" s="416" customFormat="1" x14ac:dyDescent="0.3">
      <c r="A19" s="363">
        <v>2024</v>
      </c>
      <c r="B19" s="363">
        <v>1</v>
      </c>
      <c r="C19" s="364">
        <v>45292</v>
      </c>
      <c r="D19" s="364">
        <v>45412</v>
      </c>
      <c r="E19" s="363" t="s">
        <v>339</v>
      </c>
      <c r="F19" s="364">
        <v>45292</v>
      </c>
      <c r="G19" s="363" t="s">
        <v>340</v>
      </c>
      <c r="H19" s="363" t="s">
        <v>341</v>
      </c>
      <c r="I19" s="363" t="s">
        <v>792</v>
      </c>
      <c r="J19" s="364">
        <v>44949</v>
      </c>
      <c r="K19" s="364">
        <v>45291</v>
      </c>
      <c r="L19" s="363" t="s">
        <v>793</v>
      </c>
      <c r="M19" s="363" t="s">
        <v>344</v>
      </c>
      <c r="N19" s="363" t="s">
        <v>345</v>
      </c>
      <c r="O19" s="363">
        <v>1709</v>
      </c>
      <c r="P19" s="363">
        <v>1997</v>
      </c>
      <c r="Q19" s="363" t="s">
        <v>794</v>
      </c>
      <c r="R19" s="363" t="s">
        <v>347</v>
      </c>
      <c r="S19" s="363" t="s">
        <v>348</v>
      </c>
      <c r="T19" s="363" t="s">
        <v>349</v>
      </c>
      <c r="U19" s="363" t="s">
        <v>350</v>
      </c>
      <c r="V19" s="363" t="s">
        <v>534</v>
      </c>
      <c r="W19" s="363" t="s">
        <v>535</v>
      </c>
      <c r="X19" s="363" t="s">
        <v>743</v>
      </c>
      <c r="Y19" s="363" t="s">
        <v>592</v>
      </c>
      <c r="Z19" s="363" t="s">
        <v>355</v>
      </c>
      <c r="AA19" s="363" t="s">
        <v>356</v>
      </c>
      <c r="AB19" s="363" t="s">
        <v>536</v>
      </c>
      <c r="AC19" s="363" t="s">
        <v>358</v>
      </c>
      <c r="AD19" s="363">
        <v>24606392</v>
      </c>
      <c r="AE19" s="363" t="s">
        <v>537</v>
      </c>
      <c r="AF19" s="363" t="s">
        <v>739</v>
      </c>
      <c r="AG19" s="365">
        <v>6695000</v>
      </c>
      <c r="AH19" s="365">
        <v>0</v>
      </c>
      <c r="AI19" s="365">
        <v>0</v>
      </c>
      <c r="AJ19" s="365">
        <v>6695000</v>
      </c>
      <c r="AK19" s="365">
        <f t="shared" si="5"/>
        <v>6695000</v>
      </c>
      <c r="AL19" s="365">
        <f t="shared" si="3"/>
        <v>0</v>
      </c>
      <c r="AM19" s="363">
        <v>5000597806</v>
      </c>
      <c r="AN19" s="363">
        <v>1</v>
      </c>
      <c r="AO19" s="363">
        <v>470247</v>
      </c>
      <c r="AP19" s="363">
        <v>1</v>
      </c>
      <c r="AQ19" s="364">
        <v>45292</v>
      </c>
      <c r="AR19" s="414" t="s">
        <v>493</v>
      </c>
      <c r="AS19" s="411">
        <f t="shared" si="4"/>
        <v>0</v>
      </c>
      <c r="AT19" s="411">
        <v>0</v>
      </c>
      <c r="AU19" s="415">
        <v>6695000</v>
      </c>
      <c r="AV19" s="412">
        <v>0</v>
      </c>
      <c r="AW19" s="412">
        <v>0</v>
      </c>
      <c r="AX19" s="412">
        <v>0</v>
      </c>
      <c r="AY19" s="412">
        <v>0</v>
      </c>
      <c r="AZ19" s="412">
        <v>0</v>
      </c>
      <c r="BA19" s="412">
        <v>0</v>
      </c>
      <c r="BB19" s="412">
        <v>0</v>
      </c>
      <c r="BC19" s="412">
        <v>0</v>
      </c>
      <c r="BD19" s="412">
        <v>0</v>
      </c>
      <c r="BE19" s="412">
        <v>0</v>
      </c>
      <c r="BF19" s="412">
        <v>0</v>
      </c>
      <c r="BG19" s="411">
        <f t="shared" si="2"/>
        <v>6695000</v>
      </c>
    </row>
    <row r="20" spans="1:59" s="416" customFormat="1" x14ac:dyDescent="0.3">
      <c r="A20" s="363">
        <v>2024</v>
      </c>
      <c r="B20" s="363">
        <v>1</v>
      </c>
      <c r="C20" s="364">
        <v>45292</v>
      </c>
      <c r="D20" s="364">
        <v>45412</v>
      </c>
      <c r="E20" s="363" t="s">
        <v>339</v>
      </c>
      <c r="F20" s="364">
        <v>45292</v>
      </c>
      <c r="G20" s="363" t="s">
        <v>340</v>
      </c>
      <c r="H20" s="363" t="s">
        <v>341</v>
      </c>
      <c r="I20" s="363" t="s">
        <v>795</v>
      </c>
      <c r="J20" s="364">
        <v>44953</v>
      </c>
      <c r="K20" s="364">
        <v>45291</v>
      </c>
      <c r="L20" s="363" t="s">
        <v>796</v>
      </c>
      <c r="M20" s="363" t="s">
        <v>344</v>
      </c>
      <c r="N20" s="363" t="s">
        <v>345</v>
      </c>
      <c r="O20" s="363">
        <v>1716</v>
      </c>
      <c r="P20" s="363">
        <v>1917</v>
      </c>
      <c r="Q20" s="363" t="s">
        <v>797</v>
      </c>
      <c r="R20" s="363" t="s">
        <v>347</v>
      </c>
      <c r="S20" s="363" t="s">
        <v>348</v>
      </c>
      <c r="T20" s="363" t="s">
        <v>349</v>
      </c>
      <c r="U20" s="363" t="s">
        <v>350</v>
      </c>
      <c r="V20" s="363" t="s">
        <v>351</v>
      </c>
      <c r="W20" s="363" t="s">
        <v>352</v>
      </c>
      <c r="X20" s="363" t="s">
        <v>743</v>
      </c>
      <c r="Y20" s="363" t="s">
        <v>592</v>
      </c>
      <c r="Z20" s="363" t="s">
        <v>355</v>
      </c>
      <c r="AA20" s="363" t="s">
        <v>356</v>
      </c>
      <c r="AB20" s="363" t="s">
        <v>798</v>
      </c>
      <c r="AC20" s="363" t="s">
        <v>358</v>
      </c>
      <c r="AD20" s="363">
        <v>1026587861</v>
      </c>
      <c r="AE20" s="363" t="s">
        <v>799</v>
      </c>
      <c r="AF20" s="363" t="s">
        <v>739</v>
      </c>
      <c r="AG20" s="365">
        <v>3605000</v>
      </c>
      <c r="AH20" s="365">
        <v>0</v>
      </c>
      <c r="AI20" s="365">
        <v>0</v>
      </c>
      <c r="AJ20" s="365">
        <v>3605000</v>
      </c>
      <c r="AK20" s="365">
        <f t="shared" si="5"/>
        <v>3605000</v>
      </c>
      <c r="AL20" s="365">
        <f t="shared" si="3"/>
        <v>0</v>
      </c>
      <c r="AM20" s="363">
        <v>5000592761</v>
      </c>
      <c r="AN20" s="363">
        <v>1</v>
      </c>
      <c r="AO20" s="363">
        <v>470256</v>
      </c>
      <c r="AP20" s="363">
        <v>1</v>
      </c>
      <c r="AQ20" s="364">
        <v>45292</v>
      </c>
      <c r="AR20" s="414" t="s">
        <v>493</v>
      </c>
      <c r="AS20" s="411">
        <f t="shared" si="4"/>
        <v>0</v>
      </c>
      <c r="AT20" s="417">
        <v>0</v>
      </c>
      <c r="AU20" s="418">
        <v>3605000</v>
      </c>
      <c r="AV20" s="412">
        <v>0</v>
      </c>
      <c r="AW20" s="412">
        <v>0</v>
      </c>
      <c r="AX20" s="412">
        <v>0</v>
      </c>
      <c r="AY20" s="412">
        <v>0</v>
      </c>
      <c r="AZ20" s="412">
        <v>0</v>
      </c>
      <c r="BA20" s="412">
        <v>0</v>
      </c>
      <c r="BB20" s="412">
        <v>0</v>
      </c>
      <c r="BC20" s="412">
        <v>0</v>
      </c>
      <c r="BD20" s="412">
        <v>0</v>
      </c>
      <c r="BE20" s="412">
        <v>0</v>
      </c>
      <c r="BF20" s="412">
        <v>0</v>
      </c>
      <c r="BG20" s="411">
        <f t="shared" si="2"/>
        <v>3605000</v>
      </c>
    </row>
    <row r="21" spans="1:59" s="416" customFormat="1" x14ac:dyDescent="0.3">
      <c r="A21" s="363">
        <v>2024</v>
      </c>
      <c r="B21" s="363">
        <v>1</v>
      </c>
      <c r="C21" s="364">
        <v>45292</v>
      </c>
      <c r="D21" s="364">
        <v>45412</v>
      </c>
      <c r="E21" s="363" t="s">
        <v>339</v>
      </c>
      <c r="F21" s="364">
        <v>45292</v>
      </c>
      <c r="G21" s="363" t="s">
        <v>340</v>
      </c>
      <c r="H21" s="363" t="s">
        <v>341</v>
      </c>
      <c r="I21" s="363" t="s">
        <v>800</v>
      </c>
      <c r="J21" s="364">
        <v>44953</v>
      </c>
      <c r="K21" s="364">
        <v>45291</v>
      </c>
      <c r="L21" s="363" t="s">
        <v>796</v>
      </c>
      <c r="M21" s="363" t="s">
        <v>344</v>
      </c>
      <c r="N21" s="363" t="s">
        <v>345</v>
      </c>
      <c r="O21" s="363">
        <v>1725</v>
      </c>
      <c r="P21" s="363">
        <v>1970</v>
      </c>
      <c r="Q21" s="363" t="s">
        <v>801</v>
      </c>
      <c r="R21" s="363" t="s">
        <v>347</v>
      </c>
      <c r="S21" s="363" t="s">
        <v>348</v>
      </c>
      <c r="T21" s="363" t="s">
        <v>349</v>
      </c>
      <c r="U21" s="363" t="s">
        <v>350</v>
      </c>
      <c r="V21" s="363" t="s">
        <v>351</v>
      </c>
      <c r="W21" s="363" t="s">
        <v>352</v>
      </c>
      <c r="X21" s="363" t="s">
        <v>743</v>
      </c>
      <c r="Y21" s="363" t="s">
        <v>592</v>
      </c>
      <c r="Z21" s="363" t="s">
        <v>355</v>
      </c>
      <c r="AA21" s="363" t="s">
        <v>356</v>
      </c>
      <c r="AB21" s="363" t="s">
        <v>608</v>
      </c>
      <c r="AC21" s="363" t="s">
        <v>358</v>
      </c>
      <c r="AD21" s="363">
        <v>53093961</v>
      </c>
      <c r="AE21" s="363" t="s">
        <v>609</v>
      </c>
      <c r="AF21" s="363" t="s">
        <v>739</v>
      </c>
      <c r="AG21" s="365">
        <v>3605000</v>
      </c>
      <c r="AH21" s="365">
        <v>0</v>
      </c>
      <c r="AI21" s="365">
        <v>0</v>
      </c>
      <c r="AJ21" s="365">
        <v>3605000</v>
      </c>
      <c r="AK21" s="365">
        <f t="shared" si="5"/>
        <v>3605000</v>
      </c>
      <c r="AL21" s="365">
        <f t="shared" si="3"/>
        <v>0</v>
      </c>
      <c r="AM21" s="363">
        <v>5000596328</v>
      </c>
      <c r="AN21" s="363">
        <v>1</v>
      </c>
      <c r="AO21" s="363">
        <v>470266</v>
      </c>
      <c r="AP21" s="363">
        <v>1</v>
      </c>
      <c r="AQ21" s="364">
        <v>45292</v>
      </c>
      <c r="AR21" s="414" t="s">
        <v>493</v>
      </c>
      <c r="AS21" s="411">
        <f t="shared" si="4"/>
        <v>0</v>
      </c>
      <c r="AT21" s="417">
        <v>0</v>
      </c>
      <c r="AU21" s="418">
        <v>3605000</v>
      </c>
      <c r="AV21" s="412">
        <v>0</v>
      </c>
      <c r="AW21" s="412">
        <v>0</v>
      </c>
      <c r="AX21" s="412">
        <v>0</v>
      </c>
      <c r="AY21" s="412">
        <v>0</v>
      </c>
      <c r="AZ21" s="412">
        <v>0</v>
      </c>
      <c r="BA21" s="412">
        <v>0</v>
      </c>
      <c r="BB21" s="412">
        <v>0</v>
      </c>
      <c r="BC21" s="412">
        <v>0</v>
      </c>
      <c r="BD21" s="412">
        <v>0</v>
      </c>
      <c r="BE21" s="412">
        <v>0</v>
      </c>
      <c r="BF21" s="412">
        <v>0</v>
      </c>
      <c r="BG21" s="411">
        <f t="shared" si="2"/>
        <v>3605000</v>
      </c>
    </row>
    <row r="22" spans="1:59" s="416" customFormat="1" x14ac:dyDescent="0.3">
      <c r="A22" s="363">
        <v>2024</v>
      </c>
      <c r="B22" s="363">
        <v>1</v>
      </c>
      <c r="C22" s="364">
        <v>45292</v>
      </c>
      <c r="D22" s="364">
        <v>45412</v>
      </c>
      <c r="E22" s="363" t="s">
        <v>339</v>
      </c>
      <c r="F22" s="364">
        <v>45292</v>
      </c>
      <c r="G22" s="363" t="s">
        <v>340</v>
      </c>
      <c r="H22" s="363" t="s">
        <v>341</v>
      </c>
      <c r="I22" s="363" t="s">
        <v>802</v>
      </c>
      <c r="J22" s="364">
        <v>44958</v>
      </c>
      <c r="K22" s="364">
        <v>45291</v>
      </c>
      <c r="L22" s="363" t="s">
        <v>747</v>
      </c>
      <c r="M22" s="363" t="s">
        <v>344</v>
      </c>
      <c r="N22" s="363" t="s">
        <v>345</v>
      </c>
      <c r="O22" s="363">
        <v>1717</v>
      </c>
      <c r="P22" s="363">
        <v>1931</v>
      </c>
      <c r="Q22" s="363" t="s">
        <v>803</v>
      </c>
      <c r="R22" s="363" t="s">
        <v>347</v>
      </c>
      <c r="S22" s="363" t="s">
        <v>348</v>
      </c>
      <c r="T22" s="363" t="s">
        <v>349</v>
      </c>
      <c r="U22" s="363" t="s">
        <v>350</v>
      </c>
      <c r="V22" s="363" t="s">
        <v>351</v>
      </c>
      <c r="W22" s="363" t="s">
        <v>352</v>
      </c>
      <c r="X22" s="363" t="s">
        <v>743</v>
      </c>
      <c r="Y22" s="363" t="s">
        <v>592</v>
      </c>
      <c r="Z22" s="363" t="s">
        <v>355</v>
      </c>
      <c r="AA22" s="363" t="s">
        <v>356</v>
      </c>
      <c r="AB22" s="363" t="s">
        <v>529</v>
      </c>
      <c r="AC22" s="363" t="s">
        <v>358</v>
      </c>
      <c r="AD22" s="363">
        <v>1013652985</v>
      </c>
      <c r="AE22" s="363" t="s">
        <v>530</v>
      </c>
      <c r="AF22" s="363" t="s">
        <v>739</v>
      </c>
      <c r="AG22" s="365">
        <v>3605000</v>
      </c>
      <c r="AH22" s="365">
        <v>0</v>
      </c>
      <c r="AI22" s="365">
        <v>0</v>
      </c>
      <c r="AJ22" s="365">
        <v>3605000</v>
      </c>
      <c r="AK22" s="365">
        <f t="shared" si="5"/>
        <v>3605000</v>
      </c>
      <c r="AL22" s="365">
        <f t="shared" si="3"/>
        <v>0</v>
      </c>
      <c r="AM22" s="363">
        <v>5000594069</v>
      </c>
      <c r="AN22" s="363">
        <v>1</v>
      </c>
      <c r="AO22" s="363">
        <v>470257</v>
      </c>
      <c r="AP22" s="363">
        <v>1</v>
      </c>
      <c r="AQ22" s="364">
        <v>45292</v>
      </c>
      <c r="AR22" s="414" t="s">
        <v>493</v>
      </c>
      <c r="AS22" s="411">
        <f t="shared" si="4"/>
        <v>0</v>
      </c>
      <c r="AT22" s="417">
        <v>0</v>
      </c>
      <c r="AU22" s="418">
        <v>3605000</v>
      </c>
      <c r="AV22" s="412">
        <v>0</v>
      </c>
      <c r="AW22" s="412">
        <v>0</v>
      </c>
      <c r="AX22" s="412">
        <v>0</v>
      </c>
      <c r="AY22" s="412">
        <v>0</v>
      </c>
      <c r="AZ22" s="412">
        <v>0</v>
      </c>
      <c r="BA22" s="412">
        <v>0</v>
      </c>
      <c r="BB22" s="412">
        <v>0</v>
      </c>
      <c r="BC22" s="412">
        <v>0</v>
      </c>
      <c r="BD22" s="412">
        <v>0</v>
      </c>
      <c r="BE22" s="412">
        <v>0</v>
      </c>
      <c r="BF22" s="412">
        <v>0</v>
      </c>
      <c r="BG22" s="411">
        <f t="shared" si="2"/>
        <v>3605000</v>
      </c>
    </row>
    <row r="23" spans="1:59" s="416" customFormat="1" x14ac:dyDescent="0.3">
      <c r="A23" s="363">
        <v>2024</v>
      </c>
      <c r="B23" s="363">
        <v>1</v>
      </c>
      <c r="C23" s="364">
        <v>45292</v>
      </c>
      <c r="D23" s="364">
        <v>45412</v>
      </c>
      <c r="E23" s="363" t="s">
        <v>339</v>
      </c>
      <c r="F23" s="364">
        <v>45292</v>
      </c>
      <c r="G23" s="363" t="s">
        <v>340</v>
      </c>
      <c r="H23" s="363" t="s">
        <v>341</v>
      </c>
      <c r="I23" s="363" t="s">
        <v>804</v>
      </c>
      <c r="J23" s="364">
        <v>45261</v>
      </c>
      <c r="K23" s="364">
        <v>45291</v>
      </c>
      <c r="L23" s="363" t="s">
        <v>805</v>
      </c>
      <c r="M23" s="363" t="s">
        <v>344</v>
      </c>
      <c r="N23" s="363" t="s">
        <v>345</v>
      </c>
      <c r="O23" s="363">
        <v>1718</v>
      </c>
      <c r="P23" s="363">
        <v>1978</v>
      </c>
      <c r="Q23" s="363" t="s">
        <v>806</v>
      </c>
      <c r="R23" s="363" t="s">
        <v>347</v>
      </c>
      <c r="S23" s="363" t="s">
        <v>348</v>
      </c>
      <c r="T23" s="363" t="s">
        <v>349</v>
      </c>
      <c r="U23" s="363" t="s">
        <v>350</v>
      </c>
      <c r="V23" s="363" t="s">
        <v>351</v>
      </c>
      <c r="W23" s="363" t="s">
        <v>352</v>
      </c>
      <c r="X23" s="363" t="s">
        <v>743</v>
      </c>
      <c r="Y23" s="363" t="s">
        <v>592</v>
      </c>
      <c r="Z23" s="363" t="s">
        <v>355</v>
      </c>
      <c r="AA23" s="363" t="s">
        <v>356</v>
      </c>
      <c r="AB23" s="363" t="s">
        <v>613</v>
      </c>
      <c r="AC23" s="363" t="s">
        <v>358</v>
      </c>
      <c r="AD23" s="363">
        <v>53095842</v>
      </c>
      <c r="AE23" s="363" t="s">
        <v>614</v>
      </c>
      <c r="AF23" s="363" t="s">
        <v>739</v>
      </c>
      <c r="AG23" s="365">
        <v>3605000</v>
      </c>
      <c r="AH23" s="365">
        <v>0</v>
      </c>
      <c r="AI23" s="365">
        <v>0</v>
      </c>
      <c r="AJ23" s="365">
        <v>3605000</v>
      </c>
      <c r="AK23" s="365">
        <f t="shared" si="5"/>
        <v>3605000</v>
      </c>
      <c r="AL23" s="365">
        <f t="shared" si="3"/>
        <v>0</v>
      </c>
      <c r="AM23" s="363">
        <v>5000596671</v>
      </c>
      <c r="AN23" s="363">
        <v>1</v>
      </c>
      <c r="AO23" s="363">
        <v>470258</v>
      </c>
      <c r="AP23" s="363">
        <v>1</v>
      </c>
      <c r="AQ23" s="364">
        <v>45292</v>
      </c>
      <c r="AR23" s="414" t="s">
        <v>493</v>
      </c>
      <c r="AS23" s="411">
        <f t="shared" si="4"/>
        <v>0</v>
      </c>
      <c r="AT23" s="417">
        <v>0</v>
      </c>
      <c r="AU23" s="418">
        <v>3605000</v>
      </c>
      <c r="AV23" s="412">
        <v>0</v>
      </c>
      <c r="AW23" s="412">
        <v>0</v>
      </c>
      <c r="AX23" s="412">
        <v>0</v>
      </c>
      <c r="AY23" s="412">
        <v>0</v>
      </c>
      <c r="AZ23" s="412">
        <v>0</v>
      </c>
      <c r="BA23" s="412">
        <v>0</v>
      </c>
      <c r="BB23" s="412">
        <v>0</v>
      </c>
      <c r="BC23" s="412">
        <v>0</v>
      </c>
      <c r="BD23" s="412">
        <v>0</v>
      </c>
      <c r="BE23" s="412">
        <v>0</v>
      </c>
      <c r="BF23" s="412">
        <v>0</v>
      </c>
      <c r="BG23" s="411">
        <f t="shared" si="2"/>
        <v>3605000</v>
      </c>
    </row>
    <row r="24" spans="1:59" s="416" customFormat="1" x14ac:dyDescent="0.3">
      <c r="A24" s="363">
        <v>2024</v>
      </c>
      <c r="B24" s="363">
        <v>1</v>
      </c>
      <c r="C24" s="364">
        <v>45292</v>
      </c>
      <c r="D24" s="364">
        <v>45412</v>
      </c>
      <c r="E24" s="363" t="s">
        <v>339</v>
      </c>
      <c r="F24" s="364">
        <v>45292</v>
      </c>
      <c r="G24" s="363" t="s">
        <v>340</v>
      </c>
      <c r="H24" s="363" t="s">
        <v>341</v>
      </c>
      <c r="I24" s="363" t="s">
        <v>807</v>
      </c>
      <c r="J24" s="364">
        <v>44957</v>
      </c>
      <c r="K24" s="364">
        <v>45291</v>
      </c>
      <c r="L24" s="363" t="s">
        <v>808</v>
      </c>
      <c r="M24" s="363" t="s">
        <v>344</v>
      </c>
      <c r="N24" s="363" t="s">
        <v>345</v>
      </c>
      <c r="O24" s="363">
        <v>1719</v>
      </c>
      <c r="P24" s="363">
        <v>2010</v>
      </c>
      <c r="Q24" s="363" t="s">
        <v>809</v>
      </c>
      <c r="R24" s="363" t="s">
        <v>347</v>
      </c>
      <c r="S24" s="363" t="s">
        <v>348</v>
      </c>
      <c r="T24" s="363" t="s">
        <v>349</v>
      </c>
      <c r="U24" s="363" t="s">
        <v>350</v>
      </c>
      <c r="V24" s="363" t="s">
        <v>351</v>
      </c>
      <c r="W24" s="363" t="s">
        <v>352</v>
      </c>
      <c r="X24" s="363" t="s">
        <v>743</v>
      </c>
      <c r="Y24" s="363" t="s">
        <v>592</v>
      </c>
      <c r="Z24" s="363" t="s">
        <v>355</v>
      </c>
      <c r="AA24" s="363" t="s">
        <v>356</v>
      </c>
      <c r="AB24" s="363" t="s">
        <v>511</v>
      </c>
      <c r="AC24" s="363" t="s">
        <v>358</v>
      </c>
      <c r="AD24" s="363">
        <v>1023913947</v>
      </c>
      <c r="AE24" s="363" t="s">
        <v>512</v>
      </c>
      <c r="AF24" s="363" t="s">
        <v>739</v>
      </c>
      <c r="AG24" s="365">
        <v>3605000</v>
      </c>
      <c r="AH24" s="365">
        <v>0</v>
      </c>
      <c r="AI24" s="365">
        <v>0</v>
      </c>
      <c r="AJ24" s="365">
        <v>3605000</v>
      </c>
      <c r="AK24" s="365">
        <f t="shared" si="5"/>
        <v>3605000</v>
      </c>
      <c r="AL24" s="365">
        <f t="shared" si="3"/>
        <v>0</v>
      </c>
      <c r="AM24" s="363">
        <v>5000598486</v>
      </c>
      <c r="AN24" s="363">
        <v>1</v>
      </c>
      <c r="AO24" s="363">
        <v>470259</v>
      </c>
      <c r="AP24" s="363">
        <v>1</v>
      </c>
      <c r="AQ24" s="364">
        <v>45292</v>
      </c>
      <c r="AR24" s="414" t="s">
        <v>493</v>
      </c>
      <c r="AS24" s="411">
        <f t="shared" si="4"/>
        <v>0</v>
      </c>
      <c r="AT24" s="411">
        <v>0</v>
      </c>
      <c r="AU24" s="415">
        <v>3605000</v>
      </c>
      <c r="AV24" s="412">
        <v>0</v>
      </c>
      <c r="AW24" s="412">
        <v>0</v>
      </c>
      <c r="AX24" s="412">
        <v>0</v>
      </c>
      <c r="AY24" s="412">
        <v>0</v>
      </c>
      <c r="AZ24" s="412">
        <v>0</v>
      </c>
      <c r="BA24" s="412">
        <v>0</v>
      </c>
      <c r="BB24" s="412">
        <v>0</v>
      </c>
      <c r="BC24" s="412">
        <v>0</v>
      </c>
      <c r="BD24" s="412">
        <v>0</v>
      </c>
      <c r="BE24" s="412">
        <v>0</v>
      </c>
      <c r="BF24" s="412">
        <v>0</v>
      </c>
      <c r="BG24" s="411">
        <f t="shared" si="2"/>
        <v>3605000</v>
      </c>
    </row>
    <row r="25" spans="1:59" s="416" customFormat="1" x14ac:dyDescent="0.3">
      <c r="A25" s="363">
        <v>2024</v>
      </c>
      <c r="B25" s="363">
        <v>1</v>
      </c>
      <c r="C25" s="364">
        <v>45292</v>
      </c>
      <c r="D25" s="364">
        <v>45412</v>
      </c>
      <c r="E25" s="363" t="s">
        <v>339</v>
      </c>
      <c r="F25" s="364">
        <v>45292</v>
      </c>
      <c r="G25" s="363" t="s">
        <v>340</v>
      </c>
      <c r="H25" s="363" t="s">
        <v>341</v>
      </c>
      <c r="I25" s="363" t="s">
        <v>810</v>
      </c>
      <c r="J25" s="364">
        <v>44959</v>
      </c>
      <c r="K25" s="364">
        <v>45291</v>
      </c>
      <c r="L25" s="363" t="s">
        <v>750</v>
      </c>
      <c r="M25" s="363" t="s">
        <v>344</v>
      </c>
      <c r="N25" s="363" t="s">
        <v>345</v>
      </c>
      <c r="O25" s="363">
        <v>1724</v>
      </c>
      <c r="P25" s="363">
        <v>1945</v>
      </c>
      <c r="Q25" s="363" t="s">
        <v>811</v>
      </c>
      <c r="R25" s="363" t="s">
        <v>347</v>
      </c>
      <c r="S25" s="363" t="s">
        <v>348</v>
      </c>
      <c r="T25" s="363" t="s">
        <v>349</v>
      </c>
      <c r="U25" s="363" t="s">
        <v>350</v>
      </c>
      <c r="V25" s="363" t="s">
        <v>351</v>
      </c>
      <c r="W25" s="363" t="s">
        <v>352</v>
      </c>
      <c r="X25" s="363" t="s">
        <v>743</v>
      </c>
      <c r="Y25" s="363" t="s">
        <v>592</v>
      </c>
      <c r="Z25" s="363" t="s">
        <v>355</v>
      </c>
      <c r="AA25" s="363" t="s">
        <v>356</v>
      </c>
      <c r="AB25" s="363" t="s">
        <v>604</v>
      </c>
      <c r="AC25" s="363" t="s">
        <v>358</v>
      </c>
      <c r="AD25" s="363">
        <v>1022385067</v>
      </c>
      <c r="AE25" s="363" t="s">
        <v>605</v>
      </c>
      <c r="AF25" s="363" t="s">
        <v>739</v>
      </c>
      <c r="AG25" s="365">
        <v>3605000</v>
      </c>
      <c r="AH25" s="365">
        <v>0</v>
      </c>
      <c r="AI25" s="365">
        <v>0</v>
      </c>
      <c r="AJ25" s="365">
        <v>3605000</v>
      </c>
      <c r="AK25" s="365">
        <f t="shared" si="5"/>
        <v>3605000</v>
      </c>
      <c r="AL25" s="365">
        <f t="shared" si="3"/>
        <v>0</v>
      </c>
      <c r="AM25" s="363">
        <v>5000594735</v>
      </c>
      <c r="AN25" s="363">
        <v>1</v>
      </c>
      <c r="AO25" s="363">
        <v>470265</v>
      </c>
      <c r="AP25" s="363">
        <v>1</v>
      </c>
      <c r="AQ25" s="364">
        <v>45292</v>
      </c>
      <c r="AR25" s="414" t="s">
        <v>493</v>
      </c>
      <c r="AS25" s="411">
        <f t="shared" si="4"/>
        <v>0</v>
      </c>
      <c r="AT25" s="417">
        <v>0</v>
      </c>
      <c r="AU25" s="418">
        <v>3605000</v>
      </c>
      <c r="AV25" s="412">
        <v>0</v>
      </c>
      <c r="AW25" s="412">
        <v>0</v>
      </c>
      <c r="AX25" s="412">
        <v>0</v>
      </c>
      <c r="AY25" s="412">
        <v>0</v>
      </c>
      <c r="AZ25" s="412">
        <v>0</v>
      </c>
      <c r="BA25" s="412">
        <v>0</v>
      </c>
      <c r="BB25" s="412">
        <v>0</v>
      </c>
      <c r="BC25" s="412">
        <v>0</v>
      </c>
      <c r="BD25" s="412">
        <v>0</v>
      </c>
      <c r="BE25" s="412">
        <v>0</v>
      </c>
      <c r="BF25" s="412">
        <v>0</v>
      </c>
      <c r="BG25" s="411">
        <f t="shared" si="2"/>
        <v>3605000</v>
      </c>
    </row>
    <row r="26" spans="1:59" s="416" customFormat="1" x14ac:dyDescent="0.3">
      <c r="A26" s="363">
        <v>2024</v>
      </c>
      <c r="B26" s="363">
        <v>1</v>
      </c>
      <c r="C26" s="364">
        <v>45292</v>
      </c>
      <c r="D26" s="364">
        <v>45412</v>
      </c>
      <c r="E26" s="363" t="s">
        <v>339</v>
      </c>
      <c r="F26" s="364">
        <v>45292</v>
      </c>
      <c r="G26" s="363" t="s">
        <v>340</v>
      </c>
      <c r="H26" s="363" t="s">
        <v>341</v>
      </c>
      <c r="I26" s="363" t="s">
        <v>812</v>
      </c>
      <c r="J26" s="364">
        <v>44959</v>
      </c>
      <c r="K26" s="364">
        <v>45291</v>
      </c>
      <c r="L26" s="363" t="s">
        <v>750</v>
      </c>
      <c r="M26" s="363" t="s">
        <v>344</v>
      </c>
      <c r="N26" s="363" t="s">
        <v>345</v>
      </c>
      <c r="O26" s="363">
        <v>1711</v>
      </c>
      <c r="P26" s="363">
        <v>1898</v>
      </c>
      <c r="Q26" s="363" t="s">
        <v>813</v>
      </c>
      <c r="R26" s="363" t="s">
        <v>347</v>
      </c>
      <c r="S26" s="363" t="s">
        <v>348</v>
      </c>
      <c r="T26" s="363" t="s">
        <v>349</v>
      </c>
      <c r="U26" s="363" t="s">
        <v>350</v>
      </c>
      <c r="V26" s="363" t="s">
        <v>351</v>
      </c>
      <c r="W26" s="363" t="s">
        <v>352</v>
      </c>
      <c r="X26" s="363" t="s">
        <v>743</v>
      </c>
      <c r="Y26" s="363" t="s">
        <v>592</v>
      </c>
      <c r="Z26" s="363" t="s">
        <v>355</v>
      </c>
      <c r="AA26" s="363" t="s">
        <v>356</v>
      </c>
      <c r="AB26" s="363" t="s">
        <v>814</v>
      </c>
      <c r="AC26" s="363" t="s">
        <v>358</v>
      </c>
      <c r="AD26" s="363">
        <v>1033738037</v>
      </c>
      <c r="AE26" s="363" t="s">
        <v>815</v>
      </c>
      <c r="AF26" s="363" t="s">
        <v>739</v>
      </c>
      <c r="AG26" s="365">
        <v>3605000</v>
      </c>
      <c r="AH26" s="365">
        <v>0</v>
      </c>
      <c r="AI26" s="365">
        <v>0</v>
      </c>
      <c r="AJ26" s="365">
        <v>3605000</v>
      </c>
      <c r="AK26" s="365">
        <f t="shared" si="5"/>
        <v>3605000</v>
      </c>
      <c r="AL26" s="365">
        <f t="shared" si="3"/>
        <v>0</v>
      </c>
      <c r="AM26" s="363">
        <v>5000591499</v>
      </c>
      <c r="AN26" s="363">
        <v>1</v>
      </c>
      <c r="AO26" s="363">
        <v>470249</v>
      </c>
      <c r="AP26" s="363">
        <v>1</v>
      </c>
      <c r="AQ26" s="364">
        <v>45292</v>
      </c>
      <c r="AR26" s="414" t="s">
        <v>493</v>
      </c>
      <c r="AS26" s="411">
        <f t="shared" si="4"/>
        <v>0</v>
      </c>
      <c r="AT26" s="417">
        <v>0</v>
      </c>
      <c r="AU26" s="418">
        <v>3605000</v>
      </c>
      <c r="AV26" s="412">
        <v>0</v>
      </c>
      <c r="AW26" s="412">
        <v>0</v>
      </c>
      <c r="AX26" s="412">
        <v>0</v>
      </c>
      <c r="AY26" s="412">
        <v>0</v>
      </c>
      <c r="AZ26" s="412">
        <v>0</v>
      </c>
      <c r="BA26" s="412">
        <v>0</v>
      </c>
      <c r="BB26" s="412">
        <v>0</v>
      </c>
      <c r="BC26" s="412">
        <v>0</v>
      </c>
      <c r="BD26" s="412">
        <v>0</v>
      </c>
      <c r="BE26" s="412">
        <v>0</v>
      </c>
      <c r="BF26" s="412">
        <v>0</v>
      </c>
      <c r="BG26" s="411">
        <f t="shared" si="2"/>
        <v>3605000</v>
      </c>
    </row>
    <row r="27" spans="1:59" s="416" customFormat="1" x14ac:dyDescent="0.3">
      <c r="A27" s="363">
        <v>2024</v>
      </c>
      <c r="B27" s="363">
        <v>1</v>
      </c>
      <c r="C27" s="364">
        <v>45292</v>
      </c>
      <c r="D27" s="364">
        <v>45412</v>
      </c>
      <c r="E27" s="363" t="s">
        <v>339</v>
      </c>
      <c r="F27" s="364">
        <v>45292</v>
      </c>
      <c r="G27" s="363" t="s">
        <v>340</v>
      </c>
      <c r="H27" s="363" t="s">
        <v>341</v>
      </c>
      <c r="I27" s="363" t="s">
        <v>816</v>
      </c>
      <c r="J27" s="364">
        <v>45278</v>
      </c>
      <c r="K27" s="364">
        <v>45291</v>
      </c>
      <c r="L27" s="363" t="s">
        <v>817</v>
      </c>
      <c r="M27" s="363" t="s">
        <v>344</v>
      </c>
      <c r="N27" s="363" t="s">
        <v>345</v>
      </c>
      <c r="O27" s="363">
        <v>1722</v>
      </c>
      <c r="P27" s="363">
        <v>1894</v>
      </c>
      <c r="Q27" s="363" t="s">
        <v>818</v>
      </c>
      <c r="R27" s="363" t="s">
        <v>347</v>
      </c>
      <c r="S27" s="363" t="s">
        <v>348</v>
      </c>
      <c r="T27" s="363" t="s">
        <v>349</v>
      </c>
      <c r="U27" s="363" t="s">
        <v>350</v>
      </c>
      <c r="V27" s="363" t="s">
        <v>351</v>
      </c>
      <c r="W27" s="363" t="s">
        <v>352</v>
      </c>
      <c r="X27" s="363" t="s">
        <v>743</v>
      </c>
      <c r="Y27" s="363" t="s">
        <v>592</v>
      </c>
      <c r="Z27" s="363" t="s">
        <v>355</v>
      </c>
      <c r="AA27" s="363" t="s">
        <v>356</v>
      </c>
      <c r="AB27" s="363" t="s">
        <v>577</v>
      </c>
      <c r="AC27" s="363" t="s">
        <v>358</v>
      </c>
      <c r="AD27" s="363">
        <v>1016100911</v>
      </c>
      <c r="AE27" s="363" t="s">
        <v>578</v>
      </c>
      <c r="AF27" s="363" t="s">
        <v>739</v>
      </c>
      <c r="AG27" s="365">
        <v>3605000</v>
      </c>
      <c r="AH27" s="365">
        <v>0</v>
      </c>
      <c r="AI27" s="365">
        <v>0</v>
      </c>
      <c r="AJ27" s="365">
        <v>3605000</v>
      </c>
      <c r="AK27" s="365">
        <f t="shared" si="5"/>
        <v>3605000</v>
      </c>
      <c r="AL27" s="365">
        <f t="shared" si="3"/>
        <v>0</v>
      </c>
      <c r="AM27" s="363">
        <v>5000591169</v>
      </c>
      <c r="AN27" s="363">
        <v>1</v>
      </c>
      <c r="AO27" s="363">
        <v>470262</v>
      </c>
      <c r="AP27" s="363">
        <v>1</v>
      </c>
      <c r="AQ27" s="364">
        <v>45292</v>
      </c>
      <c r="AR27" s="414" t="s">
        <v>493</v>
      </c>
      <c r="AS27" s="411">
        <f t="shared" si="4"/>
        <v>0</v>
      </c>
      <c r="AT27" s="417">
        <v>0</v>
      </c>
      <c r="AU27" s="418">
        <v>3605000</v>
      </c>
      <c r="AV27" s="412">
        <v>0</v>
      </c>
      <c r="AW27" s="412">
        <v>0</v>
      </c>
      <c r="AX27" s="412">
        <v>0</v>
      </c>
      <c r="AY27" s="412">
        <v>0</v>
      </c>
      <c r="AZ27" s="412">
        <v>0</v>
      </c>
      <c r="BA27" s="412">
        <v>0</v>
      </c>
      <c r="BB27" s="412">
        <v>0</v>
      </c>
      <c r="BC27" s="412">
        <v>0</v>
      </c>
      <c r="BD27" s="412">
        <v>0</v>
      </c>
      <c r="BE27" s="412">
        <v>0</v>
      </c>
      <c r="BF27" s="412">
        <v>0</v>
      </c>
      <c r="BG27" s="411">
        <f t="shared" si="2"/>
        <v>3605000</v>
      </c>
    </row>
    <row r="28" spans="1:59" s="416" customFormat="1" x14ac:dyDescent="0.3">
      <c r="A28" s="363">
        <v>2024</v>
      </c>
      <c r="B28" s="363">
        <v>1</v>
      </c>
      <c r="C28" s="364">
        <v>45292</v>
      </c>
      <c r="D28" s="364">
        <v>45412</v>
      </c>
      <c r="E28" s="363" t="s">
        <v>339</v>
      </c>
      <c r="F28" s="364">
        <v>45292</v>
      </c>
      <c r="G28" s="363" t="s">
        <v>340</v>
      </c>
      <c r="H28" s="363" t="s">
        <v>341</v>
      </c>
      <c r="I28" s="363" t="s">
        <v>819</v>
      </c>
      <c r="J28" s="364">
        <v>44964</v>
      </c>
      <c r="K28" s="364">
        <v>45291</v>
      </c>
      <c r="L28" s="363" t="s">
        <v>763</v>
      </c>
      <c r="M28" s="363" t="s">
        <v>344</v>
      </c>
      <c r="N28" s="363" t="s">
        <v>345</v>
      </c>
      <c r="O28" s="363">
        <v>1715</v>
      </c>
      <c r="P28" s="363">
        <v>1930</v>
      </c>
      <c r="Q28" s="363" t="s">
        <v>820</v>
      </c>
      <c r="R28" s="363" t="s">
        <v>347</v>
      </c>
      <c r="S28" s="363" t="s">
        <v>348</v>
      </c>
      <c r="T28" s="363" t="s">
        <v>349</v>
      </c>
      <c r="U28" s="363" t="s">
        <v>350</v>
      </c>
      <c r="V28" s="363" t="s">
        <v>351</v>
      </c>
      <c r="W28" s="363" t="s">
        <v>352</v>
      </c>
      <c r="X28" s="363" t="s">
        <v>743</v>
      </c>
      <c r="Y28" s="363" t="s">
        <v>592</v>
      </c>
      <c r="Z28" s="363" t="s">
        <v>355</v>
      </c>
      <c r="AA28" s="363" t="s">
        <v>356</v>
      </c>
      <c r="AB28" s="363" t="s">
        <v>520</v>
      </c>
      <c r="AC28" s="363" t="s">
        <v>358</v>
      </c>
      <c r="AD28" s="363">
        <v>1022403905</v>
      </c>
      <c r="AE28" s="363" t="s">
        <v>521</v>
      </c>
      <c r="AF28" s="363" t="s">
        <v>739</v>
      </c>
      <c r="AG28" s="365">
        <v>3605000</v>
      </c>
      <c r="AH28" s="365">
        <v>0</v>
      </c>
      <c r="AI28" s="365">
        <v>0</v>
      </c>
      <c r="AJ28" s="365">
        <v>3605000</v>
      </c>
      <c r="AK28" s="365">
        <f t="shared" si="5"/>
        <v>3605000</v>
      </c>
      <c r="AL28" s="365">
        <f t="shared" si="3"/>
        <v>0</v>
      </c>
      <c r="AM28" s="363">
        <v>5000594033</v>
      </c>
      <c r="AN28" s="363">
        <v>1</v>
      </c>
      <c r="AO28" s="363">
        <v>470254</v>
      </c>
      <c r="AP28" s="363">
        <v>1</v>
      </c>
      <c r="AQ28" s="364">
        <v>45292</v>
      </c>
      <c r="AR28" s="414" t="s">
        <v>493</v>
      </c>
      <c r="AS28" s="411">
        <f t="shared" si="4"/>
        <v>0</v>
      </c>
      <c r="AT28" s="417">
        <v>0</v>
      </c>
      <c r="AU28" s="418">
        <v>3605000</v>
      </c>
      <c r="AV28" s="412">
        <v>0</v>
      </c>
      <c r="AW28" s="412">
        <v>0</v>
      </c>
      <c r="AX28" s="412">
        <v>0</v>
      </c>
      <c r="AY28" s="412">
        <v>0</v>
      </c>
      <c r="AZ28" s="412">
        <v>0</v>
      </c>
      <c r="BA28" s="412">
        <v>0</v>
      </c>
      <c r="BB28" s="412">
        <v>0</v>
      </c>
      <c r="BC28" s="412">
        <v>0</v>
      </c>
      <c r="BD28" s="412">
        <v>0</v>
      </c>
      <c r="BE28" s="412">
        <v>0</v>
      </c>
      <c r="BF28" s="412">
        <v>0</v>
      </c>
      <c r="BG28" s="411">
        <f t="shared" si="2"/>
        <v>3605000</v>
      </c>
    </row>
    <row r="29" spans="1:59" s="416" customFormat="1" x14ac:dyDescent="0.3">
      <c r="A29" s="363">
        <v>2024</v>
      </c>
      <c r="B29" s="363">
        <v>1</v>
      </c>
      <c r="C29" s="364">
        <v>45292</v>
      </c>
      <c r="D29" s="364">
        <v>45412</v>
      </c>
      <c r="E29" s="363" t="s">
        <v>339</v>
      </c>
      <c r="F29" s="364">
        <v>45292</v>
      </c>
      <c r="G29" s="363" t="s">
        <v>340</v>
      </c>
      <c r="H29" s="363" t="s">
        <v>341</v>
      </c>
      <c r="I29" s="363" t="s">
        <v>821</v>
      </c>
      <c r="J29" s="364">
        <v>44963</v>
      </c>
      <c r="K29" s="364">
        <v>45291</v>
      </c>
      <c r="L29" s="363" t="s">
        <v>758</v>
      </c>
      <c r="M29" s="363" t="s">
        <v>344</v>
      </c>
      <c r="N29" s="363" t="s">
        <v>345</v>
      </c>
      <c r="O29" s="363">
        <v>1720</v>
      </c>
      <c r="P29" s="363">
        <v>1914</v>
      </c>
      <c r="Q29" s="363" t="s">
        <v>822</v>
      </c>
      <c r="R29" s="363" t="s">
        <v>347</v>
      </c>
      <c r="S29" s="363" t="s">
        <v>348</v>
      </c>
      <c r="T29" s="363" t="s">
        <v>349</v>
      </c>
      <c r="U29" s="363" t="s">
        <v>350</v>
      </c>
      <c r="V29" s="363" t="s">
        <v>351</v>
      </c>
      <c r="W29" s="363" t="s">
        <v>352</v>
      </c>
      <c r="X29" s="363" t="s">
        <v>743</v>
      </c>
      <c r="Y29" s="363" t="s">
        <v>592</v>
      </c>
      <c r="Z29" s="363" t="s">
        <v>355</v>
      </c>
      <c r="AA29" s="363" t="s">
        <v>356</v>
      </c>
      <c r="AB29" s="363" t="s">
        <v>595</v>
      </c>
      <c r="AC29" s="363" t="s">
        <v>358</v>
      </c>
      <c r="AD29" s="363">
        <v>52750847</v>
      </c>
      <c r="AE29" s="363" t="s">
        <v>596</v>
      </c>
      <c r="AF29" s="363" t="s">
        <v>739</v>
      </c>
      <c r="AG29" s="365">
        <v>3605000</v>
      </c>
      <c r="AH29" s="365">
        <v>0</v>
      </c>
      <c r="AI29" s="365">
        <v>0</v>
      </c>
      <c r="AJ29" s="365">
        <v>3605000</v>
      </c>
      <c r="AK29" s="365">
        <f t="shared" si="5"/>
        <v>3605000</v>
      </c>
      <c r="AL29" s="365">
        <f t="shared" si="3"/>
        <v>0</v>
      </c>
      <c r="AM29" s="363">
        <v>5000592498</v>
      </c>
      <c r="AN29" s="363">
        <v>1</v>
      </c>
      <c r="AO29" s="363">
        <v>470260</v>
      </c>
      <c r="AP29" s="363">
        <v>1</v>
      </c>
      <c r="AQ29" s="364">
        <v>45292</v>
      </c>
      <c r="AR29" s="414" t="s">
        <v>493</v>
      </c>
      <c r="AS29" s="411">
        <f t="shared" si="4"/>
        <v>0</v>
      </c>
      <c r="AT29" s="417">
        <v>0</v>
      </c>
      <c r="AU29" s="418">
        <v>3605000</v>
      </c>
      <c r="AV29" s="412">
        <v>0</v>
      </c>
      <c r="AW29" s="412">
        <v>0</v>
      </c>
      <c r="AX29" s="412">
        <v>0</v>
      </c>
      <c r="AY29" s="412">
        <v>0</v>
      </c>
      <c r="AZ29" s="412">
        <v>0</v>
      </c>
      <c r="BA29" s="412">
        <v>0</v>
      </c>
      <c r="BB29" s="412">
        <v>0</v>
      </c>
      <c r="BC29" s="412">
        <v>0</v>
      </c>
      <c r="BD29" s="412">
        <v>0</v>
      </c>
      <c r="BE29" s="412">
        <v>0</v>
      </c>
      <c r="BF29" s="412">
        <v>0</v>
      </c>
      <c r="BG29" s="411">
        <f t="shared" si="2"/>
        <v>3605000</v>
      </c>
    </row>
    <row r="30" spans="1:59" x14ac:dyDescent="0.3">
      <c r="A30" s="363">
        <v>2024</v>
      </c>
      <c r="B30" s="363">
        <v>1</v>
      </c>
      <c r="C30" s="364">
        <v>45292</v>
      </c>
      <c r="D30" s="364">
        <v>45412</v>
      </c>
      <c r="E30" s="363" t="s">
        <v>339</v>
      </c>
      <c r="F30" s="364">
        <v>45292</v>
      </c>
      <c r="G30" s="363" t="s">
        <v>340</v>
      </c>
      <c r="H30" s="363" t="s">
        <v>341</v>
      </c>
      <c r="I30" s="363" t="s">
        <v>823</v>
      </c>
      <c r="J30" s="364">
        <v>44963</v>
      </c>
      <c r="K30" s="364">
        <v>45291</v>
      </c>
      <c r="L30" s="363" t="s">
        <v>758</v>
      </c>
      <c r="M30" s="363" t="s">
        <v>344</v>
      </c>
      <c r="N30" s="363" t="s">
        <v>345</v>
      </c>
      <c r="O30" s="363">
        <v>1723</v>
      </c>
      <c r="P30" s="363">
        <v>2023</v>
      </c>
      <c r="Q30" s="363" t="s">
        <v>824</v>
      </c>
      <c r="R30" s="363" t="s">
        <v>347</v>
      </c>
      <c r="S30" s="363" t="s">
        <v>348</v>
      </c>
      <c r="T30" s="363" t="s">
        <v>349</v>
      </c>
      <c r="U30" s="363" t="s">
        <v>350</v>
      </c>
      <c r="V30" s="363" t="s">
        <v>351</v>
      </c>
      <c r="W30" s="363" t="s">
        <v>352</v>
      </c>
      <c r="X30" s="363" t="s">
        <v>743</v>
      </c>
      <c r="Y30" s="363" t="s">
        <v>592</v>
      </c>
      <c r="Z30" s="363" t="s">
        <v>355</v>
      </c>
      <c r="AA30" s="363" t="s">
        <v>356</v>
      </c>
      <c r="AB30" s="363" t="s">
        <v>600</v>
      </c>
      <c r="AC30" s="363" t="s">
        <v>358</v>
      </c>
      <c r="AD30" s="363">
        <v>1018488404</v>
      </c>
      <c r="AE30" s="363" t="s">
        <v>601</v>
      </c>
      <c r="AF30" s="363" t="s">
        <v>739</v>
      </c>
      <c r="AG30" s="365">
        <v>3605000</v>
      </c>
      <c r="AH30" s="365">
        <v>0</v>
      </c>
      <c r="AI30" s="365">
        <v>0</v>
      </c>
      <c r="AJ30" s="365">
        <v>3605000</v>
      </c>
      <c r="AK30" s="365">
        <f t="shared" si="5"/>
        <v>3605000</v>
      </c>
      <c r="AL30" s="365">
        <f t="shared" si="3"/>
        <v>0</v>
      </c>
      <c r="AM30" s="363">
        <v>5000598597</v>
      </c>
      <c r="AN30" s="363">
        <v>1</v>
      </c>
      <c r="AO30" s="363">
        <v>470264</v>
      </c>
      <c r="AP30" s="363">
        <v>1</v>
      </c>
      <c r="AQ30" s="364">
        <v>45292</v>
      </c>
      <c r="AR30" s="414" t="s">
        <v>493</v>
      </c>
      <c r="AS30" s="411">
        <f t="shared" si="4"/>
        <v>0</v>
      </c>
      <c r="AT30" s="411">
        <v>0</v>
      </c>
      <c r="AU30" s="411">
        <v>3605000</v>
      </c>
      <c r="AV30" s="412">
        <v>0</v>
      </c>
      <c r="AW30" s="412">
        <v>0</v>
      </c>
      <c r="AX30" s="412">
        <v>0</v>
      </c>
      <c r="AY30" s="412">
        <v>0</v>
      </c>
      <c r="AZ30" s="412">
        <v>0</v>
      </c>
      <c r="BA30" s="412">
        <v>0</v>
      </c>
      <c r="BB30" s="412">
        <v>0</v>
      </c>
      <c r="BC30" s="412">
        <v>0</v>
      </c>
      <c r="BD30" s="412">
        <v>0</v>
      </c>
      <c r="BE30" s="412">
        <v>0</v>
      </c>
      <c r="BF30" s="412">
        <v>0</v>
      </c>
      <c r="BG30" s="411">
        <f t="shared" si="2"/>
        <v>3605000</v>
      </c>
    </row>
    <row r="31" spans="1:59" x14ac:dyDescent="0.3">
      <c r="A31" s="363">
        <v>2024</v>
      </c>
      <c r="B31" s="363">
        <v>1</v>
      </c>
      <c r="C31" s="364">
        <v>45292</v>
      </c>
      <c r="D31" s="364">
        <v>45412</v>
      </c>
      <c r="E31" s="363" t="s">
        <v>339</v>
      </c>
      <c r="F31" s="364">
        <v>45292</v>
      </c>
      <c r="G31" s="363" t="s">
        <v>340</v>
      </c>
      <c r="H31" s="363" t="s">
        <v>341</v>
      </c>
      <c r="I31" s="363" t="s">
        <v>825</v>
      </c>
      <c r="J31" s="364">
        <v>44963</v>
      </c>
      <c r="K31" s="364">
        <v>45291</v>
      </c>
      <c r="L31" s="363" t="s">
        <v>758</v>
      </c>
      <c r="M31" s="363" t="s">
        <v>344</v>
      </c>
      <c r="N31" s="363" t="s">
        <v>345</v>
      </c>
      <c r="O31" s="363">
        <v>1660</v>
      </c>
      <c r="P31" s="363">
        <v>1964</v>
      </c>
      <c r="Q31" s="363" t="s">
        <v>826</v>
      </c>
      <c r="R31" s="363" t="s">
        <v>347</v>
      </c>
      <c r="S31" s="363" t="s">
        <v>348</v>
      </c>
      <c r="T31" s="363" t="s">
        <v>349</v>
      </c>
      <c r="U31" s="363" t="s">
        <v>350</v>
      </c>
      <c r="V31" s="363" t="s">
        <v>534</v>
      </c>
      <c r="W31" s="363" t="s">
        <v>535</v>
      </c>
      <c r="X31" s="363" t="s">
        <v>591</v>
      </c>
      <c r="Y31" s="363" t="s">
        <v>592</v>
      </c>
      <c r="Z31" s="363" t="s">
        <v>355</v>
      </c>
      <c r="AA31" s="363" t="s">
        <v>356</v>
      </c>
      <c r="AB31" s="363" t="s">
        <v>569</v>
      </c>
      <c r="AC31" s="363" t="s">
        <v>358</v>
      </c>
      <c r="AD31" s="363">
        <v>1026269732</v>
      </c>
      <c r="AE31" s="363" t="s">
        <v>570</v>
      </c>
      <c r="AF31" s="363" t="s">
        <v>739</v>
      </c>
      <c r="AG31" s="365">
        <v>7500000</v>
      </c>
      <c r="AH31" s="365">
        <v>0</v>
      </c>
      <c r="AI31" s="365">
        <v>0</v>
      </c>
      <c r="AJ31" s="365">
        <v>7500000</v>
      </c>
      <c r="AK31" s="365">
        <f t="shared" si="5"/>
        <v>7500000</v>
      </c>
      <c r="AL31" s="365">
        <f t="shared" si="3"/>
        <v>0</v>
      </c>
      <c r="AM31" s="363">
        <v>5000596037</v>
      </c>
      <c r="AN31" s="363">
        <v>1</v>
      </c>
      <c r="AO31" s="363">
        <v>467707</v>
      </c>
      <c r="AP31" s="363">
        <v>1</v>
      </c>
      <c r="AQ31" s="364">
        <v>45292</v>
      </c>
      <c r="AR31" s="410" t="s">
        <v>361</v>
      </c>
      <c r="AS31" s="411">
        <f t="shared" si="4"/>
        <v>0</v>
      </c>
      <c r="AT31" s="417">
        <v>0</v>
      </c>
      <c r="AU31" s="417">
        <v>7500000</v>
      </c>
      <c r="AV31" s="412">
        <v>0</v>
      </c>
      <c r="AW31" s="412">
        <v>0</v>
      </c>
      <c r="AX31" s="412">
        <v>0</v>
      </c>
      <c r="AY31" s="412">
        <v>0</v>
      </c>
      <c r="AZ31" s="412">
        <v>0</v>
      </c>
      <c r="BA31" s="412">
        <v>0</v>
      </c>
      <c r="BB31" s="412">
        <v>0</v>
      </c>
      <c r="BC31" s="412">
        <v>0</v>
      </c>
      <c r="BD31" s="412">
        <v>0</v>
      </c>
      <c r="BE31" s="412">
        <v>0</v>
      </c>
      <c r="BF31" s="412">
        <v>0</v>
      </c>
      <c r="BG31" s="411">
        <f t="shared" si="2"/>
        <v>7500000</v>
      </c>
    </row>
    <row r="32" spans="1:59" x14ac:dyDescent="0.3">
      <c r="A32" s="363">
        <v>2024</v>
      </c>
      <c r="B32" s="363">
        <v>1</v>
      </c>
      <c r="C32" s="364">
        <v>45292</v>
      </c>
      <c r="D32" s="364">
        <v>45412</v>
      </c>
      <c r="E32" s="363" t="s">
        <v>339</v>
      </c>
      <c r="F32" s="364">
        <v>45292</v>
      </c>
      <c r="G32" s="363" t="s">
        <v>340</v>
      </c>
      <c r="H32" s="363" t="s">
        <v>341</v>
      </c>
      <c r="I32" s="363" t="s">
        <v>827</v>
      </c>
      <c r="J32" s="364">
        <v>44964</v>
      </c>
      <c r="K32" s="364">
        <v>45291</v>
      </c>
      <c r="L32" s="363" t="s">
        <v>763</v>
      </c>
      <c r="M32" s="363" t="s">
        <v>344</v>
      </c>
      <c r="N32" s="363" t="s">
        <v>345</v>
      </c>
      <c r="O32" s="363">
        <v>1714</v>
      </c>
      <c r="P32" s="363">
        <v>2019</v>
      </c>
      <c r="Q32" s="363" t="s">
        <v>828</v>
      </c>
      <c r="R32" s="363" t="s">
        <v>347</v>
      </c>
      <c r="S32" s="363" t="s">
        <v>348</v>
      </c>
      <c r="T32" s="363" t="s">
        <v>349</v>
      </c>
      <c r="U32" s="363" t="s">
        <v>350</v>
      </c>
      <c r="V32" s="363" t="s">
        <v>351</v>
      </c>
      <c r="W32" s="363" t="s">
        <v>352</v>
      </c>
      <c r="X32" s="363" t="s">
        <v>743</v>
      </c>
      <c r="Y32" s="363" t="s">
        <v>592</v>
      </c>
      <c r="Z32" s="363" t="s">
        <v>355</v>
      </c>
      <c r="AA32" s="363" t="s">
        <v>356</v>
      </c>
      <c r="AB32" s="363" t="s">
        <v>525</v>
      </c>
      <c r="AC32" s="363" t="s">
        <v>358</v>
      </c>
      <c r="AD32" s="363">
        <v>1015395389</v>
      </c>
      <c r="AE32" s="363" t="s">
        <v>526</v>
      </c>
      <c r="AF32" s="363" t="s">
        <v>739</v>
      </c>
      <c r="AG32" s="365">
        <v>3605000</v>
      </c>
      <c r="AH32" s="365">
        <v>0</v>
      </c>
      <c r="AI32" s="365">
        <v>0</v>
      </c>
      <c r="AJ32" s="365">
        <v>3605000</v>
      </c>
      <c r="AK32" s="365">
        <f t="shared" si="5"/>
        <v>3605000</v>
      </c>
      <c r="AL32" s="365">
        <f t="shared" si="3"/>
        <v>0</v>
      </c>
      <c r="AM32" s="363">
        <v>5000598586</v>
      </c>
      <c r="AN32" s="363">
        <v>1</v>
      </c>
      <c r="AO32" s="363">
        <v>470252</v>
      </c>
      <c r="AP32" s="363">
        <v>1</v>
      </c>
      <c r="AQ32" s="364">
        <v>45292</v>
      </c>
      <c r="AR32" s="414" t="s">
        <v>493</v>
      </c>
      <c r="AS32" s="411">
        <f t="shared" si="4"/>
        <v>0</v>
      </c>
      <c r="AT32" s="411">
        <v>0</v>
      </c>
      <c r="AU32" s="411">
        <v>3605000</v>
      </c>
      <c r="AV32" s="412">
        <v>0</v>
      </c>
      <c r="AW32" s="412">
        <v>0</v>
      </c>
      <c r="AX32" s="412">
        <v>0</v>
      </c>
      <c r="AY32" s="412">
        <v>0</v>
      </c>
      <c r="AZ32" s="412">
        <v>0</v>
      </c>
      <c r="BA32" s="412">
        <v>0</v>
      </c>
      <c r="BB32" s="412">
        <v>0</v>
      </c>
      <c r="BC32" s="412">
        <v>0</v>
      </c>
      <c r="BD32" s="412">
        <v>0</v>
      </c>
      <c r="BE32" s="412">
        <v>0</v>
      </c>
      <c r="BF32" s="365">
        <v>0</v>
      </c>
      <c r="BG32" s="411">
        <f t="shared" si="2"/>
        <v>3605000</v>
      </c>
    </row>
    <row r="33" spans="1:59" x14ac:dyDescent="0.3">
      <c r="A33" s="363">
        <v>2024</v>
      </c>
      <c r="B33" s="363">
        <v>1</v>
      </c>
      <c r="C33" s="364">
        <v>45292</v>
      </c>
      <c r="D33" s="364">
        <v>45412</v>
      </c>
      <c r="E33" s="363" t="s">
        <v>339</v>
      </c>
      <c r="F33" s="364">
        <v>45292</v>
      </c>
      <c r="G33" s="363" t="s">
        <v>340</v>
      </c>
      <c r="H33" s="363" t="s">
        <v>341</v>
      </c>
      <c r="I33" s="363" t="s">
        <v>829</v>
      </c>
      <c r="J33" s="364">
        <v>44964</v>
      </c>
      <c r="K33" s="364">
        <v>45291</v>
      </c>
      <c r="L33" s="363" t="s">
        <v>763</v>
      </c>
      <c r="M33" s="363" t="s">
        <v>344</v>
      </c>
      <c r="N33" s="363" t="s">
        <v>345</v>
      </c>
      <c r="O33" s="363">
        <v>1726</v>
      </c>
      <c r="P33" s="363">
        <v>2020</v>
      </c>
      <c r="Q33" s="363" t="s">
        <v>830</v>
      </c>
      <c r="R33" s="363" t="s">
        <v>347</v>
      </c>
      <c r="S33" s="363" t="s">
        <v>348</v>
      </c>
      <c r="T33" s="363" t="s">
        <v>349</v>
      </c>
      <c r="U33" s="363" t="s">
        <v>350</v>
      </c>
      <c r="V33" s="363" t="s">
        <v>351</v>
      </c>
      <c r="W33" s="363" t="s">
        <v>352</v>
      </c>
      <c r="X33" s="363" t="s">
        <v>743</v>
      </c>
      <c r="Y33" s="363" t="s">
        <v>592</v>
      </c>
      <c r="Z33" s="363" t="s">
        <v>355</v>
      </c>
      <c r="AA33" s="363" t="s">
        <v>356</v>
      </c>
      <c r="AB33" s="363" t="s">
        <v>629</v>
      </c>
      <c r="AC33" s="363" t="s">
        <v>358</v>
      </c>
      <c r="AD33" s="363">
        <v>1033697548</v>
      </c>
      <c r="AE33" s="363" t="s">
        <v>630</v>
      </c>
      <c r="AF33" s="363" t="s">
        <v>739</v>
      </c>
      <c r="AG33" s="365">
        <v>3605000</v>
      </c>
      <c r="AH33" s="365">
        <v>0</v>
      </c>
      <c r="AI33" s="365">
        <v>0</v>
      </c>
      <c r="AJ33" s="365">
        <v>3605000</v>
      </c>
      <c r="AK33" s="365">
        <f t="shared" si="5"/>
        <v>3605000</v>
      </c>
      <c r="AL33" s="365">
        <f t="shared" si="3"/>
        <v>0</v>
      </c>
      <c r="AM33" s="363">
        <v>5000598590</v>
      </c>
      <c r="AN33" s="363">
        <v>1</v>
      </c>
      <c r="AO33" s="363">
        <v>470267</v>
      </c>
      <c r="AP33" s="363">
        <v>1</v>
      </c>
      <c r="AQ33" s="364">
        <v>45292</v>
      </c>
      <c r="AR33" s="414" t="s">
        <v>493</v>
      </c>
      <c r="AS33" s="411">
        <f t="shared" si="4"/>
        <v>0</v>
      </c>
      <c r="AT33" s="411">
        <v>0</v>
      </c>
      <c r="AU33" s="411">
        <v>3605000</v>
      </c>
      <c r="AV33" s="412">
        <v>0</v>
      </c>
      <c r="AW33" s="412">
        <v>0</v>
      </c>
      <c r="AX33" s="412">
        <v>0</v>
      </c>
      <c r="AY33" s="412">
        <v>0</v>
      </c>
      <c r="AZ33" s="412">
        <v>0</v>
      </c>
      <c r="BA33" s="412">
        <v>0</v>
      </c>
      <c r="BB33" s="412">
        <v>0</v>
      </c>
      <c r="BC33" s="412">
        <v>0</v>
      </c>
      <c r="BD33" s="412">
        <v>0</v>
      </c>
      <c r="BE33" s="412">
        <v>0</v>
      </c>
      <c r="BF33" s="365">
        <v>0</v>
      </c>
      <c r="BG33" s="411">
        <f t="shared" si="2"/>
        <v>3605000</v>
      </c>
    </row>
    <row r="34" spans="1:59" x14ac:dyDescent="0.3">
      <c r="A34" s="363">
        <v>2024</v>
      </c>
      <c r="B34" s="363">
        <v>1</v>
      </c>
      <c r="C34" s="364">
        <v>45292</v>
      </c>
      <c r="D34" s="364">
        <v>45412</v>
      </c>
      <c r="E34" s="363" t="s">
        <v>339</v>
      </c>
      <c r="F34" s="364">
        <v>45292</v>
      </c>
      <c r="G34" s="363" t="s">
        <v>340</v>
      </c>
      <c r="H34" s="363" t="s">
        <v>341</v>
      </c>
      <c r="I34" s="363" t="s">
        <v>831</v>
      </c>
      <c r="J34" s="364">
        <v>44966</v>
      </c>
      <c r="K34" s="364">
        <v>45291</v>
      </c>
      <c r="L34" s="363" t="s">
        <v>772</v>
      </c>
      <c r="M34" s="363" t="s">
        <v>344</v>
      </c>
      <c r="N34" s="363" t="s">
        <v>345</v>
      </c>
      <c r="O34" s="363">
        <v>1712</v>
      </c>
      <c r="P34" s="363">
        <v>1909</v>
      </c>
      <c r="Q34" s="363" t="s">
        <v>832</v>
      </c>
      <c r="R34" s="363" t="s">
        <v>347</v>
      </c>
      <c r="S34" s="363" t="s">
        <v>348</v>
      </c>
      <c r="T34" s="363" t="s">
        <v>349</v>
      </c>
      <c r="U34" s="363" t="s">
        <v>350</v>
      </c>
      <c r="V34" s="363" t="s">
        <v>351</v>
      </c>
      <c r="W34" s="363" t="s">
        <v>352</v>
      </c>
      <c r="X34" s="363" t="s">
        <v>743</v>
      </c>
      <c r="Y34" s="363" t="s">
        <v>592</v>
      </c>
      <c r="Z34" s="363" t="s">
        <v>355</v>
      </c>
      <c r="AA34" s="363" t="s">
        <v>356</v>
      </c>
      <c r="AB34" s="363" t="s">
        <v>549</v>
      </c>
      <c r="AC34" s="363" t="s">
        <v>358</v>
      </c>
      <c r="AD34" s="363">
        <v>53082377</v>
      </c>
      <c r="AE34" s="363" t="s">
        <v>550</v>
      </c>
      <c r="AF34" s="363" t="s">
        <v>739</v>
      </c>
      <c r="AG34" s="365">
        <v>3605000</v>
      </c>
      <c r="AH34" s="365">
        <v>0</v>
      </c>
      <c r="AI34" s="365">
        <v>0</v>
      </c>
      <c r="AJ34" s="365">
        <v>3605000</v>
      </c>
      <c r="AK34" s="365">
        <f t="shared" si="5"/>
        <v>3605000</v>
      </c>
      <c r="AL34" s="365">
        <f t="shared" si="3"/>
        <v>0</v>
      </c>
      <c r="AM34" s="363">
        <v>5000592404</v>
      </c>
      <c r="AN34" s="363">
        <v>1</v>
      </c>
      <c r="AO34" s="363">
        <v>470250</v>
      </c>
      <c r="AP34" s="363">
        <v>1</v>
      </c>
      <c r="AQ34" s="364">
        <v>45292</v>
      </c>
      <c r="AR34" s="414" t="s">
        <v>493</v>
      </c>
      <c r="AS34" s="411">
        <f t="shared" si="4"/>
        <v>0</v>
      </c>
      <c r="AT34" s="417">
        <v>0</v>
      </c>
      <c r="AU34" s="417">
        <v>3605000</v>
      </c>
      <c r="AV34" s="412">
        <v>0</v>
      </c>
      <c r="AW34" s="412">
        <v>0</v>
      </c>
      <c r="AX34" s="412">
        <v>0</v>
      </c>
      <c r="AY34" s="412">
        <v>0</v>
      </c>
      <c r="AZ34" s="412">
        <v>0</v>
      </c>
      <c r="BA34" s="412">
        <v>0</v>
      </c>
      <c r="BB34" s="412">
        <v>0</v>
      </c>
      <c r="BC34" s="412">
        <v>0</v>
      </c>
      <c r="BD34" s="412">
        <v>0</v>
      </c>
      <c r="BE34" s="412">
        <v>0</v>
      </c>
      <c r="BF34" s="412">
        <v>0</v>
      </c>
      <c r="BG34" s="411">
        <f t="shared" si="2"/>
        <v>3605000</v>
      </c>
    </row>
    <row r="35" spans="1:59" x14ac:dyDescent="0.3">
      <c r="A35" s="363">
        <v>2024</v>
      </c>
      <c r="B35" s="363">
        <v>1</v>
      </c>
      <c r="C35" s="364">
        <v>45292</v>
      </c>
      <c r="D35" s="364">
        <v>45412</v>
      </c>
      <c r="E35" s="363" t="s">
        <v>339</v>
      </c>
      <c r="F35" s="364">
        <v>45292</v>
      </c>
      <c r="G35" s="363" t="s">
        <v>340</v>
      </c>
      <c r="H35" s="363" t="s">
        <v>341</v>
      </c>
      <c r="I35" s="363" t="s">
        <v>833</v>
      </c>
      <c r="J35" s="364">
        <v>44967</v>
      </c>
      <c r="K35" s="364">
        <v>45291</v>
      </c>
      <c r="L35" s="363" t="s">
        <v>834</v>
      </c>
      <c r="M35" s="363" t="s">
        <v>344</v>
      </c>
      <c r="N35" s="363" t="s">
        <v>345</v>
      </c>
      <c r="O35" s="363">
        <v>1721</v>
      </c>
      <c r="P35" s="363">
        <v>1910</v>
      </c>
      <c r="Q35" s="363" t="s">
        <v>835</v>
      </c>
      <c r="R35" s="363" t="s">
        <v>347</v>
      </c>
      <c r="S35" s="363" t="s">
        <v>348</v>
      </c>
      <c r="T35" s="363" t="s">
        <v>349</v>
      </c>
      <c r="U35" s="363" t="s">
        <v>350</v>
      </c>
      <c r="V35" s="363" t="s">
        <v>351</v>
      </c>
      <c r="W35" s="363" t="s">
        <v>352</v>
      </c>
      <c r="X35" s="363" t="s">
        <v>743</v>
      </c>
      <c r="Y35" s="363" t="s">
        <v>592</v>
      </c>
      <c r="Z35" s="363" t="s">
        <v>355</v>
      </c>
      <c r="AA35" s="363" t="s">
        <v>356</v>
      </c>
      <c r="AB35" s="363" t="s">
        <v>634</v>
      </c>
      <c r="AC35" s="363" t="s">
        <v>358</v>
      </c>
      <c r="AD35" s="363">
        <v>52195275</v>
      </c>
      <c r="AE35" s="363" t="s">
        <v>635</v>
      </c>
      <c r="AF35" s="363" t="s">
        <v>739</v>
      </c>
      <c r="AG35" s="365">
        <v>3605000</v>
      </c>
      <c r="AH35" s="365">
        <v>0</v>
      </c>
      <c r="AI35" s="365">
        <v>0</v>
      </c>
      <c r="AJ35" s="365">
        <v>3605000</v>
      </c>
      <c r="AK35" s="365">
        <f t="shared" si="5"/>
        <v>3605000</v>
      </c>
      <c r="AL35" s="365">
        <f t="shared" si="3"/>
        <v>0</v>
      </c>
      <c r="AM35" s="363">
        <v>5000592412</v>
      </c>
      <c r="AN35" s="363">
        <v>1</v>
      </c>
      <c r="AO35" s="363">
        <v>470261</v>
      </c>
      <c r="AP35" s="363">
        <v>1</v>
      </c>
      <c r="AQ35" s="364">
        <v>45292</v>
      </c>
      <c r="AR35" s="414" t="s">
        <v>493</v>
      </c>
      <c r="AS35" s="411">
        <f t="shared" si="4"/>
        <v>0</v>
      </c>
      <c r="AT35" s="417">
        <v>0</v>
      </c>
      <c r="AU35" s="417">
        <v>3605000</v>
      </c>
      <c r="AV35" s="412">
        <v>0</v>
      </c>
      <c r="AW35" s="412">
        <v>0</v>
      </c>
      <c r="AX35" s="412">
        <v>0</v>
      </c>
      <c r="AY35" s="412">
        <v>0</v>
      </c>
      <c r="AZ35" s="412">
        <v>0</v>
      </c>
      <c r="BA35" s="412">
        <v>0</v>
      </c>
      <c r="BB35" s="412">
        <v>0</v>
      </c>
      <c r="BC35" s="412">
        <v>0</v>
      </c>
      <c r="BD35" s="412">
        <v>0</v>
      </c>
      <c r="BE35" s="412">
        <v>0</v>
      </c>
      <c r="BF35" s="412">
        <v>0</v>
      </c>
      <c r="BG35" s="411">
        <f t="shared" si="2"/>
        <v>3605000</v>
      </c>
    </row>
    <row r="36" spans="1:59" x14ac:dyDescent="0.3">
      <c r="A36" s="363">
        <v>2024</v>
      </c>
      <c r="B36" s="363">
        <v>1</v>
      </c>
      <c r="C36" s="364">
        <v>45292</v>
      </c>
      <c r="D36" s="364">
        <v>45412</v>
      </c>
      <c r="E36" s="363" t="s">
        <v>339</v>
      </c>
      <c r="F36" s="364">
        <v>45292</v>
      </c>
      <c r="G36" s="363" t="s">
        <v>340</v>
      </c>
      <c r="H36" s="363" t="s">
        <v>341</v>
      </c>
      <c r="I36" s="363" t="s">
        <v>836</v>
      </c>
      <c r="J36" s="364">
        <v>44927</v>
      </c>
      <c r="K36" s="364">
        <v>45291</v>
      </c>
      <c r="L36" s="363" t="s">
        <v>837</v>
      </c>
      <c r="M36" s="363" t="s">
        <v>344</v>
      </c>
      <c r="N36" s="363" t="s">
        <v>345</v>
      </c>
      <c r="O36" s="363">
        <v>1728</v>
      </c>
      <c r="P36" s="363">
        <v>1981</v>
      </c>
      <c r="Q36" s="363" t="s">
        <v>838</v>
      </c>
      <c r="R36" s="363" t="s">
        <v>347</v>
      </c>
      <c r="S36" s="363" t="s">
        <v>348</v>
      </c>
      <c r="T36" s="363" t="s">
        <v>349</v>
      </c>
      <c r="U36" s="363" t="s">
        <v>350</v>
      </c>
      <c r="V36" s="363" t="s">
        <v>351</v>
      </c>
      <c r="W36" s="363" t="s">
        <v>352</v>
      </c>
      <c r="X36" s="363" t="s">
        <v>743</v>
      </c>
      <c r="Y36" s="363" t="s">
        <v>592</v>
      </c>
      <c r="Z36" s="363" t="s">
        <v>355</v>
      </c>
      <c r="AA36" s="363" t="s">
        <v>356</v>
      </c>
      <c r="AB36" s="363" t="s">
        <v>573</v>
      </c>
      <c r="AC36" s="363" t="s">
        <v>358</v>
      </c>
      <c r="AD36" s="363">
        <v>53073191</v>
      </c>
      <c r="AE36" s="363" t="s">
        <v>574</v>
      </c>
      <c r="AF36" s="363" t="s">
        <v>739</v>
      </c>
      <c r="AG36" s="365">
        <v>3605000</v>
      </c>
      <c r="AH36" s="365">
        <v>0</v>
      </c>
      <c r="AI36" s="365">
        <v>0</v>
      </c>
      <c r="AJ36" s="365">
        <v>3605000</v>
      </c>
      <c r="AK36" s="365">
        <f t="shared" si="5"/>
        <v>3605000</v>
      </c>
      <c r="AL36" s="365">
        <f t="shared" si="3"/>
        <v>0</v>
      </c>
      <c r="AM36" s="363">
        <v>5000596754</v>
      </c>
      <c r="AN36" s="363">
        <v>1</v>
      </c>
      <c r="AO36" s="363">
        <v>470275</v>
      </c>
      <c r="AP36" s="363">
        <v>1</v>
      </c>
      <c r="AQ36" s="364">
        <v>45292</v>
      </c>
      <c r="AR36" s="414" t="s">
        <v>493</v>
      </c>
      <c r="AS36" s="411">
        <f t="shared" si="4"/>
        <v>0</v>
      </c>
      <c r="AT36" s="411">
        <v>0</v>
      </c>
      <c r="AU36" s="411">
        <v>3605000</v>
      </c>
      <c r="AV36" s="412">
        <v>0</v>
      </c>
      <c r="AW36" s="412">
        <v>0</v>
      </c>
      <c r="AX36" s="412">
        <v>0</v>
      </c>
      <c r="AY36" s="412">
        <v>0</v>
      </c>
      <c r="AZ36" s="412">
        <v>0</v>
      </c>
      <c r="BA36" s="412">
        <v>0</v>
      </c>
      <c r="BB36" s="412">
        <v>0</v>
      </c>
      <c r="BC36" s="412">
        <v>0</v>
      </c>
      <c r="BD36" s="412">
        <v>0</v>
      </c>
      <c r="BE36" s="412">
        <v>0</v>
      </c>
      <c r="BF36" s="412">
        <v>0</v>
      </c>
      <c r="BG36" s="411">
        <f t="shared" si="2"/>
        <v>3605000</v>
      </c>
    </row>
    <row r="37" spans="1:59" x14ac:dyDescent="0.3">
      <c r="A37" s="363">
        <v>2024</v>
      </c>
      <c r="B37" s="363">
        <v>1</v>
      </c>
      <c r="C37" s="364">
        <v>45292</v>
      </c>
      <c r="D37" s="364">
        <v>45412</v>
      </c>
      <c r="E37" s="363" t="s">
        <v>339</v>
      </c>
      <c r="F37" s="364">
        <v>45292</v>
      </c>
      <c r="G37" s="363" t="s">
        <v>340</v>
      </c>
      <c r="H37" s="363" t="s">
        <v>341</v>
      </c>
      <c r="I37" s="363" t="s">
        <v>839</v>
      </c>
      <c r="J37" s="364">
        <v>45261</v>
      </c>
      <c r="K37" s="364">
        <v>45291</v>
      </c>
      <c r="L37" s="363" t="s">
        <v>805</v>
      </c>
      <c r="M37" s="363" t="s">
        <v>344</v>
      </c>
      <c r="N37" s="363" t="s">
        <v>345</v>
      </c>
      <c r="O37" s="363">
        <v>1713</v>
      </c>
      <c r="P37" s="363">
        <v>1979</v>
      </c>
      <c r="Q37" s="363" t="s">
        <v>840</v>
      </c>
      <c r="R37" s="363" t="s">
        <v>347</v>
      </c>
      <c r="S37" s="363" t="s">
        <v>348</v>
      </c>
      <c r="T37" s="363" t="s">
        <v>349</v>
      </c>
      <c r="U37" s="363" t="s">
        <v>350</v>
      </c>
      <c r="V37" s="363" t="s">
        <v>351</v>
      </c>
      <c r="W37" s="363" t="s">
        <v>352</v>
      </c>
      <c r="X37" s="363" t="s">
        <v>743</v>
      </c>
      <c r="Y37" s="363" t="s">
        <v>592</v>
      </c>
      <c r="Z37" s="363" t="s">
        <v>355</v>
      </c>
      <c r="AA37" s="363" t="s">
        <v>356</v>
      </c>
      <c r="AB37" s="363" t="s">
        <v>841</v>
      </c>
      <c r="AC37" s="363" t="s">
        <v>358</v>
      </c>
      <c r="AD37" s="363">
        <v>1013591803</v>
      </c>
      <c r="AE37" s="363" t="s">
        <v>842</v>
      </c>
      <c r="AF37" s="363" t="s">
        <v>739</v>
      </c>
      <c r="AG37" s="365">
        <v>3605000</v>
      </c>
      <c r="AH37" s="365">
        <v>0</v>
      </c>
      <c r="AI37" s="365">
        <v>0</v>
      </c>
      <c r="AJ37" s="365">
        <v>3605000</v>
      </c>
      <c r="AK37" s="365">
        <f t="shared" si="5"/>
        <v>3605000</v>
      </c>
      <c r="AL37" s="365">
        <f t="shared" si="3"/>
        <v>0</v>
      </c>
      <c r="AM37" s="363">
        <v>5000596715</v>
      </c>
      <c r="AN37" s="363">
        <v>1</v>
      </c>
      <c r="AO37" s="363">
        <v>470251</v>
      </c>
      <c r="AP37" s="363">
        <v>1</v>
      </c>
      <c r="AQ37" s="364">
        <v>45292</v>
      </c>
      <c r="AR37" s="414" t="s">
        <v>493</v>
      </c>
      <c r="AS37" s="411">
        <f t="shared" si="4"/>
        <v>0</v>
      </c>
      <c r="AT37" s="417">
        <v>0</v>
      </c>
      <c r="AU37" s="417">
        <v>3605000</v>
      </c>
      <c r="AV37" s="412">
        <v>0</v>
      </c>
      <c r="AW37" s="412">
        <v>0</v>
      </c>
      <c r="AX37" s="412">
        <v>0</v>
      </c>
      <c r="AY37" s="412">
        <v>0</v>
      </c>
      <c r="AZ37" s="412">
        <v>0</v>
      </c>
      <c r="BA37" s="412">
        <v>0</v>
      </c>
      <c r="BB37" s="412">
        <v>0</v>
      </c>
      <c r="BC37" s="412">
        <v>0</v>
      </c>
      <c r="BD37" s="412">
        <v>0</v>
      </c>
      <c r="BE37" s="412">
        <v>0</v>
      </c>
      <c r="BF37" s="412">
        <v>0</v>
      </c>
      <c r="BG37" s="411">
        <f t="shared" si="2"/>
        <v>3605000</v>
      </c>
    </row>
    <row r="38" spans="1:59" x14ac:dyDescent="0.3">
      <c r="A38" s="363">
        <v>2024</v>
      </c>
      <c r="B38" s="363">
        <v>1</v>
      </c>
      <c r="C38" s="364">
        <v>45292</v>
      </c>
      <c r="D38" s="364">
        <v>45412</v>
      </c>
      <c r="E38" s="363" t="s">
        <v>339</v>
      </c>
      <c r="F38" s="364">
        <v>45292</v>
      </c>
      <c r="G38" s="363" t="s">
        <v>340</v>
      </c>
      <c r="H38" s="363" t="s">
        <v>341</v>
      </c>
      <c r="I38" s="363" t="s">
        <v>843</v>
      </c>
      <c r="J38" s="364">
        <v>45006</v>
      </c>
      <c r="K38" s="364">
        <v>45291</v>
      </c>
      <c r="L38" s="363" t="s">
        <v>844</v>
      </c>
      <c r="M38" s="363" t="s">
        <v>344</v>
      </c>
      <c r="N38" s="363" t="s">
        <v>345</v>
      </c>
      <c r="O38" s="363">
        <v>1661</v>
      </c>
      <c r="P38" s="363">
        <v>1848</v>
      </c>
      <c r="Q38" s="363" t="s">
        <v>845</v>
      </c>
      <c r="R38" s="363" t="s">
        <v>347</v>
      </c>
      <c r="S38" s="363" t="s">
        <v>348</v>
      </c>
      <c r="T38" s="363" t="s">
        <v>349</v>
      </c>
      <c r="U38" s="363" t="s">
        <v>350</v>
      </c>
      <c r="V38" s="363" t="s">
        <v>534</v>
      </c>
      <c r="W38" s="363" t="s">
        <v>535</v>
      </c>
      <c r="X38" s="363" t="s">
        <v>591</v>
      </c>
      <c r="Y38" s="363" t="s">
        <v>592</v>
      </c>
      <c r="Z38" s="363" t="s">
        <v>355</v>
      </c>
      <c r="AA38" s="363" t="s">
        <v>356</v>
      </c>
      <c r="AB38" s="363" t="s">
        <v>554</v>
      </c>
      <c r="AC38" s="363" t="s">
        <v>358</v>
      </c>
      <c r="AD38" s="363">
        <v>52253908</v>
      </c>
      <c r="AE38" s="363" t="s">
        <v>555</v>
      </c>
      <c r="AF38" s="363" t="s">
        <v>739</v>
      </c>
      <c r="AG38" s="365">
        <v>5665000</v>
      </c>
      <c r="AH38" s="365">
        <v>0</v>
      </c>
      <c r="AI38" s="365">
        <v>0</v>
      </c>
      <c r="AJ38" s="365">
        <v>5665000</v>
      </c>
      <c r="AK38" s="365">
        <f t="shared" si="5"/>
        <v>5665000</v>
      </c>
      <c r="AL38" s="365">
        <f t="shared" si="3"/>
        <v>0</v>
      </c>
      <c r="AM38" s="363">
        <v>5000588149</v>
      </c>
      <c r="AN38" s="363">
        <v>1</v>
      </c>
      <c r="AO38" s="363">
        <v>467719</v>
      </c>
      <c r="AP38" s="363">
        <v>1</v>
      </c>
      <c r="AQ38" s="364">
        <v>45292</v>
      </c>
      <c r="AR38" s="410" t="s">
        <v>361</v>
      </c>
      <c r="AS38" s="411">
        <f t="shared" si="4"/>
        <v>0</v>
      </c>
      <c r="AT38" s="412"/>
      <c r="AU38" s="412">
        <v>5665000</v>
      </c>
      <c r="AV38" s="412">
        <v>0</v>
      </c>
      <c r="AW38" s="412">
        <v>0</v>
      </c>
      <c r="AX38" s="412">
        <v>0</v>
      </c>
      <c r="AY38" s="412">
        <v>0</v>
      </c>
      <c r="AZ38" s="412">
        <v>0</v>
      </c>
      <c r="BA38" s="412">
        <v>0</v>
      </c>
      <c r="BB38" s="412">
        <v>0</v>
      </c>
      <c r="BC38" s="412">
        <v>0</v>
      </c>
      <c r="BD38" s="412">
        <v>0</v>
      </c>
      <c r="BE38" s="412">
        <v>0</v>
      </c>
      <c r="BF38" s="412">
        <v>0</v>
      </c>
      <c r="BG38" s="411">
        <f t="shared" si="2"/>
        <v>5665000</v>
      </c>
    </row>
    <row r="39" spans="1:59" x14ac:dyDescent="0.3">
      <c r="AT39" s="411">
        <f>SUM(AT2:AT38)</f>
        <v>30072319</v>
      </c>
      <c r="AU39" s="411">
        <f>SUM(AU2:AU38)</f>
        <v>158780265</v>
      </c>
      <c r="AV39" s="411">
        <f t="shared" ref="AV39:BF39" si="6">SUM(AV2:AV38)</f>
        <v>15210000</v>
      </c>
      <c r="AW39" s="411">
        <f>SUM(AW2:AW38)</f>
        <v>383890849</v>
      </c>
      <c r="AX39" s="411">
        <f t="shared" si="6"/>
        <v>56741077</v>
      </c>
      <c r="AY39" s="411">
        <f t="shared" si="6"/>
        <v>0</v>
      </c>
      <c r="AZ39" s="411">
        <f t="shared" si="6"/>
        <v>0</v>
      </c>
      <c r="BA39" s="411">
        <f t="shared" si="6"/>
        <v>0</v>
      </c>
      <c r="BB39" s="411">
        <f t="shared" si="6"/>
        <v>0</v>
      </c>
      <c r="BC39" s="411">
        <f t="shared" si="6"/>
        <v>0</v>
      </c>
      <c r="BD39" s="411">
        <f t="shared" si="6"/>
        <v>0</v>
      </c>
      <c r="BE39" s="411">
        <f t="shared" si="6"/>
        <v>0</v>
      </c>
      <c r="BF39" s="411">
        <f t="shared" si="6"/>
        <v>19899333</v>
      </c>
      <c r="BG39" s="411">
        <f t="shared" ref="BG39" si="7">SUM(AT39:BF39)</f>
        <v>664593843</v>
      </c>
    </row>
    <row r="40" spans="1:59" x14ac:dyDescent="0.3">
      <c r="AG40" s="420">
        <f>SUM(AG2:AG38)</f>
        <v>721711979</v>
      </c>
      <c r="AH40" s="420">
        <f t="shared" ref="AH40:AJ40" si="8">SUM(AH2:AH38)</f>
        <v>19899333</v>
      </c>
      <c r="AI40" s="420">
        <f t="shared" si="8"/>
        <v>0</v>
      </c>
      <c r="AJ40" s="420">
        <f t="shared" si="8"/>
        <v>701812646</v>
      </c>
      <c r="AK40" s="420">
        <f>SUM(AK2:AK38)</f>
        <v>644694510</v>
      </c>
      <c r="AL40" s="420">
        <f>SUM(AL2:AL38)</f>
        <v>57118136</v>
      </c>
      <c r="AU40" s="411">
        <f>AT39+AU39</f>
        <v>188852584</v>
      </c>
      <c r="AV40" s="411">
        <f>AU40+AV39</f>
        <v>204062584</v>
      </c>
      <c r="AW40" s="411">
        <f>AV40+AW39</f>
        <v>587953433</v>
      </c>
      <c r="AX40" s="411">
        <f>AW40+AX39</f>
        <v>644694510</v>
      </c>
    </row>
    <row r="41" spans="1:59" x14ac:dyDescent="0.3">
      <c r="AT41" s="411">
        <f>SUBTOTAL(9,AT2:AT38)</f>
        <v>30072319</v>
      </c>
      <c r="AU41" s="411">
        <f>SUBTOTAL(9,AU2:AU38)</f>
        <v>158780265</v>
      </c>
      <c r="AV41" s="411">
        <f>SUBTOTAL(9,AV2:AV38)</f>
        <v>15210000</v>
      </c>
      <c r="AW41" s="411">
        <f>SUBTOTAL(9,AW2:AW38)</f>
        <v>383890849</v>
      </c>
      <c r="AX41" s="411">
        <f>SUBTOTAL(9,AX2:AX38)</f>
        <v>56741077</v>
      </c>
    </row>
    <row r="43" spans="1:59" s="421" customFormat="1" x14ac:dyDescent="0.3">
      <c r="AE43" s="422"/>
      <c r="AF43" s="423" t="s">
        <v>846</v>
      </c>
      <c r="AG43" s="423">
        <f>+AG3+AG5+AG6+AG7+AG9+AG10+AG11+AG13+AG14+AG15+AG16+AG18+AG19+AG20+AG21+AG22+AG23+AG24+AG25+AG26+AG27+AG28+AG29+AG30+AG32+AG33+AG34+AG35+AG36+AG37</f>
        <v>670878137</v>
      </c>
      <c r="AH43" s="423">
        <f t="shared" ref="AH43:AI43" si="9">+AH3+AH5+AH6+AH7+AH9+AH10+AH11+AH13+AH14+AH15+AH16+AH18+AH19+AH20+AH21+AH22+AH23+AH24+AH25+AH26+AH27+AH28+AH29+AH30+AH32+AH33+AH34+AH35+AH36+AH37</f>
        <v>12656000</v>
      </c>
      <c r="AI43" s="423">
        <f t="shared" si="9"/>
        <v>0</v>
      </c>
      <c r="AJ43" s="423">
        <f>+AJ3+AJ5+AJ6+AJ7+AJ9+AJ10+AJ11+AJ13+AJ14+AJ15+AJ16+AJ18+AJ19+AJ20+AJ21+AJ22+AJ23+AJ24+AJ25+AJ26+AJ27+AJ28+AJ29+AJ30+AJ32+AJ33+AJ34+AJ35+AJ36+AJ37</f>
        <v>658222137</v>
      </c>
      <c r="AK43" s="423">
        <f>+AK3+AK5+AK6+AK7+AK9+AK10+AK11+AK13+AK14+AK15+AK16+AK18+AK19+AK20+AK21+AK22+AK23+AK24+AK25+AK26+AK27+AK28+AK29+AK30+AK32+AK33+AK34+AK35+AK36+AK37</f>
        <v>601129202</v>
      </c>
      <c r="AL43" s="423">
        <f>+AL3+AL5+AL6+AL7+AL9+AL10+AL11+AL13+AL14+AL15+AL16+AL18+AL19+AL20+AL21+AL22+AL23+AL24+AL25+AL26+AL27+AL28+AL29+AL30+AL32+AL33+AL34+AL35+AL36+AL37</f>
        <v>57092935</v>
      </c>
      <c r="AT43" s="424">
        <f>AT41</f>
        <v>30072319</v>
      </c>
      <c r="AU43" s="424">
        <f>AT41+AU41</f>
        <v>188852584</v>
      </c>
      <c r="AV43" s="424">
        <f>+AU43+AV41</f>
        <v>204062584</v>
      </c>
      <c r="AW43" s="424">
        <f>AV43+AW41</f>
        <v>587953433</v>
      </c>
      <c r="AX43" s="424">
        <f>AW43+AX41</f>
        <v>644694510</v>
      </c>
      <c r="AY43" s="424"/>
      <c r="AZ43" s="424"/>
      <c r="BA43" s="424"/>
      <c r="BB43" s="424"/>
      <c r="BC43" s="424"/>
      <c r="BD43" s="424"/>
      <c r="BE43" s="424"/>
      <c r="BF43" s="424"/>
      <c r="BG43" s="424"/>
    </row>
    <row r="44" spans="1:59" x14ac:dyDescent="0.3">
      <c r="AF44" s="423" t="s">
        <v>847</v>
      </c>
      <c r="AG44" s="423">
        <f t="shared" ref="AG44:AI44" si="10">+AG2+AG4+AG8+AG12+AG17+AG31+AG38</f>
        <v>50833842</v>
      </c>
      <c r="AH44" s="423">
        <f t="shared" si="10"/>
        <v>7243333</v>
      </c>
      <c r="AI44" s="423">
        <f t="shared" si="10"/>
        <v>0</v>
      </c>
      <c r="AJ44" s="423">
        <f>+AJ2+AJ4+AJ8+AJ12+AJ17+AJ31+AJ38</f>
        <v>43590509</v>
      </c>
      <c r="AK44" s="423">
        <f>+AK2+AK4+AK8+AK12+AK17+AK31+AK38</f>
        <v>43565308</v>
      </c>
      <c r="AL44" s="423">
        <f>+AL2+AL4+AL8+AL12+AL17+AL31+AL38</f>
        <v>25201</v>
      </c>
      <c r="AS44" s="421" t="s">
        <v>846</v>
      </c>
      <c r="AT44" s="411">
        <f>+AT3+AT5+AT6+AT7+AT9+AT10+AT11+AT13+AT14+AT15+AT16+AT18+AT19+AT20+AT21+AT22+AT23+AT24+AT25+AT26+AT27+AT28+AT30+AT29+AT32+AT33+AT34+AT35+AT36+AT37</f>
        <v>11255520</v>
      </c>
      <c r="AU44" s="411">
        <f t="shared" ref="AU44:AX44" si="11">+AU3+AU5+AU6+AU7+AU9+AU10+AU11+AU13+AU14+AU15+AU16+AU18+AU19+AU20+AU21+AU22+AU23+AU24+AU25+AU26+AU27+AU28+AU30+AU29+AU32+AU33+AU34+AU35+AU36+AU37</f>
        <v>144011221</v>
      </c>
      <c r="AV44" s="411">
        <f t="shared" si="11"/>
        <v>7210000</v>
      </c>
      <c r="AW44" s="411">
        <f t="shared" si="11"/>
        <v>382525694</v>
      </c>
      <c r="AX44" s="411">
        <f t="shared" si="11"/>
        <v>56126767</v>
      </c>
    </row>
    <row r="45" spans="1:59" x14ac:dyDescent="0.3">
      <c r="AS45" s="421" t="s">
        <v>847</v>
      </c>
      <c r="AT45" s="411">
        <f>+AT2+AT4+AT8+AT12+AT17+AT31+AT38</f>
        <v>18816799</v>
      </c>
      <c r="AU45" s="411">
        <f t="shared" ref="AU45:AX45" si="12">+AU2+AU4+AU8+AU12+AU17+AU31+AU38</f>
        <v>14769044</v>
      </c>
      <c r="AV45" s="411">
        <f t="shared" si="12"/>
        <v>8000000</v>
      </c>
      <c r="AW45" s="411">
        <f t="shared" si="12"/>
        <v>1365155</v>
      </c>
      <c r="AX45" s="411">
        <f t="shared" si="12"/>
        <v>614310</v>
      </c>
    </row>
    <row r="46" spans="1:59" x14ac:dyDescent="0.3">
      <c r="AK46" s="420">
        <f>+AK40-'[1]Ord.x.Cto'!$AK$628</f>
        <v>0</v>
      </c>
    </row>
    <row r="48" spans="1:59" x14ac:dyDescent="0.3">
      <c r="AU48" s="411">
        <f>+AS11-'[1]Ord.x.Cto'!$AL$163</f>
        <v>0</v>
      </c>
      <c r="AX48" s="411">
        <f>+AX11+AX13</f>
        <v>49637767</v>
      </c>
    </row>
  </sheetData>
  <autoFilter ref="A1:BO40" xr:uid="{AD383513-EA68-48B1-B2FF-4A896571DDDF}"/>
  <pageMargins left="0.7" right="0.7" top="0.75" bottom="0.75" header="0.3" footer="0.3"/>
  <pageSetup orientation="portrait" r:id="rId1"/>
  <headerFooter>
    <oddFooter>&amp;C_x000D_&amp;1#&amp;"Calibri"&amp;10&amp;K000000 Información Pública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Clara Rocio Rios Virguez</DisplayName>
        <AccountId>140</AccountId>
        <AccountType/>
      </UserInfo>
      <UserInfo>
        <DisplayName>Yenny Andrea Barrera Bernal</DisplayName>
        <AccountId>841</AccountId>
        <AccountType/>
      </UserInfo>
      <UserInfo>
        <DisplayName>Rocio Durán Mahecha</DisplayName>
        <AccountId>21</AccountId>
        <AccountType/>
      </UserInfo>
      <UserInfo>
        <DisplayName>Ángela Adriana Ávila Ospina</DisplayName>
        <AccountId>9</AccountId>
        <AccountType/>
      </UserInfo>
      <UserInfo>
        <DisplayName>Lesly Paola Nino Palencia</DisplayName>
        <AccountId>509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BECFD-8FD4-41C4-9DE9-CB28A27FE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M1-DGC</vt:lpstr>
      <vt:lpstr>M3-SCPI</vt:lpstr>
      <vt:lpstr>Indicadores.PA</vt:lpstr>
      <vt:lpstr>Hoja1</vt:lpstr>
      <vt:lpstr>Territorialización PA</vt:lpstr>
      <vt:lpstr>Control de Cambios</vt:lpstr>
      <vt:lpstr>Avance.PDD</vt:lpstr>
      <vt:lpstr>Seg.Vigencia.7673</vt:lpstr>
      <vt:lpstr>Seg.Reserva.7673</vt:lpstr>
      <vt:lpstr>LISTAS</vt:lpstr>
      <vt:lpstr>Indicadores.PA!Área_de_impresión</vt:lpstr>
      <vt:lpstr>'M1-DGC'!Área_de_impresión</vt:lpstr>
      <vt:lpstr>'M3-SCPI'!Área_de_impresión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2024-06-20T16:38:11Z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