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karol\OneDrive\Escritorio\SECRETARÍA DE LE MUJER\1 A 31 DE MAYO\RIESGOS\PAPELES DE TRABAJO\"/>
    </mc:Choice>
  </mc:AlternateContent>
  <xr:revisionPtr revIDLastSave="0" documentId="13_ncr:1_{7B034258-AD8D-481E-B0E0-36F2C7649763}" xr6:coauthVersionLast="47" xr6:coauthVersionMax="47" xr10:uidLastSave="{00000000-0000-0000-0000-000000000000}"/>
  <bookViews>
    <workbookView xWindow="-120" yWindow="-120" windowWidth="20730" windowHeight="11160" xr2:uid="{5C5D04DC-6BC9-4F02-9F6D-8A17DCB15156}"/>
  </bookViews>
  <sheets>
    <sheet name="EVALUACIÓN EFECTIVIDAD" sheetId="1" r:id="rId1"/>
  </sheets>
  <definedNames>
    <definedName name="_xlnm._FilterDatabase" localSheetId="0" hidden="1">'EVALUACIÓN EFECTIVIDAD'!$A$3:$BK$50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50" i="1" l="1"/>
  <c r="AZ50" i="1" s="1"/>
  <c r="BD50" i="1" s="1"/>
  <c r="BE50" i="1" s="1"/>
  <c r="AQ50" i="1"/>
  <c r="AO50" i="1"/>
  <c r="AM50" i="1"/>
  <c r="AJ50" i="1"/>
  <c r="AG50" i="1"/>
  <c r="AD50" i="1"/>
  <c r="AA50" i="1"/>
  <c r="X50" i="1"/>
  <c r="AR50" i="1" s="1"/>
  <c r="AS50" i="1" s="1"/>
  <c r="BB50" i="1" s="1"/>
  <c r="BC50" i="1" s="1"/>
  <c r="BF50" i="1" s="1"/>
  <c r="BG50" i="1" s="1"/>
  <c r="BH50" i="1" s="1"/>
  <c r="U50" i="1"/>
  <c r="AX49" i="1"/>
  <c r="AZ49" i="1" s="1"/>
  <c r="BD49" i="1" s="1"/>
  <c r="BE49" i="1" s="1"/>
  <c r="AQ49" i="1"/>
  <c r="AO49" i="1"/>
  <c r="AM49" i="1"/>
  <c r="AJ49" i="1"/>
  <c r="AG49" i="1"/>
  <c r="AD49" i="1"/>
  <c r="AA49" i="1"/>
  <c r="X49" i="1"/>
  <c r="AR49" i="1" s="1"/>
  <c r="AS49" i="1" s="1"/>
  <c r="BB49" i="1" s="1"/>
  <c r="BC49" i="1" s="1"/>
  <c r="BF49" i="1" s="1"/>
  <c r="BG49" i="1" s="1"/>
  <c r="BH49" i="1" s="1"/>
  <c r="U49" i="1"/>
  <c r="AZ48" i="1"/>
  <c r="BD48" i="1" s="1"/>
  <c r="BE48" i="1" s="1"/>
  <c r="AX48" i="1"/>
  <c r="AQ48" i="1"/>
  <c r="AO48" i="1"/>
  <c r="AM48" i="1"/>
  <c r="AJ48" i="1"/>
  <c r="AG48" i="1"/>
  <c r="AD48" i="1"/>
  <c r="AA48" i="1"/>
  <c r="X48" i="1"/>
  <c r="U48" i="1"/>
  <c r="AR48" i="1" s="1"/>
  <c r="AS48" i="1" s="1"/>
  <c r="BB48" i="1" s="1"/>
  <c r="BC48" i="1" s="1"/>
  <c r="BF48" i="1" s="1"/>
  <c r="BG48" i="1" s="1"/>
  <c r="BH48" i="1" s="1"/>
  <c r="AZ47" i="1"/>
  <c r="BD47" i="1" s="1"/>
  <c r="BE47" i="1" s="1"/>
  <c r="AX47" i="1"/>
  <c r="AQ47" i="1"/>
  <c r="AO47" i="1"/>
  <c r="AM47" i="1"/>
  <c r="AJ47" i="1"/>
  <c r="AG47" i="1"/>
  <c r="AD47" i="1"/>
  <c r="AA47" i="1"/>
  <c r="X47" i="1"/>
  <c r="U47" i="1"/>
  <c r="AR47" i="1" s="1"/>
  <c r="AS47" i="1" s="1"/>
  <c r="BB47" i="1" s="1"/>
  <c r="BC47" i="1" s="1"/>
  <c r="AX46" i="1"/>
  <c r="AZ46" i="1" s="1"/>
  <c r="BD46" i="1" s="1"/>
  <c r="BE46" i="1" s="1"/>
  <c r="AQ46" i="1"/>
  <c r="AO46" i="1"/>
  <c r="AM46" i="1"/>
  <c r="AJ46" i="1"/>
  <c r="AG46" i="1"/>
  <c r="AD46" i="1"/>
  <c r="AA46" i="1"/>
  <c r="X46" i="1"/>
  <c r="AR46" i="1" s="1"/>
  <c r="AS46" i="1" s="1"/>
  <c r="BB46" i="1" s="1"/>
  <c r="BC46" i="1" s="1"/>
  <c r="BF46" i="1" s="1"/>
  <c r="BG46" i="1" s="1"/>
  <c r="BH46" i="1" s="1"/>
  <c r="U46" i="1"/>
  <c r="AZ45" i="1"/>
  <c r="BD45" i="1" s="1"/>
  <c r="BE45" i="1" s="1"/>
  <c r="AX45" i="1"/>
  <c r="AQ45" i="1"/>
  <c r="AO45" i="1"/>
  <c r="AM45" i="1"/>
  <c r="AJ45" i="1"/>
  <c r="AG45" i="1"/>
  <c r="AD45" i="1"/>
  <c r="AA45" i="1"/>
  <c r="X45" i="1"/>
  <c r="U45" i="1"/>
  <c r="AR45" i="1" s="1"/>
  <c r="AS45" i="1" s="1"/>
  <c r="BB45" i="1" s="1"/>
  <c r="BC45" i="1" s="1"/>
  <c r="BF45" i="1" s="1"/>
  <c r="BG45" i="1" s="1"/>
  <c r="BH45" i="1" s="1"/>
  <c r="BI45" i="1" s="1"/>
  <c r="BJ45" i="1" s="1"/>
  <c r="AX44" i="1"/>
  <c r="AZ44" i="1" s="1"/>
  <c r="BD44" i="1" s="1"/>
  <c r="BE44" i="1" s="1"/>
  <c r="AQ44" i="1"/>
  <c r="AO44" i="1"/>
  <c r="AM44" i="1"/>
  <c r="AJ44" i="1"/>
  <c r="AG44" i="1"/>
  <c r="AD44" i="1"/>
  <c r="AA44" i="1"/>
  <c r="X44" i="1"/>
  <c r="AR44" i="1" s="1"/>
  <c r="AS44" i="1" s="1"/>
  <c r="BB44" i="1" s="1"/>
  <c r="BC44" i="1" s="1"/>
  <c r="BF44" i="1" s="1"/>
  <c r="BG44" i="1" s="1"/>
  <c r="BH44" i="1" s="1"/>
  <c r="BI44" i="1" s="1"/>
  <c r="BJ44" i="1" s="1"/>
  <c r="U44" i="1"/>
  <c r="AX43" i="1"/>
  <c r="AZ43" i="1" s="1"/>
  <c r="BD43" i="1" s="1"/>
  <c r="BE43" i="1" s="1"/>
  <c r="AQ43" i="1"/>
  <c r="AO43" i="1"/>
  <c r="AM43" i="1"/>
  <c r="AJ43" i="1"/>
  <c r="AG43" i="1"/>
  <c r="AD43" i="1"/>
  <c r="AA43" i="1"/>
  <c r="X43" i="1"/>
  <c r="AR43" i="1" s="1"/>
  <c r="AS43" i="1" s="1"/>
  <c r="BB43" i="1" s="1"/>
  <c r="BC43" i="1" s="1"/>
  <c r="BF43" i="1" s="1"/>
  <c r="BG43" i="1" s="1"/>
  <c r="BH43" i="1" s="1"/>
  <c r="U43" i="1"/>
  <c r="AX42" i="1"/>
  <c r="AZ42" i="1" s="1"/>
  <c r="BD42" i="1" s="1"/>
  <c r="BE42" i="1" s="1"/>
  <c r="AQ42" i="1"/>
  <c r="AO42" i="1"/>
  <c r="AM42" i="1"/>
  <c r="AJ42" i="1"/>
  <c r="AG42" i="1"/>
  <c r="AD42" i="1"/>
  <c r="AA42" i="1"/>
  <c r="X42" i="1"/>
  <c r="AR42" i="1" s="1"/>
  <c r="AS42" i="1" s="1"/>
  <c r="BB42" i="1" s="1"/>
  <c r="BC42" i="1" s="1"/>
  <c r="BF42" i="1" s="1"/>
  <c r="BG42" i="1" s="1"/>
  <c r="BH42" i="1" s="1"/>
  <c r="U42" i="1"/>
  <c r="AZ41" i="1"/>
  <c r="BD41" i="1" s="1"/>
  <c r="BE41" i="1" s="1"/>
  <c r="AX41" i="1"/>
  <c r="AQ41" i="1"/>
  <c r="AO41" i="1"/>
  <c r="AM41" i="1"/>
  <c r="AJ41" i="1"/>
  <c r="AG41" i="1"/>
  <c r="AD41" i="1"/>
  <c r="AA41" i="1"/>
  <c r="X41" i="1"/>
  <c r="U41" i="1"/>
  <c r="AR41" i="1" s="1"/>
  <c r="AS41" i="1" s="1"/>
  <c r="BB41" i="1" s="1"/>
  <c r="BC41" i="1" s="1"/>
  <c r="BF41" i="1" s="1"/>
  <c r="BG41" i="1" s="1"/>
  <c r="BH41" i="1" s="1"/>
  <c r="BI41" i="1" s="1"/>
  <c r="BJ41" i="1" s="1"/>
  <c r="AX40" i="1"/>
  <c r="AZ40" i="1" s="1"/>
  <c r="BD40" i="1" s="1"/>
  <c r="BE40" i="1" s="1"/>
  <c r="AQ40" i="1"/>
  <c r="AO40" i="1"/>
  <c r="AM40" i="1"/>
  <c r="AJ40" i="1"/>
  <c r="AG40" i="1"/>
  <c r="AD40" i="1"/>
  <c r="AA40" i="1"/>
  <c r="X40" i="1"/>
  <c r="AR40" i="1" s="1"/>
  <c r="AS40" i="1" s="1"/>
  <c r="BB40" i="1" s="1"/>
  <c r="BC40" i="1" s="1"/>
  <c r="BF40" i="1" s="1"/>
  <c r="BG40" i="1" s="1"/>
  <c r="BH40" i="1" s="1"/>
  <c r="BI40" i="1" s="1"/>
  <c r="BJ40" i="1" s="1"/>
  <c r="U40" i="1"/>
  <c r="AX39" i="1"/>
  <c r="AZ39" i="1" s="1"/>
  <c r="BD39" i="1" s="1"/>
  <c r="BE39" i="1" s="1"/>
  <c r="AQ39" i="1"/>
  <c r="AO39" i="1"/>
  <c r="AM39" i="1"/>
  <c r="AJ39" i="1"/>
  <c r="AG39" i="1"/>
  <c r="AD39" i="1"/>
  <c r="AA39" i="1"/>
  <c r="X39" i="1"/>
  <c r="U39" i="1"/>
  <c r="AR39" i="1" s="1"/>
  <c r="AS39" i="1" s="1"/>
  <c r="BB39" i="1" s="1"/>
  <c r="BC39" i="1" s="1"/>
  <c r="BF39" i="1" s="1"/>
  <c r="BG39" i="1" s="1"/>
  <c r="BH39" i="1" s="1"/>
  <c r="AZ38" i="1"/>
  <c r="BD38" i="1" s="1"/>
  <c r="BE38" i="1" s="1"/>
  <c r="AX38" i="1"/>
  <c r="AQ38" i="1"/>
  <c r="AO38" i="1"/>
  <c r="AM38" i="1"/>
  <c r="AJ38" i="1"/>
  <c r="AG38" i="1"/>
  <c r="AD38" i="1"/>
  <c r="AA38" i="1"/>
  <c r="X38" i="1"/>
  <c r="U38" i="1"/>
  <c r="AR38" i="1" s="1"/>
  <c r="AS38" i="1" s="1"/>
  <c r="BB38" i="1" s="1"/>
  <c r="BC38" i="1" s="1"/>
  <c r="BF38" i="1" s="1"/>
  <c r="BG38" i="1" s="1"/>
  <c r="BH38" i="1" s="1"/>
  <c r="AZ37" i="1"/>
  <c r="BD37" i="1" s="1"/>
  <c r="BE37" i="1" s="1"/>
  <c r="AX37" i="1"/>
  <c r="AQ37" i="1"/>
  <c r="AO37" i="1"/>
  <c r="AM37" i="1"/>
  <c r="AJ37" i="1"/>
  <c r="AG37" i="1"/>
  <c r="AD37" i="1"/>
  <c r="AA37" i="1"/>
  <c r="X37" i="1"/>
  <c r="U37" i="1"/>
  <c r="AR37" i="1" s="1"/>
  <c r="AS37" i="1" s="1"/>
  <c r="BB37" i="1" s="1"/>
  <c r="BC37" i="1" s="1"/>
  <c r="AZ36" i="1"/>
  <c r="BD36" i="1" s="1"/>
  <c r="BE36" i="1" s="1"/>
  <c r="AX36" i="1"/>
  <c r="AQ36" i="1"/>
  <c r="AO36" i="1"/>
  <c r="AM36" i="1"/>
  <c r="AJ36" i="1"/>
  <c r="AG36" i="1"/>
  <c r="AD36" i="1"/>
  <c r="AA36" i="1"/>
  <c r="X36" i="1"/>
  <c r="U36" i="1"/>
  <c r="AR36" i="1" s="1"/>
  <c r="AS36" i="1" s="1"/>
  <c r="BB36" i="1" s="1"/>
  <c r="BC36" i="1" s="1"/>
  <c r="AZ35" i="1"/>
  <c r="BD35" i="1" s="1"/>
  <c r="BE35" i="1" s="1"/>
  <c r="AX35" i="1"/>
  <c r="AQ35" i="1"/>
  <c r="AO35" i="1"/>
  <c r="AM35" i="1"/>
  <c r="AJ35" i="1"/>
  <c r="AG35" i="1"/>
  <c r="AD35" i="1"/>
  <c r="AA35" i="1"/>
  <c r="X35" i="1"/>
  <c r="U35" i="1"/>
  <c r="AR35" i="1" s="1"/>
  <c r="AS35" i="1" s="1"/>
  <c r="BB35" i="1" s="1"/>
  <c r="BC35" i="1" s="1"/>
  <c r="BF35" i="1" s="1"/>
  <c r="BG35" i="1" s="1"/>
  <c r="BH35" i="1" s="1"/>
  <c r="AZ34" i="1"/>
  <c r="BD34" i="1" s="1"/>
  <c r="BE34" i="1" s="1"/>
  <c r="AX34" i="1"/>
  <c r="AQ34" i="1"/>
  <c r="AO34" i="1"/>
  <c r="AM34" i="1"/>
  <c r="AJ34" i="1"/>
  <c r="AG34" i="1"/>
  <c r="AD34" i="1"/>
  <c r="AA34" i="1"/>
  <c r="X34" i="1"/>
  <c r="U34" i="1"/>
  <c r="AR34" i="1" s="1"/>
  <c r="AS34" i="1" s="1"/>
  <c r="BB34" i="1" s="1"/>
  <c r="BC34" i="1" s="1"/>
  <c r="BF34" i="1" s="1"/>
  <c r="BG34" i="1" s="1"/>
  <c r="BH34" i="1" s="1"/>
  <c r="AZ33" i="1"/>
  <c r="BD33" i="1" s="1"/>
  <c r="BE33" i="1" s="1"/>
  <c r="AX33" i="1"/>
  <c r="AQ33" i="1"/>
  <c r="AO33" i="1"/>
  <c r="AM33" i="1"/>
  <c r="AJ33" i="1"/>
  <c r="AG33" i="1"/>
  <c r="AD33" i="1"/>
  <c r="AA33" i="1"/>
  <c r="X33" i="1"/>
  <c r="U33" i="1"/>
  <c r="AZ32" i="1"/>
  <c r="BD32" i="1" s="1"/>
  <c r="BE32" i="1" s="1"/>
  <c r="AX32" i="1"/>
  <c r="AQ32" i="1"/>
  <c r="AO32" i="1"/>
  <c r="AM32" i="1"/>
  <c r="AJ32" i="1"/>
  <c r="AG32" i="1"/>
  <c r="AD32" i="1"/>
  <c r="AA32" i="1"/>
  <c r="X32" i="1"/>
  <c r="U32" i="1"/>
  <c r="AR32" i="1" s="1"/>
  <c r="AS32" i="1" s="1"/>
  <c r="BB32" i="1" s="1"/>
  <c r="BC32" i="1" s="1"/>
  <c r="BF32" i="1" s="1"/>
  <c r="BG32" i="1" s="1"/>
  <c r="BH32" i="1" s="1"/>
  <c r="BE31" i="1"/>
  <c r="AZ31" i="1"/>
  <c r="BD31" i="1" s="1"/>
  <c r="AX31" i="1"/>
  <c r="AQ31" i="1"/>
  <c r="AO31" i="1"/>
  <c r="AM31" i="1"/>
  <c r="AJ31" i="1"/>
  <c r="AG31" i="1"/>
  <c r="AD31" i="1"/>
  <c r="AA31" i="1"/>
  <c r="X31" i="1"/>
  <c r="U31" i="1"/>
  <c r="AR31" i="1" s="1"/>
  <c r="AS31" i="1" s="1"/>
  <c r="BB31" i="1" s="1"/>
  <c r="BC31" i="1" s="1"/>
  <c r="BF31" i="1" s="1"/>
  <c r="BG31" i="1" s="1"/>
  <c r="BH31" i="1" s="1"/>
  <c r="BI31" i="1" s="1"/>
  <c r="AX30" i="1"/>
  <c r="AZ30" i="1" s="1"/>
  <c r="BD30" i="1" s="1"/>
  <c r="BE30" i="1" s="1"/>
  <c r="AQ30" i="1"/>
  <c r="AO30" i="1"/>
  <c r="AM30" i="1"/>
  <c r="AJ30" i="1"/>
  <c r="AG30" i="1"/>
  <c r="AD30" i="1"/>
  <c r="AA30" i="1"/>
  <c r="X30" i="1"/>
  <c r="AR30" i="1" s="1"/>
  <c r="AS30" i="1" s="1"/>
  <c r="BB30" i="1" s="1"/>
  <c r="BC30" i="1" s="1"/>
  <c r="BF30" i="1" s="1"/>
  <c r="BG30" i="1" s="1"/>
  <c r="BH30" i="1" s="1"/>
  <c r="U30" i="1"/>
  <c r="BD29" i="1"/>
  <c r="BE29" i="1" s="1"/>
  <c r="AX29" i="1"/>
  <c r="AZ29" i="1" s="1"/>
  <c r="AQ29" i="1"/>
  <c r="AO29" i="1"/>
  <c r="AM29" i="1"/>
  <c r="AJ29" i="1"/>
  <c r="AG29" i="1"/>
  <c r="AD29" i="1"/>
  <c r="AA29" i="1"/>
  <c r="X29" i="1"/>
  <c r="U29" i="1"/>
  <c r="AZ28" i="1"/>
  <c r="BD28" i="1" s="1"/>
  <c r="BE28" i="1" s="1"/>
  <c r="AX28" i="1"/>
  <c r="AQ28" i="1"/>
  <c r="AO28" i="1"/>
  <c r="AM28" i="1"/>
  <c r="AJ28" i="1"/>
  <c r="AG28" i="1"/>
  <c r="AD28" i="1"/>
  <c r="AA28" i="1"/>
  <c r="X28" i="1"/>
  <c r="U28" i="1"/>
  <c r="AX27" i="1"/>
  <c r="AZ27" i="1" s="1"/>
  <c r="BD27" i="1" s="1"/>
  <c r="BE27" i="1" s="1"/>
  <c r="AQ27" i="1"/>
  <c r="AO27" i="1"/>
  <c r="AM27" i="1"/>
  <c r="AJ27" i="1"/>
  <c r="AG27" i="1"/>
  <c r="AD27" i="1"/>
  <c r="AA27" i="1"/>
  <c r="X27" i="1"/>
  <c r="AR27" i="1" s="1"/>
  <c r="AS27" i="1" s="1"/>
  <c r="BB27" i="1" s="1"/>
  <c r="BC27" i="1" s="1"/>
  <c r="BF27" i="1" s="1"/>
  <c r="BG27" i="1" s="1"/>
  <c r="BH27" i="1" s="1"/>
  <c r="U27" i="1"/>
  <c r="BJ26" i="1"/>
  <c r="BD26" i="1"/>
  <c r="BE26" i="1" s="1"/>
  <c r="AX26" i="1"/>
  <c r="AZ26" i="1" s="1"/>
  <c r="AQ26" i="1"/>
  <c r="AO26" i="1"/>
  <c r="AM26" i="1"/>
  <c r="AJ26" i="1"/>
  <c r="AG26" i="1"/>
  <c r="AD26" i="1"/>
  <c r="AA26" i="1"/>
  <c r="X26" i="1"/>
  <c r="U26" i="1"/>
  <c r="BE25" i="1"/>
  <c r="BB25" i="1"/>
  <c r="BC25" i="1" s="1"/>
  <c r="BF25" i="1" s="1"/>
  <c r="BG25" i="1" s="1"/>
  <c r="BH25" i="1" s="1"/>
  <c r="AZ25" i="1"/>
  <c r="BD25" i="1" s="1"/>
  <c r="AX25" i="1"/>
  <c r="AQ25" i="1"/>
  <c r="AO25" i="1"/>
  <c r="AM25" i="1"/>
  <c r="AJ25" i="1"/>
  <c r="AG25" i="1"/>
  <c r="AD25" i="1"/>
  <c r="AA25" i="1"/>
  <c r="X25" i="1"/>
  <c r="U25" i="1"/>
  <c r="AR25" i="1" s="1"/>
  <c r="AS25" i="1" s="1"/>
  <c r="BD24" i="1"/>
  <c r="BE24" i="1" s="1"/>
  <c r="AX24" i="1"/>
  <c r="AZ24" i="1" s="1"/>
  <c r="AQ24" i="1"/>
  <c r="AO24" i="1"/>
  <c r="AM24" i="1"/>
  <c r="AJ24" i="1"/>
  <c r="AG24" i="1"/>
  <c r="AD24" i="1"/>
  <c r="AA24" i="1"/>
  <c r="X24" i="1"/>
  <c r="U24" i="1"/>
  <c r="BE23" i="1"/>
  <c r="AZ23" i="1"/>
  <c r="BD23" i="1" s="1"/>
  <c r="AX23" i="1"/>
  <c r="AQ23" i="1"/>
  <c r="AO23" i="1"/>
  <c r="AM23" i="1"/>
  <c r="AJ23" i="1"/>
  <c r="AG23" i="1"/>
  <c r="AD23" i="1"/>
  <c r="AA23" i="1"/>
  <c r="X23" i="1"/>
  <c r="U23" i="1"/>
  <c r="AR23" i="1" s="1"/>
  <c r="AS23" i="1" s="1"/>
  <c r="BB23" i="1" s="1"/>
  <c r="BC23" i="1" s="1"/>
  <c r="BF23" i="1" s="1"/>
  <c r="BG23" i="1" s="1"/>
  <c r="BH23" i="1" s="1"/>
  <c r="BI23" i="1" s="1"/>
  <c r="BJ23" i="1" s="1"/>
  <c r="AZ22" i="1"/>
  <c r="BD22" i="1" s="1"/>
  <c r="BE22" i="1" s="1"/>
  <c r="AX22" i="1"/>
  <c r="AQ22" i="1"/>
  <c r="AO22" i="1"/>
  <c r="AM22" i="1"/>
  <c r="AJ22" i="1"/>
  <c r="AG22" i="1"/>
  <c r="AD22" i="1"/>
  <c r="AA22" i="1"/>
  <c r="X22" i="1"/>
  <c r="U22" i="1"/>
  <c r="AR22" i="1" s="1"/>
  <c r="AS22" i="1" s="1"/>
  <c r="BB22" i="1" s="1"/>
  <c r="BC22" i="1" s="1"/>
  <c r="BF22" i="1" s="1"/>
  <c r="BG22" i="1" s="1"/>
  <c r="BH22" i="1" s="1"/>
  <c r="BF21" i="1"/>
  <c r="BG21" i="1" s="1"/>
  <c r="BH21" i="1" s="1"/>
  <c r="AZ21" i="1"/>
  <c r="BD21" i="1" s="1"/>
  <c r="BE21" i="1" s="1"/>
  <c r="AX21" i="1"/>
  <c r="AQ21" i="1"/>
  <c r="AO21" i="1"/>
  <c r="AM21" i="1"/>
  <c r="AJ21" i="1"/>
  <c r="AG21" i="1"/>
  <c r="AD21" i="1"/>
  <c r="AA21" i="1"/>
  <c r="X21" i="1"/>
  <c r="AR21" i="1" s="1"/>
  <c r="AS21" i="1" s="1"/>
  <c r="BB21" i="1" s="1"/>
  <c r="BC21" i="1" s="1"/>
  <c r="U21" i="1"/>
  <c r="BD20" i="1"/>
  <c r="BE20" i="1" s="1"/>
  <c r="AX20" i="1"/>
  <c r="AZ20" i="1" s="1"/>
  <c r="AQ20" i="1"/>
  <c r="AO20" i="1"/>
  <c r="AM20" i="1"/>
  <c r="AJ20" i="1"/>
  <c r="AG20" i="1"/>
  <c r="AD20" i="1"/>
  <c r="AA20" i="1"/>
  <c r="X20" i="1"/>
  <c r="AR20" i="1" s="1"/>
  <c r="AS20" i="1" s="1"/>
  <c r="BB20" i="1" s="1"/>
  <c r="BC20" i="1" s="1"/>
  <c r="BF20" i="1" s="1"/>
  <c r="BG20" i="1" s="1"/>
  <c r="BH20" i="1" s="1"/>
  <c r="BI20" i="1" s="1"/>
  <c r="BJ20" i="1" s="1"/>
  <c r="U20" i="1"/>
  <c r="AX19" i="1"/>
  <c r="AZ19" i="1" s="1"/>
  <c r="BD19" i="1" s="1"/>
  <c r="BE19" i="1" s="1"/>
  <c r="AQ19" i="1"/>
  <c r="AO19" i="1"/>
  <c r="AM19" i="1"/>
  <c r="AJ19" i="1"/>
  <c r="AG19" i="1"/>
  <c r="AD19" i="1"/>
  <c r="AA19" i="1"/>
  <c r="X19" i="1"/>
  <c r="AR19" i="1" s="1"/>
  <c r="AS19" i="1" s="1"/>
  <c r="BB19" i="1" s="1"/>
  <c r="BC19" i="1" s="1"/>
  <c r="BF19" i="1" s="1"/>
  <c r="BG19" i="1" s="1"/>
  <c r="BH19" i="1" s="1"/>
  <c r="U19" i="1"/>
  <c r="BD18" i="1"/>
  <c r="BE18" i="1" s="1"/>
  <c r="AX18" i="1"/>
  <c r="AZ18" i="1" s="1"/>
  <c r="AQ18" i="1"/>
  <c r="AO18" i="1"/>
  <c r="AM18" i="1"/>
  <c r="AJ18" i="1"/>
  <c r="AG18" i="1"/>
  <c r="AD18" i="1"/>
  <c r="AA18" i="1"/>
  <c r="X18" i="1"/>
  <c r="AR18" i="1" s="1"/>
  <c r="AS18" i="1" s="1"/>
  <c r="BB18" i="1" s="1"/>
  <c r="BC18" i="1" s="1"/>
  <c r="BF18" i="1" s="1"/>
  <c r="BG18" i="1" s="1"/>
  <c r="BH18" i="1" s="1"/>
  <c r="U18" i="1"/>
  <c r="AZ17" i="1"/>
  <c r="BD17" i="1" s="1"/>
  <c r="BE17" i="1" s="1"/>
  <c r="BF17" i="1" s="1"/>
  <c r="BG17" i="1" s="1"/>
  <c r="BH17" i="1" s="1"/>
  <c r="AX17" i="1"/>
  <c r="AQ17" i="1"/>
  <c r="AO17" i="1"/>
  <c r="AM17" i="1"/>
  <c r="AJ17" i="1"/>
  <c r="AG17" i="1"/>
  <c r="AD17" i="1"/>
  <c r="AA17" i="1"/>
  <c r="X17" i="1"/>
  <c r="U17" i="1"/>
  <c r="AR17" i="1" s="1"/>
  <c r="AS17" i="1" s="1"/>
  <c r="BB17" i="1" s="1"/>
  <c r="BC17" i="1" s="1"/>
  <c r="AZ16" i="1"/>
  <c r="BD16" i="1" s="1"/>
  <c r="BE16" i="1" s="1"/>
  <c r="AX16" i="1"/>
  <c r="AQ16" i="1"/>
  <c r="AO16" i="1"/>
  <c r="AM16" i="1"/>
  <c r="AJ16" i="1"/>
  <c r="AG16" i="1"/>
  <c r="AD16" i="1"/>
  <c r="AA16" i="1"/>
  <c r="X16" i="1"/>
  <c r="U16" i="1"/>
  <c r="AR16" i="1" s="1"/>
  <c r="AS16" i="1" s="1"/>
  <c r="BB16" i="1" s="1"/>
  <c r="BC16" i="1" s="1"/>
  <c r="AX15" i="1"/>
  <c r="AZ15" i="1" s="1"/>
  <c r="BD15" i="1" s="1"/>
  <c r="BE15" i="1" s="1"/>
  <c r="AQ15" i="1"/>
  <c r="AO15" i="1"/>
  <c r="AM15" i="1"/>
  <c r="AJ15" i="1"/>
  <c r="AG15" i="1"/>
  <c r="AD15" i="1"/>
  <c r="AA15" i="1"/>
  <c r="X15" i="1"/>
  <c r="U15" i="1"/>
  <c r="AR15" i="1" s="1"/>
  <c r="AS15" i="1" s="1"/>
  <c r="BB15" i="1" s="1"/>
  <c r="BC15" i="1" s="1"/>
  <c r="BF15" i="1" s="1"/>
  <c r="BG15" i="1" s="1"/>
  <c r="BH15" i="1" s="1"/>
  <c r="AX14" i="1"/>
  <c r="AZ14" i="1" s="1"/>
  <c r="BD14" i="1" s="1"/>
  <c r="BE14" i="1" s="1"/>
  <c r="AQ14" i="1"/>
  <c r="AO14" i="1"/>
  <c r="AM14" i="1"/>
  <c r="AJ14" i="1"/>
  <c r="AG14" i="1"/>
  <c r="AD14" i="1"/>
  <c r="AA14" i="1"/>
  <c r="X14" i="1"/>
  <c r="U14" i="1"/>
  <c r="AR14" i="1" s="1"/>
  <c r="AS14" i="1" s="1"/>
  <c r="BB14" i="1" s="1"/>
  <c r="BC14" i="1" s="1"/>
  <c r="BF14" i="1" s="1"/>
  <c r="BG14" i="1" s="1"/>
  <c r="BH14" i="1" s="1"/>
  <c r="AZ13" i="1"/>
  <c r="BD13" i="1" s="1"/>
  <c r="BE13" i="1" s="1"/>
  <c r="AX13" i="1"/>
  <c r="AQ13" i="1"/>
  <c r="AO13" i="1"/>
  <c r="AM13" i="1"/>
  <c r="AJ13" i="1"/>
  <c r="AG13" i="1"/>
  <c r="AD13" i="1"/>
  <c r="AA13" i="1"/>
  <c r="X13" i="1"/>
  <c r="U13" i="1"/>
  <c r="AR13" i="1" s="1"/>
  <c r="AS13" i="1" s="1"/>
  <c r="BB13" i="1" s="1"/>
  <c r="BC13" i="1" s="1"/>
  <c r="AZ12" i="1"/>
  <c r="BD12" i="1" s="1"/>
  <c r="BE12" i="1" s="1"/>
  <c r="AX12" i="1"/>
  <c r="AQ12" i="1"/>
  <c r="AO12" i="1"/>
  <c r="AM12" i="1"/>
  <c r="AJ12" i="1"/>
  <c r="AG12" i="1"/>
  <c r="AD12" i="1"/>
  <c r="AA12" i="1"/>
  <c r="X12" i="1"/>
  <c r="AR12" i="1" s="1"/>
  <c r="AS12" i="1" s="1"/>
  <c r="BB12" i="1" s="1"/>
  <c r="BC12" i="1" s="1"/>
  <c r="BF12" i="1" s="1"/>
  <c r="BG12" i="1" s="1"/>
  <c r="BH12" i="1" s="1"/>
  <c r="AZ11" i="1"/>
  <c r="BD11" i="1" s="1"/>
  <c r="BE11" i="1" s="1"/>
  <c r="AX11" i="1"/>
  <c r="AQ11" i="1"/>
  <c r="AO11" i="1"/>
  <c r="AM11" i="1"/>
  <c r="AJ11" i="1"/>
  <c r="AG11" i="1"/>
  <c r="AD11" i="1"/>
  <c r="AA11" i="1"/>
  <c r="X11" i="1"/>
  <c r="AR11" i="1" s="1"/>
  <c r="AS11" i="1" s="1"/>
  <c r="BB11" i="1" s="1"/>
  <c r="BC11" i="1" s="1"/>
  <c r="BF11" i="1" s="1"/>
  <c r="BG11" i="1" s="1"/>
  <c r="BH11" i="1" s="1"/>
  <c r="AZ10" i="1"/>
  <c r="BD10" i="1" s="1"/>
  <c r="BE10" i="1" s="1"/>
  <c r="AX10" i="1"/>
  <c r="AQ10" i="1"/>
  <c r="AO10" i="1"/>
  <c r="AM10" i="1"/>
  <c r="AJ10" i="1"/>
  <c r="AG10" i="1"/>
  <c r="AD10" i="1"/>
  <c r="AA10" i="1"/>
  <c r="X10" i="1"/>
  <c r="AR10" i="1" s="1"/>
  <c r="AS10" i="1" s="1"/>
  <c r="BB10" i="1" s="1"/>
  <c r="BC10" i="1" s="1"/>
  <c r="BF10" i="1" s="1"/>
  <c r="BG10" i="1" s="1"/>
  <c r="BH10" i="1" s="1"/>
  <c r="AZ9" i="1"/>
  <c r="BD9" i="1" s="1"/>
  <c r="BE9" i="1" s="1"/>
  <c r="AX9" i="1"/>
  <c r="AQ9" i="1"/>
  <c r="AO9" i="1"/>
  <c r="AM9" i="1"/>
  <c r="AJ9" i="1"/>
  <c r="AG9" i="1"/>
  <c r="AD9" i="1"/>
  <c r="AA9" i="1"/>
  <c r="X9" i="1"/>
  <c r="AR9" i="1" s="1"/>
  <c r="AS9" i="1" s="1"/>
  <c r="BB9" i="1" s="1"/>
  <c r="BC9" i="1" s="1"/>
  <c r="BF9" i="1" s="1"/>
  <c r="BG9" i="1" s="1"/>
  <c r="BH9" i="1" s="1"/>
  <c r="BI9" i="1" s="1"/>
  <c r="BD8" i="1"/>
  <c r="BE8" i="1" s="1"/>
  <c r="AX8" i="1"/>
  <c r="AZ8" i="1" s="1"/>
  <c r="AQ8" i="1"/>
  <c r="AO8" i="1"/>
  <c r="AM8" i="1"/>
  <c r="AJ8" i="1"/>
  <c r="AG8" i="1"/>
  <c r="AD8" i="1"/>
  <c r="AA8" i="1"/>
  <c r="X8" i="1"/>
  <c r="U8" i="1"/>
  <c r="BE7" i="1"/>
  <c r="AZ7" i="1"/>
  <c r="BD7" i="1" s="1"/>
  <c r="AX7" i="1"/>
  <c r="AQ7" i="1"/>
  <c r="AO7" i="1"/>
  <c r="AM7" i="1"/>
  <c r="AJ7" i="1"/>
  <c r="AG7" i="1"/>
  <c r="AD7" i="1"/>
  <c r="AA7" i="1"/>
  <c r="X7" i="1"/>
  <c r="U7" i="1"/>
  <c r="AR7" i="1" s="1"/>
  <c r="AS7" i="1" s="1"/>
  <c r="BB7" i="1" s="1"/>
  <c r="BC7" i="1" s="1"/>
  <c r="BF7" i="1" s="1"/>
  <c r="BG7" i="1" s="1"/>
  <c r="BH7" i="1" s="1"/>
  <c r="BJ6" i="1"/>
  <c r="AZ6" i="1"/>
  <c r="BD6" i="1" s="1"/>
  <c r="BE6" i="1" s="1"/>
  <c r="AX6" i="1"/>
  <c r="AQ6" i="1"/>
  <c r="AO6" i="1"/>
  <c r="AM6" i="1"/>
  <c r="AJ6" i="1"/>
  <c r="AG6" i="1"/>
  <c r="AD6" i="1"/>
  <c r="AA6" i="1"/>
  <c r="X6" i="1"/>
  <c r="AR6" i="1" s="1"/>
  <c r="AS6" i="1" s="1"/>
  <c r="BB6" i="1" s="1"/>
  <c r="BC6" i="1" s="1"/>
  <c r="BF6" i="1" s="1"/>
  <c r="BG6" i="1" s="1"/>
  <c r="BH6" i="1" s="1"/>
  <c r="U6" i="1"/>
  <c r="BJ5" i="1"/>
  <c r="AX5" i="1"/>
  <c r="AZ5" i="1" s="1"/>
  <c r="BD5" i="1" s="1"/>
  <c r="BE5" i="1" s="1"/>
  <c r="AQ5" i="1"/>
  <c r="AO5" i="1"/>
  <c r="AM5" i="1"/>
  <c r="AJ5" i="1"/>
  <c r="AG5" i="1"/>
  <c r="AD5" i="1"/>
  <c r="AA5" i="1"/>
  <c r="X5" i="1"/>
  <c r="U5" i="1"/>
  <c r="AZ4" i="1"/>
  <c r="BD4" i="1" s="1"/>
  <c r="BE4" i="1" s="1"/>
  <c r="AX4" i="1"/>
  <c r="AQ4" i="1"/>
  <c r="AO4" i="1"/>
  <c r="AM4" i="1"/>
  <c r="AJ4" i="1"/>
  <c r="AG4" i="1"/>
  <c r="AD4" i="1"/>
  <c r="AA4" i="1"/>
  <c r="X4" i="1"/>
  <c r="U4" i="1"/>
  <c r="AR4" i="1" s="1"/>
  <c r="AS4" i="1" s="1"/>
  <c r="BB4" i="1" s="1"/>
  <c r="BC4" i="1" s="1"/>
  <c r="BF4" i="1" s="1"/>
  <c r="BG4" i="1" s="1"/>
  <c r="BH4" i="1" s="1"/>
  <c r="BI30" i="1" l="1"/>
  <c r="BI10" i="1"/>
  <c r="BI12" i="1"/>
  <c r="AR8" i="1"/>
  <c r="AS8" i="1" s="1"/>
  <c r="BB8" i="1" s="1"/>
  <c r="BC8" i="1" s="1"/>
  <c r="BF8" i="1" s="1"/>
  <c r="BG8" i="1" s="1"/>
  <c r="BH8" i="1" s="1"/>
  <c r="BI8" i="1" s="1"/>
  <c r="BJ8" i="1" s="1"/>
  <c r="BF16" i="1"/>
  <c r="BG16" i="1" s="1"/>
  <c r="BH16" i="1" s="1"/>
  <c r="BI15" i="1" s="1"/>
  <c r="BJ15" i="1" s="1"/>
  <c r="AR5" i="1"/>
  <c r="AS5" i="1" s="1"/>
  <c r="BB5" i="1" s="1"/>
  <c r="BC5" i="1" s="1"/>
  <c r="BF5" i="1" s="1"/>
  <c r="BG5" i="1" s="1"/>
  <c r="BH5" i="1" s="1"/>
  <c r="BI4" i="1" s="1"/>
  <c r="BJ4" i="1" s="1"/>
  <c r="BF13" i="1"/>
  <c r="BG13" i="1" s="1"/>
  <c r="BH13" i="1" s="1"/>
  <c r="BI13" i="1" s="1"/>
  <c r="BJ13" i="1" s="1"/>
  <c r="AR26" i="1"/>
  <c r="AS26" i="1" s="1"/>
  <c r="BB26" i="1" s="1"/>
  <c r="BC26" i="1" s="1"/>
  <c r="BF26" i="1" s="1"/>
  <c r="BG26" i="1" s="1"/>
  <c r="BH26" i="1" s="1"/>
  <c r="BI25" i="1" s="1"/>
  <c r="BJ25" i="1" s="1"/>
  <c r="AR29" i="1"/>
  <c r="AS29" i="1" s="1"/>
  <c r="BB29" i="1" s="1"/>
  <c r="BC29" i="1" s="1"/>
  <c r="BF29" i="1" s="1"/>
  <c r="BG29" i="1" s="1"/>
  <c r="BH29" i="1" s="1"/>
  <c r="BI29" i="1" s="1"/>
  <c r="AR28" i="1"/>
  <c r="AS28" i="1" s="1"/>
  <c r="BB28" i="1" s="1"/>
  <c r="BC28" i="1" s="1"/>
  <c r="BF28" i="1" s="1"/>
  <c r="BG28" i="1" s="1"/>
  <c r="BH28" i="1" s="1"/>
  <c r="BI28" i="1" s="1"/>
  <c r="BJ31" i="1" s="1"/>
  <c r="BF37" i="1"/>
  <c r="BG37" i="1" s="1"/>
  <c r="BH37" i="1" s="1"/>
  <c r="BF47" i="1"/>
  <c r="BG47" i="1" s="1"/>
  <c r="BH47" i="1" s="1"/>
  <c r="AR24" i="1"/>
  <c r="AS24" i="1" s="1"/>
  <c r="BB24" i="1" s="1"/>
  <c r="BC24" i="1" s="1"/>
  <c r="BF24" i="1" s="1"/>
  <c r="BG24" i="1" s="1"/>
  <c r="BH24" i="1" s="1"/>
  <c r="BI24" i="1" s="1"/>
  <c r="BJ24" i="1" s="1"/>
  <c r="BI46" i="1"/>
  <c r="BJ46" i="1" s="1"/>
  <c r="BI48" i="1"/>
  <c r="AR33" i="1"/>
  <c r="AS33" i="1" s="1"/>
  <c r="BB33" i="1" s="1"/>
  <c r="BC33" i="1" s="1"/>
  <c r="BF33" i="1" s="1"/>
  <c r="BG33" i="1" s="1"/>
  <c r="BH33" i="1" s="1"/>
  <c r="BI33" i="1" s="1"/>
  <c r="BJ33" i="1" s="1"/>
  <c r="BF36" i="1"/>
  <c r="BG36" i="1" s="1"/>
  <c r="BH36" i="1" s="1"/>
  <c r="BI36" i="1" s="1"/>
  <c r="BJ36" i="1" s="1"/>
  <c r="BI27" i="1" l="1"/>
  <c r="BJ27" i="1" s="1"/>
  <c r="BI11" i="1"/>
  <c r="BI7" i="1"/>
  <c r="B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tc={00F2081E-A828-4731-90EA-A94F00DEEAF6}</author>
  </authors>
  <commentList>
    <comment ref="A8" authorId="0" shapeId="0" xr:uid="{00F2081E-A828-4731-90EA-A94F00DEEAF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materializó el riesgo</t>
      </text>
    </comment>
  </commentList>
</comments>
</file>

<file path=xl/sharedStrings.xml><?xml version="1.0" encoding="utf-8"?>
<sst xmlns="http://schemas.openxmlformats.org/spreadsheetml/2006/main" count="1519" uniqueCount="442">
  <si>
    <t>RIESGO</t>
  </si>
  <si>
    <t>DESCRIPCIÓN DE CONTROL</t>
  </si>
  <si>
    <t>EVALUACIÓN DE CONTROLES (GUÍA DAFP)</t>
  </si>
  <si>
    <t xml:space="preserve"> EVALUACIÓN DE LA EJECUCIÓN DEL CONTROL </t>
  </si>
  <si>
    <t xml:space="preserve">SOLIDEZ DEL CONTROL </t>
  </si>
  <si>
    <t>INFORMACIÓN LUCHA</t>
  </si>
  <si>
    <t>INFORMATIVO O FORMALIZACIÓN</t>
  </si>
  <si>
    <t>EFICIENCIA</t>
  </si>
  <si>
    <t xml:space="preserve">REQUISITOS FURAG </t>
  </si>
  <si>
    <t>RESULTADOS Y OBSERVACIONES FRENTE AL DISEÑO DE LOS CONTROLES</t>
  </si>
  <si>
    <t>EVALUACIÓN DE LA EJECUCIÓN DE LOS CONTROLES</t>
  </si>
  <si>
    <t>ID LUCHA</t>
  </si>
  <si>
    <t xml:space="preserve">FECHA IDENTIFICACIÓN </t>
  </si>
  <si>
    <t>PROCESO</t>
  </si>
  <si>
    <t>TIPO DE RIESGO</t>
  </si>
  <si>
    <t>NOMBRE DEL RIESGO</t>
  </si>
  <si>
    <t>RESPONSABLE</t>
  </si>
  <si>
    <t>NOMBRE DEL CONTROL</t>
  </si>
  <si>
    <t>DESCRIPCIÓN DEL CONTROL</t>
  </si>
  <si>
    <t>PERIODICIDAD PARA REPORTAR EJECUCIÓN DEL CONTROL</t>
  </si>
  <si>
    <t>ESTRATEGIA PARA COMBATIR RIESGO</t>
  </si>
  <si>
    <t>RESPONSABLE DE EJECUCIÓN</t>
  </si>
  <si>
    <t>TIPO</t>
  </si>
  <si>
    <t>IMPLEMENTACIÓN</t>
  </si>
  <si>
    <t>DOCUMENTACIÓN</t>
  </si>
  <si>
    <t>FRECUENCIA</t>
  </si>
  <si>
    <t>EVIDENCIA</t>
  </si>
  <si>
    <t>CALIFICACIÓN</t>
  </si>
  <si>
    <t>FECHA ÚLTIMA EVALUACIÓN</t>
  </si>
  <si>
    <t>¿LA ACCIÓN DESCRITA EN CONTROL ES COHERENTE CON EL RIESGO?
(SI / NO)</t>
  </si>
  <si>
    <t>OBSERVACIÓN</t>
  </si>
  <si>
    <t>¿EL CONTROL TIENE UN RESPONSABLE? (ASIGNADO O NO ASIGNADO)</t>
  </si>
  <si>
    <t>¿EL RESPONSABLE CUENTA CON AUTORIDAD Y UNA ADECUADA SEGREGACIÓN DE FUNCIONES?
(ADECUADO / INADECUADO)</t>
  </si>
  <si>
    <t>¿EL CONTROL TIENE UNA PERIODICIDAD?
(OPORTUNA/INOPORTUNA)</t>
  </si>
  <si>
    <t>¿EVIDENCIA O RASTRO DE LA EJECUCIÓN?</t>
  </si>
  <si>
    <t>¿CONTROL DOCUMENTADO  O SIN DOCUMENTAR? ¿FORMALIZADO EN DOCUMENTOS REGISTRADOS EN LUCHA (CARACTERIZACIÓN DE LOS PROCESOS)?</t>
  </si>
  <si>
    <t>TIPO DE CONTROL (PREVENTIVO, DETECTIVO O CORRECTIVO)</t>
  </si>
  <si>
    <t>FORMA DE EJECUCIÓN (CONTROL MANUAL O AUTOMÁTICO)</t>
  </si>
  <si>
    <t>¿MANEJO DE DESVIACIONES?</t>
  </si>
  <si>
    <t>PUNTAJE</t>
  </si>
  <si>
    <t>VALORACIÓN DISEÑO</t>
  </si>
  <si>
    <t>¿SE EVIDENCIÓ EN LA DESCRIPCIÓN DEL CONTROL, EL DOCUMENTO DÓNDE ESTE SE ENCUENTRA FORMALIZADO?</t>
  </si>
  <si>
    <t xml:space="preserve">OBSERVACIÓN </t>
  </si>
  <si>
    <t>EJECUCIÓN DE CONTROL</t>
  </si>
  <si>
    <t>MATERIALIZACIÓN</t>
  </si>
  <si>
    <t>VALORACIÓN EJECUCIÓN</t>
  </si>
  <si>
    <t>¿El control se ejecutó?  OCI</t>
  </si>
  <si>
    <t>DISEÑO/EJECUCIÓN</t>
  </si>
  <si>
    <t xml:space="preserve">SOLIDEZ INDIVIDUAL DEL CONTROL </t>
  </si>
  <si>
    <t>PROMEDIO CONTROLES ASOCIADOS A UN RIESGO</t>
  </si>
  <si>
    <t>SOLIDEZ CONJUNTO DE CONTROLES</t>
  </si>
  <si>
    <t>EVALUACIÓN OCI, ¿EL CONTROL ES EFECTIVO?</t>
  </si>
  <si>
    <t xml:space="preserve">- GESTION FINANCIERA
</t>
  </si>
  <si>
    <t>GESTIÓN</t>
  </si>
  <si>
    <t xml:space="preserve">POSIBILIDAD DE AFECTACIÓN ECONÓMICA AL RECIBIR MULTAS O SANCIONES POR PARTE DEL ENTE REGULADOR DEBIDO A LA REALIZACIÓN DE PAGOS INOPORTUNOS, ERRADOS O DE NO REALIZARLOS. (RIESGO PRESUPUESTAL).  </t>
  </si>
  <si>
    <t>DAYRA MARCELA ALDANA DÍAZ</t>
  </si>
  <si>
    <t>REVISAR LA DOCUMENTACIÓN ALLEGADA PARA EL PAGO DE LAS OBLIGACIONES O COMPROMISOS, DE ACUERDO CON EL CONTRATO Y LOS REQUISITOS DE LEY</t>
  </si>
  <si>
    <t>REVISAR LA DOCUMENTACIÓN ALLEGADA PARA EL PAGO DE LAS OBLIGACIONES O COMPROMISOS, DE ACUERDO CON EL CONTRATO Y LOS REQUISITOS DE LEY PROCEDIMIENTO: GF-PR-10 - GESTION DE PAGOS DE LA ENTIDAD</t>
  </si>
  <si>
    <t>MENSUAL</t>
  </si>
  <si>
    <t>REDUCIR</t>
  </si>
  <si>
    <t>- CLAUDIA PATRICIA VELASCO LÃPEZ
- MERCEDES TIBAVIZCO QUINTERO</t>
  </si>
  <si>
    <t>PREVENTIVO(25)</t>
  </si>
  <si>
    <t>MANUAL(15)</t>
  </si>
  <si>
    <t>DOCUMENTADO(0)</t>
  </si>
  <si>
    <t>CONTINUA(0)</t>
  </si>
  <si>
    <t>CON REGISTRO(0)</t>
  </si>
  <si>
    <t>SI</t>
  </si>
  <si>
    <t xml:space="preserve">El control descrito se encuentra asociado al riesgo identificado. Es coherente. </t>
  </si>
  <si>
    <t>Asignado</t>
  </si>
  <si>
    <t>El control cuenta con una persona responsable de la ejecución, Hingrid Julie Contreras Benavides, y una persona responsable del seguimiento, Zareth Ivana Doncel Baracaldo. A nombre propio</t>
  </si>
  <si>
    <t>Adecuado</t>
  </si>
  <si>
    <t xml:space="preserve">Se encuentra designado un responsable tanto de la ejecución como del seguimiento. Dando cumplimiento a lo establecido en el procedimiento "Administración de riesgos de gestión y corrupción (PG-GU-3)", numeral 4.  </t>
  </si>
  <si>
    <t>Oportuna</t>
  </si>
  <si>
    <t xml:space="preserve">El control tiene establecida una periodicidad de reporte de ejecución mensual. </t>
  </si>
  <si>
    <t>Incompleta</t>
  </si>
  <si>
    <r>
      <t xml:space="preserve">1. Se validó el cumplimiento del control acorde con lo establecido en el procedimiento  GF-PR-10 - Gestión de pagos de la entidad.  Puntos de control (actividades N° 2, 3 y 5)
2. De acuerdo con el procedimiento, se debe revisar la documentación allegada para el pago realizado a </t>
    </r>
    <r>
      <rPr>
        <b/>
        <sz val="11"/>
        <color rgb="FF000000"/>
        <rFont val="Arial"/>
        <family val="2"/>
      </rPr>
      <t>contratistas, proveedores</t>
    </r>
    <r>
      <rPr>
        <sz val="11"/>
        <color rgb="FF000000"/>
        <rFont val="Arial"/>
        <family val="2"/>
      </rPr>
      <t xml:space="preserve">, resoluciones, </t>
    </r>
    <r>
      <rPr>
        <b/>
        <sz val="11"/>
        <color rgb="FF000000"/>
        <rFont val="Arial"/>
        <family val="2"/>
      </rPr>
      <t>servicios públicos</t>
    </r>
    <r>
      <rPr>
        <sz val="11"/>
        <color rgb="FF000000"/>
        <rFont val="Arial"/>
        <family val="2"/>
      </rPr>
      <t xml:space="preserve">, convenios, planta de nómina, y demás pagos de la entidad.
3. En el aplicativo LUCHA, se observa que No se realizó el reporte de la ejecución del control de forma mensual. Durante la vigencia 2024, únicamente se cargaron los reportes el 2 de mayo de 2024 de lo que corresponde a los meses de enero, febrero, marzo y abril. Así mismo, se evidencia que esta acción se repite con frecuencia, ya que durante el año 2023 no se efectuaron los reportes mensuales como corresponde. 
4. Dentro de los soportes verificados se encuentran: Matriz Excel con seguimiento a los servicios públicos (el formato no esta documentado en LUCHA),  Matriz con seguimiento a proveedores, en el cual también se registran los convenios, el formato fue aprobado en lucha el 18 de septiembre de 2023, Código: GF-FO-35, matriz reporte radicados con seguimiento a los pagos realizados a los contratistas, en la que se incluyen resoluciones, el documento no esta aprobado en LUCHA. 
5. Se evidencia el seguimiento realizado por la segunda línea de defensa a través de acta de seguimiento I cuatrimestre, en la cual se determinó que no hubo materialización del riesgo y se realizó la solicitud de modificación a la Oficina Asesora de Planeación (OAP) de modificar el riesgo 2123. </t>
    </r>
  </si>
  <si>
    <t>Documentado</t>
  </si>
  <si>
    <t>En los documentos cargados del proceso de Gestión Financiera en Lucha, se encuentran:
1. Caracterización del proceso gestión financiera GF-CA-0.
2.  Procedimiento: GF-PR-10 - Gestión de pagos de la entidad.
3.  Formato: ficha de radicación proveedores (GF-FO-35).</t>
  </si>
  <si>
    <t>Preventivo</t>
  </si>
  <si>
    <t>Manual</t>
  </si>
  <si>
    <t>Definido</t>
  </si>
  <si>
    <t>Si</t>
  </si>
  <si>
    <t>En la descripción de control se específica que los documentos allegados deben ir acorde a lo establecido en el Procedimiento: GF-PR-10 - GESTION DE PAGOS DE LA ENTIDAD.</t>
  </si>
  <si>
    <t>El control se ejecuta de manera consistente por parte del responsable</t>
  </si>
  <si>
    <t>El control no se ejecuta por parte del responsable</t>
  </si>
  <si>
    <t>NO</t>
  </si>
  <si>
    <t xml:space="preserve">En la verificación de la ejecución del control se evidenció en el aplicativo LUCHA - Modulo de Riesgos, que No se realizó el reporte de la ejecución del control de forma mensual. Durante la vigencia 2024, únicamente se cargaron los reportes el 2 de mayo de 2024 de lo que corresponde a los meses de enero, febrero, marzo y abril. Así mismo, se evidencia que esta acción se repite con frecuencia, ya que durante el año 2023 no se efectuaron los reportes mensuales como corresponde.
De los documentos verificados se observa:
1.  Matriz Excel con seguimiento a los servicios públicos (el formato no esta documentado en LUCHA).
2.  Matriz con seguimiento a proveedores, en el cual también se registran los convenios, el formato fue aprobado en lucha el 18 de septiembre de 2023, Código: GF-FO-35.
3. Matriz reporte radicados con seguimiento a los pagos realizados a los contratistas, en la que se incluyen resoluciones, el documento no esta aprobado en LUCHA.
Por otra parte, se evidenció en el Acta de Seguimiento del 29 de abril de 2024, revisión y actualización a los riesgos de gestión, riesgos asociados a corrupción, riesgos de seguridad de la Información y sus respectivos controles a cargo del Proceso de Gestión Financiera, se constata que no hubo materialización del riesgo. </t>
  </si>
  <si>
    <t>De acuerdo con el análisis realizado del control, se determina que no se llevó a cabo un reporte adecuado en lo que respecta a la periodicidad mensual de la ejecución. Además, no se han documentado en el sistema LUCHA todos los formatos utilizados para efectuar los pagos de las obligaciones o compromisos de acuerdo con el contrato y los requisietos de ley,  según lo establecido en el procedimiento GF-PR-10 - GESTIÓN DE PAGOS DE LA ENTIDAD. Por consiguiente, se concluye que el control no ha sido efectivo.</t>
  </si>
  <si>
    <t>GENERAR REPORTES DE PAGO MENSUAL, IDENTIFICANDO LA EXISTENCIA DE PAGOS RECHAZADO PARA VALIDAR Y GENERAR EL NUEVO CARGUE.</t>
  </si>
  <si>
    <t>GENERAR REPORTES DE PAGO MENSUAL, IDENTIFICANDO LA EXISTENCIA DE PAGOS RECHAZADO PARA VALIDAR Y GENERAR EL NUEVO CARGUE.
PROCEDIMIENTO: GF-PR-10 - GESTION DE PAGOS DE LA ENTIDAD</t>
  </si>
  <si>
    <t xml:space="preserve">1. Se validó el cumplimiento del control acorde con lo establecido en el procedimiento  GF-PR-10 - Gestión de pagos de la entidad.  Puntos de control (actividades N° 25 y N° 26).
2. En el aplicativo LUCHA, se observa que No se realizó el reporte de la ejecución del control de forma mensual. Durante la vigencia 2024, únicamente se cargaron los reportes el 2 de mayo de 2024 de lo que corresponde a los meses de diciembre, enero, febrero, marzo y abril. Así mismo, se evidencia que esta acción se repite con frecuencia, ya que durante el año 2023 no se efectuaron los reportes mensuales como corresponde. 
3. Dentro del soporte verificado se encuentra:
Documento con reporte de pagos rechazados cada mes, sin embargo, se observa que el formato no esta documentado en LUCHA, así mismo, en ocasiones se carga el historial de pagos emitido por la Secretaría de Hacienda, lo que impide que haya uniformidad en los parametros establecidos y que se cargan en lucha para verificar el cumplimiento del control. 
4. Se evidencia el seguimiento realizado por la segunda línea de defensa a través de acta de seguimiento I cuatrimestre del 29 de abril de 2024, en la cual se determinó que no hubo materialización del riesgo y se realizó la solicitud de modificación a la Oficina Asesora de Planeación (OAP) de modificar el riesgo 2123. </t>
  </si>
  <si>
    <t xml:space="preserve">En los documentos cargados del proceso de Gestión Financiera en Lucha, se encuentran:
1. Caracterización del proceso gestión financiera GF-CA-0.
2.  Procedimiento: GF-PR-10 - Gestión de pagos de la entidad.
</t>
  </si>
  <si>
    <t xml:space="preserve">En la verificación de la ejecución del control se evidenció en el aplicativo LUCHA - Modulo de Riesgos, que No se realizó el reporte de la ejecución del control de forma mensual. Durante la vigencia 2024, únicamente se cargaron los reportes el 2 de mayo de 2024 de lo que corresponde a los meses de enero, febrero, marzo y abril. Así mismo, se evidencia que esta acción se repite con frecuencia, ya que durante el año 2023 no se efectuaron los reportes mensuales como corresponde.
De los documentos verificados se observa:
1.  Documento con reporte de pagos rechazados cada mes, No se encuentra documentado en LUCHA. 
2. Documento de historial de pagos emitido por la Secretaría de Hacienda, no se carga cada mes, solo para algunos casos,
Por otra parte, se evidenció en el Acta de Seguimiento del 29 de abril de 2024, revisión y actualización a los riesgos de gestión, riesgos asociados a corrupción, riesgos de seguridad de la Información y sus respectivos controles a cargo del Proceso de Gestión Financiera, se constata que no hubo materialización del riesgo. </t>
  </si>
  <si>
    <t>De acuerdo con el análisis realizado del control, se determina que no se llevó a cabo un reporte adecuado en lo que respecta a la periodicidad mensual de la ejecución, situación que se viene presentado de forma repetitiva.  Además, no se han documentado en el sistema LUCHA el formato utilizado para generar el reporte de pago mensual,  según lo establecido en el procedimiento GF-PR-10 - GESTIÓN DE PAGOS DE LA ENTIDAD. Por consiguiente, se concluye que el control no ha sido efectivo.</t>
  </si>
  <si>
    <t>EFECTUAR LA REVISIÓN DE LA LIQUIDACIÓN DE LOS PAGOS.</t>
  </si>
  <si>
    <t>EFECTUAR LA REVISIÓN DE LA LIQUIDACIÓN DE LOS PAGOS.
PROCEDIMIENTO:GF-PR-10 - GESTION DE PAGOS DE LA ENTIDAD</t>
  </si>
  <si>
    <t>- CLAUDIA PATRICIA VELASCO LÃPEZ</t>
  </si>
  <si>
    <t xml:space="preserve">1. Se validó el cumplimiento del control acorde con lo establecido en el procedimiento  GF-PR-10 - Gestión de pagos de la entidad.  Puntos de control (actividad N° 14).
2. En el aplicativo LUCHA, se observa que No se realizó el reporte de la ejecución del control de forma mensual. Durante la vigencia 2024, únicamente se cargaron los reportes el 2 de mayo de 2024 de lo que corresponde a los meses de diciembre, enero, febrero, marzo y abril. Así mismo, se evidencia que esta acción se repite con frecuencia, ya que durante el año 2023 no se efectuaron los reportes mensuales como corresponde. 
3. Dentro del soporte verificado se encuentra:
Ficha de radicación proveedores Código: GF-FO-35.
4. Se evidencia el seguimiento realizado por la segunda línea de defensa a través de acta de seguimiento I cuatrimestre del 29 de abril de 2024, en la cual se determinó que no hubo materialización del riesgo y se realizó la solicitud de modificación a la Oficina Asesora de Planeación (OAP) de modificar el riesgo 2123. </t>
  </si>
  <si>
    <t xml:space="preserve">En la verificación de la ejecución del control se evidenció en el aplicativo LUCHA - Modulo de Riesgos, que No se realizó el reporte de la ejecución del control de forma mensual. Durante la vigencia 2024, únicamente se cargaron los reportes el 2 de mayo de 2024 de lo que corresponde a los meses: diciembre,  enero, febrero, marzo y abril. Así mismo, se evidencia que esta acción se repite con frecuencia, ya que durante el año 2023 no se efectuaron los reportes mensuales como corresponde.
De los documentos verificados se observa:
1.  Se encuentra documentado en LUCHA: Ficha de radicación proveedores Código: GF-FO-35. 
Por otra parte, se evidenció en el Acta de Seguimiento del 29 de abril de 2024, revisión y actualización a los riesgos de gestión, riesgos asociados a corrupción, riesgos de seguridad de la Información y sus respectivos controles a cargo del Proceso de Gestión Financiera, se constata que no hubo materialización del riesgo. </t>
  </si>
  <si>
    <t xml:space="preserve">De acuerdo con el análisis realizado del control, se determina que no se llevó a cabo un reporte adecuado en lo que respecta a la periodicidad mensual de la ejecución, situación que se viene presentado de forma repetitiva.  
En cuanto al reporte de la ficha técnica de proveedores se evidencia que el documento ha sido diligenciado acorde con lo establecido. Se concluye que el control ha sido ejecutado sin oportunidad, por lo tanto no seria eficiente y no cumpliria con efectividad. </t>
  </si>
  <si>
    <t xml:space="preserve">- ATENCION A LA CIUDADANIA
</t>
  </si>
  <si>
    <t>POSIBILIDAD DE NO RESPONDER LAS PETICIONES CIUDADANAS DE CONFORMIDAD CON LO ESTABLECIDO EN LA LEY</t>
  </si>
  <si>
    <t>MARGARITA MARÍA RUA ATEHORTUA</t>
  </si>
  <si>
    <t>REALIZAR SEGUIMIENTO A LAS PETICIONES PARA VERIFICAR LOS TIEMPOS DE RESPUESTA</t>
  </si>
  <si>
    <t>INFORMAR A LA DEPENDENCIA Y/O PROCESO RESPONSABLE DE RESPONDER LA SOLICITUD, MEDIANTE EL ENVÍO DE UN CORREO ELECTRÓNICO SEMANAL, LA FECHA DE VENCIMIENTO DE LAS PETICIONES CIUDADANAS.
NOTA: CUANDO LAS DEPENDENCIAS NO RESPONDAN OPORTUNAMENTE LOS REQUERIMIENTOS SE DEBE INFORMAR ESTA SITUACIÓN AL RESPONSABLE DE LA OFICINA DE CONTROL INTERNO DISCIPLINARIO.</t>
  </si>
  <si>
    <t>TRIMESTRAL</t>
  </si>
  <si>
    <t>- KAREN ESTEFANI MORENO URREGO
- MARÃ­A VALENTINA CASTILLEJO CAYCEDO</t>
  </si>
  <si>
    <t xml:space="preserve">El control descrito se encuentra asociado al riesgo identficado. Es coherente. </t>
  </si>
  <si>
    <t>El control cuenta con dos responsables de la ejecución (Karen Estefani Moreno Urrego
y María Valentina Castillejo Caycedo) y una persona responsable del seguimiento, Diego Andrés Pedraza Peña. A nombre propio</t>
  </si>
  <si>
    <t xml:space="preserve">El control tiene establecida una periodicidad de reporte de ejecución trimestral. </t>
  </si>
  <si>
    <t>1.  En el aplicativo LUCHA se observa el reporte de la ejecución del control del 24 de marzo de 2024, en el que se evidencian los correos enviados con las alertas  sobre el vencimiento de las peticiones realizadas a los diferentes procesos de la entidad en lo que corresponde a los meses de diciembre y enero. Para la vigencia 2024, no se observan los correos enviados para el mes de febrero y marzo. 
2. Se evidencia el seguimiento realizado por la segunda línea de defensa a través de acta de seguimiento I cuatrimestre del 29 de abril de 2024, en la que se manifiesta que no hubo materialización de riesgos. 
3. El soporte de verificación corresponde a los correos enviados por parte del proceso, los cuales son suficienttes para validar si esta siendo efectivo el control, sin embargo, es importante realizar el cargue de los correos enviados de forma semanal durante cada trimestre.</t>
  </si>
  <si>
    <t xml:space="preserve">El  control se encuentra documentado en el procedimiento AC-PR-2 - Gestión de las Peticiones, Quejas, Reclamos, Sugerencias y Denuncias de la Ciudadanía (versión 10) como punto de control en la actividad N° 12 “Realizar seguimiento a las peticiones para verificar los tiempos de respuesta”, adicionalmente se encuentra establecido en la política de operación 4.7. </t>
  </si>
  <si>
    <t>No</t>
  </si>
  <si>
    <t>En la descripción de control  NO se específica el documento donde se encuentra formalizado.</t>
  </si>
  <si>
    <t xml:space="preserve">En la verificación de la ejecución del control se evidenció en el aplicativo LUCHA - Modulo de Riesgos, que No se realizó el reporte de la ejecución del control de forma trimestral. Durante la vigencia 2024, se cargaron los reportes el 24 de marzo de 2024 de lo que corresponde a los meses: diciembre y enero,  quedando por fuera los reportes de febrero y marzo. Así mismo, se evidencia que esta acción se repite con frecuencia, ya que durante el año 2023 no se efectuaron los reportes trimestrales como corresponde.
De los documentos verificados se observa:
1.  Correo electrónico.
Por otra parte, se evidenció en el Acta de Seguimiento del 29 de abril de 2024, revisión y actualización a los riesgos de gestión, riesgos asociados a corrupción, riesgos de seguridad de la Información y sus respectivos controles a cargo del Proceso de atención a la ciudadanía.  Se constata que no hubo materialización del riesgo. </t>
  </si>
  <si>
    <t xml:space="preserve">De acuerdo con el análisis realizado del control, se determina que no se llevó a cabo un reporte adecuado en lo que respecta a la periodicidad trimestral de la ejecución, situación que se viene presentado de forma repetitiva.  En cuanto a la ejecución del control no fue posible validar el cumplimiento del primer trimestre 2024 debido a que únicamente se encontraban los soportes de diciembre y enero. Por lo anterior se determina que el control no esta siendo eficiente y no estaria siendo efectivo. </t>
  </si>
  <si>
    <t xml:space="preserve">- GESTION CONTRACTUAL
</t>
  </si>
  <si>
    <t>POSIBILIDAD DE PUBLICACIONES DE ACTOS CONTRACTUALES FUERA DE LOS TÉRMINOS LEGALES, DEBIDO AL INOPORTUNO TIEMPO DEL REQUERIMIENTO NORMATIVO.</t>
  </si>
  <si>
    <t>LUIS GUILLERMO FLECHAS SALCEDO</t>
  </si>
  <si>
    <t>REALIZAR EL ENVIÓ DE CORREO ELECTRÓNICO EN EL SEGUNDO DÍA HÁBIL DEL CUMPLIMIENTO DEL TERMINO PERENTORIO A LOS SUPERVISORES PARA REALIZAR EL CARGUE DE LOS DOCUMENTOS DE PERFECCIONAMIENTO DEL CONTRATO.</t>
  </si>
  <si>
    <t>REALIZAR EL ENVIÓ DE CORREO ELECTRÓNICO EN EL SEGUNDO DÍA HÁBIL DEL CUMPLIMIENTO DEL TERMINO PERENTORIO A LOS SUPERVISORES PARA REALIZAR EL CARGUE DE LOS DOCUMENTOS DE PERFECCIONAMIENTO DEL CONTRATO.
GC-MA-1 MANUAL DE CONTRATACIÓN Y SUPERVISIÓN</t>
  </si>
  <si>
    <t>- CAMILA ANDREA MERCHÃ¡N RINCÃ³N
- NATALIA NARANJO ROJAS</t>
  </si>
  <si>
    <t>El control cuenta con dos responsables de la ejecución (-Camila Andrea Merchán Rincón, Natalia Naranjo Rojas) y una persona responsable del seguimiento, Jennifer Lorena Moreno Arcila. A nombre propio</t>
  </si>
  <si>
    <t>1.  En el aplicativo LUCHA no se cargaron los soportes o evidencias de la ejecución del control.
2. No se encuentra cargada  el acta de seguimiento por parte de la OAP en lo que corresponde al I cuatrimestre.
 3. No hay soportes de verificación cargados para validar el cumplimiento del control, 
4. A través de acta de seguimiento de la Oficina Asesora de Planeación del 26 de abril de 2024 al proceso de gestión contractual, se verificó que el riesgo fue materializado. 
" Descripción del Evento: Se publicaron documentos extemporáneos en plataforma SECOP II (ARL-RP).
 Descripción del Impacto: La publicación extemporánea de los documentos contractuales en las plataformas transaccionales, genera una Investigación disciplinaria directamente al Supervisor del contrato.
 Plan de contingencia y/o (controles Correctivos): Se solicitará con la inactivación del riesgo de gestión ID 2134 ya que es un Riesgo que no recae en la Dirección de Contratación sino en la Supervisión del Contrato. "</t>
  </si>
  <si>
    <t>Sin documentar</t>
  </si>
  <si>
    <t xml:space="preserve">El control no se encuentra documentado. </t>
  </si>
  <si>
    <t>En la descripción del control se específica que el documento debe estar documentado en: 
GC-MA-1 MANUAL DE CONTRATACIÓN Y SUPERVISIÓN</t>
  </si>
  <si>
    <t xml:space="preserve">No se ejecutó el control. </t>
  </si>
  <si>
    <t xml:space="preserve">De acuerdo con el análisis realizado del control, se determina que no se llevo a cabo el reporte de la ejecución del control en el aplicativo LUCHA, incumplimiendo así con la periodicidad establecida. Así mismo,  no se encuentran los soportes de las evidencias que permitan validar su ejecución. Por lo anterior, se concluye que el control no es efectivo.  Adicionalmente, se materializo el riesgo. 
</t>
  </si>
  <si>
    <t xml:space="preserve">- GESTION TECNOLOGICA
</t>
  </si>
  <si>
    <t>POSIBLES CAÍDAS DE RED DE COMUNICACIONES Y SISTEMAS DE INFORMACIÓN DE LA ENTIDAD</t>
  </si>
  <si>
    <t>CARLOS ALFONSO GAITÁN SANCHEZ</t>
  </si>
  <si>
    <t>REALIZAR LA PROGRAMACIÓN DE MANTENIMIENTO CORRECTIVO Y PREVENTIVO SERVIDORES Y EQUIPOS DE COMUNICACIONES.</t>
  </si>
  <si>
    <t>Programación de mantenimiento correctivo y preventivo servidores y equipos de comunicaciones. Procedimiento: GT-MA-1 - MANUAL GESTIÓN TECNOLÓGICA, GT-MA-4 - MANUAL DE DESARROLLO O MANTENIMIENTO DE SISTEMAS DE INFORMACIÓN</t>
  </si>
  <si>
    <t>SEMESTRAL</t>
  </si>
  <si>
    <t>- MIGUEL ALBERTO BERNAL GARNICA
- GIOVANNY BENITEZ MORALES
- JOHAN RODRIGO BARRIOS HERNANDEZ</t>
  </si>
  <si>
    <t>ESTABLECER CONTROL DE ACCESO AL  CENTRO DE CÓMPUTO</t>
  </si>
  <si>
    <t>ESTABLECER CONTROL DE ACCESO AL  CENTRO DE CÓMPUTO. PROCEDIMIENTO: GT-MA-1 - MANUAL GESTIÓN TECNOLÓGICA,  GT-MA-3 - MANUAL DE POLITICAS ESPECIFICAS DE SEGURIDAD DE LA INFORMACION</t>
  </si>
  <si>
    <t>CUATRIMESTRAL</t>
  </si>
  <si>
    <t>POSIBLE PERDÍA DE LA INFORMACIÓN CONFIDENCIAL DE LA ENTIDAD</t>
  </si>
  <si>
    <t>REALIZAR BACKUP DE SERVIDORES, APLICACIONES Y CONFIGURACIONES SEGÚN POLITICA DE BACKUP PARA LA SDMUJER</t>
  </si>
  <si>
    <t>REALIZAR BACKUP DE SERVIDORES, APLICACIONES Y CONFIGURACIONES SEGÚN POLÍTICA DE BACKUP
PARA LA SDMUJER GT-MA-1 - MANUAL GESTIÓN TECNOLÓGICA</t>
  </si>
  <si>
    <t>- GLEIDY JENIFFER JEREZ MAYORGA
- MIGUEL ALBERTO BERNAL GARNICA
- GIOVANNY BENITEZ MORALES
- JOHAN RODRIGO BARRIOS HERNANDEZ</t>
  </si>
  <si>
    <t>MONITOREAR LAS AMENAZAS QUE PUEDAN VULNERAR LOS EQUIPOS DE CÓMPUTO, ASÍ COMO LA INFORMACIÓN DE LA ENTIDAD</t>
  </si>
  <si>
    <t>MONITOREAR LAS AMENAZAS QUE PUEDAN VULNERAR LOS EQUIPOS DE CÓMPUTO, ASÍ COMO LA INFORMACIÓN DE LA ENTIDAD. PROCEDIMIENTO:GT-MA-1 - MANUAL GESTIÓN TECNOLÓGICA, GT-MA-3 - MANUAL DE POLITICAS ESPECIFICAS DE SEGURIDAD DE LA INFORMACIÓN</t>
  </si>
  <si>
    <t xml:space="preserve">- GESTION DISCIPLINARIA
</t>
  </si>
  <si>
    <t>CORRUPCIÓN</t>
  </si>
  <si>
    <t>POSIBILIDAD RECIBIR O SOLICITAR DADIVAS PARA ALTERAR EL CURSO DE UNA ACTUACIÓN DISCIPLINARIA EN SU PROCEDIMIENTO, TÉRMINOS Y/O LAS DECISIONES DE FONDO QUE SE PROFIERAN EN BENEFICIO PROPIO O DE UN TERCERO.</t>
  </si>
  <si>
    <t>Erika Cervantes Linero</t>
  </si>
  <si>
    <t>VERIFICAR LOS PROYECTOS REALIZADOS</t>
  </si>
  <si>
    <t>VERIFICAR LOS PROYECTOS REALIZADOS DE ACUERDO A LAS PRUEBAS LEGALMENTE APORTADAS AL PROCESO DISCIPLINARIO
PROCEDIMIENTO: GDIS-PR-2 - DISCIPLINARIO ORDINARIO</t>
  </si>
  <si>
    <t>- ESPERANZA GIL ESTEVEZ</t>
  </si>
  <si>
    <t>El control cuenta con un mismo responsable de la ejecución y seguimiento, Esperanza Gil Estevez.</t>
  </si>
  <si>
    <t>Inadecuado</t>
  </si>
  <si>
    <t>Se encuentra designado un mismo responsable tanto de la ejecución como del seguimiento. incumplimiento  lo establecido en el procedimiento "Administración de riesgos de gestión y corrupción (PG-GU-3)", numeral 4.</t>
  </si>
  <si>
    <t>Completa</t>
  </si>
  <si>
    <t>1. En el aplicativo LUCHA  a través de acta de seguimiento se realiza el seguimiento a los proyectos realizados. En el soporte adjunto, es posible validar el cumplimiento de la acción.
2. En cuanto a la fecha de reporte de ejecución del control, se observa que para el primer cuatrimestre vigencia 2024, se elaboró el reporte de ejecución el 27 de marzo de 2024.  Se observa que se ha dado cumplimiento con el cargue de la ejecución del control en lo que corresponde a la vigencia 2023. 
3.  Como soporte de verificación de cumplimiento del control se cuenta con acta de seguimiento. Documento oficial descargado de LUCHA.
4.  Se evidencia el seguimiento realizado por la segunda línea de defensa a través de acta de seguimiento I cuatrimestre del 23 de abril de 2024, en la cual se determinó que no hubo materialización del riesgo .</t>
  </si>
  <si>
    <t xml:space="preserve">El  control se encuentra documentado en el procedimiento "Administración de riesgos de gestión y corrupción (PG-GU-3)", numeral 6. </t>
  </si>
  <si>
    <t>En la descripción del control se específica que debe estar documentado en el proceso disciplinario, procedimiento   GDIS-PR-2 - DISCIPLINARIO ORDINARIO</t>
  </si>
  <si>
    <t xml:space="preserve">El control se ha ejecutado, en LUCHA se encuentran los respectivos soportes. </t>
  </si>
  <si>
    <t xml:space="preserve">De acuerdo con el análisis realizado del control, se determina que se estan llevando a cabo los reportes de la ejecución en el aplicativo LUCHA, cumplimiendo así con la periodicidad establecida. Así mismo,  se encuentran los soportes de las evidencias que permiten validar su ejecución. Por lo anterior, se concluye que el control es efectivo. </t>
  </si>
  <si>
    <t>REALIZAR SEGUIMIENTO SEMESTRAL A LOS PROCESOS DISCIPLINARIOS MEDIANTE LA ELABORACIÓN, ENTREGA Y  REVISIÓN DE INFORME DE ESTADO DE PROCESOS DISCIPLINARIOS.</t>
  </si>
  <si>
    <t>REALIZAR SEGUIMIENTO SEMESTRAL A LOS PROCESOS DISCIPLINARIOS MEDIANTE LA ELABORACIÓN, ENTREGA Y REVISIÓN DE INFORME DE ESTADO DE PROCESOS DISCIPLINARIOS.
PROCEDIMIENTO: GDIS-PR-2 - DISCIPLINARIO ORDINARIO</t>
  </si>
  <si>
    <t>- Erika Cervantes Linero
- Esperanza Gil Estevez</t>
  </si>
  <si>
    <t>El control cuenta con dos responsables de la ejecución (Erika de Lourdes Cervantes Linero, Esperanza Gil Estevez) y una persona responsable del seguimiento, Esperanza Gil Estevez. A nombre propio</t>
  </si>
  <si>
    <t xml:space="preserve">El control tiene establecida una periodicidad de reporte de ejecución semestral. </t>
  </si>
  <si>
    <t>1. En el aplicativo LUCHA  se evidencia el reporte de ejecución del control de los dos semestres de la vigencia 2023, cargados el 30 de junio de 2023 y 23 de diciembre de 2023. por lo que es posible validar su ejecución. Así mismo, en el contenido del informe es posible verificar que se efectuó el seguimiento a los procesos disciplinarios. 
Cabe aclarar que para la vigencia 2024, aún estan en ejecución del control, ya que no se ha culminado el primer semestre y por este motivo no se evidencia soporte de ejecución cargado en LUCHA.
2.  Como soporte de verificación de cumplimiento del control se cuenta con informe de seguimiento debidamente diligenciado y firmado. Documento oficial.
3.Se evidencia el seguimiento realizado por la segunda línea de defensa a través de acta de seguimiento I cuatrimestre del 23 de abril de 2024, en la cual se determinó que no hubo materialización del riesgo .</t>
  </si>
  <si>
    <t xml:space="preserve">El  control se encuentra documentado en el procedimiento "Administración de riesgos de gestión y corrupción (PG-GU-3)", numeral 60. </t>
  </si>
  <si>
    <t xml:space="preserve">De acuerdo con el análisis realizado del control, se determina que se estan llevando a cabo los reportes de la ejecución en el aplicativo LUCHA, cumplimiendo así con la periodicidad establecida. Así mismo,  se encuentran los soportes de las evidencias que permitan validar su ejecución. Por lo anterior, se concluye que el control es efectivo. </t>
  </si>
  <si>
    <t xml:space="preserve">- GESTION DEL CONOCIMIENTO
- PROMOCION DE LA PARTICIPACION Y REPRESENTACION DE LAS MUJERES
- ATENCION A LA CIUDADANIA
- GESTION DEL SISTEMA DISTRITAL DE CUIDADO
- DESARROLLO DE CAPACIDADES PARA LA VIDA DE LAS MUJERES
</t>
  </si>
  <si>
    <t>POSIBILIDAD DE RECIBIR O SOLICITAR DÁDIVAS POR LA PRESTACIÓN DE LOS SERVICIOS OFERTADOS POR LA ENTIDAD PARA BENEFICIO PROPIO O DE UN TERCERO</t>
  </si>
  <si>
    <t>Margarita María Rua Atehortua</t>
  </si>
  <si>
    <t>REALIZAR LA VERIFICACIÓN DE LA INCLUSIÓN Y PUBLICACIÓN DEL MENSAJE DE GRATUIDAD EN LOS DIFERENTES CANALES DE ATENCIÓN DE LA ENTIDAD.</t>
  </si>
  <si>
    <t>MITIGAR</t>
  </si>
  <si>
    <t>- Angie Julieth Bustos Gonzalez
- Diego AndrÃ©s Pedraza
- Angelica Maria Diaz Guevara</t>
  </si>
  <si>
    <t>SIN DOCUMENTAR (0)</t>
  </si>
  <si>
    <t>SIN REGISTRO(0)</t>
  </si>
  <si>
    <t>El control cuenta con una persona responsable de la ejecución, Angelica Maria Diaz Guevara y una persona responsable del seguimiento, Diego Andrés Pedraza Peña. A nombre propio</t>
  </si>
  <si>
    <t>1. En el aplicativo LUCHA  se evidencia el reporte de ejecución del control  con fechas del 07/09/2023	y  23/02/2024. Lo que evidencia que hay una diferencia de 5 meses entre los reportes. Se sugiere dar cumplimiento a la periodicidad establecida en el control y realizar el cargue de las evidencias cada seis meses. 
2. De los soportes cargados, se evidencian soportes de las publicaciones de mensajes de gratuidad de los servicios que brinda la SDMujer a través de sus canales de atención presencial, telefónico y virtual (página web y chat). 
A través de los soportes cargados, es posible validar que se esta realizando la verificación de la publicación e inclusión de los mensajes de gratuidad por parte de la Subsecretaría de Gestión Corporativa a través del proceso de Atención a la Ciudadanía, sin embargo, en los soportes no se evidencian fechas de cumplimiento, por lo que se sugiere incluirlas para los próximos reportes.
3.Se evidencia el seguimiento realizado por la segunda línea de defensa a través de acta de seguimiento I cuatrimestre del 29 de abril de 2024, en la cual se determinó que no hubo materialización del riesgo .</t>
  </si>
  <si>
    <t>El control se ejecuta algunas veces por parte del responsable.</t>
  </si>
  <si>
    <t xml:space="preserve">De acuerdo con el análisis realizado del control, se determina que  se llevó a cabo un reporte de la ejecución del control, sin embargo, en lo que respecta a la periodicidad semestral, no se esta dando cumplimiento. Además, no  es posible validar la fecha de los soportes incluidos, por lo que es importante incluirlas con el fin de validar su cumplimiento en cuanto a eficiencia.  En cuanto a la documentación del control en la caracterización del proceso o documentos registrados en lucha, no se evidencia la inclusión.Por lo anterior se determina que el control no ha sido efectivo. </t>
  </si>
  <si>
    <t>VERIFICAR A TRAVÉS DE LOS DOCUMENTOS (CORREOS, FOLLETOS, REDES SOCIALES) QUE LA INFORMACIÓN ACERCA DE LOS SERVICIOS DIVULGADOS Y OFERTADOS PARA LA GENERACIÓN DE INGRESOS DE LAS MUJERES, CUENTE CON LOS ANUNCIOS DE GRATUIDAD DE LOS MISMOS.</t>
  </si>
  <si>
    <t>- Ana Daniela Pineda Tobasia</t>
  </si>
  <si>
    <t>El control cuenta con una persona responsable de la ejecución, Ana Daniela Pineda Tobasia y una persona responsable del seguimiento, Denis Helbert Morales Roa. A nombre propio</t>
  </si>
  <si>
    <t xml:space="preserve">El control tiene establecida una periodicidad de reporte de ejecución cuatrimestral. </t>
  </si>
  <si>
    <t>1. En el aplicativo LUCHA  se evidencia el reporte de ejecución del control  con fechas del 30/04/2024y 22/12/2023. Lo que evidencia que hay una diferencia de 4 meses entre los reportes. y se esta dando cumplimiento a la periodicidad establecida para la ejecución del control. 
2. De los soportes cargados, se evidencian soportes de las publicaciones de mensajes de gratuidad de los servicios que brinda la SDMujer a través de sus canales de atención presencial, telefónico y virtual (página web y chat), para la generación de ingreso laboral de las mujeres, como parte de la Estrategia de Emprendimiento y Empleabilidad.
A través de los soportes cargados, es posible validar que se esta realizando la verificación de la publicación e inclusión de los mensajes de gratuidad por parte de la SdMujer, sin embargo, en los soportes no se evidencian fechas de cumplimiento de los meses de enero y febrero, por lo que se sugiere incluirlas para los próximos reportes.
3.Se evidencia el seguimiento realizado por la segunda línea de defensa a través de acta de seguimiento I cuatrimestre del 29  de abril de 2024, en la cual se determinó que no hubo materialización del riesgo .</t>
  </si>
  <si>
    <t xml:space="preserve">De acuerdo con el análisis realizado del control, se determina que  se llevó a cabo un reporte de la ejecución del control dando cumplimiento a la periodicidad establecida, sin embargo, no se cargaron soportes de los meses de enero y febrero. Se sugiere incluir evidencias de cumplimiento del primer cuatrimestre. En cuanto a la documentación del control en la caracterización del proceso o documentos registrados en lucha, no se evidencia la inclusión. Por lo anterior se determina que el control no ha sido efectivo. </t>
  </si>
  <si>
    <t>VERIFICAR QUE LA INFORMACIÓN ACERCA DE LOS SERVICIOS OFERTADOS INCLUYA SU GRATUIDAD EN LAS SOCIALIZACIONES DE LAS MANZANAS DE CUIDADO</t>
  </si>
  <si>
    <t>- Ivette Shirley Sepulveda Sanabria
- Rafael Eduardo Ronderos GarcÃ­a</t>
  </si>
  <si>
    <t>El control cuenta con tres personas responsables de la ejecución, Girlesa Andrea Santos Medina, Jacqueline Marin Perez, Nestor Moreno Gutierrez y una persona responsable del seguimiento, Jacqueline Marin Perez. A nombre propio</t>
  </si>
  <si>
    <t>1. En el aplicativo LUCHA  se evidencia el reporte de ejecución del control  con fechas del 29/04/2024, 26/04/2024 y 30/08/2023. Lo que evidencia que hay una diferencia de 8 meses entre los reportes. y NO se esta dando cumplimiento a la periodicidad establecida para la ejecución del control. 
2.  NO se cargaron las evidencias de ejecución del control. únicamente se cargo la descripción de la actividad. No es posible validar la efectividad del control.
3.Se evidencia el seguimiento realizado por la segunda línea de defensa a través de acta de seguimiento I cuatrimestre del 29  de abril de 2024, en la cual se determinó que no hubo materialización del riesgo .</t>
  </si>
  <si>
    <t xml:space="preserve">De acuerdo con el análisis realizado del control, se determina que no se llevo a cabo el reporte de la ejecución del control en el aplicativo LUCHA, incumplimiendo así con la periodicidad establecida. Así mismo,  no se encuentran los soportes de las evidencias que permitan validar su ejecución, por lo que se puede materializar un riesgo. Por lo anterior, se concluye que el control no es efectivo. </t>
  </si>
  <si>
    <t>VERIFICAR IN SITU LOS PROCESOS DE FORMACIÓN</t>
  </si>
  <si>
    <t>VISITAS IN SITU CON EL FIN DE VERIFICAR LA IMPLEMENTACIÓN DE LOS PROCESOS DE FORMACIÓN DE ACUERDO AL PROCEDIMIENTO Y LINEAMIENTO DE LA ESTRATEGIA DE PROCESOS DE FORMACIÓN, INCLUIDA LA DIVULGACIÓN DE LA GRATUIDAD DE LOS PROCESOS DE FORMACIÓN A LA CIUDADANÍA, LA APLICACIÓN DE LAS METODOLOGÍAS ESTABLECIDAS Y EL ESTADO DE LOS RECURSOS FÍSICOS DE LOS CID</t>
  </si>
  <si>
    <t>- Claudia Marcela Diaz</t>
  </si>
  <si>
    <t>El control cuenta con un responsable de la ejecución, Claudia Marcela Díaz Pérez y una persona responsable del seguimiento, Lesly Paola Nino Palencia.</t>
  </si>
  <si>
    <t>1. En el aplicativo LUCHA  se evidencia el reporte de ejecución del control  con fechas del 19/04/2024, 19/12/2023 y 29/08/2023. Lo que evidencia que hay una diferencia de 4 meses entre los reportes, y se esta dando cumplimiento a la periodicidad establecida para la ejecución del control. 
2.  En cuanto a los soportes verificados, se identificó que para la vigencia 2024, se realizaron visitas in situ. Como evidencia, adjuntan "FICHAS VERIFICACIÓN VISITAS IN SITU CENTROS DE INCLUSIÓN DIGITAL". Sin embargo, se observa que hay espacios sin diligenciar o incompletos, por lo que es importante efectuar mejoras relacionadas con el diligenciamiento de los formatos que permiten validar el cumplimiento del control.
Las visitas realizadas se efectuaron en las siguientes fechas y localidades:
*10/02/2024, no se incluye localidad. 
*22/03/2024, en la localidad de Chapinero. 
*18/03/2024, en la localidad de Engativa. 
*18/03/2024, en la localidad de Fontibón.
Es importante incluir en los soportes el cronograma de las visitas que se tienen porgramadas a realizar para el cuatrimestre con el fin de validar su cumplimiento. 
3.Se evidencia el seguimiento realizado por la segunda línea de defensa a través de acta de seguimiento I cuatrimestre del 29 de abril de 2024, en la cual se determinó que no hubo materialización del riesgo .</t>
  </si>
  <si>
    <t>El control se encuentra documentado en el proceso de gestión del conocimiento,  procedimiento GDC-PR-3 - lineamientos metodológicos para procesos de formación - V6. Numeral 14.</t>
  </si>
  <si>
    <t xml:space="preserve">Si </t>
  </si>
  <si>
    <t xml:space="preserve">En la descripción de control  se menciona la estrategia de procesos de formación, incluida la gratuidad de los procesos de formación a la ciudadanía.  </t>
  </si>
  <si>
    <t xml:space="preserve">De acuerdo con el análisis realizado del control, se determina que se estan llevando a cabo los reportes de la ejecución en el aplicativo LUCHA, cumplimiendo así con la periodicidad establecida. sin embargo, se observa que en los soportes adjuntos no es posible validar el cronograma de las visitas que se tienen programadas para el cuatrimestra, asi mismo, en las fichas de verificación visitas in situ centros de inclusión digital" hay espacios que no fueron diligenciados o información incompleta. Por lo anterior, se determina que el control no es efectivo. </t>
  </si>
  <si>
    <t>VERIFICAR QUE NO EXISTA CONFLICTO DE INTERESES ENTRE EL PERSONAL DE LA DIRECCIÓN DE TERRITORIALIZACIÓN DE DERECHOS Y PARTICIPACIÓN QUE REALIZAN ACTIVIDADES CON EDILESAS Y LAS EDILESAS DE BOGOTÁ.</t>
  </si>
  <si>
    <t>VERIFICAR QUE NO EXISTA CONFLICTO DE INTERESES ENTRE EL PERSONAL DE LA DIRECCIÓN DE TERRITORIALIZACIÓN DE DERECHOS Y PARTICIPACIÓN QUE REALIZAN ACTIVIDADES CON EDILESAS Y LAS EDILESAS DE BOGOTÁ. PROCEDIMIENTO: PPRM- ACOMPAÑAMIENTO TECNICO A LAS EDILESAS DE LAS JUNTAS ADMINISTRADORAS LOCALES DE BOGOTA</t>
  </si>
  <si>
    <t>- Maria Carlina Galindo Villalba</t>
  </si>
  <si>
    <t>El control cuenta con un responsable de la ejecución, Maria Carlina Galindo Villalba y una persona responsable del seguimiento, Gladys Marcela Enciso Gaitan.</t>
  </si>
  <si>
    <t>1. En el aplicativo LUCHA se evidencia el cargue de la ejecución de los controles con fechas del 12/03/2024, 09/10/2023, 26/06/2023. Para la vigencia 2024 se observa que hay una diferencia de cinco meses con relación último reporte cargado durante la vigencia 2023. lo que implica que se cargo de forma extemporanea. 
2. De los documentos verificados, la dependencia adjuntó 16 PDF de formatos diligenciados "Declaración de conflicto de interés en actividades con edilesas, PPRM-FO-3, V1"  debidamente diligenciados y firmados. Se observa que se esta ejecutando el control y que es efectivo de acuerdo con lo establecido. 
3. Se evidencia el seguimiento realizado por la segunda línea de defensa a través de acta de seguimiento I cuatrimestre del 29 de abril de 2024, en la cual se determinó que no hubo materialización del riesgo .</t>
  </si>
  <si>
    <t>El control se encuentra documentado en el proceso de Promoción de la Participación y Representación de las Mujeres-PR-10 - Acompañamiento técnico a las edilesas de las juntas administradoras locales de  Bogotá - V3. Punto 3</t>
  </si>
  <si>
    <t>En la descripción del control se menciona el procedimiento: PPRM- ACOMPAÑAMIENTO TECNICO A LAS EDILESAS DE LAS JUNTAS ADMINISTRADORAS LOCALES DE BOGOTA</t>
  </si>
  <si>
    <t>De acuerdo con el análisis realizado del control, se determina que  se llevó a cabo un reporte de la ejecución del control, sin embargo, en lo que respecta a la periodicidad cuatrimestral, no se esta dando cumplimiento. Por otro lado, con relación a la ejecución del control se determinó que existen registros suficientes para su cumplimiento y que los mismos se encuentran debidamente diligenciados. 
Se concluye que se ha ejecutado. Sin embargo, se observa un incumplimiento en cuanto a su realización cuatrimestralmente. Por otro lado, se ha encontrado que hay suficientes registros debidamente diligenciados relacionados con la ejecución del control. En vista de lo anterior, se concluye que el control no es efectivo, ya que no logra el efecto deseado en el menor tiempo y con la menor cantidad de recursos posibles.</t>
  </si>
  <si>
    <t>POSIBILIDAD DE RECIBIR O SOLICITAR DADIVAS PARA ELABORAR PLIEGOS DE CONDICIONES O ESTUDIOS PREVIOS AMBIGUOS, INCOMPLETOS O EXCLUYENTES, PARA BENEFICIO PROPIO O DE UN TERCERO.</t>
  </si>
  <si>
    <t>Luis Guillermo Flechas Salcedo</t>
  </si>
  <si>
    <t>VERIFICAR EL CONTENIDO DE LOS ESTUDIOS PREVIOS</t>
  </si>
  <si>
    <t>VERIFICAR EL CONTENIDO DE LOS ESTUDIOS PREVIOS, DE CONFORMIDAD CON LA NORMATIVA VIGENTE APLICABLE.
PROCEDIMIENTO: GC-PR-1 - ESTRUCTURACIÓN ESTUDIOS PREVIOS</t>
  </si>
  <si>
    <t>- Jennifer Lorena Moreno Arcila</t>
  </si>
  <si>
    <t xml:space="preserve">El control cuenta con un mismo responsable de la ejecución y del seguimiento, Jennifer Lorena Moreno Arcila. A nombre propio. </t>
  </si>
  <si>
    <t>Inoportuna</t>
  </si>
  <si>
    <t>El control tiene establecida una periodicidad de reporte de ejecución trimestral, la cual no es coherente con lo establecido en el procedimiento GC-PR-1 Estructuración de Estudios Previos, se recomienda llevar a cabo un análisis para determinar la verdadera periodicidad del control</t>
  </si>
  <si>
    <t xml:space="preserve">1. En el aplicativo LUCHA se evidencia el cargue de la ejecución del control con fechas del 	29/02/2024, 30/11/2023, 31/08/2023. Para la vigencia 2024 se observa que hay una diferencia de tres meses con relación último reporte cargado durante la vigencia 2023. lo que indica que se cargo de acuerdo con la periodicidad establecida.
2. En relación al control, es crucial señalar que la descripción del mismo no concuerda con el punto de control delineado en el procedimiento GC-PR-1 Estructuración de Estudios Previos. En este procedimiento, la periodicidad no está detallada de manera trimestral. Sin embargo, dada la naturaleza del control, que depende del flujo de elaboración de contratos de la entidad, se recomienda llevar a cabo un análisis para determinar la verdadera periodicidad del control.    El presente control fue evaluado dentro de la Auditoría al Proceso de Gestión Contractual de 30 de octubre de 2023, de lo cual se cuenta con el plan de mejoramiento para las oportunidades de mejora No. 10 y 11.
3. Se observa que no se realizaron los ajustes pertinentes al control, a la fecha de la verificación se sigue manteniendo el control que se sugirió modificar con anterioridad por la OCI.
4. Se evidencia el seguimiento realizado por la segunda línea de defensa a través de acta de seguimiento I cuatrimestre del 26 de abril de 2024, en la cual se determinó que no hubo materialización del riesgo . Adicionalmente, en esta reunión se realizó la solicitud de modificación de este control, cabe aclarar que a la fecha no se ha realizado el ajuste en LUCHA.  </t>
  </si>
  <si>
    <t xml:space="preserve">El control se encuentra documentado en el procedimiento: GC-PR-1 - Estructuración estudios previos, numeral 6. </t>
  </si>
  <si>
    <t>Incompleto</t>
  </si>
  <si>
    <t>En la descripción del control se menciona el procedimiento: GC-PR-1 - ESTRUCTURACIÓN ESTUDIOS PREVIOS</t>
  </si>
  <si>
    <t xml:space="preserve">De acuerdo con la verificación realizada por la OCI, se concluye que el control no ha sido efectivo. Teniendo en cuenta que el presente control fue evaluado dentro de la Auditoría al Proceso de Gestión Contractual el 30 de octubre de 2023, de lo cual se cuenta con el plan de mejoramiento para las oportunidades de mejora No. 10 y 11. Así mismo, se observa que no se han realizado las modificaciones solicitadas en informes anteiores a este control. </t>
  </si>
  <si>
    <t>RECIBIR Y RESPONDER OBSERVACIONES EN LOS PLAZOS  ESTABLECIDOS POR LA LEY</t>
  </si>
  <si>
    <t>RECIBIR Y RESPONDER OBSERVACIONES EN LOS PLAZOS ESTABLECIDOS POR LA LEY EN LOS PROCESOS DE SELECCIÓN PUBLICADOS POR LA ENTIDAD
PROCEDIMIENTO: GC-PR-6 - CONTRATACIÓN DE MÃNIMA CUANTÃA, GC-PR-7 - LICITACIÓN PÚBLICA, GC-PR-8 - SELECCIÓN ABREVIADA SUBASTA INVERSA 
GC-PR-9 - SELECCIÓN ABREVIADA MENOR CUANTÃA,GC-PR-5 - CONCURSO DE MÉRITOS</t>
  </si>
  <si>
    <t>TRANSFERIR</t>
  </si>
  <si>
    <t>El control descrito no cuenta con las características que debe llevar un control acorde con los lineamientos emitidos por el DAFP.</t>
  </si>
  <si>
    <t xml:space="preserve">Cuenta con un mismo responsable de la ejecución y del seguimiento, Jennifer Lorena Moreno Arcila. A nombre propio. </t>
  </si>
  <si>
    <t>La periodicidad no es adecuada, ya que debería ajustarse a los cronogramas establecidos en cada proceso contractual, lo cual no concuerda con los procedimientos en los que está documentado el control.  Es esencial llevar a cabo un estudio cuidadoso para determinar la verdadera periodicidad necesaria para este control, garantizando así su alineación efectiva con los procesos contractuales y su documentación adecuada en la plataforma Lucha.</t>
  </si>
  <si>
    <t xml:space="preserve">1. En el aplicativo LUCHA se evidencia el cargue de la ejecución del control con fechas del 	29/02/2024, 30/11/2023, 31/08/2023. Para la vigencia 2024 se observa que hay una diferencia de tres meses con relación último reporte cargado durante la vigencia 2023.  lo que indica que se cargo de acuerdo con la periodicidad establecida.
2. El presente control fue evaluado dentro de la Auditoría al Proceso de Gestión Contractual de 30 de octubre de 2023, de lo cual se cuenta con el plan de mejoramiento para las oportunidades de mejora No. 08, 10 y 11. Se determinó que la periodicidad actual (trimestralmente) no es adecuada, ya que debería ajustarse a los cronogramas establecidos en cada proceso contractual, lo cual no concuerda con los procedimientos en los que está documentado el control.  Es esencial llevar a cabo un estudio cuidadoso para determinar la verdadera periodicidad necesaria para este control, garantizando así su alineación efectiva con los procesos contractuales y su documentación adecuada en la plataforma Lucha.
3. Se observa que no se realizaron las modificaciones solicitadas con anterioridad por la OCI. 
4. Se evidencia el seguimiento realizado por la segunda línea de defensa a través de acta de seguimiento I cuatrimestre del 26 de abril de 2024, en la cual se determinó que no hubo materialización del riesgo . Adicionalmente, en esta reunión se realizó la solicitud de modificación de este control, cabe aclarar que a la fecha no se ha realizado el ajuste en LUCHA.  </t>
  </si>
  <si>
    <t>El control se encuentra documentado en los procedimientos:
Gc-pr-6 - contratación de mínima cuantía, gc-pr-7 - licitación pública, gc-pr-8 - selección abreviada subasta inversa 
gc-pr-9 - selección abreviada menor cuantia-pr-5 - concurso de méritos</t>
  </si>
  <si>
    <t xml:space="preserve">En la descripción del control se mencionan los procedimientos:
Gc-pr-6 - contratación de mínima cuantía, gc-pr-7 - licitación pública, gc-pr-8 - selección abreviada subasta inversa 
gc-pr-9 - selección abreviada menor cuantia-pr-5 - concurso de méritos </t>
  </si>
  <si>
    <t xml:space="preserve">De acuerdo con la verificación realizada por la OCI, se concluye que el control no ha sido efectivo. Teniendo en cuenta que el presente control fue evaluado dentro de la Auditoría al Proceso de Gestión Contractual el 30 de octubre de 2023, de lo cual se cuenta con el plan de mejoramiento para las oportunidades de mejora No. 8, 10 y 11.  Así mismo, se observa que no se han realizado las modificaciones solicitadas en informes anteiores a este control. </t>
  </si>
  <si>
    <t>REALIZAR LA PUBLICACIÓN DE LOS ESTUDIOS PREVIOS Y DEMÁS DOCUMENTOS QUE HAGAN PARTE DEL PROCESOS.</t>
  </si>
  <si>
    <t>REALIZAR LA PUBLICACIÓN DE LOS ESTUDIOS PREVIOS Y DEMÁS DOCUMENTOS QUE HAGAN PARTE DEL PROCESOS.
PROCEDIMIENTOS: GC-PR-6 - CONTRATACIÓN DE MÃNIMA CUANTÃA GC-PR-7 - LICITACIÓN PÚBLICA GC-PR-8 - SELECCIÓN ABREVIADA SUBASTA INVERSA 
GC-PR-9 - SELECCIÓN ABREVIADA MENOR CUANTÃA GC-PR-5 - CONCURSO DE MÉRITOS</t>
  </si>
  <si>
    <t>La periodicidad actual (trimestralmente) no resulta apropiada, ya que no se ajusta a los procedimientos documentados . Es crucial reconocer que la periodicidad no es adecuada, especialmente considerando que la publicación de documentos en la plataforma SECOP no sigue un ciclo trimestral, sino que depende del flujo de contratación realizado por la entidad durante la vigencia. Un análisis cuidadoso es esencial para determinar la verdadera periodicidad necesaria para este control, asegurando así su alineación efectiva con los procesos contractuales y su debida documentación en la plataforma Lucha</t>
  </si>
  <si>
    <t xml:space="preserve">1. En el aplicativo LUCHA se evidencia el cargue de la ejecución del control con fechas del 	29/02/2024, 30/11/2023, 31/08/2023. Para la vigencia 2024 se observa que hay una diferencia de tres meses con relación último reporte cargado durante la vigencia 2023.  lo que indica que se cargo de acuerdo con la periodicidad establecida.
2. El presente control fue evaluado dentro de la Auditoría al Proceso de Gestión Contractual de 30 de octubre de 2023, de lo cual se cuenta con el plan de mejoramiento para las oportunidades de mejora No. 08, 10 y 11. Se determinó que la periodicidad actual (trimestralmente) no es adecuada, ya que no se ajusta a los procedimientos documentados . Es crucial reconocer que la periodicidad no es adecuada, especialmente considerando que la publicación de documentos en la plataforma SECOP no sigue un ciclo trimestral, sino que depende del flujo de contratación realizado por la entidad durante la vigencia. Un análisis cuidadoso es esencial para determinar la verdadera periodicidad necesaria para este control, asegurando así su alineación efectiva con los procesos contractuales y su debida documentación en la plataforma Lucha
3. Se observa que no se realizaron las modificaciones solicitadas con anterioridad por la OCI. 
4. Se evidencia el seguimiento realizado por la segunda línea de defensa a través de acta de seguimiento I cuatrimestre del 26 de abril de 2024, en la cual se determinó que no hubo materialización del riesgo . Adicionalmente, en esta reunión se realizó la solicitud de modificación de este control, cabe aclarar que a la fecha no se ha realizado el ajuste en LUCHA.  </t>
  </si>
  <si>
    <t xml:space="preserve">- GESTION  TALENTO HUMANO
</t>
  </si>
  <si>
    <t>POSIBILIDAD DE REALIZAR NOMBRAMIENTOS EN VACANTES DE LA PLANTA DE PERSONAL DE LA SDMUJER, SIN EL CUMPLIMIENTO DE REQUISITOS EXIGIDOS POR LA NORMATIVIDAD VIGENTE, PARA BENEFICIO PERSONAL O DE UN TERCERO.</t>
  </si>
  <si>
    <t>Claudia Marcela Garcia Santos</t>
  </si>
  <si>
    <t>VERIFICAR CUMPLIMIENTO DE REQUISITOS MÍNIMOS</t>
  </si>
  <si>
    <t>VERIFICAR EL CUMPLIMIENTO DE LOS REQUISITOS DE NOMBRAMIENTO CONFORME AL  MANUAL DE FUNCIONES Y COMPETENCIAS VIGENTE EN LA ENTIDAD, Y REGISTRAR LA INFORMACIÓN Y DOCUMENTOS REQUERIDOS</t>
  </si>
  <si>
    <t>- Andrea Milena Parada Ortiz
- NIDIA LUCERO CLAVIJO ROZO</t>
  </si>
  <si>
    <t>El control cuenta con dos personas responsables de la ejecución, Andrea Milena Parada Ortiz
-Nidia Lucero Clavijo Rozo y una persona responsable del seguimiento, 	
Andrea Torres Roa.</t>
  </si>
  <si>
    <t xml:space="preserve">1. En el aplicativo LUCHA se evidencia el cargue de la ejecución del control con fechas del 01/05/2024, 27/12/2023 y 01/09/2023, se observa que se cargaron de forma extemporanea los soportes de la ejecución del control.
2. Los documentos relacionados para validar el cumplimiento del control, corresponden a:
Formato diligenciado "REVISIÓN DE CUMPLIMIENTO DE REQUISITOS MÍNIMOS, Código: GTH-FO-41". El control es efectivo para evitar la materialización del riesgo.
3.  Se evidencia el seguimiento realizado por la segunda línea de defensa a través de acta de seguimiento I cuatrimestre del 29 de abril de 2024, en la cual se determinó que no hubo materialización del riesgo . </t>
  </si>
  <si>
    <t>Se encuentra documentado en el procedimiento GTH-PR-2 Vinculación del Personal como punto de control en la actividad 9 "Verificación de cumplimiento de requisitos mínimos"</t>
  </si>
  <si>
    <t xml:space="preserve">En la descripción del control se menciona que se realiza conforme al manual de funciones y competencias vigente. </t>
  </si>
  <si>
    <t>De acuerdo con el análisis realizado del control, se determina que  se llevó a cabo el reporte de la ejecución del control, sin embargo, en lo que respecta a la periodicidad cuatrimestral, no se esta dando cumplimiento. Por otro lado, con relación a la ejecución del control se determinó que existen registros suficientes para su cumplimiento y que los mismos se encuentran debidamente diligenciados. 
Se concluye que se ha ejecutado. Sin embargo, se observa un incumplimiento en cuanto a su realización cuatrimestralmente. Por otro lado, se ha encontrado que hay suficientes registros debidamente diligenciados relacionados con la ejecución del control. En vista de lo anterior, se concluye que el control no es efectivo, ya que no logra el efecto deseado en el menor tiempo y con la menor cantidad de recursos posibles.</t>
  </si>
  <si>
    <t xml:space="preserve">- GESTION DOCUMENTAL
</t>
  </si>
  <si>
    <t>POSIBILIDAD DE FALSIFICAR, OCULTAR, ALTERAR O VENDER LA INFORMACIÓN DE LA DOCUMENTACIÓN FÍSICA Y/O ELECTRÓNICA DE LA SECRETARÍA DISTRITAL DE LA MUJER CON EL FIN DE FAVORECER A UN TERCERO O EN BENEFICIO PROPIO.</t>
  </si>
  <si>
    <t>Dayra Marcela Aldana Díaz</t>
  </si>
  <si>
    <t>CONTROLAR LA CONSULTA DE LA DOCUMENTACIÓN QUE REPOSA EN EL ARCHIVO CENTRAL, DE ACUERDO CON LAS TABLAS DE CONTROL DE ACCESO</t>
  </si>
  <si>
    <t>CONTROLAR LA CONSULTA DE LA DOCUMENTACIÓN QUE REPOSA EN EL ARCHIVO CENTRAL, DE ACUERDO CON LAS TABLAS DE CONTROL DE ACCESO
PROCEDIMIENTO: GD-IN-6 - TABLAS DE CONTROL DE ACCESO</t>
  </si>
  <si>
    <t>- Liliana Salazar MuÃ±oz</t>
  </si>
  <si>
    <t xml:space="preserve">El control cuenta con un  responsable de la ejecución, Liliana Salazar Muñoz  y una persona responsable del seguimiento, 	
Zareth Ivana Doncel Baracaldo. 
</t>
  </si>
  <si>
    <t xml:space="preserve">El control tiene establecida una periodicidad de reporte de ejecución mensual.  </t>
  </si>
  <si>
    <t xml:space="preserve">1. En el aplicativo LUCHA se evidencia el cargue de la evidencia de la ejecución del control de forma mensual, dando cumplimiento a la periodicidad establecida. 
2. De los soportes verificados se observa que se estan implementando las tablas de control de acceso GA-IN-06. Adicionalmente, se implementan las tablas de CONSULTA Y PRÉSTAMO DE DOCUMENTOS (GD-FO-5) en los que se valida que se este efectuando el control  para quienes deseen consultar los documentos. 
3. No se evidencia acta de seguimiento del I cuatrimestre efectuado por la Oficina Asesora de Planeación. </t>
  </si>
  <si>
    <t>El control se encuentra documentado en el  instructivo GD-IN-6 Tabla de Control de Acceso-V-2.</t>
  </si>
  <si>
    <t>En la descripción del control se menciona que se realiza conforme al procedimiento: GD-IN-6 - TABLAS DE CONTROL DE ACCESO</t>
  </si>
  <si>
    <t>El control ha sido efectivo, cumple tanto con la eficacia (reportes adecuados en LUCHA) como con la eficiencia (Cumplimiento de la periodicidad .</t>
  </si>
  <si>
    <t xml:space="preserve">- GESTION JURIDICA
</t>
  </si>
  <si>
    <t>POSIBILIDAD DE MANIPULACIÓN O ALTERACIÓN EN LAS RESPUESTAS A REQUERIMIENTOS O EN LOS PROCESOS JUDICIALES ASIGNADOS A LA OFICINA ASESORA JURÍDICA PARA BENEFICIO PROPIO O DE UN TERCERO CON EL FIN DE OBTENER UNA RESPUESTA FAVORABLE.</t>
  </si>
  <si>
    <t>ANDREA CATALINA ZOTA BERNAL</t>
  </si>
  <si>
    <t>REVISIÓN Y REGISTRO SIPROJ</t>
  </si>
  <si>
    <t>SUPERVISIÓN DE LA INFORMACIÓN INGRESADA AL SIPROJ POR LAS ABOGADAS Y ABOGADOS A CARGO DE LOS PROCESOS JUDICIALES.
PROCEDIMIENTO: GJ-PR-4 - DEFENSA JUDICIAL CONTENCIOSO ADMINISTRATIVO</t>
  </si>
  <si>
    <t>- NIDYA LILIANA ESPEJO MEDINA
- Carolina Maria Morris Sarmiento</t>
  </si>
  <si>
    <t xml:space="preserve">El control cuenta con dos  responsables de la ejecución, Nidya Liliana Espejo Medina, Carolina Maria Morris Sarmiento y una persona responsable del seguimiento, 	
Nidya Liliana Espejo Medina.
</t>
  </si>
  <si>
    <t>Se encuentra designado un responsable tanto de la ejecución como del seguimiento. Dando cumplimiento a lo establecido en el procedimiento "Administración de riesgos de gestión y corrupción (PG-GU-3)", numeral 4.  
Se recomienda no incluir  una misma persona para que realice el seguimiento y la ejecución.</t>
  </si>
  <si>
    <t xml:space="preserve">1. En el aplicativo LUCHA se evidencia el cargue de la evidencia de la ejecución del control de forma cuatrimestral, dando cumplimiento a la periodicidad establecida.  
2. De los soportes verificados se observa  el control de supervisión permanente de la información ingresada al SIPROJ por los abogados a cargo de los procesos judiciales.
3. Se evidencia acta de seguimiento a los riesgos del proceso de gestión jurídica del 24 de abril de 2024, , en la cual se determinó que no hubo materialización del riesgo . </t>
  </si>
  <si>
    <t xml:space="preserve">El control se encuentra documentado en el procedimiento: GJ-PR-4 - DEFENSA JUDICIAL CONTENCIOSO ADMINISTRATIVO - V4, numeral 16. </t>
  </si>
  <si>
    <t>En la descripción de control se menciona que se realiza de acuerdo con el procedimiento: GJ-PR-4 - DEFENSA JUDICIAL CONTENCIOSO ADMINISTRATIVO</t>
  </si>
  <si>
    <t>REVISAR CONCEPTOS JURIDICOS</t>
  </si>
  <si>
    <t>REALIZAR LA REVISIÓN POR PARTE DE LA JEFA (E) DE OFICINA ASESORA JURÍDICA, A LA RESPUESTA PROYECTADA DE LOS CONCEPTOS Y REQUERIMIENTOS JURÍDICOS ELABORADOS POR LA (EL) PROFESIONAL DE LA OFICINA ASIGNADA.</t>
  </si>
  <si>
    <t>- NIDYA LILIANA ESPEJO MEDINA
- ANDREA CATALINA ZOTA BERNAL</t>
  </si>
  <si>
    <t xml:space="preserve">El control cuenta con dos  responsables de la ejecución, Nidya Liliana Espejo Medina , Andrea Catalina Zota Bernal y una persona responsable del seguimiento, 	
Nidya Liliana Espejo Medina.
</t>
  </si>
  <si>
    <t xml:space="preserve">Se encuentra designado un responsable tanto de la ejecución como del seguimiento. Dando cumplimiento a lo establecido en el procedimiento "Administración de riesgos de gestión y corrupción (PG-GU-3)", numeral 4.  
</t>
  </si>
  <si>
    <t xml:space="preserve">El control tiene establecida una periodicidad de reporte de ejecución cuatrimestral. Carece de una periodicidad adecuada, ya que estas verificaciones deben llevarse a cabo antes de proferir o remitir respuestas, siguiendo el flujo de solicitudes y conceptos a emitir. Realizarlo de manera cuatrimestral no garantiza la efectividad del control. </t>
  </si>
  <si>
    <t xml:space="preserve">1. En el aplicativo LUCHA se evidencia el cargue de la evidencia de la ejecicoón del control  de forma cuatrimestral, dando cumplimiento a la periodicidad establecida.  
2. De los soportes verificados se observa  el control de supervisión permanente de la información ingresada al SIPROJ por los abogados a cargo de los procesos judiciales.
3. Se evidencia acta de seguimiento a los riesgos del proceso de gestión jurídica del 24 de abril de 2024, , en la cual se determinó que no hubo materialización del riesgo . </t>
  </si>
  <si>
    <t xml:space="preserve">Después de verificar el presente control se observa que el control carece de una periodicidad adecuada, ya que estas verificaciones deben llevarse a cabo antes de proferir o remitir respuestas, siguiendo el flujo de solicitudes y conceptos a emitir. Realizarlo de manera cuatrimestral no garantiza la efectividad del control. Ademas es importante señalar que el control no se encuentra documentado de manera idónea dentro de los procedimientos, guías y manuales adoptados por el proceso. Se concluye que el control no es efectivo. </t>
  </si>
  <si>
    <t xml:space="preserve">- GESTION ADMINISTRATIVA
</t>
  </si>
  <si>
    <t>POSIBILIDAD DE SUSTRAER BIENES O ELEMENTOS DE LA SECRETARÍA DISTRITAL DE LA MUJER CON EL FIN DE FAVORECER A UN TERCERO O EN BENEFICIO PROPIO</t>
  </si>
  <si>
    <t>VERIFICAR QUE LAS (OS) SERVIDORAS (ES) PÚBLICAS (OS) Y CONTRATISTAS CONOZCAN LOS INVENTARIOS ASIGNADOS PARA EL CUMPLIMIENTO DE SUS FUNCIONES/ACTIVIDADES.</t>
  </si>
  <si>
    <t>VERIFICAR QUE LAS (OS) SERVIDORAS (ES) PÚBLICAS (OS) Y CONTRATISTAS CONOZCAN LOS INVENTARIOS ASIGNADOS PARA EL CUMPLIMIENTO DE SUS FUNCIONES/ACTIVIDADES, TENIENDO EN CUENTA EL AVANCE EN EL CRONOGRAMA DE TOMA FÍSICA.
PROCEDIMIENTO: GA-PR-26 - GESTIÓN DE INVENTARIOS</t>
  </si>
  <si>
    <t>- MarÃ­a Elizabeth SÃ¡nchez Roa
- Sandra Patricia Albadan Lozada</t>
  </si>
  <si>
    <t>El control cuenta con dos  responsables de la ejecución, María Elizabeth Sánchez Roa
y Sandra Patricia Albadan Lozada y una persona responsable del seguimiento, 	
Zareth Ivana Doncel Baracaldo.</t>
  </si>
  <si>
    <t xml:space="preserve">1. En el aplicativo LUCHA se evidencia el cargue de la evidencia de la ejecicoón del control  de forma semestral (reportes del 05/01/2024 y 06/07/2023), dando cumplimiento a la periodicidad establecida.  
2. De los soportes verificados se observa  que se esta diligenciando el formato INVENTARIO ASIGNADO ( GA-FO-28).
Dentro de la verificación realizada se determina que si se esta llevando a cabo el control, a través del formato que es entregado tanto a funcionarios como contratistas y es efectivo.
3. Se evidencia acta de seguimiento a los riesgos del proceso de gestión administrativa  del 29 de abril de 2024, , en la cual se determinó que no hubo materialización del riesgo . </t>
  </si>
  <si>
    <t>El control se encuentra documentado en el procedimiento  GA-PR-26-V-2 del 12-07-2023, actividad Nº 2 realizar inventario y actividad  Nº 7 conciliar el inventario</t>
  </si>
  <si>
    <t>En la descripción del control menciona el PROCEDIMIENTO: GA-PR-26 - GESTIÓN DE INVENTARIOS</t>
  </si>
  <si>
    <t>VERIFICAR A LA TERMINACIÓN DE LA VINCULACIÓN LABORAL O CONTRACTUAL LA ENTREGA DE LOS INSUMOS, SUMINISTROS, HERRAMIENTAS, DOTACIÓN, IMPLEMENTACIÓN, INVENTARIOS Y/O MATERIALES QUE SEAN PUESTOS A SU DISPOSICIÓN PARA LA PRESTACIÓN DEL SERVICIO.</t>
  </si>
  <si>
    <t>VERIFICAR A LA TERMINACIÓN DE LA RELACIÓN CONTRACTUAL, LA ENTREGA DE LOS INSUMOS, SUMINISTROS, HERRAMIENTAS, DOTACIÓN, IMPLEMENTACIÓN, INVENTARIOS Y/O MATERIALES QUE SEAN PUESTOS A SU DISPOSICIÓN PARA LA PRESTACIÓN DEL SERVICIO.
PROCEDIMIENTO: 2. 
GA-IN-11 - CONTROLAR EL TRASLADO, PRESTAMO O REINTEGRO A ALMACEN DE BIENES DEVOLUTIVOS O CONSUMO CONTROLADO</t>
  </si>
  <si>
    <t xml:space="preserve">1. En el aplicativo LUCHA se evidencia el cargue de la evidencia de la ejecicoón del control  de forma semestral (reportes del 05/01/2024 y 06/07/2023), dando cumplimiento a la periodicidad establecida.  
2. De los soportes verificados se observa que se estan efectuando controles a través de : El formato "PAZ Y SALVO PARA CONTRATOS DE PRESTACIÓN DE SERVICIOS PROFESIONALES Y DE APOYO A LA GESTIÓN GC-FO-45 ", el formato "AUTORIZACIÓN DE TRASLADO Y/O REINTEGRO DE ELEMENTOS". El control consiste en realizar una verificación de entrega del inventario a cargo de las servidoras (es) y contratistas a la terminación de la vinculación con la entidad. Para lo cual se suben los paz y salvos y relación de traslados. Se evidencia que el control es efectivo con relación al riesgo. 
3. Se evidencia acta de seguimiento a los riesgos del proceso de gestión administrativa  del 29 de abril de 2024, , en la cual se determinó que no hubo materialización del riesgo . </t>
  </si>
  <si>
    <t>El control se encuentra documentado  en el instructivo GA-IN-11-V-02 del 12-07-2023.</t>
  </si>
  <si>
    <t>En la descripción del control menciona e PROCEDIMIENTO: 2. 
GA-IN-11 - CONTROLAR EL TRASLADO, PRESTAMO O REINTEGRO A ALMACEN DE BIENES DEVOLUTIVOS O CONSUMO CONTROLADO</t>
  </si>
  <si>
    <t>VERIFICAR SALDOS, REALIZAR LOS AJUSTES CORRESPONDIENTES, DILIGENCIAR LA CONCILIACIÓN DE INVENTARIOS, CONTABILIZAR LOS MOVIMIENTO DEL KÁRDEX Y VERIFICAR LA CONCILIACIÓN.</t>
  </si>
  <si>
    <t>VERIFICAR SALDOS A TRAVÉS DE LA CONCILIACIÓN DE INVENTARIOS Y CONTABILIZAR LOS MOVIMIENTOS DEL KÁRDEX.
PROCEDIMIENTO: GA-PR-25 ADMINISTRACIÓN DEL ALMACÉN</t>
  </si>
  <si>
    <t xml:space="preserve">1. En el aplicativo LUCHA se evidencia el cargue de la evidencia de la ejecicoón del control  de forma semestral (reportes del 05/01/2024 y 06/07/2023), dando cumplimiento a la periodicidad establecida.  
2. Para validar el cumlimiento del control, se estan diligenciando:
formato: KARDEX GA-FO-31, el cual se diligencia de forma mensual en la entidad para la verificación de los saldos reportados entre almacén y contabilidad. 
Formato de conciliación "INFORME DE INVENTARIO DE BIENES DEVOLUTIVOS, BIENES DE CONSUMO Y CONSUMO CONTROLADO ELEMENTOS Y
DEPRECIACIÓN"  GF-FO-13, debidamente diligenciado. 
Se observa que el control esta siendo efectivo para verificar los saldos. 
3. Se evidencia acta de seguimiento a los riesgos del proceso de gestión administrativa  del 29 de abril de 2024, , en la cual se determinó que no hubo materialización del riesgo . </t>
  </si>
  <si>
    <t>En la descripción del control menciona el PROCEDIMIENTO: GA-PR-25 ADMINISTRACIÓN DEL ALMACÉN.</t>
  </si>
  <si>
    <t xml:space="preserve">Después de verificar el presente control se observa que el control carece de documentación identificada en algún procedimiento, instructivo o documento similar, por lo que se recomienda identificar las actividad o punto de control específico y se determina que el control no es efectivo. </t>
  </si>
  <si>
    <t>REALIZAR ENVIÓ DEL REPORTE DE INVENTARIOS A CADA UNO DE LOS FUNCIONARIOS Y/O CONTRATISTAS, DE TAL MANERA QUE PUEDA TENER CONOCIMIENTO DEL MISMO Y PUEDAN VALIDAR QUE LAS PLACAS CORRESPONDAN A LOS ELEMENTOS ASIGNADOS, DE ACUERDO CON EL CRONOGRAMA DE TOMA FISICA.</t>
  </si>
  <si>
    <t>REALIZAR ENVIÓ DEL REPORTE DE INVENTARIOS A CADA UNO DE LOS FUNCIONARIOS Y/O CONTRATISTAS, DE TAL MANERA QUE PUEDA TENER CONOCIMIENTO DEL MISMO Y PUEDAN VALIDAR QUE LAS PLACAS CORRESPONDAN A LOS ELEMENTOS ASIGNADOS, DE ACUERDO CON EL CRONOGRAMA DE TOMA FÍSICA.
PROCEDIMIENTO: 3. GA-PR-26 - GESTIÓN DE INVENTARIOS</t>
  </si>
  <si>
    <t xml:space="preserve">1. En el aplicativo LUCHA se evidencia el cargue de la evidencia de la ejecicoón del control  de forma semestral (reportes del 05/01/2024 y 06/07/2023), dando cumplimiento a la periodicidad establecida.  
2. Para validar el cumlimiento del control,  se  diligencia el formato INVENTARIO ASIGNADO ( GA-FO-28).
 Para esta verificación se tuvieron en cuenta los inventarios asignados para las Casas de Igualdad y Oportunidad para las Mujeres, Centros de Inclusión Digital, Manzanas del Cuidado, Hospitales, Bodega y Casa Refugio y asignación de inventarios.
3. Se evidencia acta de seguimiento a los riesgos del proceso de gestión administrativa  del 29 de abril de 2024, en la cual se determinó que no hubo materialización del riesgo . </t>
  </si>
  <si>
    <t>El control se encuentra documentado  en el procedimiento   GA-PR-26-V-2 del 12-07-2023, actividad Nº 2 realizar inventario y actividad  Nº 7 conciliar el inventario</t>
  </si>
  <si>
    <t>En la descripción del control menciona el PROCEDIMIENTO: 3. GA-PR-26 - GESTIÓN DE INVENTARIOS</t>
  </si>
  <si>
    <t xml:space="preserve">- TERRITORIALIZACION DE LA POLITICA PUBLICA
</t>
  </si>
  <si>
    <t>POSIBILIDAD DE ACEPTAR O SOLICITAR CUALQUIER BENEFICIO O DÁDIVA A NOMBRE PROPIO O DE UN TERCERO POR LAS ACTIVIDADES PRESTADAS O DESARROLLADAS EN LA CIOM</t>
  </si>
  <si>
    <t>Gladys Marcela Enciso Gaitan</t>
  </si>
  <si>
    <t>HACER LA VERIFICACIÓN DE GRATUIDAD DE LAS ACTIVIDADES DIRIGIDAS A LAS CIUDADANAS QUE SON ARTICULADAS A TRAVÉS DE TERCEROS EN LAS CIOM</t>
  </si>
  <si>
    <t>HACER LA VERIFICACIÓN DE GRATUIDAD DE LAS ACTIVIDADES DIRIGIDAS A LAS CIUDADANAS QUE SON ARTICULADAS A TRAVÉS DE TERCEROS EN LAS CIOM. PROCEDIMIENTO TPP-PR-11 IMPLEMENTACIÓN DE LA POLÃTICA PÚBLICA DE MUJERES Y EQUIDAD DE GÉNERO A TRAVÉS DE REFERENTES</t>
  </si>
  <si>
    <t>DETECTIVO(15)</t>
  </si>
  <si>
    <t>El control cuenta con una persona responsable de la ejecución, Maria Carlina Galindo Villalba y una persona responsable del seguimiento, 	
Gladys Marcela Enciso Gaitan.</t>
  </si>
  <si>
    <t xml:space="preserve">El control tiene establecida una periodicidad de reporte de ejecución Cuatrimestral. </t>
  </si>
  <si>
    <t xml:space="preserve">1. En el aplicativo LUCHA se evidencia el cargue de evidencia de la ejecución del control de la siguiente forma (reportes del 02/05/2024, 24/12/2023, 01/09/2023),   no se evidencia el cumplimiento de la periodicidad establecida para ejecutar el control. 
2. Para validar el cumplimiento del control,  se solicita el diligenciamiento del formato TPP-FO-15 "Seguimiento y evaluación de actividades de empoderamiento de las CIOM" en el cual se verifica que no se este realizando ningún cobro por los servicios que brinda la SdMujer. 
El formato es un control efectivo para evitar que se cobre dinero por los servicios que brinda la entidad. 
3. Se evidencia acta de seguimiento a los riesgos del proceso de Territorialización de la Política Pública del 30 de abril de 2024, en la cual se determinó que no hubo materialización del riesgo. </t>
  </si>
  <si>
    <t>El control se encuentra documentado  en el procedimiento   TPP-PR-11 IMPLEMENTACIÓN DE LA POLÍTICA PÚBLICA DE MUJERES Y EQUIDAD DE GÉNERO A TRAVÉS DE REFERENTES</t>
  </si>
  <si>
    <t>Detectivo</t>
  </si>
  <si>
    <t>En la descripción del control menciona el PROCEDIMIENTO TPP-PR-11 IMPLEMENTACIÓN DE LA POLÃTICA PÚBLICA DE MUJERES Y EQUIDAD DE GÉNERO A TRAVÉS DE REFERENTES</t>
  </si>
  <si>
    <t>De acuedo con la verificación realizada por la OCI, no se evidencia el cumplimiento de la periodicidad establecida para ejecutar el control. En cuanto a los soportes de la ejecución del control, se observa que han sido efectivos para evitar la materialización del riesgo, sin embargo,   se observa un incumplimiento en cuanto a su periodicidad. En vista de lo anterior, se concluye que el control no es efectivo, ya que no logra el efecto deseado en el menor tiempo y con la menor cantidad de recursos posibles.</t>
  </si>
  <si>
    <t>VERIFICAR LA ACEPTACIÓN DE LOS COMPROMISOS DE GRATUIDAD EN LAS CONCERTACIONES REALIZADAS PARA EL DESARROLLO DE LAS ACTIVIDADES A TRAVÉS DE TERCEROS EN LAS CIOM.</t>
  </si>
  <si>
    <t>VERIFICAR LA ACEPTACIÓN DE LOS COMPROMISOS DE GRATUIDAD EN LAS CONCERTACIONES REALIZADAS PARA EL DESARROLLO DE LAS ACTIVIDADES A TRAVÉS DE TERCEROS EN LAS CIOM. TPP-PR-11 IMPLEMENTACIÓN DE LA POLÃTICA PÚBLICA DE MUJERES Y EQUIDAD DE GÉNERO A TRAVÉS DE REFERENTES</t>
  </si>
  <si>
    <t xml:space="preserve">1. En el aplicativo LUCHA se evidencia el cargue de evidencia de la ejecución del control de la siguiente forma (reportes del 02/05/2024, 30/04/2024, 24/12/2023, 01/09/2023),   no se evidencia el cumplimiento de la periodicidad establecida para ejecutar el control. 
2. Para validar el cumplimiento del control,  se solicita el diligenciamiento del formato TPP-FO-15 "Seguimiento y evaluación de actividades de empoderamiento de las CIOM" en el cual se verifica que no se este realizando ningún cobro por los servicios que brinda la SdMujer y se acepta por parte del solicitante los compromisos de gratuidad. 
El formato es un control efectivo para evitar que se cobre dinero por los servicios que brinda la entidad.
Asi mismo se solicita el diligenciamiento del formato "concertación de actividades de empoderamiento en las CIOM" TPP-FO-10
3. Se evidencia acta de seguimiento a los riesgos del proceso de Territorialización de la Política Pública del 30 de abril de 2024, en la cual se determinó que no hubo materialización del riesgo. </t>
  </si>
  <si>
    <t>En la descripción del control menciona el PROCEDIMIENTO TPP-PR-11 IMPLEMENTACIÓN DE LA POLÍTICA PÚBLICA DE MUJERES Y EQUIDAD DE GÉNERO A TRAVÉS DE REFERENTES</t>
  </si>
  <si>
    <t xml:space="preserve">- DIRECCIONAMIENTO ESTRATEGICO
</t>
  </si>
  <si>
    <t>POSIBILIDAD DE MANIPULAR LA INFORMACIÓN RELACIONADA CON LA FORMULACIÓN Y SEGUIMIENTO DE LOS INSTRUMENTOS DE PLANEACIÓN, SUS RESULTADOS Y METAS ALCANZADAS EN BENEFICIO PROPIO O DE UN TERCERO</t>
  </si>
  <si>
    <t>Carlos Alfonso Gaitán Sanchez</t>
  </si>
  <si>
    <t>VERIFICAR LA VERSIÓN FINAL DE LA FORMULACIÓN DEL PLAN DE ACCIÓN</t>
  </si>
  <si>
    <t>LA (EL) PROFESIONAL ASIGNADA (O) DE LA OAP VERIFICA QUE EL DOCUMENTO SE ENCUENTRE DEBIDAMENTE FIRMADO Y QUE LA INFORMACIÓN CORRESPONDA CON LA VALIDACIÓN REALIZADA EN SESIÓN DEL CIGD.</t>
  </si>
  <si>
    <t>ANUAL</t>
  </si>
  <si>
    <t>- Clara Rocio Rios Virguez
- Michael David Gil MuÃ±oz
- Cindy RocÃ­o LÃ³pez Villanueva
- Lida Constanza Cubillos Hernandez</t>
  </si>
  <si>
    <t>El control cuenta con cuatro responsables de su ejecución, -Clara Rocio Rios Virguez
-Michael David Gil Muñoz
-Cindy Rocio Lopez Villanueva
-Lida Constanza Cubillos Hernandez y una persona responsable del seguimiento, 	
Angie Catalina Sánchez Veloza</t>
  </si>
  <si>
    <t xml:space="preserve">El control tiene establecida una periodicidad de reporte de ejecución anual. </t>
  </si>
  <si>
    <t xml:space="preserve">1. En el aplicativo LUCHA se evidencia el cargue de evidencia de la ejecución del control el 14 de abril de 2024.
2. En cuanto a la aplicación del control de conformidad con lo indicado en el procedimiento DE-PR-21 - Formulación de la planeación institucional y lo registrado en el aplicativo LUCHA se evidenció el formato DE-FO-5 Formulación y Seguimiento Plan de Acción de los 11 proyectos de inversión, de los cuales uno de los proyectos de inversión no remitió la formulación del plan de acción de la vigencia para su aprobación en CIGD en enero, no obstante, realizó la formulación con el acompañamiento de la Oficina Asesora de Planeación en el mes de febrero y se aprobó por el CIGD en marzo.
Cabe mencionar que en los soportes allegados se pudo identificar la aplicación del control en lo que respecta a que la información corresponda con la validación realizada en la sesión del CIGD, la aprobación por el Comité Institucional de Gestión y Desempeño se dió durante la sesión No. 1 del 30 de enero de 2024 y la sesión No. 3 del 11 de marzo de 2024.
3. Se evidencia acta de seguimiento a los riesgos del proceso de Direccionamiento Estratégico del 26 de abril de 2024, en la cual se determinó que no hubo materialización del riesgo. </t>
  </si>
  <si>
    <t xml:space="preserve">El control se encuentra documentado  en el procedimiento DE-PR-21 - Formulación de la planeación institucional (versión 1) como punto de control en la actividad N° 11 “Verificar la versión final de la formulación del plan de acción"". </t>
  </si>
  <si>
    <t>VERIFICAR LA VERSIÓN FINAL SEGUIMIENTO AL PLAN DE ACCIÓN</t>
  </si>
  <si>
    <t>LA (EL) PROFESIONAL ASIGNADA (O) DE LA OAP VERIFICA QUE EL DOCUMENTO SE ENCUENTRE DEBIDAMENTE FIRMADO Y QUE LA INFORMACIÓN CORRESPONDA CON LA VALIDACIÓN REALIZADA AL SEGUIMIENTO PRESENTADO POR LA DEPENDENCIA RESPONSABLE.</t>
  </si>
  <si>
    <t>El control tiene establecida una periodicidad de reporte de ejecución mensual</t>
  </si>
  <si>
    <t xml:space="preserve">1. En el aplicativo LUCHA se evidencia el cargue de evidencia de la ejecución del control de forma mensual, dando cumplimiento a la periodicidad establecida.
2. En cuanto a la aplicación del control de conformidad con lo indicado en el procedimiento DE-PR-22 - Seguimiento a la planeación institucional y lo registrado en el aplicativo LUCHA, fue aportado el formato DE-FO-5 Formulación y Seguimiento Plan de Acción el que se evidencia el seguimiento realizado a nivel cuantitativo y cualitativo, documentos los cuales cuentan con las firmas de elaboración, líder técnica y Oficina Asesora de Planeación.
3. Se evidencia acta de seguimiento a los riesgos del proceso de Direccionamiento Estratégico del 26 de abril de 2024, en la cual se determinó que no hubo materialización del riesgo. </t>
  </si>
  <si>
    <t xml:space="preserve">El control se encuentra documentado  en el procedimiento DE-PR-22 - Seguimiento a la planeación institucional (versión 1) como punto de control en la actividad N° 6 “Verificar la versión final del seguimiento al plan de acción." </t>
  </si>
  <si>
    <t>VERIFICAR LA VERSIÓN FINAL DE LA ACTUALIZACIÓN DE PLAN DE ACCIÓN</t>
  </si>
  <si>
    <t>LA (EL) PROFESIONAL ASIGNADA (O) DE LA OAP VERIFICA QUE LOS DOCUMENTOS SE ENCUENTREN DEBIDAMENTE FIRMADOS Y QUE LA INFORMACIÓN CORRESPONDA CON LA VALIDACIÓN REALIZADA AL CONTENIDO DE LA SOLICITUD DE ACTUALIZACIÓN ENVIADA POR LA DEPENDENCIA RESPONSABLE</t>
  </si>
  <si>
    <t>ALEATORIA(0)</t>
  </si>
  <si>
    <t>El control tiene establecida una periodicidad de reporte de ejecución cuatrimestral.</t>
  </si>
  <si>
    <t xml:space="preserve">1. En el aplicativo LUCHA se evidencia el cargue de evidencia de la ejecución del control de forma extemporanea, no se cumple el cargue de forma cuatrimestral como se encuentra establecido para el cumplimiento del control.
2. En cuanto a la aplicación del control fue aportado el formato DE-FO-5 Formulación y Seguimiento Plan de Acción de los proyectos de inversión (7718, 7676, 7675, 7734, 7672, y 7738, 7662 y 7671, 7673) que solicitaron ajustes de acuerdo a la información reportada por el proceso en el aplicativo LUCHA.
Adicionalmente, adjuntaron el formato DE-FO-14 el cual corresponde a la modificación de los instrumentos de planeación.
3. Se evidencia acta de seguimiento a los riesgos del proceso de Direccionamiento Estratégico del 26 de abril de 2024, en la cual se determinó que no hubo materialización del riesgo. </t>
  </si>
  <si>
    <t>El control se encuentra documentado  en el procedimiento DE-PR-21 Formulación de la Planeación Institucional .</t>
  </si>
  <si>
    <t xml:space="preserve">- SEGUIMIENTO EVALUACION Y CONTROL
</t>
  </si>
  <si>
    <t>POSIBILIDAD DE MANIPULAR LA INFORMACIÓN Y/O DATOS PRODUCTO DE LA EVALUACIÓN INDEPENDIENTE A BENEFICIO DE UN TERCERO.</t>
  </si>
  <si>
    <t>Andres Pabon Salamanca</t>
  </si>
  <si>
    <t>RECIBIR RESPUESTA A LA DISTRIBUCIÓN DE LOS TRABAJOS DE AUDITORÍA.</t>
  </si>
  <si>
    <t>RECIBIR RESPUESTA A LA DESIGNACIÓN DE AUDITORÍAS CON LA DECLARACIÓN DE CONFLICTO DE INTERÉS PARA CADA PROCESO AUDITOR. PROCEDIMIENTO SEC-PR-01 FORMULACIÓN Y SEGUIMIENTO DEL PLAN ANUAL DE AUDITORÍA</t>
  </si>
  <si>
    <t>- Claudia Liliana PiÃ±eros Garcia</t>
  </si>
  <si>
    <t>El control cuenta con una persona responsable de la ejecución, Claudia Liliana Piñeros Garciaa y una persona responsable del seguimiento, Maryam Paola Herrera Morales</t>
  </si>
  <si>
    <t xml:space="preserve">1. En el aplicativo LUCHA se evidencia el cargue de evidencia de la ejecución del control dando cumplimiento a la periodicidad establecida (25/04/2024 y 25/10/2023)
2. En cuanto a la aplicación del control fue aportado el soporte de la declaración de conflicto de interés diligenciada en el formato EC-FO-12 - DECLARACIÓN DE CONFLICTO DE INTERÉS Y CONFIDENCIALIDAD AUDITORES INTERNOS - V1.  por los auditores internos de la OCI, dando cumplimiento a la solicitud. 
El control es efectivo.
3. Se evidencia acta de seguimiento a los riesgos del proceso de Seguimiento, evaluación y Control del 22 de abril de 2024, en la cual se determinó que no hubo materialización del riesgo. </t>
  </si>
  <si>
    <t xml:space="preserve">se encuentra documentado en el aplicativo LUCHA para el proceso de Seguimiento, Evaluación y Control nombrado  SEC-FO-12 - DECLARACIÓN DE CONFLICTO DE INTERÉS Y CONFIDENCIALIDAD AUDITORES INTERNOS - V1. </t>
  </si>
  <si>
    <t>En la descripción del control menciona el. PROCEDIMIENTO SEC-PR-01 FORMULACIÓN Y SEGUIMIENTO DEL PLAN ANUAL DE AUDITORÍA</t>
  </si>
  <si>
    <t>REALIZAR EL SEGUIMIENTO A LA EJECUCIÓN DEL PLAN ANUAL DE AUDITORÍA</t>
  </si>
  <si>
    <t>REALIZAR EL SEGUIMIENTO, VERIFICANDO MENSUALMENTE EL CUMPLIMIENTO DEL PLAN ANUAL DE AUDITORÍA APROBADO POR EL COMITÉ INSTITUCIONAL DE COORDINACIÓN DE CONTROL INTERNO, TENIENDO EN CUENTA:
- FECHA DE INICIO DEL TRABAJO DE AUDITORÍA.
- FECHA Y RADICADO DE ENTREGA (O CORREO ELECTRÓNICO, DE SER EL CASO).
- GRADO DE AVANCE EN LOS TRABAJOS DE AUDITORÍA PROGRAMADOS.
- POSIBLES NECESIDADES DE AJUSTE AL PLAN ANUAL DE AUDITORÍA.</t>
  </si>
  <si>
    <t>- Claudia Liliana PiÃ±eros Garcia
- Andres Pabon Salamanca</t>
  </si>
  <si>
    <t>El control tiene establecida una periodicidad de reporte de ejecución mensual.</t>
  </si>
  <si>
    <t xml:space="preserve">1. En el aplicativo LUCHA se evidencia el cargue de evidencia de la ejecución del control de forma mensual, dando cumplimiento a la periodicidad establecida.
2. En cuanto a la aplicación del control fue aportado el soporte de la reunión realizada de forma mensual  para el seguimiento realizado al desarrollo del PAA en cada vigencia.  
El control es efectivo.
3. Se evidencia acta de seguimiento a los riesgos del proceso de Seguimiento, evaluación y Control del 22 de abril de 2024, en la cual se determinó que no hubo materialización del riesgo. </t>
  </si>
  <si>
    <t xml:space="preserve">Se encuentra documentado en el aplicativo LUCHA: formato EVIDENCIA DE REUNIONES INTERNAS Y EXTERNAS Código: GD-FO-38 para  el seguimiento realizado al desarrollo del PAA en cada vigencia.  </t>
  </si>
  <si>
    <t xml:space="preserve">En la descripción del control menciona el  PLAN ANUAL DE AUDITORÍA </t>
  </si>
  <si>
    <t>RECIBIR Y ANALIZAR LA (S) RÉPLICA (S) DEL PROCESO AUDITADO RESPECTO A HALLAZGOS Y OPORTUNIDADES DE MEJORA REGISTRADAS EN LOS INFORMES</t>
  </si>
  <si>
    <t xml:space="preserve">El control tiene establecida una periodicidad de reporte de ejecución cuatrimestrual. </t>
  </si>
  <si>
    <t xml:space="preserve">1. En el aplicativo LUCHA se evidencia el cargue de evidencia de la ejecución del control de forma cuatrimestral, dando cumplimiento a la periodicidad establecida. (19/04/2024, 21/12/2023, 18/08/2023).
2. En cuanto a la aplicación del control fue aportado el soporte de las replicas recibidas por las unidades Auditables. Se registran en los siguientes formatos: SEC-PR-7 - AUDITORIAS INTERNAS - V1 y el procedimiento SEC-PR-8 - INFORMES Y/O REPORTES DE SEGUIMIENTO Y REGLAMENTARIOS - V1
3. Se evidencia acta de seguimiento a los riesgos del proceso de Seguimiento, evaluación y Control del 22 de abril de 2024, en la cual se determinó que no hubo materialización del riesgo. </t>
  </si>
  <si>
    <t>Se encuentra documentado en procedimiento SEC-PR-7 - AUDITORIAS INTERNAS - V1 y el procedimiento SEC-PR-8 - INFORMES Y/O REPORTES DE SEGUIMIENTO Y REGLAMENTARIOS - V1 donde se establece una (un) responsable para ejecutar la actividad y se aplica mediante el desarrollo de la etapa de ejecución y cierre de auditorias y seguimientos en el marco del PAA para cada vigencia</t>
  </si>
  <si>
    <t>En la descripción del control menciona que se realiza con respecto a hallazgos y oportunidades.</t>
  </si>
  <si>
    <t>ANALIZAR EN EL CICCI LAS DIFERENCIAS QUE SURJAN EN EL DESARROLLO DE LAS AUDITORIAS Y/O SEGUIMIENTOS/REGLAMENTARIOS Y TOMAR LAS DECISIONES QUE CORRESPONDAN.</t>
  </si>
  <si>
    <t>ANALIZAR EN EL CICCI LAS DIFERENCIAS QUE SURJAN EN EL DESARROLLO DE LAS AUDITORIAS Y/O SEGUIMIENTOS/REGLAMENTARIOS Y TOMAR LAS DECISIONES QUE CORRESPONDAN.
DOCUMENTADO: RESOLUCIÓN INTERNA 323 DEL 10 DE AGOSTO DE 2023</t>
  </si>
  <si>
    <t>CORECTIVO(10)</t>
  </si>
  <si>
    <r>
      <t xml:space="preserve">1. En el aplicativo LUCHA se evidencia el cargue de evidencia de la ejecución del control de forma cuatrimestral, dando cumplimiento a la periodicidad establecida. (19/04/2024, 21/12/2023, 18/08/2023).
2. En cuanto a la aplicación del control se menciona que A la fecha no se han presentado ante el CICCI diferencias surgidas en desarrollo del ejercicio auditor interno.
</t>
    </r>
    <r>
      <rPr>
        <b/>
        <sz val="11"/>
        <color rgb="FFFF0000"/>
        <rFont val="Arial"/>
        <family val="2"/>
      </rPr>
      <t>NO SE ENCUENTRA LA EVIDENCIA CARGADA EN LUCHA, REVISAR</t>
    </r>
    <r>
      <rPr>
        <sz val="11"/>
        <color rgb="FF000000"/>
        <rFont val="Arial"/>
        <family val="2"/>
      </rPr>
      <t xml:space="preserve">
3. Se evidencia acta de seguimiento a los riesgos del proceso de Seguimiento, evaluación y Control del 22 de abril de 2024, en la cual se determinó que no hubo materialización del riesgo. </t>
    </r>
  </si>
  <si>
    <t xml:space="preserve">Se encuentra documentado como parte de las actividades de control identificadas en el marco de la actualización del acto administrativo que regula el funcionamiento del Comité Institucional de Coordinación de Control Interno CICCI mediante el establecimiento de la Resolución Interna 323 del 10 de agosto de 2023.  Se encuentra formalizado  y se aplica mediante el desarrollo de las sesiones del CICCI </t>
  </si>
  <si>
    <t>Correctivo</t>
  </si>
  <si>
    <t>En la descripción del control menciona RESOLUCIÓN INTERNA 323 DEL 10 DE AGOSTO DE 2023</t>
  </si>
  <si>
    <t xml:space="preserve">- PREVENCION Y ATENCION A MUJERES VICTIMAS DE VIOLENCIAS
</t>
  </si>
  <si>
    <t>POSIBILIDAD DE ASIGNACIÓN ARBITRARIA O NEGACIÓN DE CUPOS EN LAS CASAS REFUGIO PARA BENEFICIO PROPIO O FAVORECIMIENTO DE UN TERCERO</t>
  </si>
  <si>
    <t>ALEXANDRA QUINTERO BENAVIDES</t>
  </si>
  <si>
    <t>REVISAR LA INFORMACIÓN RECIBIDA Y VERIFICAR LOS CRITERIOS DE ACOGIDA PARA ASIGNACIÓN DEL CUPO EN LAS CASAS REFUGIO, ASÍ COMO LA DISPONIBILIDAD DE CUPOS DE ACUERDO A LA DINÁMICA DE OCUPACIÓN DE LAS CASAS EN OPERACIÓN</t>
  </si>
  <si>
    <t>LAS PROFESIONALES DEL EQUIPO TÉCNICO DE LA SECRETARÍA DISTRITAL DE LA MUJER A CARGO DE LAS CASAS REFUGIO, REVISAN Y ANALIZAN LA INFORMACIÓN RECIBIDA EN LA SOLICITUD Y EL SISTEMA DE INFORMACIÓN MISIONAL- SIMISIONAL DE LA ENTIDAD, PARA VERIFICAR LOS CRITERIOS DE ACOGIDA ESTABLECIDOS EN EL ACUERDO 631 DE 2015 Y AQUELLAS NORMAS QUE LO MODIFIQUEN O SUSTITUYAN, Y EN LOS PROTOCOLOS/GUÍAS DE INGRESO, PERMANENCIA Y EGRESO DE LOS MODELOS DE ATENCIÓN DE LAS CASAS REFUGIO. 
PROCEDIMIENTO: PAMVV-PR-5 - ACOGIDA, PROTECCIÓN Y ATENCIÓN A MUJERES VÃÁCTIMAS DE VIOLENCIAS EN CASAS REFUGIO
SE REVISA LA MATRIZ REPORTE DE CUPOS PARA VERIFICAR LA DISPONIBILIDAD. CUANDO SE REQUIERA AMPLIAR INFORMACIÓN O CORROBORAR DATOS SUMINISTRADOS, LAS PROFESIONALES SE CONTACTARÁN CON QUIEN REALIZÓ LA SOLICITUD POR MEDIO DE CORREO ELECTRÓNICO Y/O CANALES TELEFÓNICOS DISPUESTOS. DE ACUERDO CON ESTA REVISIÓN Y LA EXISTENCIA DE CUPOS SE DECIDE SI SE CUMPLE CON LOS CRITERIOS PARA ASIGNAR EL CUPO O NEGARLO, EN ESTE ÚLTIMO CASO, TAMBIÉN SE INFORMARÁN LOS MOTIVOS DE NO ACOGIDA.</t>
  </si>
  <si>
    <t>- Catalina BeleÃ±o Quimbayo</t>
  </si>
  <si>
    <t>El control cuenta con una persona responsable de la ejecución,Catalina Beleño Quimbayo y una persona responsable del seguimiento, Laura Yaritza López Mellado.</t>
  </si>
  <si>
    <t xml:space="preserve">1. En el aplicativo LUCHA se evidencia el cargue de evidencia de la ejecución del control en las siguientes fechas: 02/05/2024, 18/12/2023,31/08/2023. Se observa que se pasaron unos días, sería conveniente fijar una fecha para realizar el cargue de la evidencia de forma cuatrimestral y evitar equivocaciones en los tiempos de reporte. 
2. De acuerdo con lo evidenciado el control se está ejecutando de manera apropiada, en efecto se encuentran soportes de actas de reuniones del 18 de abril de 2023 y del 31 de agosto de 2023, cuyo objetivo es el Seguimiento, revisión y actualización (cuando a ello haya lugar) a los riesgos de gestión, riesgos asociados a corrupción, riesgos de seguridad de la Información y sus respectivos controles a cargo del proceso de Prevención, atención y protección a mujeres víctimas de violencias, de igual manera consolidado de solicitudes de cupos de la estrategia casas refugio del 29 de diciembre de 2022 al 30 de abril de 2023 y del 29 de mayo de 2023 al 29 de agosto de 2023.
3. Se evidencia acta de seguimiento a los riesgos del proceso Prevención y atención a mujeres victimas de violencias.  de  del 24 de abril de 2024, en la cual se determinó que no hubo materialización del riesgo. </t>
  </si>
  <si>
    <t>Se encuentra documentado en el PROCEDIMIENTO: PAMVV-PR-5 - ACOGIDA, PROTECCIÓN Y ATENCIÓN A MUJERES VÃÁCTIMAS DE VIOLENCIAS EN CASAS REFUGIO</t>
  </si>
  <si>
    <t>En la descripción del control menciona PROCEDIMIENTO: PAMVV-PR-5 - ACOGIDA, PROTECCIÓN Y ATENCIÓN A MUJERES VÃÁCTIMAS DE VIOLENCIAS EN CASAS REFUGIO</t>
  </si>
  <si>
    <t>POSIBILIDAD DE RECIBIR O SOLICITAR DÁDIVA PARA MANIPULAR EL TRÁMITE DE PAGOS FINANCIEROS CON EL FIN DE REALIZARLOS SIN EL CUMPLIMIENTO DE LOS REQUISITOS ESTABLECIDOS PARA BENEFICIO PROPIO O DE UN TERCERO</t>
  </si>
  <si>
    <t>REVISAR LA DOCUMENTACIÓN ALLEGADA A LA DIRECCIÓN DE GESTIÓN ADMINISTRATIVA Y FINANCIERA PARA EL PAGO DE LAS OBLIGACIONES O COMPROMISOS, Y DEJAR LA TRAZABILIDAD DE LAS DEVOLUCIONES.</t>
  </si>
  <si>
    <t>REVISAR LA DOCUMENTACIÓN ALLEGADA A LA DIRECCIÓN DE GESTIÓN ADMINISTRATIVA Y FINANCIERA PARA EL PAGO DE LAS OBLIGACIONES O COMPROMISOS, Y DEJAR LA TRAZABILIDAD DE LAS DEVOLUCIONES.
PROCEDIMIENTO: GF-PR-10 - GESTION DE PAGOS DE LA ENTIDAD</t>
  </si>
  <si>
    <t>- CLAUDIA PATRICIA VELASCO LÃPEZ
- Mercedes Tibavizco Quintero</t>
  </si>
  <si>
    <t>El control cuenta con tres personas responsables de la ejecución, CLAUDIA PATRICIA VELASCO LÓPEZ
-Mercedes Tibavizco Quintero
-Hingrid Julie Contreras Benavides y una persona responsable del seguimiento, Zareth Ivana Doncel Baracaldo.</t>
  </si>
  <si>
    <t>El control tiene establecida una periodicidad de reporte de ejecución trimestral, las evidencias cargadas son de carácter mensual.</t>
  </si>
  <si>
    <t xml:space="preserve">1. En el aplicativo LUCHA se evidencia el cargue de evidencia de la ejecución del control en las siguientes fechas: 02/05/2024, 12/12/2023, 28/11/2023. Se observa que no se efectuo el reporte en la periodicidad establecida
2. En la verificación de la ejecución del control se evidenció en el aplicativo LUCHA - Modulo de Riesgos, los soportes que evidencian la ejecución del control: 
1. Archivos de excel ""Reporte de radicados"" meses de enero, febrero,marzo y abril.
2. Archivos de excel ""Informe mensual de servicios públicos" meses de enero, febrero,marzo y abril.
3. Archivos de excel ""Proveedores Ficha de Radicación" meses de enero, febrero,marzo y abril.
3. Se evidencia acta de seguimiento a los riesgos del proceso Gestión Financiera del 29 de abril de 2024, en la cual se determinó que no hubo materialización del riesgo. </t>
  </si>
  <si>
    <t>Se encuentra documentado en el procedimiento GF-PR-10 - GESTION DE PAGOS DE LA ENTIDAD - V10, en los  puntos de control (actividades N° 2 y 5) y como actividad (N° 3).</t>
  </si>
  <si>
    <t>En la descripción del control menciona el PROCEDIMIENTO: GF-PR-10 - GESTION DE PAGOS DE LA ENTIDAD</t>
  </si>
  <si>
    <t>SEGREGACIÓN DE FUNCIONES PARA SEPARAR LAS REPONSABILIDADES DE LAS PERSONAS QUE INTERVIENEN EN EL PROCESO DE PAGOS</t>
  </si>
  <si>
    <t>SEGREGACIÓN DE FUNCIONES PARA SEPARAR LAS RESPONSABILIDADES DE LAS PERSONAS QUE INTERVIENEN EN EL PROCESO DE PAGOS, EL CUAL SE APLICA EN LA ASIGNACIÓN USUARIOS SEGÚN LAS RESPONSABILIDADES ESTABLECIDAS PARA CADA UNA DE LAS ACTIVIDADES QUE INTERVIENEN EN EL PROCESO DE AUTORIZACIÓN Y REGISTRO DE PAGOS.
PROCEDIMIENTOS: GF-PR-10 - GESTION DE PAGOS DE LA ENTIDAD</t>
  </si>
  <si>
    <t xml:space="preserve">1. En el aplicativo LUCHA se evidencia el cargue de evidencia de la ejecución del control en las siguientes fechas: 02/05/2024, 31/08/2023. Se observa incumplimiento en la fecha de cargue de acuerdo con la periodicidad.
2. "En la verificación de la ejecución del control se evidenció en el aplicativo LUCHA - Modulo de Riesgos, los soportes cargados al aplicativo, sin embargo estos no permiten validar la aplicabilidad total del control, ya que en estos no se determina la segregación de funciones de las personas que intervienen en el proceso de pagos.   
1. Memorando N° 1-2023-005300 del 15/05/2023 - Solicitud desactivación permiso BOGDATA
2. Formato para solicitar la administración de usuarios y roles 8/05/2023
3. Formato de registro de firmas 8/05/2023Se observa que la información cargada en la misma para la vigencia 2024 y 2023. 
3. Se evidencia acta de seguimiento a los riesgos del proceso Gestión Financiera del 29 de abril de 2024, en la cual se determinó que no hubo materialización del riesgo. </t>
  </si>
  <si>
    <t>Se encuentra documentado en todas las actividades del procedimiento GF-PR-10 - GESTION DE PAGOS DE LA ENTIDAD - V10, en el cual se indican las dependencias y responsables de cada actividad</t>
  </si>
  <si>
    <t>De acuedo con la verificación realizada por la OCI, no se evidencia el cumplimiento de la periodicidad establecida para ejecutar el control. En cuanto a los soportes de la ejecución del control, se observa que no se ejecutó y no se cargaron evidencias para la vigencia 2024, los soportes corresponden al 2023. En vista de lo anterior, se concluye que el control no es efectivo, ya que no logra el efecto deseado en el menor tiempo y con la menor cantidad de recursos posibles.</t>
  </si>
  <si>
    <t>REALIZAR LA CONCILIACIÓN ENTRE CUENTAS</t>
  </si>
  <si>
    <t>REALIZAR LA CONCILIACIÓN ENTRE CUENTAS
PROCEDIMIENTOS:GF-PR-9 - REGISTRAR OPERACIONES CONTABLES</t>
  </si>
  <si>
    <t>- Amanda Martinez Arias
- Yonathan David SÃ¡nchez</t>
  </si>
  <si>
    <t>El control cuenta con dos personas responsables de la ejecución, Martínez Arias
-Yonathan David Sanchez y una persona responsable del seguimiento, Zareth Ivana Doncel Baracaldo.</t>
  </si>
  <si>
    <t xml:space="preserve">1. En el aplicativo LUCHA se evidencia el cargue de evidencia de la ejecución del control en las siguientes fechas: 02/05/2024, 18/12/2023,31/08/2023. Se observa que se pasaron unos días, sería conveniente fijar una fecha para realizar el cargue de la evidencia de forma cuatrimestral y evitar equivocaciones en los tiempos de reporte. 
2.Se evidenció en el aplicativo LUCHA - Modulo de Riesgos, que el mismo se ejecuta en los periodos establecidos por parte del responsable, lo cual se observó en los soportes cargados al aplicativos.
Dentro de los soportes que evidencia la ejecución del control se encuentran las siguientes conciliaciones de los meses de mayo a septiembre de 2023:
1. Cuentas por cobrar.
2. Deterioro de cuentas por cobrar.
3. Conciliación cuentas por pagar.
4. Cuentas de orden.
5. Informe de inventario de bienes devolutivos, bienes de consumo y consumo controlado elementos y depreciación.
6. Conceptos Nomina.
7. Cuentas de enlace.
8. Verificación de Estados Financieros.
3. Se evidencia acta de seguimiento a los riesgos del proceso Gestión Financiera del 29 de abril de 2024, en la cual se determinó que no hubo materialización del riesgo. </t>
  </si>
  <si>
    <t xml:space="preserve">Se encuentra documentado en el procedimiento GF-PR-9 - REGISTRAR OPERACIONES CONTABLES - V4 (actividad 9), asi como politica de operación (N° 9). </t>
  </si>
  <si>
    <t>En la descripción del control menciona el  PROCEDIMIENTO: GF-PR-10 - GESTION DE PAGOS DE LA ENTIDAD</t>
  </si>
  <si>
    <t xml:space="preserve">- PROMOCION DEL ACCESO A LA JUSTICIA PARA LAS MUJERES
</t>
  </si>
  <si>
    <t>POSIBILIDAD DE RECIBIR O SOLICITAR CUALQUIER DÁDIVA O BENEFICIO A NOMBRE PROPIO O DE TERCEROS POR LOS SERVICIOS DE ATENCIÓN (ORIENTACIÓN,  ASESORÍA O REPRESENTACIÓN)  QUE SE BRINDAN EN LAS CASAS DE JUSTICIA, ESCENARIOS DE FISCALÍA (CAIVAS, CAPIV, URI), DONDE SE DESARROLLA LA ESTRATEGIA DE JUSTICIA D</t>
  </si>
  <si>
    <t>LISA CRISTINA GOMEZ CAMARGO</t>
  </si>
  <si>
    <t>VERIFICAR QUE EN LA PUBLICACIÓN Y DIVULGACIÓN DE INFORMACIÓN SOBRE LA OFERTA INSTITUCIONAL DE SERVICIOS, SE INDIQUE SOBRE LA GRATUIDAD DE LOS MISMOS (CARTELERAS INSTITUCIONALES, PIEZAS COMUNICATIVAS REMITIDAS A LA CIUDADANÍA A TRAVÉS DE LOS DISTINTOS MEDIOS TECNOLÓGICOS).</t>
  </si>
  <si>
    <t>VERIFICAR QUE EN LA PUBLICACIÓN Y DIVULGACIÓN DE INFORMACIÓN SOBRE LA OFERTA INSTITUCIONAL DE SERVICIOS, SE INDIQUE SOBRE LA GRATUIDAD DE LOS MISMOS (CARTELERAS INSTITUCIONALES, PIEZAS COMUNICATIVAS REMITIDAS A LA CIUDADANÍA A TRAVÉS DE LOS DISTINTOS MEDIOS TECNOLÓGICOS).
PROCEDIMIENTOS:</t>
  </si>
  <si>
    <t>Compartir</t>
  </si>
  <si>
    <t>- NORMA CONSTANZA RIOS MEDINA
- SANDRA LILIANA CALDERON CASTELLANOS</t>
  </si>
  <si>
    <t xml:space="preserve">El control cuenta con dos personas responsables de la ejecución, -Norma Constanza Ríos Medina
-Sandra Liliana Calderón Castellanos y una persona responsable del seguimiento, Sandra Liliana Calderón Castellanos. Se sugiere que no quede la misma persona encargada de la ejecución y el seguimiento. </t>
  </si>
  <si>
    <t xml:space="preserve">1. En el aplicativo LUCHA se evidencia el cargue de evidencia de la ejecución del control en las siguientes fechas: 02/05/2024, 26/12/2023, 01/09/2023. Se observa incumplimiento en la fecha de cargue de acuerdo con la periodicidad.
2. Para la vigencia 2024 se encuentran cargadas evidencias de divulgación sobre la gratuidad de servicios en socialización de la oferta institucional. Se observa que el control es efectivo de acuerdo con su propósito. Sin embargo, en las evidencias adjuntas solo se evidencia una captura llevada a cabo. 
3. Se evidencia acta de seguimiento a los riesgos del proceso - PROMOCION DEL ACCESO A LA JUSTICIA PARA LAS MUJERES del 3 de mayo de 2024, en la cual se determinó que no hubo materialización del riesgo. </t>
  </si>
  <si>
    <t>De acuedo con la verificación realizada por la OCI, no se evidencia el cumplimiento de la periodicidad establecida para ejecutar el control. En cuanto a los soportes de la ejecución del control, se observa que no son suficientes, se deben cargar más información para asegurar la efectividad. En vista de lo anterior, se concluye que el control no es efectivo, ya que no logra el efecto deseado en el menor tiempo y con la menor cantidad de recursos posibles.</t>
  </si>
  <si>
    <t>LA/FT</t>
  </si>
  <si>
    <t>POSIBILIDAD DE CELEBRAR CONTRATOS CON PERSONAS NATURALES Y JURÍDICAS CONDENADO EN LAVADO DE ACTIVOS</t>
  </si>
  <si>
    <t>CONSULTA Y VALIDACIÓN DE LOS DOCUMENTOS DE LA EVALUACIÓN EN LAS PLATAFORMAS DISPUESTAS POR EL DISTRITO Y NACIÓN</t>
  </si>
  <si>
    <t>CONSULTA Y VALIDACIÓN DE LOS DOCUMENTOS DE LA EVALUACIÓN EN LAS PLATAFORMAS DISPUESTAS POR EL DISTRITO Y NACIÓN.</t>
  </si>
  <si>
    <t>El control cuenta con una persona responsable de la ejecución, Jennifer Lorena Moreno Arcila y una persona responsable del seguimiento, Luis Guillermo Flechas Salcedo.</t>
  </si>
  <si>
    <t xml:space="preserve">El control tiene establecida una periodicidad de reporte de ejecución cuatrimestral. No es apropiada, ya que esta verificación se realiza dependiendo del flujo de contratación que lleva la Dirección de Contratación, siendo una una labor constante realizada para todos los procesos contractuales que se estructuran durante la vigencia. </t>
  </si>
  <si>
    <t xml:space="preserve">1. En el aplicativo LUCHA se evidencia el cargue de evidencia de la ejecución del control en las siguientes fechas: 24/04/2024, 30/11/2023, 31/08/2023. Se observa incumplimiento en la fecha de cargue de acuerdo con la periodicidad.
2. Después de realizar la verificación del control se identificó que su periodicidad cuatrimestral no es apropiada, ya que esta verificación se realiza dependiendo del flujo de contratación que lleva la Dirección de Contratación, siendo una labor constante realizada para todos los procesos contractuales que se estructuran durante la vigencia. Además, este control no se encuentra formalizado dentro de los documentos propios del proceso. Es de anotar que el presente control fue evaluado dentro de la Auditoría al Proceso de Gestión Contractual de 30 de octubre de 2023, de lo cual se cuenta con el plan de mejoramiento para las oportunidades de mejora No. 09, 10 y 11.
Los soportes de su ejecuciómn cargados en LUCHA corresponden a INFORMES DE VERIFICACIÓN JURÍDICA DEFINITIVA PROCESO DE SELECCIÓN POR MÍNIMA CUANTÍA y soportes de SECOP.
3. No se evidencia acta de seguimiento efectuado por la segunda línea de defensa. </t>
  </si>
  <si>
    <t>De acuedo con la verificación realizada por la OCI, no se evidencia el cumplimiento de la periodicidad establecida para ejecutar el control.  Además, este control no se encuentra formalizado dentro de los documentos propios del proceso. Es de anotar que el presente control fue evaluado dentro de la Auditoría al Proceso de Gestión Contractual de 30 de octubre de 2023, de lo cual se cuenta con el plan de mejoramiento para las oportunidades de mejora No. 09, 10 y 11. En vista de lo anterior, se concluye que el control no es efectivo, ya que no logra el efecto deseado en el menor tiempo y con la menor cantidad de recursos posibles.</t>
  </si>
  <si>
    <t>POSIBILIDAD DE ACCESO INDEBIDO, ELIMINACIÓN Y MODIFICACIÓN EN LOS SERVIDORES, APLICACIONES Y BASES DE DATOS DE LA ENTIDAD</t>
  </si>
  <si>
    <t>REALIZAR BACKUP DE SERVIDORES, APLICACIONES Y CONFIGURACIONES SEGÚN POLÍTICA DE BACKUP PARA LA SDMUJER</t>
  </si>
  <si>
    <t>REALIZAR BACKUP DE SERVIDORES, APLICACIONES Y CONFIGURACIONES SEGÚN POLÍTICA DE BACKUP PARA LA SDMUJER
PROCEDIMIENTO:GT-MA-3 - MANUAL DE POLITICAS ESPECIFICAS DE SEGURIDAD DE LA INFORMACION</t>
  </si>
  <si>
    <t>- Miguel Alberto Bernal Garnica
- GIOVANNY BENITEZ MORALES
- Johan Rodrigo Barrios Hernandez</t>
  </si>
  <si>
    <t>El control cuenta con tres personas responsables de la ejecución, Miguel Alberto Bernal Garnica, Giovanny Benitez Morales,Johan Rodrigo Barrios Hernandez y una persona responsable del seguimiento, Johan Rodrigo Barrios Hernandez.</t>
  </si>
  <si>
    <t xml:space="preserve">El control tiene establecida una periodicidad de reporte de ejecución cuatrimestral. Ajustar la periodicidad acorde con lo establecido en el manual Gestión Tecnológica en lo relacionado con sistemas operativos. </t>
  </si>
  <si>
    <t xml:space="preserve">1. En el aplicativo LUCHA se evidencia el cargue de evidencia de la ejecución del control en las siguientes fechas: 	23/04/2024, 22/12/2023, 31/08/2023. Se observa que se ha dado cumplimiento en cuanto a los tiempos de reporte de la evidencia. 
2. De los soportes de verificación del control se evidencia que se realizan los backup de respaldo de los servidores del período comprendido entre enero y abril de 2024 y se adjunta en los archivos de copias de respaldo en Veeam y Oracle.
Se evidencia que se esta llevando a cabo el control 
3.  Se evidencia acta de seguimiento a los riesgos del proceso  Gestión Tecnológica del 9 de abril de 2023, en la cual se determinó que no hubo materialización del riesgo. Al parecer se presento un error de digitación en el año.
</t>
  </si>
  <si>
    <t>Se encuentra documentado en el el manual Gestión Tecnológica.</t>
  </si>
  <si>
    <t>En la descripción del control menciona el PROCEDIMIENTO:GT-MA-3 - MANUAL DE POLITICAS ESPECIFICAS DE SEGURIDAD DE LA INFORMACION</t>
  </si>
  <si>
    <t>PROGRAMAR EL CAMBIO DE CONTRASEÑA DE LOS USUARIOS CADA 45 DÍAS</t>
  </si>
  <si>
    <t>PROGRAMAR EL CAMBIO DE CONTRASEÑA DE LOS USUARIOS CADA 45 DÍAS
PROCEDIMIENTO: GT-MA-5 - MANUAL DE GESTIÓN DE RIESGOS DE SEGURIDAD DE LA INFORMACIÓN</t>
  </si>
  <si>
    <t xml:space="preserve">El control tiene establecida una periodicidad de reporte de ejecución cuatrimestral.  la periodicidad programada y definida en el control (Cada 45 días) no es la misma periodicidad que se reporta en el aplicativo LUCHA de la ejecución del control (Cuatrimestral), dado lo anterior se recomienda se unifique la periodicidad. </t>
  </si>
  <si>
    <t>1. En el aplicativo LUCHA se evidencia el cargue de evidencia de la ejecución del control en las siguientes fechas: 	23/04/2024, 22/12/2023, 31/08/2023. Se observa que se ha dado cumplimiento en cuanto a los tiempos de reporte de la evidencia. 
2. De los soportes de verificación del control se evidencia que se tiene programado en el controlador de dominio el cambio de contraseñas cada 45 días. El control es efectivo. 
3.  Se evidencia acta de seguimiento a los riesgos del proceso  Gestión Tecnológica del 9 de abril de 2023, en la cual se determinó que no hubo materialización del riesgo. Al parecer se presento un error de digitación en el año.</t>
  </si>
  <si>
    <t xml:space="preserve">- PLANEACION Y GESTION
</t>
  </si>
  <si>
    <t>POSIBILIDAD DE RECIBIR O SOLICITAR DÁDIVA O BENEFICIO A NOMBRE PROPIO O DE TERCEROS CON EL FIN DE CELEBRAR UN CONTRATO</t>
  </si>
  <si>
    <t>DIANA CAROLINA HERNÁNDEZ SÁNCHEZ</t>
  </si>
  <si>
    <t>REALIZAR LA PUBLICIDAD DE GRATUIDAD DE LOS TRÁMITES</t>
  </si>
  <si>
    <t>XXXXXXXXXREALIZAR LA PUBLICIDAD DE GRATUIDAD DE LOS TRÁMITES</t>
  </si>
  <si>
    <t>DIARIA</t>
  </si>
  <si>
    <t>- Nelly GarcÃ­a BÃ¡ez</t>
  </si>
  <si>
    <t>NO SE ENCUENTRAN CARGADOS EN LUCHA</t>
  </si>
  <si>
    <t>AUTOMÁTICO(25)</t>
  </si>
  <si>
    <t>Automático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</si>
</sst>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b/>
      <sz val="11"/>
      <name val="Aptos Narrow"/>
      <family val="2"/>
      <scheme val="minor"/>
    </font>
    <font>
      <sz val="10"/>
      <color indexed="8"/>
      <name val="Arial"/>
      <family val="2"/>
    </font>
    <font>
      <b/>
      <sz val="11"/>
      <name val="Calibri"/>
      <family val="2"/>
    </font>
    <font>
      <sz val="11"/>
      <color rgb="FF000000"/>
      <name val="Arial"/>
      <family val="2"/>
    </font>
    <font>
      <sz val="11"/>
      <name val="Aptos Narrow"/>
      <family val="2"/>
      <scheme val="minor"/>
    </font>
    <font>
      <sz val="11"/>
      <name val="Arial"/>
      <family val="2"/>
    </font>
    <font>
      <b/>
      <sz val="11"/>
      <color rgb="FF000000"/>
      <name val="Arial"/>
      <family val="2"/>
    </font>
    <font>
      <sz val="11"/>
      <color indexed="8"/>
      <name val="Arial"/>
      <family val="2"/>
    </font>
    <font>
      <b/>
      <sz val="11"/>
      <color rgb="FFFF0000"/>
      <name val="Arial"/>
      <family val="2"/>
    </font>
    <font>
      <sz val="9"/>
      <color indexed="81"/>
      <name val="Tahoma"/>
      <family val="2"/>
    </font>
  </fonts>
  <fills count="15">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0"/>
        <bgColor indexed="8"/>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theme="9"/>
        <bgColor indexed="64"/>
      </patternFill>
    </fill>
    <fill>
      <patternFill patternType="solid">
        <fgColor rgb="FFFF0000"/>
        <bgColor indexed="8"/>
      </patternFill>
    </fill>
    <fill>
      <patternFill patternType="solid">
        <fgColor theme="5"/>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Fill="0" applyProtection="0"/>
  </cellStyleXfs>
  <cellXfs count="110">
    <xf numFmtId="0" fontId="0" fillId="0" borderId="0" xfId="0"/>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0" fillId="4" borderId="0" xfId="0" applyFill="1"/>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xf>
    <xf numFmtId="0" fontId="2" fillId="5"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6" xfId="0" applyFont="1" applyFill="1" applyBorder="1" applyAlignment="1">
      <alignment horizontal="center" vertical="center"/>
    </xf>
    <xf numFmtId="0" fontId="5" fillId="2" borderId="6" xfId="2" applyFont="1" applyFill="1" applyBorder="1" applyAlignment="1" applyProtection="1">
      <alignment horizontal="center" vertical="center"/>
    </xf>
    <xf numFmtId="14" fontId="5" fillId="2" borderId="6" xfId="2" applyNumberFormat="1" applyFont="1" applyFill="1" applyBorder="1" applyAlignment="1" applyProtection="1">
      <alignment horizontal="center" vertical="center" wrapText="1"/>
    </xf>
    <xf numFmtId="0" fontId="5" fillId="2" borderId="6" xfId="2" applyFont="1" applyFill="1" applyBorder="1" applyAlignment="1" applyProtection="1">
      <alignment horizontal="center" vertical="center" wrapText="1"/>
    </xf>
    <xf numFmtId="0" fontId="5" fillId="6" borderId="6" xfId="2" applyFont="1" applyFill="1" applyBorder="1" applyAlignment="1" applyProtection="1">
      <alignment horizontal="center" vertical="center" wrapText="1"/>
    </xf>
    <xf numFmtId="0" fontId="5" fillId="7" borderId="6" xfId="2" applyFont="1" applyFill="1" applyBorder="1" applyAlignment="1" applyProtection="1">
      <alignment horizontal="center" vertical="center" wrapText="1"/>
    </xf>
    <xf numFmtId="0" fontId="5" fillId="5" borderId="6" xfId="2" applyFont="1" applyFill="1" applyBorder="1" applyAlignment="1" applyProtection="1">
      <alignment horizontal="center" vertical="center" wrapText="1"/>
    </xf>
    <xf numFmtId="0" fontId="5" fillId="5" borderId="6" xfId="2" applyFont="1" applyFill="1" applyBorder="1" applyAlignment="1" applyProtection="1">
      <alignment horizontal="justify" vertical="center" wrapText="1"/>
    </xf>
    <xf numFmtId="0" fontId="0" fillId="4" borderId="6" xfId="0" applyFill="1" applyBorder="1" applyAlignment="1">
      <alignment horizontal="center" vertical="top"/>
    </xf>
    <xf numFmtId="164" fontId="0" fillId="4" borderId="6" xfId="0" applyNumberFormat="1" applyFill="1" applyBorder="1" applyAlignment="1">
      <alignment horizontal="center" vertical="top"/>
    </xf>
    <xf numFmtId="0" fontId="0" fillId="4" borderId="6" xfId="0" applyFill="1" applyBorder="1" applyAlignment="1">
      <alignment horizontal="justify" vertical="top" wrapText="1"/>
    </xf>
    <xf numFmtId="0" fontId="0" fillId="4" borderId="6" xfId="0" applyFill="1" applyBorder="1" applyAlignment="1">
      <alignment horizontal="justify" vertical="top" wrapText="1"/>
    </xf>
    <xf numFmtId="0" fontId="0" fillId="4" borderId="6" xfId="0" applyFill="1" applyBorder="1" applyAlignment="1">
      <alignment horizontal="center" vertical="top"/>
    </xf>
    <xf numFmtId="0" fontId="0" fillId="4" borderId="6" xfId="0" applyFill="1" applyBorder="1" applyAlignment="1">
      <alignment horizontal="center" vertical="top" wrapText="1"/>
    </xf>
    <xf numFmtId="0" fontId="0" fillId="8" borderId="6" xfId="0" applyFill="1" applyBorder="1" applyAlignment="1">
      <alignment horizontal="center" vertical="top"/>
    </xf>
    <xf numFmtId="164" fontId="0" fillId="4" borderId="8" xfId="0" applyNumberFormat="1" applyFill="1" applyBorder="1" applyAlignment="1">
      <alignment horizontal="center" vertical="top"/>
    </xf>
    <xf numFmtId="0" fontId="6" fillId="0" borderId="6" xfId="0" applyFont="1" applyBorder="1" applyAlignment="1">
      <alignment horizontal="center" vertical="top" wrapText="1"/>
    </xf>
    <xf numFmtId="0" fontId="6" fillId="0" borderId="6" xfId="0" applyFont="1" applyBorder="1" applyAlignment="1">
      <alignment horizontal="justify" vertical="top" wrapText="1"/>
    </xf>
    <xf numFmtId="0" fontId="7" fillId="4" borderId="6" xfId="0" applyFont="1" applyFill="1" applyBorder="1" applyAlignment="1">
      <alignment horizontal="center" vertical="top"/>
    </xf>
    <xf numFmtId="0" fontId="8" fillId="0" borderId="6" xfId="0" applyFont="1" applyBorder="1" applyAlignment="1">
      <alignment horizontal="center" vertical="top" wrapText="1"/>
    </xf>
    <xf numFmtId="0" fontId="8" fillId="0" borderId="6" xfId="0" applyFont="1" applyBorder="1" applyAlignment="1">
      <alignment horizontal="justify" vertical="top" wrapText="1"/>
    </xf>
    <xf numFmtId="0" fontId="6" fillId="0" borderId="6" xfId="1" applyNumberFormat="1" applyFont="1" applyBorder="1" applyAlignment="1">
      <alignment horizontal="center" vertical="top" wrapText="1"/>
    </xf>
    <xf numFmtId="0" fontId="6" fillId="0" borderId="6" xfId="1" applyNumberFormat="1" applyFont="1" applyBorder="1" applyAlignment="1">
      <alignment horizontal="justify" vertical="top" wrapText="1"/>
    </xf>
    <xf numFmtId="0" fontId="10" fillId="0" borderId="6" xfId="2" applyFont="1" applyFill="1" applyBorder="1" applyAlignment="1" applyProtection="1">
      <alignment horizontal="center" vertical="top" wrapText="1"/>
    </xf>
    <xf numFmtId="0" fontId="10" fillId="0" borderId="6" xfId="2" applyFont="1" applyFill="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0" fillId="4" borderId="11" xfId="0" applyFill="1" applyBorder="1" applyAlignment="1">
      <alignment horizontal="center" vertical="top"/>
    </xf>
    <xf numFmtId="0" fontId="6" fillId="4" borderId="6" xfId="0" applyFont="1" applyFill="1" applyBorder="1" applyAlignment="1" applyProtection="1">
      <alignment horizontal="center" vertical="top" wrapText="1"/>
      <protection locked="0"/>
    </xf>
    <xf numFmtId="0" fontId="6" fillId="0" borderId="6" xfId="0" applyFont="1" applyBorder="1" applyAlignment="1" applyProtection="1">
      <alignment horizontal="justify" vertical="top" wrapText="1"/>
      <protection locked="0"/>
    </xf>
    <xf numFmtId="0" fontId="0" fillId="4" borderId="12" xfId="0" applyFill="1" applyBorder="1" applyAlignment="1">
      <alignment horizontal="center" vertical="top"/>
    </xf>
    <xf numFmtId="0" fontId="0" fillId="4" borderId="13" xfId="0" applyFill="1" applyBorder="1" applyAlignment="1">
      <alignment horizontal="center" vertical="top"/>
    </xf>
    <xf numFmtId="0" fontId="0" fillId="9" borderId="6" xfId="0" applyFill="1" applyBorder="1" applyAlignment="1">
      <alignment horizontal="center" vertical="top"/>
    </xf>
    <xf numFmtId="0" fontId="0" fillId="10" borderId="6" xfId="0" applyFill="1" applyBorder="1" applyAlignment="1">
      <alignment horizontal="center" vertical="top"/>
    </xf>
    <xf numFmtId="164" fontId="0" fillId="4" borderId="6" xfId="0" applyNumberFormat="1" applyFill="1" applyBorder="1" applyAlignment="1">
      <alignment horizontal="center" vertical="top"/>
    </xf>
    <xf numFmtId="0" fontId="0" fillId="4" borderId="6" xfId="0" applyFill="1" applyBorder="1" applyAlignment="1">
      <alignment horizontal="justify" vertical="top"/>
    </xf>
    <xf numFmtId="0" fontId="0" fillId="11" borderId="6" xfId="0" applyFill="1" applyBorder="1" applyAlignment="1">
      <alignment horizontal="justify" vertical="top" wrapText="1"/>
    </xf>
    <xf numFmtId="0" fontId="6" fillId="12" borderId="6" xfId="0" applyFont="1" applyFill="1" applyBorder="1" applyAlignment="1" applyProtection="1">
      <alignment horizontal="justify" vertical="top" wrapText="1"/>
      <protection locked="0"/>
    </xf>
    <xf numFmtId="0" fontId="0" fillId="10" borderId="6" xfId="0" applyFill="1" applyBorder="1" applyAlignment="1">
      <alignment horizontal="center" vertical="top"/>
    </xf>
    <xf numFmtId="164" fontId="0" fillId="10" borderId="11" xfId="0" applyNumberFormat="1" applyFill="1" applyBorder="1" applyAlignment="1">
      <alignment horizontal="center" vertical="top"/>
    </xf>
    <xf numFmtId="0" fontId="0" fillId="10" borderId="6" xfId="0" applyFill="1" applyBorder="1" applyAlignment="1">
      <alignment horizontal="justify" vertical="top"/>
    </xf>
    <xf numFmtId="0" fontId="0" fillId="10" borderId="6" xfId="0" applyFill="1" applyBorder="1" applyAlignment="1">
      <alignment horizontal="justify" vertical="top" wrapText="1"/>
    </xf>
    <xf numFmtId="0" fontId="0" fillId="10" borderId="6" xfId="0" applyFill="1" applyBorder="1" applyAlignment="1">
      <alignment horizontal="justify" vertical="top" wrapText="1"/>
    </xf>
    <xf numFmtId="0" fontId="0" fillId="10" borderId="6" xfId="0" applyFill="1" applyBorder="1" applyAlignment="1">
      <alignment horizontal="center" vertical="top" wrapText="1"/>
    </xf>
    <xf numFmtId="0" fontId="0" fillId="13" borderId="6" xfId="0" applyFill="1" applyBorder="1" applyAlignment="1">
      <alignment horizontal="center" vertical="top"/>
    </xf>
    <xf numFmtId="164" fontId="0" fillId="10" borderId="8" xfId="0" applyNumberFormat="1" applyFill="1" applyBorder="1" applyAlignment="1">
      <alignment horizontal="center" vertical="top"/>
    </xf>
    <xf numFmtId="0" fontId="6" fillId="10" borderId="6" xfId="0" applyFont="1" applyFill="1" applyBorder="1" applyAlignment="1">
      <alignment horizontal="center" vertical="top" wrapText="1"/>
    </xf>
    <xf numFmtId="0" fontId="6" fillId="10" borderId="6" xfId="1" applyNumberFormat="1" applyFont="1" applyFill="1" applyBorder="1" applyAlignment="1">
      <alignment horizontal="center" vertical="top" wrapText="1"/>
    </xf>
    <xf numFmtId="0" fontId="0" fillId="10" borderId="6" xfId="0" applyFill="1" applyBorder="1" applyAlignment="1">
      <alignment horizontal="left" vertical="top"/>
    </xf>
    <xf numFmtId="0" fontId="10" fillId="10" borderId="6" xfId="2" applyFont="1" applyFill="1" applyBorder="1" applyAlignment="1" applyProtection="1">
      <alignment horizontal="center" vertical="top" wrapText="1"/>
    </xf>
    <xf numFmtId="0" fontId="10" fillId="10" borderId="6" xfId="2" applyFont="1" applyFill="1" applyBorder="1" applyAlignment="1" applyProtection="1">
      <alignment horizontal="center" vertical="top" wrapText="1"/>
      <protection locked="0"/>
    </xf>
    <xf numFmtId="0" fontId="6" fillId="10" borderId="6" xfId="0" applyFont="1" applyFill="1" applyBorder="1" applyAlignment="1" applyProtection="1">
      <alignment horizontal="center" vertical="top" wrapText="1"/>
      <protection locked="0"/>
    </xf>
    <xf numFmtId="0" fontId="0" fillId="10" borderId="0" xfId="0" applyFill="1"/>
    <xf numFmtId="164" fontId="0" fillId="10" borderId="13" xfId="0" applyNumberFormat="1" applyFill="1" applyBorder="1" applyAlignment="1">
      <alignment horizontal="center" vertical="top"/>
    </xf>
    <xf numFmtId="0" fontId="0" fillId="10" borderId="6" xfId="0" applyFill="1" applyBorder="1" applyAlignment="1">
      <alignment horizontal="justify" vertical="top"/>
    </xf>
    <xf numFmtId="0" fontId="0" fillId="0" borderId="6" xfId="0" applyBorder="1" applyAlignment="1">
      <alignment horizontal="center" vertical="top"/>
    </xf>
    <xf numFmtId="164" fontId="0" fillId="0" borderId="6" xfId="0" applyNumberFormat="1" applyBorder="1" applyAlignment="1">
      <alignment horizontal="center" vertical="top"/>
    </xf>
    <xf numFmtId="0" fontId="0" fillId="0" borderId="6" xfId="0" applyBorder="1" applyAlignment="1">
      <alignment horizontal="justify" vertical="top" wrapText="1"/>
    </xf>
    <xf numFmtId="0" fontId="0" fillId="0" borderId="6" xfId="0" applyBorder="1" applyAlignment="1">
      <alignment horizontal="center" vertical="top" wrapText="1"/>
    </xf>
    <xf numFmtId="0" fontId="0" fillId="0" borderId="11" xfId="0" applyBorder="1" applyAlignment="1">
      <alignment horizontal="justify" vertical="top" wrapText="1"/>
    </xf>
    <xf numFmtId="0" fontId="0" fillId="0" borderId="6" xfId="0" applyBorder="1" applyAlignment="1">
      <alignment horizontal="center" vertical="top"/>
    </xf>
    <xf numFmtId="0" fontId="0" fillId="0" borderId="6" xfId="0" applyBorder="1" applyAlignment="1">
      <alignment horizontal="justify" vertical="top" wrapText="1"/>
    </xf>
    <xf numFmtId="0" fontId="8" fillId="4" borderId="6" xfId="0" applyFont="1" applyFill="1" applyBorder="1" applyAlignment="1">
      <alignment horizontal="justify" vertical="top" wrapText="1"/>
    </xf>
    <xf numFmtId="0" fontId="6" fillId="4" borderId="6" xfId="1" applyNumberFormat="1" applyFont="1" applyFill="1" applyBorder="1" applyAlignment="1">
      <alignment horizontal="justify" vertical="top" wrapText="1"/>
    </xf>
    <xf numFmtId="0" fontId="6" fillId="6" borderId="6" xfId="0" applyFont="1" applyFill="1" applyBorder="1" applyAlignment="1" applyProtection="1">
      <alignment horizontal="justify" vertical="top" wrapText="1"/>
      <protection locked="0"/>
    </xf>
    <xf numFmtId="0" fontId="0" fillId="0" borderId="6" xfId="0" applyBorder="1" applyAlignment="1">
      <alignment horizontal="justify" vertical="top"/>
    </xf>
    <xf numFmtId="0" fontId="0" fillId="0" borderId="13" xfId="0" applyBorder="1" applyAlignment="1">
      <alignment horizontal="justify" vertical="top" wrapText="1"/>
    </xf>
    <xf numFmtId="0" fontId="6" fillId="6" borderId="11" xfId="0" applyFont="1" applyFill="1" applyBorder="1" applyAlignment="1" applyProtection="1">
      <alignment horizontal="justify" vertical="top" wrapText="1"/>
      <protection locked="0"/>
    </xf>
    <xf numFmtId="0" fontId="6" fillId="14" borderId="6" xfId="0" applyFont="1" applyFill="1" applyBorder="1" applyAlignment="1" applyProtection="1">
      <alignment horizontal="justify" vertical="top" wrapText="1"/>
      <protection locked="0"/>
    </xf>
    <xf numFmtId="0" fontId="0" fillId="0" borderId="12" xfId="0" applyBorder="1" applyAlignment="1">
      <alignment horizontal="justify" vertical="top" wrapText="1"/>
    </xf>
    <xf numFmtId="0" fontId="6" fillId="14" borderId="11" xfId="0" applyFont="1" applyFill="1" applyBorder="1" applyAlignment="1" applyProtection="1">
      <alignment horizontal="justify" vertical="top" wrapText="1"/>
      <protection locked="0"/>
    </xf>
    <xf numFmtId="0" fontId="0" fillId="14" borderId="6" xfId="0" applyFill="1" applyBorder="1" applyAlignment="1">
      <alignment horizontal="justify" vertical="top" wrapText="1"/>
    </xf>
    <xf numFmtId="0" fontId="6" fillId="4" borderId="6" xfId="0" applyFont="1" applyFill="1" applyBorder="1" applyAlignment="1">
      <alignment horizontal="justify" vertical="top" wrapText="1"/>
    </xf>
    <xf numFmtId="0" fontId="6" fillId="4" borderId="6" xfId="0" applyFont="1" applyFill="1" applyBorder="1" applyAlignment="1">
      <alignment horizontal="center" vertical="top" wrapText="1"/>
    </xf>
    <xf numFmtId="0" fontId="6" fillId="4" borderId="6" xfId="1" applyNumberFormat="1" applyFont="1" applyFill="1" applyBorder="1" applyAlignment="1">
      <alignment horizontal="center" vertical="top" wrapText="1"/>
    </xf>
    <xf numFmtId="0" fontId="10" fillId="4" borderId="6" xfId="2" applyFont="1" applyFill="1" applyBorder="1" applyAlignment="1" applyProtection="1">
      <alignment horizontal="center" vertical="top" wrapText="1"/>
    </xf>
    <xf numFmtId="0" fontId="10" fillId="4" borderId="6" xfId="2" applyFont="1" applyFill="1" applyBorder="1" applyAlignment="1" applyProtection="1">
      <alignment horizontal="center" vertical="top" wrapText="1"/>
      <protection locked="0"/>
    </xf>
    <xf numFmtId="0" fontId="6" fillId="4" borderId="6" xfId="0" applyFont="1" applyFill="1" applyBorder="1" applyAlignment="1" applyProtection="1">
      <alignment horizontal="center" vertical="top" wrapText="1"/>
      <protection locked="0"/>
    </xf>
    <xf numFmtId="0" fontId="0" fillId="4" borderId="6" xfId="0" applyFill="1" applyBorder="1" applyAlignment="1">
      <alignment vertical="top"/>
    </xf>
    <xf numFmtId="0" fontId="0" fillId="6" borderId="6" xfId="0" applyFill="1" applyBorder="1" applyAlignment="1">
      <alignment vertical="top" wrapText="1"/>
    </xf>
    <xf numFmtId="0" fontId="0" fillId="6" borderId="6" xfId="0" applyFill="1" applyBorder="1" applyAlignment="1">
      <alignment horizontal="center" vertical="top"/>
    </xf>
    <xf numFmtId="0" fontId="0" fillId="4" borderId="6" xfId="0" applyFill="1" applyBorder="1" applyAlignment="1">
      <alignment horizontal="left" vertical="top" wrapText="1"/>
    </xf>
    <xf numFmtId="164" fontId="0" fillId="0" borderId="6" xfId="0" applyNumberFormat="1" applyBorder="1" applyAlignment="1">
      <alignment horizontal="center" vertical="top"/>
    </xf>
    <xf numFmtId="0" fontId="0" fillId="0" borderId="6" xfId="0" applyBorder="1" applyAlignment="1">
      <alignment horizontal="center" vertical="top" wrapText="1"/>
    </xf>
    <xf numFmtId="0" fontId="0" fillId="0" borderId="11" xfId="0" applyBorder="1" applyAlignment="1">
      <alignment horizontal="center" vertical="top" wrapText="1"/>
    </xf>
    <xf numFmtId="0" fontId="0" fillId="4" borderId="6" xfId="0" applyFill="1" applyBorder="1" applyAlignment="1">
      <alignment horizontal="left" vertical="top"/>
    </xf>
    <xf numFmtId="0" fontId="0" fillId="4" borderId="11" xfId="0" applyFill="1" applyBorder="1" applyAlignment="1">
      <alignment horizontal="center"/>
    </xf>
    <xf numFmtId="0" fontId="2" fillId="10" borderId="6" xfId="0" applyFont="1" applyFill="1" applyBorder="1" applyAlignment="1">
      <alignment vertical="top"/>
    </xf>
    <xf numFmtId="0" fontId="0" fillId="0" borderId="12" xfId="0" applyBorder="1" applyAlignment="1">
      <alignment horizontal="center" vertical="top" wrapText="1"/>
    </xf>
    <xf numFmtId="0" fontId="0" fillId="4" borderId="12" xfId="0" applyFill="1" applyBorder="1" applyAlignment="1">
      <alignment horizontal="center"/>
    </xf>
    <xf numFmtId="0" fontId="0" fillId="0" borderId="13" xfId="0" applyBorder="1" applyAlignment="1">
      <alignment horizontal="center" vertical="top" wrapText="1"/>
    </xf>
    <xf numFmtId="0" fontId="0" fillId="4" borderId="13" xfId="0" applyFill="1" applyBorder="1" applyAlignment="1">
      <alignment horizontal="center"/>
    </xf>
  </cellXfs>
  <cellStyles count="3">
    <cellStyle name="Normal" xfId="0" builtinId="0"/>
    <cellStyle name="Normal 3" xfId="2" xr:uid="{40F1270B-D853-43DE-AA12-0B02B8196C4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Karol Mishelld Tausa Garcia" id="{C2ADC207-86A5-4F84-80E1-D5AE7C9201EE}" userId="S::kmtausa@cundinamarca.gov.co::fd10bdd6-ef25-4398-9a54-321da3e3ff7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8" dT="2024-05-15T23:51:13.36" personId="{C2ADC207-86A5-4F84-80E1-D5AE7C9201EE}" id="{00F2081E-A828-4731-90EA-A94F00DEEAF6}">
    <text>Se materializó el riesgo</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FFDB-F043-481E-9347-7F3E35CE4E16}">
  <sheetPr>
    <tabColor theme="5"/>
  </sheetPr>
  <dimension ref="A1:BK50"/>
  <sheetViews>
    <sheetView tabSelected="1" zoomScale="60" zoomScaleNormal="60" workbookViewId="0">
      <pane ySplit="1" topLeftCell="A2" activePane="bottomLeft" state="frozen"/>
      <selection pane="bottomLeft" activeCell="H4" sqref="H4"/>
    </sheetView>
  </sheetViews>
  <sheetFormatPr baseColWidth="10" defaultRowHeight="15" x14ac:dyDescent="0.25"/>
  <cols>
    <col min="1" max="1" width="14.140625" style="8" bestFit="1" customWidth="1"/>
    <col min="2" max="2" width="15.42578125" style="8" bestFit="1" customWidth="1"/>
    <col min="3" max="3" width="29.7109375" style="8" bestFit="1" customWidth="1"/>
    <col min="4" max="4" width="16" style="8" customWidth="1"/>
    <col min="5" max="5" width="36.85546875" style="8" customWidth="1"/>
    <col min="6" max="6" width="22.28515625" style="8" bestFit="1" customWidth="1"/>
    <col min="7" max="7" width="14.140625" style="8" bestFit="1" customWidth="1"/>
    <col min="8" max="8" width="40.28515625" style="8" customWidth="1"/>
    <col min="9" max="9" width="42.42578125" style="8" customWidth="1"/>
    <col min="10" max="10" width="21.140625" style="8" bestFit="1" customWidth="1"/>
    <col min="11" max="11" width="18.7109375" style="8" bestFit="1" customWidth="1"/>
    <col min="12" max="12" width="48.28515625" style="8" bestFit="1" customWidth="1"/>
    <col min="13" max="13" width="15.42578125" style="8" bestFit="1" customWidth="1"/>
    <col min="14" max="14" width="17.7109375" style="8" bestFit="1" customWidth="1"/>
    <col min="15" max="15" width="19.85546875" style="8" bestFit="1" customWidth="1"/>
    <col min="16" max="16" width="12.85546875" style="8" bestFit="1" customWidth="1"/>
    <col min="17" max="17" width="16.5703125" style="8" bestFit="1" customWidth="1"/>
    <col min="18" max="18" width="13.42578125" style="8" bestFit="1" customWidth="1"/>
    <col min="19" max="19" width="14.140625" style="8" bestFit="1" customWidth="1"/>
    <col min="20" max="20" width="18.28515625" style="8" bestFit="1" customWidth="1"/>
    <col min="21" max="21" width="13.42578125" style="8" bestFit="1" customWidth="1"/>
    <col min="22" max="22" width="33" style="8" customWidth="1"/>
    <col min="23" max="23" width="18.28515625" style="8" bestFit="1" customWidth="1"/>
    <col min="24" max="24" width="13.42578125" style="8" bestFit="1" customWidth="1"/>
    <col min="25" max="25" width="24.5703125" style="8" customWidth="1"/>
    <col min="26" max="26" width="29.28515625" style="8" bestFit="1" customWidth="1"/>
    <col min="27" max="27" width="13.42578125" style="8" bestFit="1" customWidth="1"/>
    <col min="28" max="28" width="28.7109375" style="8" customWidth="1"/>
    <col min="29" max="29" width="26.140625" style="8" bestFit="1" customWidth="1"/>
    <col min="30" max="30" width="13.42578125" style="8" bestFit="1" customWidth="1"/>
    <col min="31" max="31" width="30.28515625" style="8" bestFit="1" customWidth="1"/>
    <col min="32" max="32" width="27.42578125" style="8" customWidth="1"/>
    <col min="33" max="33" width="13.42578125" style="8" bestFit="1" customWidth="1"/>
    <col min="34" max="34" width="78.42578125" style="8" customWidth="1"/>
    <col min="35" max="35" width="37.28515625" style="8" customWidth="1"/>
    <col min="36" max="36" width="13.42578125" style="8" bestFit="1" customWidth="1"/>
    <col min="37" max="37" width="33.7109375" style="8" customWidth="1"/>
    <col min="38" max="38" width="14.5703125" style="8" bestFit="1" customWidth="1"/>
    <col min="39" max="39" width="13.42578125" style="8" bestFit="1" customWidth="1"/>
    <col min="40" max="40" width="41.42578125" style="8" bestFit="1" customWidth="1"/>
    <col min="41" max="41" width="13.5703125" style="8" customWidth="1"/>
    <col min="42" max="42" width="17.7109375" style="8" customWidth="1"/>
    <col min="43" max="43" width="13.42578125" style="8" bestFit="1" customWidth="1"/>
    <col min="44" max="44" width="11.42578125" style="8"/>
    <col min="45" max="45" width="19.7109375" style="8" bestFit="1" customWidth="1"/>
    <col min="46" max="46" width="27" style="8" customWidth="1"/>
    <col min="47" max="47" width="31.140625" style="8" customWidth="1"/>
    <col min="48" max="48" width="22.140625" style="8" customWidth="1"/>
    <col min="49" max="49" width="3.85546875" style="8" hidden="1" customWidth="1"/>
    <col min="50" max="50" width="20.5703125" style="8" bestFit="1" customWidth="1"/>
    <col min="51" max="51" width="18.28515625" style="8" customWidth="1"/>
    <col min="52" max="52" width="20.7109375" style="8" customWidth="1"/>
    <col min="53" max="53" width="65.5703125" style="8" customWidth="1"/>
    <col min="54" max="54" width="14.85546875" style="8" customWidth="1"/>
    <col min="55" max="55" width="13.42578125" style="8" bestFit="1" customWidth="1"/>
    <col min="56" max="56" width="12.85546875" style="8" bestFit="1" customWidth="1"/>
    <col min="57" max="57" width="16.28515625" style="8" customWidth="1"/>
    <col min="58" max="58" width="18.5703125" style="8" bestFit="1" customWidth="1"/>
    <col min="59" max="59" width="22.85546875" style="8" customWidth="1"/>
    <col min="60" max="60" width="19.140625" style="8" customWidth="1"/>
    <col min="61" max="61" width="23.42578125" style="8" customWidth="1"/>
    <col min="62" max="62" width="18.7109375" style="8" customWidth="1"/>
    <col min="63" max="63" width="63.140625" style="8" customWidth="1"/>
    <col min="64" max="16384" width="11.42578125" style="8"/>
  </cols>
  <sheetData>
    <row r="1" spans="1:63" ht="27" customHeight="1" x14ac:dyDescent="0.25">
      <c r="A1" s="1" t="s">
        <v>0</v>
      </c>
      <c r="B1" s="2"/>
      <c r="C1" s="2"/>
      <c r="D1" s="2"/>
      <c r="E1" s="2"/>
      <c r="F1" s="3"/>
      <c r="G1" s="4" t="s">
        <v>1</v>
      </c>
      <c r="H1" s="5"/>
      <c r="I1" s="5"/>
      <c r="J1" s="5"/>
      <c r="K1" s="5"/>
      <c r="L1" s="5"/>
      <c r="M1" s="5"/>
      <c r="N1" s="5"/>
      <c r="O1" s="5"/>
      <c r="P1" s="5"/>
      <c r="Q1" s="5"/>
      <c r="R1" s="5"/>
      <c r="S1" s="5"/>
      <c r="T1" s="6" t="s">
        <v>2</v>
      </c>
      <c r="U1" s="6"/>
      <c r="V1" s="6"/>
      <c r="W1" s="6"/>
      <c r="X1" s="6"/>
      <c r="Y1" s="6"/>
      <c r="Z1" s="6"/>
      <c r="AA1" s="6"/>
      <c r="AB1" s="6"/>
      <c r="AC1" s="6"/>
      <c r="AD1" s="6"/>
      <c r="AE1" s="6"/>
      <c r="AF1" s="6"/>
      <c r="AG1" s="6"/>
      <c r="AH1" s="6"/>
      <c r="AI1" s="6"/>
      <c r="AJ1" s="6"/>
      <c r="AK1" s="6"/>
      <c r="AL1" s="6"/>
      <c r="AM1" s="6"/>
      <c r="AN1" s="6"/>
      <c r="AO1" s="6"/>
      <c r="AP1" s="6"/>
      <c r="AQ1" s="6"/>
      <c r="AR1" s="6"/>
      <c r="AS1" s="6"/>
      <c r="AT1" s="6"/>
      <c r="AU1" s="6"/>
      <c r="AV1" s="7" t="s">
        <v>3</v>
      </c>
      <c r="AW1" s="7"/>
      <c r="AX1" s="7"/>
      <c r="AY1" s="7"/>
      <c r="AZ1" s="7"/>
      <c r="BA1" s="7"/>
      <c r="BB1" s="7" t="s">
        <v>4</v>
      </c>
      <c r="BC1" s="7"/>
      <c r="BD1" s="7"/>
      <c r="BE1" s="7"/>
      <c r="BF1" s="7"/>
      <c r="BG1" s="7"/>
      <c r="BH1" s="7"/>
      <c r="BI1" s="7"/>
      <c r="BJ1" s="7"/>
      <c r="BK1" s="7"/>
    </row>
    <row r="2" spans="1:63" x14ac:dyDescent="0.25">
      <c r="A2" s="9"/>
      <c r="B2" s="10"/>
      <c r="C2" s="10"/>
      <c r="D2" s="10"/>
      <c r="E2" s="10"/>
      <c r="F2" s="11"/>
      <c r="G2" s="12" t="s">
        <v>5</v>
      </c>
      <c r="H2" s="13"/>
      <c r="I2" s="13"/>
      <c r="J2" s="13"/>
      <c r="K2" s="13"/>
      <c r="L2" s="13"/>
      <c r="M2" s="13"/>
      <c r="N2" s="13"/>
      <c r="O2" s="13"/>
      <c r="P2" s="13"/>
      <c r="Q2" s="13"/>
      <c r="R2" s="13"/>
      <c r="S2" s="13"/>
      <c r="T2" s="14" t="s">
        <v>6</v>
      </c>
      <c r="U2" s="14"/>
      <c r="V2" s="14"/>
      <c r="W2" s="14"/>
      <c r="X2" s="14"/>
      <c r="Y2" s="14"/>
      <c r="Z2" s="14"/>
      <c r="AA2" s="14"/>
      <c r="AB2" s="14"/>
      <c r="AC2" s="14"/>
      <c r="AD2" s="14"/>
      <c r="AE2" s="14"/>
      <c r="AF2" s="14"/>
      <c r="AG2" s="14"/>
      <c r="AH2" s="14"/>
      <c r="AI2" s="14"/>
      <c r="AJ2" s="14"/>
      <c r="AK2" s="15"/>
      <c r="AL2" s="7" t="s">
        <v>7</v>
      </c>
      <c r="AM2" s="7"/>
      <c r="AN2" s="7"/>
      <c r="AO2" s="7"/>
      <c r="AP2" s="7" t="s">
        <v>8</v>
      </c>
      <c r="AQ2" s="7"/>
      <c r="AR2" s="16" t="s">
        <v>9</v>
      </c>
      <c r="AS2" s="16"/>
      <c r="AT2" s="16"/>
      <c r="AU2" s="16"/>
      <c r="AV2" s="17" t="s">
        <v>10</v>
      </c>
      <c r="AW2" s="14"/>
      <c r="AX2" s="14"/>
      <c r="AY2" s="14"/>
      <c r="AZ2" s="14"/>
      <c r="BA2" s="18"/>
      <c r="BB2" s="19"/>
      <c r="BC2" s="19"/>
      <c r="BD2" s="19"/>
      <c r="BE2" s="19"/>
      <c r="BF2" s="19"/>
      <c r="BG2" s="19"/>
      <c r="BH2" s="19"/>
      <c r="BI2" s="19"/>
      <c r="BJ2" s="19"/>
      <c r="BK2" s="19"/>
    </row>
    <row r="3" spans="1:63" ht="90" x14ac:dyDescent="0.25">
      <c r="A3" s="20" t="s">
        <v>11</v>
      </c>
      <c r="B3" s="21" t="s">
        <v>12</v>
      </c>
      <c r="C3" s="22" t="s">
        <v>13</v>
      </c>
      <c r="D3" s="22" t="s">
        <v>14</v>
      </c>
      <c r="E3" s="22" t="s">
        <v>15</v>
      </c>
      <c r="F3" s="22" t="s">
        <v>16</v>
      </c>
      <c r="G3" s="20" t="s">
        <v>11</v>
      </c>
      <c r="H3" s="20" t="s">
        <v>17</v>
      </c>
      <c r="I3" s="20" t="s">
        <v>18</v>
      </c>
      <c r="J3" s="22" t="s">
        <v>19</v>
      </c>
      <c r="K3" s="22" t="s">
        <v>20</v>
      </c>
      <c r="L3" s="22" t="s">
        <v>21</v>
      </c>
      <c r="M3" s="22" t="s">
        <v>22</v>
      </c>
      <c r="N3" s="22" t="s">
        <v>23</v>
      </c>
      <c r="O3" s="22" t="s">
        <v>24</v>
      </c>
      <c r="P3" s="22" t="s">
        <v>25</v>
      </c>
      <c r="Q3" s="22" t="s">
        <v>26</v>
      </c>
      <c r="R3" s="22" t="s">
        <v>27</v>
      </c>
      <c r="S3" s="22" t="s">
        <v>28</v>
      </c>
      <c r="T3" s="23" t="s">
        <v>29</v>
      </c>
      <c r="U3" s="23" t="s">
        <v>27</v>
      </c>
      <c r="V3" s="23" t="s">
        <v>30</v>
      </c>
      <c r="W3" s="23" t="s">
        <v>31</v>
      </c>
      <c r="X3" s="23" t="s">
        <v>27</v>
      </c>
      <c r="Y3" s="23" t="s">
        <v>30</v>
      </c>
      <c r="Z3" s="23" t="s">
        <v>32</v>
      </c>
      <c r="AA3" s="23" t="s">
        <v>27</v>
      </c>
      <c r="AB3" s="23" t="s">
        <v>30</v>
      </c>
      <c r="AC3" s="23" t="s">
        <v>33</v>
      </c>
      <c r="AD3" s="23" t="s">
        <v>27</v>
      </c>
      <c r="AE3" s="23" t="s">
        <v>30</v>
      </c>
      <c r="AF3" s="23" t="s">
        <v>34</v>
      </c>
      <c r="AG3" s="23" t="s">
        <v>27</v>
      </c>
      <c r="AH3" s="24" t="s">
        <v>30</v>
      </c>
      <c r="AI3" s="23" t="s">
        <v>35</v>
      </c>
      <c r="AJ3" s="23" t="s">
        <v>27</v>
      </c>
      <c r="AK3" s="23" t="s">
        <v>30</v>
      </c>
      <c r="AL3" s="23" t="s">
        <v>36</v>
      </c>
      <c r="AM3" s="23" t="s">
        <v>27</v>
      </c>
      <c r="AN3" s="23" t="s">
        <v>37</v>
      </c>
      <c r="AO3" s="23" t="s">
        <v>27</v>
      </c>
      <c r="AP3" s="23" t="s">
        <v>38</v>
      </c>
      <c r="AQ3" s="23" t="s">
        <v>27</v>
      </c>
      <c r="AR3" s="25" t="s">
        <v>39</v>
      </c>
      <c r="AS3" s="25" t="s">
        <v>40</v>
      </c>
      <c r="AT3" s="26" t="s">
        <v>41</v>
      </c>
      <c r="AU3" s="25" t="s">
        <v>42</v>
      </c>
      <c r="AV3" s="23" t="s">
        <v>43</v>
      </c>
      <c r="AW3" s="23"/>
      <c r="AX3" s="23" t="s">
        <v>27</v>
      </c>
      <c r="AY3" s="23" t="s">
        <v>44</v>
      </c>
      <c r="AZ3" s="23" t="s">
        <v>45</v>
      </c>
      <c r="BA3" s="23" t="s">
        <v>46</v>
      </c>
      <c r="BB3" s="23" t="s">
        <v>40</v>
      </c>
      <c r="BC3" s="23" t="s">
        <v>27</v>
      </c>
      <c r="BD3" s="23" t="s">
        <v>45</v>
      </c>
      <c r="BE3" s="23" t="s">
        <v>27</v>
      </c>
      <c r="BF3" s="23" t="s">
        <v>47</v>
      </c>
      <c r="BG3" s="23" t="s">
        <v>48</v>
      </c>
      <c r="BH3" s="23" t="s">
        <v>27</v>
      </c>
      <c r="BI3" s="23" t="s">
        <v>49</v>
      </c>
      <c r="BJ3" s="23" t="s">
        <v>50</v>
      </c>
      <c r="BK3" s="25" t="s">
        <v>51</v>
      </c>
    </row>
    <row r="4" spans="1:63" ht="329.25" x14ac:dyDescent="0.25">
      <c r="A4" s="27">
        <v>2123</v>
      </c>
      <c r="B4" s="28">
        <v>43252</v>
      </c>
      <c r="C4" s="29" t="s">
        <v>52</v>
      </c>
      <c r="D4" s="27" t="s">
        <v>53</v>
      </c>
      <c r="E4" s="30" t="s">
        <v>54</v>
      </c>
      <c r="F4" s="29" t="s">
        <v>55</v>
      </c>
      <c r="G4" s="31">
        <v>5626</v>
      </c>
      <c r="H4" s="30" t="s">
        <v>56</v>
      </c>
      <c r="I4" s="30" t="s">
        <v>57</v>
      </c>
      <c r="J4" s="32" t="s">
        <v>58</v>
      </c>
      <c r="K4" s="32" t="s">
        <v>59</v>
      </c>
      <c r="L4" s="30" t="s">
        <v>60</v>
      </c>
      <c r="M4" s="30" t="s">
        <v>61</v>
      </c>
      <c r="N4" s="30" t="s">
        <v>62</v>
      </c>
      <c r="O4" s="30" t="s">
        <v>63</v>
      </c>
      <c r="P4" s="30" t="s">
        <v>64</v>
      </c>
      <c r="Q4" s="30" t="s">
        <v>65</v>
      </c>
      <c r="R4" s="33">
        <v>40</v>
      </c>
      <c r="S4" s="34">
        <v>45077</v>
      </c>
      <c r="T4" s="31" t="s">
        <v>66</v>
      </c>
      <c r="U4" s="35">
        <f>IF(T4="SI",5,0)</f>
        <v>5</v>
      </c>
      <c r="V4" s="36" t="s">
        <v>67</v>
      </c>
      <c r="W4" s="37" t="s">
        <v>68</v>
      </c>
      <c r="X4" s="38">
        <f t="shared" ref="X4:X50" si="0">IF(W4="Asignado",10,0)</f>
        <v>10</v>
      </c>
      <c r="Y4" s="39" t="s">
        <v>69</v>
      </c>
      <c r="Z4" s="37" t="s">
        <v>70</v>
      </c>
      <c r="AA4" s="38">
        <f t="shared" ref="AA4:AA50" si="1">IF(Z4="Adecuado",5,0)</f>
        <v>5</v>
      </c>
      <c r="AB4" s="39" t="s">
        <v>71</v>
      </c>
      <c r="AC4" s="37" t="s">
        <v>72</v>
      </c>
      <c r="AD4" s="35">
        <f t="shared" ref="AD4:AD50" si="2">IF(AC4="Oportuna",10,0)</f>
        <v>10</v>
      </c>
      <c r="AE4" s="39" t="s">
        <v>73</v>
      </c>
      <c r="AF4" s="35" t="s">
        <v>74</v>
      </c>
      <c r="AG4" s="40">
        <f>IF(AF4="Completa",5,IF(AF4="Incompleta",2.5,IF(AF4="No existe",0%)))</f>
        <v>2.5</v>
      </c>
      <c r="AH4" s="41" t="s">
        <v>75</v>
      </c>
      <c r="AI4" s="35" t="s">
        <v>76</v>
      </c>
      <c r="AJ4" s="40">
        <f t="shared" ref="AJ4:AJ50" si="3">IF(AI4="Documentado",5,IF(AI4="Sin documentar",0))</f>
        <v>5</v>
      </c>
      <c r="AK4" s="41" t="s">
        <v>77</v>
      </c>
      <c r="AL4" s="35" t="s">
        <v>78</v>
      </c>
      <c r="AM4" s="40">
        <f t="shared" ref="AM4:AM50" si="4">IF(AL4="Preventivo",25,IF(AL4="Detectivo",15,IF(AL4="Correctivo",10)))</f>
        <v>25</v>
      </c>
      <c r="AN4" s="31" t="s">
        <v>79</v>
      </c>
      <c r="AO4" s="40">
        <f t="shared" ref="AO4:AO50" si="5">IF(AN4="Automático",25,IF(AN4="Manual",15))</f>
        <v>15</v>
      </c>
      <c r="AP4" s="31" t="s">
        <v>80</v>
      </c>
      <c r="AQ4" s="40">
        <f t="shared" ref="AQ4:AQ50" si="6">IF(AP4="Definido",5,IF(AP4="Incompleto",2.5,IF(AP4="No definido",0)))</f>
        <v>5</v>
      </c>
      <c r="AR4" s="31">
        <f>+SUM(U4,X4,AA4,AD4,AM4,AO4,AQ4,AG4,AJ4)</f>
        <v>82.5</v>
      </c>
      <c r="AS4" s="31" t="str">
        <f t="shared" ref="AS4:AS50" si="7">IF(AR4&gt;=90,"FUERTE",IF(AR4&gt;=75,"MODERADO","DÉBIL"))</f>
        <v>MODERADO</v>
      </c>
      <c r="AT4" s="31" t="s">
        <v>81</v>
      </c>
      <c r="AU4" s="30" t="s">
        <v>82</v>
      </c>
      <c r="AV4" s="30" t="s">
        <v>83</v>
      </c>
      <c r="AW4" s="32" t="s">
        <v>84</v>
      </c>
      <c r="AX4" s="42" t="str">
        <f>IF(AV4="El control se ejecuta de manera consistente por parte del responsable","FUERTE",IF(AV4="El control se ejecuta algunas veces por parte del responsable.","MODERADO","DÉBIL"))</f>
        <v>FUERTE</v>
      </c>
      <c r="AY4" s="31" t="s">
        <v>85</v>
      </c>
      <c r="AZ4" s="43" t="str">
        <f>IF(AY4="NO",AX4,IF(AND(AX4="FUERTE",AY4="SI"),"MODERADO",IF(AND(AX4="MODERADO",AX4="SI"),"DÉBIL","DÉBIL")))</f>
        <v>FUERTE</v>
      </c>
      <c r="BA4" s="30" t="s">
        <v>86</v>
      </c>
      <c r="BB4" s="44" t="str">
        <f t="shared" ref="BB4:BB50" si="8">+AS4</f>
        <v>MODERADO</v>
      </c>
      <c r="BC4" s="35">
        <f t="shared" ref="BC4:BC50" si="9">IF(BB4="FUERTE",10,IF(BB4="MODERADO",5,1))</f>
        <v>5</v>
      </c>
      <c r="BD4" s="31" t="str">
        <f t="shared" ref="BD4:BD50" si="10">+AZ4</f>
        <v>FUERTE</v>
      </c>
      <c r="BE4" s="35">
        <f t="shared" ref="BE4:BE50" si="11">IF(BD4="FUERTE",10,IF(BD4="MODERADO",5,1))</f>
        <v>10</v>
      </c>
      <c r="BF4" s="35">
        <f t="shared" ref="BF4:BF50" si="12">BC4*BE4</f>
        <v>50</v>
      </c>
      <c r="BG4" s="44" t="str">
        <f>IF(BF4=100,"FUERTE",IF(BF4&gt;=25,"MODERADO","DÉBIL"))</f>
        <v>MODERADO</v>
      </c>
      <c r="BH4" s="35">
        <f t="shared" ref="BH4:BH50" si="13">IF(BG4="FUERTE",100,IF(BG4="MODERADO",50,0))</f>
        <v>50</v>
      </c>
      <c r="BI4" s="45">
        <f>+AVERAGE(BH4:BH6)</f>
        <v>50</v>
      </c>
      <c r="BJ4" s="46" t="str">
        <f>IF(BI4=100,"FUERTE",IF(BI4&gt;=50,"MODERADO","DÉBIL"))</f>
        <v>MODERADO</v>
      </c>
      <c r="BK4" s="47" t="s">
        <v>87</v>
      </c>
    </row>
    <row r="5" spans="1:63" ht="285" x14ac:dyDescent="0.25">
      <c r="A5" s="27"/>
      <c r="B5" s="28"/>
      <c r="C5" s="29"/>
      <c r="D5" s="27"/>
      <c r="E5" s="30"/>
      <c r="F5" s="29"/>
      <c r="G5" s="31">
        <v>5628</v>
      </c>
      <c r="H5" s="30" t="s">
        <v>88</v>
      </c>
      <c r="I5" s="30" t="s">
        <v>89</v>
      </c>
      <c r="J5" s="32" t="s">
        <v>58</v>
      </c>
      <c r="K5" s="32" t="s">
        <v>59</v>
      </c>
      <c r="L5" s="30" t="s">
        <v>60</v>
      </c>
      <c r="M5" s="30" t="s">
        <v>61</v>
      </c>
      <c r="N5" s="30" t="s">
        <v>62</v>
      </c>
      <c r="O5" s="30" t="s">
        <v>63</v>
      </c>
      <c r="P5" s="30" t="s">
        <v>64</v>
      </c>
      <c r="Q5" s="30" t="s">
        <v>65</v>
      </c>
      <c r="R5" s="33">
        <v>40</v>
      </c>
      <c r="S5" s="34">
        <v>45077</v>
      </c>
      <c r="T5" s="31" t="s">
        <v>66</v>
      </c>
      <c r="U5" s="35">
        <f>IF(T5="SI",5,0)</f>
        <v>5</v>
      </c>
      <c r="V5" s="36" t="s">
        <v>67</v>
      </c>
      <c r="W5" s="37" t="s">
        <v>68</v>
      </c>
      <c r="X5" s="35">
        <f t="shared" si="0"/>
        <v>10</v>
      </c>
      <c r="Y5" s="39" t="s">
        <v>69</v>
      </c>
      <c r="Z5" s="37" t="s">
        <v>70</v>
      </c>
      <c r="AA5" s="35">
        <f t="shared" si="1"/>
        <v>5</v>
      </c>
      <c r="AB5" s="39" t="s">
        <v>71</v>
      </c>
      <c r="AC5" s="37" t="s">
        <v>72</v>
      </c>
      <c r="AD5" s="35">
        <f t="shared" si="2"/>
        <v>10</v>
      </c>
      <c r="AE5" s="39" t="s">
        <v>73</v>
      </c>
      <c r="AF5" s="31" t="s">
        <v>74</v>
      </c>
      <c r="AG5" s="40">
        <f>IF(AF5="Completa",5,IF(AF5="Incompleta",2.5,IF(AF5="No existe",0%)))</f>
        <v>2.5</v>
      </c>
      <c r="AH5" s="41" t="s">
        <v>90</v>
      </c>
      <c r="AI5" s="35" t="s">
        <v>76</v>
      </c>
      <c r="AJ5" s="40">
        <f t="shared" si="3"/>
        <v>5</v>
      </c>
      <c r="AK5" s="41" t="s">
        <v>91</v>
      </c>
      <c r="AL5" s="35" t="s">
        <v>78</v>
      </c>
      <c r="AM5" s="40">
        <f t="shared" si="4"/>
        <v>25</v>
      </c>
      <c r="AN5" s="31" t="s">
        <v>79</v>
      </c>
      <c r="AO5" s="40">
        <f t="shared" si="5"/>
        <v>15</v>
      </c>
      <c r="AP5" s="31" t="s">
        <v>80</v>
      </c>
      <c r="AQ5" s="40">
        <f t="shared" si="6"/>
        <v>5</v>
      </c>
      <c r="AR5" s="31">
        <f>+SUM(U5,X5,AA5,AD5,AM5,AO5,AQ5,AG5,AJ5)</f>
        <v>82.5</v>
      </c>
      <c r="AS5" s="31" t="str">
        <f t="shared" si="7"/>
        <v>MODERADO</v>
      </c>
      <c r="AT5" s="31" t="s">
        <v>81</v>
      </c>
      <c r="AU5" s="30" t="s">
        <v>82</v>
      </c>
      <c r="AV5" s="30" t="s">
        <v>83</v>
      </c>
      <c r="AW5" s="32" t="s">
        <v>84</v>
      </c>
      <c r="AX5" s="42" t="str">
        <f t="shared" ref="AX5:AX50" si="14">IF(AV5="El control se ejecuta de manera consistente por parte del responsable","FUERTE",IF(AV5="El control se ejecuta algunas veces por parte del responsable.","MODERADO","DÉBIL"))</f>
        <v>FUERTE</v>
      </c>
      <c r="AY5" s="31" t="s">
        <v>85</v>
      </c>
      <c r="AZ5" s="43" t="str">
        <f t="shared" ref="AZ5:AZ50" si="15">IF(AY5="NO",AX5,IF(AND(AX5="FUERTE",AY5="SI"),"MODERADO",IF(AND(AX5="MODERADO",AX5="SI"),"DÉBIL","DÉBIL")))</f>
        <v>FUERTE</v>
      </c>
      <c r="BA5" s="30" t="s">
        <v>92</v>
      </c>
      <c r="BB5" s="44" t="str">
        <f t="shared" si="8"/>
        <v>MODERADO</v>
      </c>
      <c r="BC5" s="35">
        <f t="shared" si="9"/>
        <v>5</v>
      </c>
      <c r="BD5" s="31" t="str">
        <f t="shared" si="10"/>
        <v>FUERTE</v>
      </c>
      <c r="BE5" s="35">
        <f t="shared" si="11"/>
        <v>10</v>
      </c>
      <c r="BF5" s="35">
        <f t="shared" si="12"/>
        <v>50</v>
      </c>
      <c r="BG5" s="44" t="str">
        <f>IF(BF5=100,"FUERTE",IF(BF5&gt;=25,"MODERADO","DÉBIL"))</f>
        <v>MODERADO</v>
      </c>
      <c r="BH5" s="35">
        <f t="shared" si="13"/>
        <v>50</v>
      </c>
      <c r="BI5" s="48"/>
      <c r="BJ5" s="46" t="str">
        <f t="shared" ref="BJ5:BJ6" si="16">IF(BI5=100,"FUERTE",IF(BI5&gt;=50,"MODERADO","DÉBIL"))</f>
        <v>DÉBIL</v>
      </c>
      <c r="BK5" s="47" t="s">
        <v>93</v>
      </c>
    </row>
    <row r="6" spans="1:63" ht="285" x14ac:dyDescent="0.25">
      <c r="A6" s="27"/>
      <c r="B6" s="28"/>
      <c r="C6" s="29"/>
      <c r="D6" s="27"/>
      <c r="E6" s="30"/>
      <c r="F6" s="29"/>
      <c r="G6" s="31">
        <v>5632</v>
      </c>
      <c r="H6" s="30" t="s">
        <v>94</v>
      </c>
      <c r="I6" s="30" t="s">
        <v>95</v>
      </c>
      <c r="J6" s="32" t="s">
        <v>58</v>
      </c>
      <c r="K6" s="32" t="s">
        <v>59</v>
      </c>
      <c r="L6" s="30" t="s">
        <v>96</v>
      </c>
      <c r="M6" s="30" t="s">
        <v>61</v>
      </c>
      <c r="N6" s="30" t="s">
        <v>62</v>
      </c>
      <c r="O6" s="30" t="s">
        <v>63</v>
      </c>
      <c r="P6" s="30" t="s">
        <v>64</v>
      </c>
      <c r="Q6" s="30" t="s">
        <v>65</v>
      </c>
      <c r="R6" s="33">
        <v>40</v>
      </c>
      <c r="S6" s="34">
        <v>45077</v>
      </c>
      <c r="T6" s="31" t="s">
        <v>66</v>
      </c>
      <c r="U6" s="35">
        <f>IF(T5="SI",5,0)</f>
        <v>5</v>
      </c>
      <c r="V6" s="36" t="s">
        <v>67</v>
      </c>
      <c r="W6" s="37" t="s">
        <v>68</v>
      </c>
      <c r="X6" s="35">
        <f t="shared" si="0"/>
        <v>10</v>
      </c>
      <c r="Y6" s="39" t="s">
        <v>69</v>
      </c>
      <c r="Z6" s="37" t="s">
        <v>70</v>
      </c>
      <c r="AA6" s="35">
        <f t="shared" si="1"/>
        <v>5</v>
      </c>
      <c r="AB6" s="39" t="s">
        <v>71</v>
      </c>
      <c r="AC6" s="37" t="s">
        <v>72</v>
      </c>
      <c r="AD6" s="35">
        <f t="shared" si="2"/>
        <v>10</v>
      </c>
      <c r="AE6" s="39" t="s">
        <v>73</v>
      </c>
      <c r="AF6" s="31" t="s">
        <v>74</v>
      </c>
      <c r="AG6" s="40">
        <f>IF(AF6="Completa",5,IF(AF6="Incompleta",2.5,IF(AF6="No existe",0%)))</f>
        <v>2.5</v>
      </c>
      <c r="AH6" s="41" t="s">
        <v>97</v>
      </c>
      <c r="AI6" s="35" t="s">
        <v>76</v>
      </c>
      <c r="AJ6" s="40">
        <f t="shared" si="3"/>
        <v>5</v>
      </c>
      <c r="AK6" s="41" t="s">
        <v>91</v>
      </c>
      <c r="AL6" s="35" t="s">
        <v>78</v>
      </c>
      <c r="AM6" s="40">
        <f t="shared" si="4"/>
        <v>25</v>
      </c>
      <c r="AN6" s="31" t="s">
        <v>79</v>
      </c>
      <c r="AO6" s="40">
        <f t="shared" si="5"/>
        <v>15</v>
      </c>
      <c r="AP6" s="31" t="s">
        <v>80</v>
      </c>
      <c r="AQ6" s="40">
        <f t="shared" si="6"/>
        <v>5</v>
      </c>
      <c r="AR6" s="31">
        <f>+SUM(U6,X6,AA6,AD6,AM6,AO6,AQ6,AG6,AJ6)</f>
        <v>82.5</v>
      </c>
      <c r="AS6" s="31" t="str">
        <f t="shared" si="7"/>
        <v>MODERADO</v>
      </c>
      <c r="AT6" s="31" t="s">
        <v>81</v>
      </c>
      <c r="AU6" s="30" t="s">
        <v>82</v>
      </c>
      <c r="AV6" s="30" t="s">
        <v>83</v>
      </c>
      <c r="AW6" s="32" t="s">
        <v>84</v>
      </c>
      <c r="AX6" s="42" t="str">
        <f t="shared" si="14"/>
        <v>FUERTE</v>
      </c>
      <c r="AY6" s="31" t="s">
        <v>85</v>
      </c>
      <c r="AZ6" s="43" t="str">
        <f t="shared" si="15"/>
        <v>FUERTE</v>
      </c>
      <c r="BA6" s="30" t="s">
        <v>98</v>
      </c>
      <c r="BB6" s="44" t="str">
        <f t="shared" si="8"/>
        <v>MODERADO</v>
      </c>
      <c r="BC6" s="35">
        <f t="shared" si="9"/>
        <v>5</v>
      </c>
      <c r="BD6" s="31" t="str">
        <f t="shared" si="10"/>
        <v>FUERTE</v>
      </c>
      <c r="BE6" s="35">
        <f t="shared" si="11"/>
        <v>10</v>
      </c>
      <c r="BF6" s="35">
        <f t="shared" si="12"/>
        <v>50</v>
      </c>
      <c r="BG6" s="44" t="str">
        <f>IF(BF6=100,"FUERTE",IF(BF6&gt;=25,"MODERADO","DÉBIL"))</f>
        <v>MODERADO</v>
      </c>
      <c r="BH6" s="35">
        <f t="shared" si="13"/>
        <v>50</v>
      </c>
      <c r="BI6" s="49"/>
      <c r="BJ6" s="46" t="str">
        <f t="shared" si="16"/>
        <v>DÉBIL</v>
      </c>
      <c r="BK6" s="47" t="s">
        <v>99</v>
      </c>
    </row>
    <row r="7" spans="1:63" ht="285" x14ac:dyDescent="0.25">
      <c r="A7" s="32">
        <v>2132</v>
      </c>
      <c r="B7" s="32">
        <v>42597</v>
      </c>
      <c r="C7" s="30" t="s">
        <v>100</v>
      </c>
      <c r="D7" s="32" t="s">
        <v>53</v>
      </c>
      <c r="E7" s="30" t="s">
        <v>101</v>
      </c>
      <c r="F7" s="30" t="s">
        <v>102</v>
      </c>
      <c r="G7" s="31">
        <v>5664</v>
      </c>
      <c r="H7" s="30" t="s">
        <v>103</v>
      </c>
      <c r="I7" s="30" t="s">
        <v>104</v>
      </c>
      <c r="J7" s="31" t="s">
        <v>105</v>
      </c>
      <c r="K7" s="32" t="s">
        <v>59</v>
      </c>
      <c r="L7" s="30" t="s">
        <v>106</v>
      </c>
      <c r="M7" s="30" t="s">
        <v>61</v>
      </c>
      <c r="N7" s="30" t="s">
        <v>62</v>
      </c>
      <c r="O7" s="30" t="s">
        <v>63</v>
      </c>
      <c r="P7" s="30" t="s">
        <v>64</v>
      </c>
      <c r="Q7" s="30" t="s">
        <v>65</v>
      </c>
      <c r="R7" s="33">
        <v>40</v>
      </c>
      <c r="S7" s="34">
        <v>45077</v>
      </c>
      <c r="T7" s="31" t="s">
        <v>66</v>
      </c>
      <c r="U7" s="35">
        <f>IF(T6="SI",5,0)</f>
        <v>5</v>
      </c>
      <c r="V7" s="36" t="s">
        <v>107</v>
      </c>
      <c r="W7" s="37" t="s">
        <v>68</v>
      </c>
      <c r="X7" s="35">
        <f t="shared" si="0"/>
        <v>10</v>
      </c>
      <c r="Y7" s="39" t="s">
        <v>108</v>
      </c>
      <c r="Z7" s="37" t="s">
        <v>70</v>
      </c>
      <c r="AA7" s="35">
        <f t="shared" si="1"/>
        <v>5</v>
      </c>
      <c r="AB7" s="39" t="s">
        <v>71</v>
      </c>
      <c r="AC7" s="37" t="s">
        <v>72</v>
      </c>
      <c r="AD7" s="35">
        <f t="shared" si="2"/>
        <v>10</v>
      </c>
      <c r="AE7" s="39" t="s">
        <v>109</v>
      </c>
      <c r="AF7" s="31" t="s">
        <v>74</v>
      </c>
      <c r="AG7" s="40">
        <f>IF(AF7="Completa",5,IF(AF7="Incompleta",2.5,IF(AF7="No existe",0%)))</f>
        <v>2.5</v>
      </c>
      <c r="AH7" s="41" t="s">
        <v>110</v>
      </c>
      <c r="AI7" s="35" t="s">
        <v>76</v>
      </c>
      <c r="AJ7" s="40">
        <f t="shared" si="3"/>
        <v>5</v>
      </c>
      <c r="AK7" s="41" t="s">
        <v>111</v>
      </c>
      <c r="AL7" s="35" t="s">
        <v>78</v>
      </c>
      <c r="AM7" s="40">
        <f t="shared" si="4"/>
        <v>25</v>
      </c>
      <c r="AN7" s="31" t="s">
        <v>79</v>
      </c>
      <c r="AO7" s="40">
        <f t="shared" si="5"/>
        <v>15</v>
      </c>
      <c r="AP7" s="31" t="s">
        <v>80</v>
      </c>
      <c r="AQ7" s="40">
        <f t="shared" si="6"/>
        <v>5</v>
      </c>
      <c r="AR7" s="31">
        <f t="shared" ref="AR7:AR50" si="17">+SUM(U7,X7,AA7,AD7,AM7,AO7,AQ7,AG7,AJ7)</f>
        <v>82.5</v>
      </c>
      <c r="AS7" s="31" t="str">
        <f t="shared" si="7"/>
        <v>MODERADO</v>
      </c>
      <c r="AT7" s="31" t="s">
        <v>112</v>
      </c>
      <c r="AU7" s="30" t="s">
        <v>113</v>
      </c>
      <c r="AV7" s="30" t="s">
        <v>83</v>
      </c>
      <c r="AW7" s="32" t="s">
        <v>84</v>
      </c>
      <c r="AX7" s="42" t="str">
        <f>IF(AV7="El control se ejecuta de manera consistente por parte del responsable","FUERTE",IF(AV7="El control se ejecuta algunas veces por parte del responsable.","MODERADO","DÉBIL"))</f>
        <v>FUERTE</v>
      </c>
      <c r="AY7" s="31" t="s">
        <v>85</v>
      </c>
      <c r="AZ7" s="43" t="str">
        <f t="shared" si="15"/>
        <v>FUERTE</v>
      </c>
      <c r="BA7" s="30" t="s">
        <v>114</v>
      </c>
      <c r="BB7" s="44" t="str">
        <f t="shared" si="8"/>
        <v>MODERADO</v>
      </c>
      <c r="BC7" s="35">
        <f t="shared" si="9"/>
        <v>5</v>
      </c>
      <c r="BD7" s="31" t="str">
        <f t="shared" si="10"/>
        <v>FUERTE</v>
      </c>
      <c r="BE7" s="35">
        <f t="shared" si="11"/>
        <v>10</v>
      </c>
      <c r="BF7" s="35">
        <f t="shared" si="12"/>
        <v>50</v>
      </c>
      <c r="BG7" s="44" t="str">
        <f>IF(BF7=100,"FUERTE",IF(BF7&gt;=25,"MODERADO","DÉBIL"))</f>
        <v>MODERADO</v>
      </c>
      <c r="BH7" s="35">
        <f t="shared" si="13"/>
        <v>50</v>
      </c>
      <c r="BI7" s="31">
        <f t="shared" ref="BI7:BI48" si="18">+AVERAGE(BH7:BH9)</f>
        <v>16.666666666666668</v>
      </c>
      <c r="BJ7" s="50" t="str">
        <f>IF(BI7=100,"FUERTE",IF(BI7&gt;=50,"MODERADO","DÉBIL"))</f>
        <v>DÉBIL</v>
      </c>
      <c r="BK7" s="47" t="s">
        <v>115</v>
      </c>
    </row>
    <row r="8" spans="1:63" ht="285" x14ac:dyDescent="0.25">
      <c r="A8" s="51">
        <v>2134</v>
      </c>
      <c r="B8" s="52">
        <v>42699</v>
      </c>
      <c r="C8" s="53" t="s">
        <v>116</v>
      </c>
      <c r="D8" s="31" t="s">
        <v>53</v>
      </c>
      <c r="E8" s="30" t="s">
        <v>117</v>
      </c>
      <c r="F8" s="30" t="s">
        <v>118</v>
      </c>
      <c r="G8" s="31">
        <v>5672</v>
      </c>
      <c r="H8" s="30" t="s">
        <v>119</v>
      </c>
      <c r="I8" s="30" t="s">
        <v>120</v>
      </c>
      <c r="J8" s="31" t="s">
        <v>105</v>
      </c>
      <c r="K8" s="32" t="s">
        <v>59</v>
      </c>
      <c r="L8" s="30" t="s">
        <v>121</v>
      </c>
      <c r="M8" s="30" t="s">
        <v>61</v>
      </c>
      <c r="N8" s="30" t="s">
        <v>62</v>
      </c>
      <c r="O8" s="30" t="s">
        <v>63</v>
      </c>
      <c r="P8" s="30" t="s">
        <v>64</v>
      </c>
      <c r="Q8" s="30" t="s">
        <v>65</v>
      </c>
      <c r="R8" s="33">
        <v>40</v>
      </c>
      <c r="S8" s="34">
        <v>45072</v>
      </c>
      <c r="T8" s="31" t="s">
        <v>66</v>
      </c>
      <c r="U8" s="35">
        <f>IF(T7="SI",5,0)</f>
        <v>5</v>
      </c>
      <c r="V8" s="36" t="s">
        <v>107</v>
      </c>
      <c r="W8" s="37" t="s">
        <v>68</v>
      </c>
      <c r="X8" s="35">
        <f t="shared" si="0"/>
        <v>10</v>
      </c>
      <c r="Y8" s="39" t="s">
        <v>122</v>
      </c>
      <c r="Z8" s="37" t="s">
        <v>70</v>
      </c>
      <c r="AA8" s="35">
        <f t="shared" si="1"/>
        <v>5</v>
      </c>
      <c r="AB8" s="39" t="s">
        <v>71</v>
      </c>
      <c r="AC8" s="37" t="s">
        <v>72</v>
      </c>
      <c r="AD8" s="35">
        <f t="shared" si="2"/>
        <v>10</v>
      </c>
      <c r="AE8" s="39" t="s">
        <v>109</v>
      </c>
      <c r="AF8" s="31" t="s">
        <v>74</v>
      </c>
      <c r="AG8" s="40">
        <f>IF(AF8="Completa",5,IF(AF8="Incompleta",2.5,IF(AF8="No existe",0%)))</f>
        <v>2.5</v>
      </c>
      <c r="AH8" s="41" t="s">
        <v>123</v>
      </c>
      <c r="AI8" s="31" t="s">
        <v>124</v>
      </c>
      <c r="AJ8" s="40">
        <f t="shared" si="3"/>
        <v>0</v>
      </c>
      <c r="AK8" s="40" t="s">
        <v>125</v>
      </c>
      <c r="AL8" s="35" t="s">
        <v>78</v>
      </c>
      <c r="AM8" s="40">
        <f t="shared" si="4"/>
        <v>25</v>
      </c>
      <c r="AN8" s="31" t="s">
        <v>79</v>
      </c>
      <c r="AO8" s="40">
        <f t="shared" si="5"/>
        <v>15</v>
      </c>
      <c r="AP8" s="31" t="s">
        <v>80</v>
      </c>
      <c r="AQ8" s="40">
        <f t="shared" si="6"/>
        <v>5</v>
      </c>
      <c r="AR8" s="31">
        <f t="shared" si="17"/>
        <v>77.5</v>
      </c>
      <c r="AS8" s="31" t="str">
        <f t="shared" si="7"/>
        <v>MODERADO</v>
      </c>
      <c r="AT8" s="31" t="s">
        <v>81</v>
      </c>
      <c r="AU8" s="30" t="s">
        <v>126</v>
      </c>
      <c r="AV8" s="54"/>
      <c r="AW8" s="32" t="s">
        <v>84</v>
      </c>
      <c r="AX8" s="42" t="str">
        <f t="shared" si="14"/>
        <v>DÉBIL</v>
      </c>
      <c r="AY8" s="31" t="s">
        <v>66</v>
      </c>
      <c r="AZ8" s="43" t="str">
        <f t="shared" si="15"/>
        <v>DÉBIL</v>
      </c>
      <c r="BA8" s="30" t="s">
        <v>127</v>
      </c>
      <c r="BB8" s="44" t="str">
        <f t="shared" si="8"/>
        <v>MODERADO</v>
      </c>
      <c r="BC8" s="35">
        <f t="shared" si="9"/>
        <v>5</v>
      </c>
      <c r="BD8" s="31" t="str">
        <f t="shared" si="10"/>
        <v>DÉBIL</v>
      </c>
      <c r="BE8" s="35">
        <f t="shared" si="11"/>
        <v>1</v>
      </c>
      <c r="BF8" s="35">
        <f t="shared" si="12"/>
        <v>5</v>
      </c>
      <c r="BG8" s="44" t="str">
        <f>IF(BF8=100,"FUERTE",IF(BF8&gt;=25,"MODERADO","DÉBIL"))</f>
        <v>DÉBIL</v>
      </c>
      <c r="BH8" s="35">
        <f t="shared" si="13"/>
        <v>0</v>
      </c>
      <c r="BI8" s="31">
        <f t="shared" si="18"/>
        <v>0</v>
      </c>
      <c r="BJ8" s="50" t="str">
        <f>IF(BI8=100,"FUERTE",IF(BI8&gt;=50,"MODERADO","DÉBIL"))</f>
        <v>DÉBIL</v>
      </c>
      <c r="BK8" s="55" t="s">
        <v>128</v>
      </c>
    </row>
    <row r="9" spans="1:63" ht="42.75" customHeight="1" x14ac:dyDescent="0.25">
      <c r="A9" s="56">
        <v>2191</v>
      </c>
      <c r="B9" s="57">
        <v>44421</v>
      </c>
      <c r="C9" s="58" t="s">
        <v>129</v>
      </c>
      <c r="D9" s="56" t="s">
        <v>53</v>
      </c>
      <c r="E9" s="59" t="s">
        <v>130</v>
      </c>
      <c r="F9" s="59" t="s">
        <v>131</v>
      </c>
      <c r="G9" s="51">
        <v>5814</v>
      </c>
      <c r="H9" s="60" t="s">
        <v>132</v>
      </c>
      <c r="I9" s="60" t="s">
        <v>133</v>
      </c>
      <c r="J9" s="51" t="s">
        <v>134</v>
      </c>
      <c r="K9" s="61" t="s">
        <v>59</v>
      </c>
      <c r="L9" s="60" t="s">
        <v>135</v>
      </c>
      <c r="M9" s="60" t="s">
        <v>61</v>
      </c>
      <c r="N9" s="60" t="s">
        <v>62</v>
      </c>
      <c r="O9" s="60" t="s">
        <v>63</v>
      </c>
      <c r="P9" s="60" t="s">
        <v>64</v>
      </c>
      <c r="Q9" s="60" t="s">
        <v>65</v>
      </c>
      <c r="R9" s="62">
        <v>40</v>
      </c>
      <c r="S9" s="63">
        <v>45077</v>
      </c>
      <c r="T9" s="61"/>
      <c r="U9" s="64"/>
      <c r="V9" s="64"/>
      <c r="W9" s="51"/>
      <c r="X9" s="64">
        <f t="shared" si="0"/>
        <v>0</v>
      </c>
      <c r="Y9" s="64"/>
      <c r="Z9" s="51"/>
      <c r="AA9" s="64">
        <f t="shared" si="1"/>
        <v>0</v>
      </c>
      <c r="AB9" s="64"/>
      <c r="AC9" s="51"/>
      <c r="AD9" s="64">
        <f t="shared" si="2"/>
        <v>0</v>
      </c>
      <c r="AE9" s="64"/>
      <c r="AF9" s="51"/>
      <c r="AG9" s="65" t="b">
        <f t="shared" ref="AG9:AG54" si="19">IF(AF9="Completa",5,IF(AF9="Incompleta",0,IF(AF9="No existe",0%)))</f>
        <v>0</v>
      </c>
      <c r="AH9" s="65"/>
      <c r="AI9" s="51"/>
      <c r="AJ9" s="65" t="b">
        <f t="shared" si="3"/>
        <v>0</v>
      </c>
      <c r="AK9" s="65"/>
      <c r="AL9" s="51"/>
      <c r="AM9" s="65" t="b">
        <f t="shared" si="4"/>
        <v>0</v>
      </c>
      <c r="AN9" s="51"/>
      <c r="AO9" s="65" t="b">
        <f t="shared" si="5"/>
        <v>0</v>
      </c>
      <c r="AP9" s="51"/>
      <c r="AQ9" s="65" t="b">
        <f t="shared" si="6"/>
        <v>0</v>
      </c>
      <c r="AR9" s="51">
        <f t="shared" si="17"/>
        <v>0</v>
      </c>
      <c r="AS9" s="51" t="str">
        <f t="shared" si="7"/>
        <v>DÉBIL</v>
      </c>
      <c r="AT9" s="51"/>
      <c r="AU9" s="61"/>
      <c r="AV9" s="66"/>
      <c r="AW9" s="61" t="s">
        <v>84</v>
      </c>
      <c r="AX9" s="67" t="str">
        <f t="shared" si="14"/>
        <v>DÉBIL</v>
      </c>
      <c r="AY9" s="51"/>
      <c r="AZ9" s="68" t="str">
        <f t="shared" si="15"/>
        <v>DÉBIL</v>
      </c>
      <c r="BA9" s="51"/>
      <c r="BB9" s="69" t="str">
        <f t="shared" si="8"/>
        <v>DÉBIL</v>
      </c>
      <c r="BC9" s="64">
        <f t="shared" si="9"/>
        <v>1</v>
      </c>
      <c r="BD9" s="51" t="str">
        <f t="shared" si="10"/>
        <v>DÉBIL</v>
      </c>
      <c r="BE9" s="64">
        <f t="shared" si="11"/>
        <v>1</v>
      </c>
      <c r="BF9" s="64">
        <f t="shared" si="12"/>
        <v>1</v>
      </c>
      <c r="BG9" s="69" t="str">
        <f t="shared" ref="BG9:BG55" si="20">IF(BF9=100,"FUERTE",IF(BF9=25,"MODERADO","DÉBIL"))</f>
        <v>DÉBIL</v>
      </c>
      <c r="BH9" s="64">
        <f t="shared" si="13"/>
        <v>0</v>
      </c>
      <c r="BI9" s="51">
        <f t="shared" si="18"/>
        <v>0</v>
      </c>
      <c r="BJ9" s="70"/>
      <c r="BK9" s="70"/>
    </row>
    <row r="10" spans="1:63" ht="63" customHeight="1" x14ac:dyDescent="0.25">
      <c r="A10" s="56"/>
      <c r="B10" s="71"/>
      <c r="C10" s="58"/>
      <c r="D10" s="56"/>
      <c r="E10" s="59"/>
      <c r="F10" s="59"/>
      <c r="G10" s="51">
        <v>5816</v>
      </c>
      <c r="H10" s="60" t="s">
        <v>136</v>
      </c>
      <c r="I10" s="60" t="s">
        <v>137</v>
      </c>
      <c r="J10" s="51" t="s">
        <v>138</v>
      </c>
      <c r="K10" s="61" t="s">
        <v>59</v>
      </c>
      <c r="L10" s="60" t="s">
        <v>135</v>
      </c>
      <c r="M10" s="60" t="s">
        <v>61</v>
      </c>
      <c r="N10" s="60" t="s">
        <v>62</v>
      </c>
      <c r="O10" s="60" t="s">
        <v>63</v>
      </c>
      <c r="P10" s="60" t="s">
        <v>64</v>
      </c>
      <c r="Q10" s="60" t="s">
        <v>65</v>
      </c>
      <c r="R10" s="62">
        <v>40</v>
      </c>
      <c r="S10" s="63">
        <v>45077</v>
      </c>
      <c r="T10" s="51"/>
      <c r="U10" s="64"/>
      <c r="V10" s="64"/>
      <c r="W10" s="51"/>
      <c r="X10" s="64">
        <f t="shared" si="0"/>
        <v>0</v>
      </c>
      <c r="Y10" s="64"/>
      <c r="Z10" s="51"/>
      <c r="AA10" s="64">
        <f t="shared" si="1"/>
        <v>0</v>
      </c>
      <c r="AB10" s="64"/>
      <c r="AC10" s="51"/>
      <c r="AD10" s="64">
        <f t="shared" si="2"/>
        <v>0</v>
      </c>
      <c r="AE10" s="64"/>
      <c r="AF10" s="51"/>
      <c r="AG10" s="65" t="b">
        <f t="shared" si="19"/>
        <v>0</v>
      </c>
      <c r="AH10" s="65"/>
      <c r="AI10" s="51"/>
      <c r="AJ10" s="65" t="b">
        <f t="shared" si="3"/>
        <v>0</v>
      </c>
      <c r="AK10" s="65"/>
      <c r="AL10" s="51"/>
      <c r="AM10" s="65" t="b">
        <f t="shared" si="4"/>
        <v>0</v>
      </c>
      <c r="AN10" s="51"/>
      <c r="AO10" s="65" t="b">
        <f t="shared" si="5"/>
        <v>0</v>
      </c>
      <c r="AP10" s="51"/>
      <c r="AQ10" s="65" t="b">
        <f t="shared" si="6"/>
        <v>0</v>
      </c>
      <c r="AR10" s="51">
        <f t="shared" si="17"/>
        <v>0</v>
      </c>
      <c r="AS10" s="51" t="str">
        <f t="shared" si="7"/>
        <v>DÉBIL</v>
      </c>
      <c r="AT10" s="51"/>
      <c r="AU10" s="61"/>
      <c r="AV10" s="66"/>
      <c r="AW10" s="61" t="s">
        <v>84</v>
      </c>
      <c r="AX10" s="67" t="str">
        <f t="shared" si="14"/>
        <v>DÉBIL</v>
      </c>
      <c r="AY10" s="51"/>
      <c r="AZ10" s="68" t="str">
        <f t="shared" si="15"/>
        <v>DÉBIL</v>
      </c>
      <c r="BA10" s="51"/>
      <c r="BB10" s="69" t="str">
        <f t="shared" si="8"/>
        <v>DÉBIL</v>
      </c>
      <c r="BC10" s="64">
        <f t="shared" si="9"/>
        <v>1</v>
      </c>
      <c r="BD10" s="51" t="str">
        <f t="shared" si="10"/>
        <v>DÉBIL</v>
      </c>
      <c r="BE10" s="64">
        <f t="shared" si="11"/>
        <v>1</v>
      </c>
      <c r="BF10" s="64">
        <f t="shared" si="12"/>
        <v>1</v>
      </c>
      <c r="BG10" s="69" t="str">
        <f t="shared" si="20"/>
        <v>DÉBIL</v>
      </c>
      <c r="BH10" s="64">
        <f t="shared" si="13"/>
        <v>0</v>
      </c>
      <c r="BI10" s="51">
        <f t="shared" si="18"/>
        <v>0</v>
      </c>
      <c r="BJ10" s="70"/>
      <c r="BK10" s="70"/>
    </row>
    <row r="11" spans="1:63" ht="52.5" customHeight="1" x14ac:dyDescent="0.25">
      <c r="A11" s="56">
        <v>2192</v>
      </c>
      <c r="B11" s="57">
        <v>44421</v>
      </c>
      <c r="C11" s="58" t="s">
        <v>129</v>
      </c>
      <c r="D11" s="56" t="s">
        <v>53</v>
      </c>
      <c r="E11" s="58" t="s">
        <v>139</v>
      </c>
      <c r="F11" s="58" t="s">
        <v>131</v>
      </c>
      <c r="G11" s="51">
        <v>5818</v>
      </c>
      <c r="H11" s="72" t="s">
        <v>140</v>
      </c>
      <c r="I11" s="60" t="s">
        <v>141</v>
      </c>
      <c r="J11" s="51" t="s">
        <v>138</v>
      </c>
      <c r="K11" s="61" t="s">
        <v>59</v>
      </c>
      <c r="L11" s="60" t="s">
        <v>142</v>
      </c>
      <c r="M11" s="60" t="s">
        <v>61</v>
      </c>
      <c r="N11" s="60" t="s">
        <v>62</v>
      </c>
      <c r="O11" s="60" t="s">
        <v>63</v>
      </c>
      <c r="P11" s="60" t="s">
        <v>64</v>
      </c>
      <c r="Q11" s="60" t="s">
        <v>65</v>
      </c>
      <c r="R11" s="62">
        <v>40</v>
      </c>
      <c r="S11" s="63">
        <v>45077</v>
      </c>
      <c r="T11" s="51"/>
      <c r="U11" s="64"/>
      <c r="V11" s="64"/>
      <c r="W11" s="51"/>
      <c r="X11" s="64">
        <f t="shared" si="0"/>
        <v>0</v>
      </c>
      <c r="Y11" s="64"/>
      <c r="Z11" s="51"/>
      <c r="AA11" s="64">
        <f t="shared" si="1"/>
        <v>0</v>
      </c>
      <c r="AB11" s="64"/>
      <c r="AC11" s="51"/>
      <c r="AD11" s="64">
        <f t="shared" si="2"/>
        <v>0</v>
      </c>
      <c r="AE11" s="64"/>
      <c r="AF11" s="51"/>
      <c r="AG11" s="65" t="b">
        <f t="shared" si="19"/>
        <v>0</v>
      </c>
      <c r="AH11" s="65"/>
      <c r="AI11" s="51"/>
      <c r="AJ11" s="65" t="b">
        <f t="shared" si="3"/>
        <v>0</v>
      </c>
      <c r="AK11" s="65"/>
      <c r="AL11" s="51"/>
      <c r="AM11" s="65" t="b">
        <f t="shared" si="4"/>
        <v>0</v>
      </c>
      <c r="AN11" s="51"/>
      <c r="AO11" s="65" t="b">
        <f t="shared" si="5"/>
        <v>0</v>
      </c>
      <c r="AP11" s="51"/>
      <c r="AQ11" s="65" t="b">
        <f t="shared" si="6"/>
        <v>0</v>
      </c>
      <c r="AR11" s="51">
        <f t="shared" si="17"/>
        <v>0</v>
      </c>
      <c r="AS11" s="51" t="str">
        <f t="shared" si="7"/>
        <v>DÉBIL</v>
      </c>
      <c r="AT11" s="51"/>
      <c r="AU11" s="61"/>
      <c r="AV11" s="66"/>
      <c r="AW11" s="61" t="s">
        <v>84</v>
      </c>
      <c r="AX11" s="67" t="str">
        <f t="shared" si="14"/>
        <v>DÉBIL</v>
      </c>
      <c r="AY11" s="51"/>
      <c r="AZ11" s="68" t="str">
        <f t="shared" si="15"/>
        <v>DÉBIL</v>
      </c>
      <c r="BA11" s="51"/>
      <c r="BB11" s="69" t="str">
        <f t="shared" si="8"/>
        <v>DÉBIL</v>
      </c>
      <c r="BC11" s="64">
        <f t="shared" si="9"/>
        <v>1</v>
      </c>
      <c r="BD11" s="51" t="str">
        <f t="shared" si="10"/>
        <v>DÉBIL</v>
      </c>
      <c r="BE11" s="64">
        <f t="shared" si="11"/>
        <v>1</v>
      </c>
      <c r="BF11" s="64">
        <f t="shared" si="12"/>
        <v>1</v>
      </c>
      <c r="BG11" s="69" t="str">
        <f t="shared" si="20"/>
        <v>DÉBIL</v>
      </c>
      <c r="BH11" s="64">
        <f t="shared" si="13"/>
        <v>0</v>
      </c>
      <c r="BI11" s="51">
        <f t="shared" si="18"/>
        <v>16.666666666666668</v>
      </c>
      <c r="BJ11" s="70"/>
      <c r="BK11" s="70"/>
    </row>
    <row r="12" spans="1:63" ht="57" customHeight="1" x14ac:dyDescent="0.25">
      <c r="A12" s="56"/>
      <c r="B12" s="71"/>
      <c r="C12" s="58"/>
      <c r="D12" s="56"/>
      <c r="E12" s="58"/>
      <c r="F12" s="58"/>
      <c r="G12" s="51">
        <v>5821</v>
      </c>
      <c r="H12" s="72" t="s">
        <v>143</v>
      </c>
      <c r="I12" s="60" t="s">
        <v>144</v>
      </c>
      <c r="J12" s="51" t="s">
        <v>138</v>
      </c>
      <c r="K12" s="61" t="s">
        <v>59</v>
      </c>
      <c r="L12" s="60" t="s">
        <v>135</v>
      </c>
      <c r="M12" s="60" t="s">
        <v>61</v>
      </c>
      <c r="N12" s="60" t="s">
        <v>62</v>
      </c>
      <c r="O12" s="60" t="s">
        <v>63</v>
      </c>
      <c r="P12" s="60" t="s">
        <v>64</v>
      </c>
      <c r="Q12" s="60" t="s">
        <v>65</v>
      </c>
      <c r="R12" s="62">
        <v>40</v>
      </c>
      <c r="S12" s="63">
        <v>45077</v>
      </c>
      <c r="T12" s="51"/>
      <c r="U12" s="64"/>
      <c r="V12" s="64"/>
      <c r="W12" s="51"/>
      <c r="X12" s="64">
        <f t="shared" si="0"/>
        <v>0</v>
      </c>
      <c r="Y12" s="64"/>
      <c r="Z12" s="51"/>
      <c r="AA12" s="64">
        <f t="shared" si="1"/>
        <v>0</v>
      </c>
      <c r="AB12" s="64"/>
      <c r="AC12" s="51"/>
      <c r="AD12" s="64">
        <f t="shared" si="2"/>
        <v>0</v>
      </c>
      <c r="AE12" s="64"/>
      <c r="AF12" s="51"/>
      <c r="AG12" s="65" t="b">
        <f t="shared" si="19"/>
        <v>0</v>
      </c>
      <c r="AH12" s="65"/>
      <c r="AI12" s="51"/>
      <c r="AJ12" s="65" t="b">
        <f t="shared" si="3"/>
        <v>0</v>
      </c>
      <c r="AK12" s="65"/>
      <c r="AL12" s="51"/>
      <c r="AM12" s="65" t="b">
        <f t="shared" si="4"/>
        <v>0</v>
      </c>
      <c r="AN12" s="51"/>
      <c r="AO12" s="65" t="b">
        <f t="shared" si="5"/>
        <v>0</v>
      </c>
      <c r="AP12" s="51"/>
      <c r="AQ12" s="65" t="b">
        <f t="shared" si="6"/>
        <v>0</v>
      </c>
      <c r="AR12" s="51">
        <f t="shared" si="17"/>
        <v>0</v>
      </c>
      <c r="AS12" s="51" t="str">
        <f t="shared" si="7"/>
        <v>DÉBIL</v>
      </c>
      <c r="AT12" s="51"/>
      <c r="AU12" s="61"/>
      <c r="AV12" s="66"/>
      <c r="AW12" s="61" t="s">
        <v>84</v>
      </c>
      <c r="AX12" s="67" t="str">
        <f t="shared" si="14"/>
        <v>DÉBIL</v>
      </c>
      <c r="AY12" s="51"/>
      <c r="AZ12" s="68" t="str">
        <f t="shared" si="15"/>
        <v>DÉBIL</v>
      </c>
      <c r="BA12" s="51"/>
      <c r="BB12" s="69" t="str">
        <f t="shared" si="8"/>
        <v>DÉBIL</v>
      </c>
      <c r="BC12" s="64">
        <f t="shared" si="9"/>
        <v>1</v>
      </c>
      <c r="BD12" s="51" t="str">
        <f t="shared" si="10"/>
        <v>DÉBIL</v>
      </c>
      <c r="BE12" s="64">
        <f t="shared" si="11"/>
        <v>1</v>
      </c>
      <c r="BF12" s="64">
        <f t="shared" si="12"/>
        <v>1</v>
      </c>
      <c r="BG12" s="69" t="str">
        <f t="shared" si="20"/>
        <v>DÉBIL</v>
      </c>
      <c r="BH12" s="64">
        <f t="shared" si="13"/>
        <v>0</v>
      </c>
      <c r="BI12" s="51">
        <f t="shared" si="18"/>
        <v>33.333333333333336</v>
      </c>
      <c r="BJ12" s="70"/>
      <c r="BK12" s="70"/>
    </row>
    <row r="13" spans="1:63" ht="221.25" customHeight="1" x14ac:dyDescent="0.25">
      <c r="A13" s="73">
        <v>1873</v>
      </c>
      <c r="B13" s="74">
        <v>42600</v>
      </c>
      <c r="C13" s="75" t="s">
        <v>145</v>
      </c>
      <c r="D13" s="76" t="s">
        <v>146</v>
      </c>
      <c r="E13" s="77" t="s">
        <v>147</v>
      </c>
      <c r="F13" s="77" t="s">
        <v>148</v>
      </c>
      <c r="G13" s="78">
        <v>5010</v>
      </c>
      <c r="H13" s="79" t="s">
        <v>149</v>
      </c>
      <c r="I13" s="79" t="s">
        <v>150</v>
      </c>
      <c r="J13" s="31" t="s">
        <v>105</v>
      </c>
      <c r="K13" s="32" t="s">
        <v>59</v>
      </c>
      <c r="L13" s="53" t="s">
        <v>151</v>
      </c>
      <c r="M13" s="53" t="s">
        <v>61</v>
      </c>
      <c r="N13" s="53" t="s">
        <v>62</v>
      </c>
      <c r="O13" s="53" t="s">
        <v>63</v>
      </c>
      <c r="P13" s="53" t="s">
        <v>64</v>
      </c>
      <c r="Q13" s="53" t="s">
        <v>65</v>
      </c>
      <c r="R13" s="33">
        <v>40</v>
      </c>
      <c r="S13" s="34">
        <v>45072</v>
      </c>
      <c r="T13" s="31" t="s">
        <v>66</v>
      </c>
      <c r="U13" s="35">
        <f>IF(T13="SI",5,0)</f>
        <v>5</v>
      </c>
      <c r="V13" s="36" t="s">
        <v>107</v>
      </c>
      <c r="W13" s="37" t="s">
        <v>68</v>
      </c>
      <c r="X13" s="35">
        <f t="shared" si="0"/>
        <v>10</v>
      </c>
      <c r="Y13" s="80" t="s">
        <v>152</v>
      </c>
      <c r="Z13" s="31" t="s">
        <v>153</v>
      </c>
      <c r="AA13" s="35">
        <f t="shared" si="1"/>
        <v>0</v>
      </c>
      <c r="AB13" s="39" t="s">
        <v>154</v>
      </c>
      <c r="AC13" s="37" t="s">
        <v>72</v>
      </c>
      <c r="AD13" s="35">
        <f t="shared" si="2"/>
        <v>10</v>
      </c>
      <c r="AE13" s="39" t="s">
        <v>109</v>
      </c>
      <c r="AF13" s="31" t="s">
        <v>155</v>
      </c>
      <c r="AG13" s="40">
        <f t="shared" si="19"/>
        <v>5</v>
      </c>
      <c r="AH13" s="41" t="s">
        <v>156</v>
      </c>
      <c r="AI13" s="35" t="s">
        <v>76</v>
      </c>
      <c r="AJ13" s="40">
        <f t="shared" si="3"/>
        <v>5</v>
      </c>
      <c r="AK13" s="41" t="s">
        <v>157</v>
      </c>
      <c r="AL13" s="31" t="s">
        <v>78</v>
      </c>
      <c r="AM13" s="40">
        <f t="shared" si="4"/>
        <v>25</v>
      </c>
      <c r="AN13" s="31" t="s">
        <v>79</v>
      </c>
      <c r="AO13" s="40">
        <f t="shared" si="5"/>
        <v>15</v>
      </c>
      <c r="AP13" s="31" t="s">
        <v>80</v>
      </c>
      <c r="AQ13" s="40">
        <f t="shared" si="6"/>
        <v>5</v>
      </c>
      <c r="AR13" s="31">
        <f t="shared" si="17"/>
        <v>80</v>
      </c>
      <c r="AS13" s="31" t="str">
        <f>IF(AR13&gt;=90,"FUERTE",IF(AR13&gt;=75,"MODERADO","DÉBIL"))</f>
        <v>MODERADO</v>
      </c>
      <c r="AT13" s="31" t="s">
        <v>81</v>
      </c>
      <c r="AU13" s="41" t="s">
        <v>158</v>
      </c>
      <c r="AV13" s="41" t="s">
        <v>83</v>
      </c>
      <c r="AW13" s="32" t="s">
        <v>84</v>
      </c>
      <c r="AX13" s="42" t="str">
        <f t="shared" si="14"/>
        <v>FUERTE</v>
      </c>
      <c r="AY13" s="31" t="s">
        <v>85</v>
      </c>
      <c r="AZ13" s="43" t="str">
        <f t="shared" si="15"/>
        <v>FUERTE</v>
      </c>
      <c r="BA13" s="81" t="s">
        <v>159</v>
      </c>
      <c r="BB13" s="44" t="str">
        <f>+AS13</f>
        <v>MODERADO</v>
      </c>
      <c r="BC13" s="35">
        <f t="shared" si="9"/>
        <v>5</v>
      </c>
      <c r="BD13" s="31" t="str">
        <f t="shared" si="10"/>
        <v>FUERTE</v>
      </c>
      <c r="BE13" s="35">
        <f t="shared" si="11"/>
        <v>10</v>
      </c>
      <c r="BF13" s="35">
        <f>BC13*BE13</f>
        <v>50</v>
      </c>
      <c r="BG13" s="44" t="str">
        <f>IF(BF13=100,"FUERTE",IF(BF13&gt;=25,"MODERADO","DÉBIL"))</f>
        <v>MODERADO</v>
      </c>
      <c r="BH13" s="35">
        <f t="shared" si="13"/>
        <v>50</v>
      </c>
      <c r="BI13" s="45">
        <f>+AVERAGE(BH13:BH14)</f>
        <v>50</v>
      </c>
      <c r="BJ13" s="45" t="str">
        <f>IF(BI13=100,"FUERTE",IF(BI13&gt;=50,"MODERADO","DÉBIL"))</f>
        <v>MODERADO</v>
      </c>
      <c r="BK13" s="82" t="s">
        <v>160</v>
      </c>
    </row>
    <row r="14" spans="1:63" ht="285" x14ac:dyDescent="0.25">
      <c r="A14" s="73"/>
      <c r="B14" s="73"/>
      <c r="C14" s="83"/>
      <c r="D14" s="73" t="s">
        <v>146</v>
      </c>
      <c r="E14" s="84"/>
      <c r="F14" s="84"/>
      <c r="G14" s="78">
        <v>5011</v>
      </c>
      <c r="H14" s="79" t="s">
        <v>161</v>
      </c>
      <c r="I14" s="79" t="s">
        <v>162</v>
      </c>
      <c r="J14" s="31" t="s">
        <v>134</v>
      </c>
      <c r="K14" s="32" t="s">
        <v>59</v>
      </c>
      <c r="L14" s="30" t="s">
        <v>163</v>
      </c>
      <c r="M14" s="53" t="s">
        <v>61</v>
      </c>
      <c r="N14" s="53" t="s">
        <v>62</v>
      </c>
      <c r="O14" s="53" t="s">
        <v>63</v>
      </c>
      <c r="P14" s="53" t="s">
        <v>64</v>
      </c>
      <c r="Q14" s="53" t="s">
        <v>65</v>
      </c>
      <c r="R14" s="33">
        <v>40</v>
      </c>
      <c r="S14" s="34">
        <v>45072</v>
      </c>
      <c r="T14" s="31" t="s">
        <v>66</v>
      </c>
      <c r="U14" s="35">
        <f>IF(T14="SI",5,0)</f>
        <v>5</v>
      </c>
      <c r="V14" s="36" t="s">
        <v>107</v>
      </c>
      <c r="W14" s="37" t="s">
        <v>68</v>
      </c>
      <c r="X14" s="35">
        <f t="shared" si="0"/>
        <v>10</v>
      </c>
      <c r="Y14" s="39" t="s">
        <v>164</v>
      </c>
      <c r="Z14" s="31" t="s">
        <v>70</v>
      </c>
      <c r="AA14" s="35">
        <f t="shared" si="1"/>
        <v>5</v>
      </c>
      <c r="AB14" s="39" t="s">
        <v>71</v>
      </c>
      <c r="AC14" s="37" t="s">
        <v>72</v>
      </c>
      <c r="AD14" s="35">
        <f t="shared" si="2"/>
        <v>10</v>
      </c>
      <c r="AE14" s="39" t="s">
        <v>165</v>
      </c>
      <c r="AF14" s="31" t="s">
        <v>155</v>
      </c>
      <c r="AG14" s="40">
        <f t="shared" si="19"/>
        <v>5</v>
      </c>
      <c r="AH14" s="41" t="s">
        <v>166</v>
      </c>
      <c r="AI14" s="35" t="s">
        <v>76</v>
      </c>
      <c r="AJ14" s="40">
        <f t="shared" si="3"/>
        <v>5</v>
      </c>
      <c r="AK14" s="41" t="s">
        <v>167</v>
      </c>
      <c r="AL14" s="31" t="s">
        <v>78</v>
      </c>
      <c r="AM14" s="40">
        <f t="shared" si="4"/>
        <v>25</v>
      </c>
      <c r="AN14" s="31" t="s">
        <v>79</v>
      </c>
      <c r="AO14" s="40">
        <f t="shared" si="5"/>
        <v>15</v>
      </c>
      <c r="AP14" s="31" t="s">
        <v>80</v>
      </c>
      <c r="AQ14" s="40">
        <f t="shared" si="6"/>
        <v>5</v>
      </c>
      <c r="AR14" s="31">
        <f t="shared" si="17"/>
        <v>85</v>
      </c>
      <c r="AS14" s="31" t="str">
        <f>IF(AR14&gt;=90,"FUERTE",IF(AR14&gt;=75,"MODERADO","DÉBIL"))</f>
        <v>MODERADO</v>
      </c>
      <c r="AT14" s="31" t="s">
        <v>81</v>
      </c>
      <c r="AU14" s="41" t="s">
        <v>158</v>
      </c>
      <c r="AV14" s="41" t="s">
        <v>83</v>
      </c>
      <c r="AW14" s="32" t="s">
        <v>84</v>
      </c>
      <c r="AX14" s="42" t="str">
        <f t="shared" si="14"/>
        <v>FUERTE</v>
      </c>
      <c r="AY14" s="31" t="s">
        <v>85</v>
      </c>
      <c r="AZ14" s="43" t="str">
        <f t="shared" si="15"/>
        <v>FUERTE</v>
      </c>
      <c r="BA14" s="81" t="s">
        <v>159</v>
      </c>
      <c r="BB14" s="44" t="str">
        <f t="shared" si="8"/>
        <v>MODERADO</v>
      </c>
      <c r="BC14" s="35">
        <f>IF(BB14="FUERTE",10,IF(BB14="MODERADO",5,1))</f>
        <v>5</v>
      </c>
      <c r="BD14" s="31" t="str">
        <f t="shared" si="10"/>
        <v>FUERTE</v>
      </c>
      <c r="BE14" s="35">
        <f t="shared" si="11"/>
        <v>10</v>
      </c>
      <c r="BF14" s="35">
        <f>BC14*BE14</f>
        <v>50</v>
      </c>
      <c r="BG14" s="44" t="str">
        <f>IF(BF14=100,"FUERTE",IF(BF14&gt;=25,"MODERADO","DÉBIL"))</f>
        <v>MODERADO</v>
      </c>
      <c r="BH14" s="35">
        <f t="shared" si="13"/>
        <v>50</v>
      </c>
      <c r="BI14" s="48"/>
      <c r="BJ14" s="48"/>
      <c r="BK14" s="85" t="s">
        <v>168</v>
      </c>
    </row>
    <row r="15" spans="1:63" ht="285" x14ac:dyDescent="0.25">
      <c r="A15" s="73">
        <v>1876</v>
      </c>
      <c r="B15" s="74">
        <v>43490</v>
      </c>
      <c r="C15" s="75" t="s">
        <v>169</v>
      </c>
      <c r="D15" s="76" t="s">
        <v>146</v>
      </c>
      <c r="E15" s="77" t="s">
        <v>170</v>
      </c>
      <c r="F15" s="77" t="s">
        <v>171</v>
      </c>
      <c r="G15" s="78">
        <v>5019</v>
      </c>
      <c r="H15" s="30" t="s">
        <v>172</v>
      </c>
      <c r="I15" s="79" t="s">
        <v>172</v>
      </c>
      <c r="J15" s="31" t="s">
        <v>134</v>
      </c>
      <c r="K15" s="31" t="s">
        <v>173</v>
      </c>
      <c r="L15" s="30" t="s">
        <v>174</v>
      </c>
      <c r="M15" s="53" t="s">
        <v>61</v>
      </c>
      <c r="N15" s="53" t="s">
        <v>62</v>
      </c>
      <c r="O15" s="53" t="s">
        <v>175</v>
      </c>
      <c r="P15" s="53" t="s">
        <v>64</v>
      </c>
      <c r="Q15" s="53" t="s">
        <v>176</v>
      </c>
      <c r="R15" s="33">
        <v>40</v>
      </c>
      <c r="S15" s="34">
        <v>45077</v>
      </c>
      <c r="T15" s="31" t="s">
        <v>66</v>
      </c>
      <c r="U15" s="35">
        <f>IF(T15="SI",5,0)</f>
        <v>5</v>
      </c>
      <c r="V15" s="36" t="s">
        <v>107</v>
      </c>
      <c r="W15" s="37" t="s">
        <v>68</v>
      </c>
      <c r="X15" s="35">
        <f t="shared" si="0"/>
        <v>10</v>
      </c>
      <c r="Y15" s="39" t="s">
        <v>177</v>
      </c>
      <c r="Z15" s="31" t="s">
        <v>70</v>
      </c>
      <c r="AA15" s="35">
        <f t="shared" si="1"/>
        <v>5</v>
      </c>
      <c r="AB15" s="39" t="s">
        <v>71</v>
      </c>
      <c r="AC15" s="37" t="s">
        <v>72</v>
      </c>
      <c r="AD15" s="35">
        <f t="shared" si="2"/>
        <v>10</v>
      </c>
      <c r="AE15" s="39" t="s">
        <v>165</v>
      </c>
      <c r="AF15" s="31" t="s">
        <v>74</v>
      </c>
      <c r="AG15" s="40">
        <f t="shared" si="19"/>
        <v>0</v>
      </c>
      <c r="AH15" s="41" t="s">
        <v>178</v>
      </c>
      <c r="AI15" s="31" t="s">
        <v>124</v>
      </c>
      <c r="AJ15" s="40">
        <f t="shared" si="3"/>
        <v>0</v>
      </c>
      <c r="AK15" s="41" t="s">
        <v>125</v>
      </c>
      <c r="AL15" s="31" t="s">
        <v>78</v>
      </c>
      <c r="AM15" s="40">
        <f t="shared" si="4"/>
        <v>25</v>
      </c>
      <c r="AN15" s="31" t="s">
        <v>79</v>
      </c>
      <c r="AO15" s="40">
        <f t="shared" si="5"/>
        <v>15</v>
      </c>
      <c r="AP15" s="31" t="s">
        <v>80</v>
      </c>
      <c r="AQ15" s="40">
        <f t="shared" si="6"/>
        <v>5</v>
      </c>
      <c r="AR15" s="31">
        <f t="shared" si="17"/>
        <v>75</v>
      </c>
      <c r="AS15" s="31" t="str">
        <f t="shared" si="7"/>
        <v>MODERADO</v>
      </c>
      <c r="AT15" s="31" t="s">
        <v>112</v>
      </c>
      <c r="AU15" s="30" t="s">
        <v>113</v>
      </c>
      <c r="AV15" s="30" t="s">
        <v>179</v>
      </c>
      <c r="AW15" s="32" t="s">
        <v>84</v>
      </c>
      <c r="AX15" s="42" t="str">
        <f t="shared" si="14"/>
        <v>MODERADO</v>
      </c>
      <c r="AY15" s="31" t="s">
        <v>85</v>
      </c>
      <c r="AZ15" s="43" t="str">
        <f t="shared" si="15"/>
        <v>MODERADO</v>
      </c>
      <c r="BA15" s="81" t="s">
        <v>159</v>
      </c>
      <c r="BB15" s="44" t="str">
        <f t="shared" si="8"/>
        <v>MODERADO</v>
      </c>
      <c r="BC15" s="35">
        <f t="shared" si="9"/>
        <v>5</v>
      </c>
      <c r="BD15" s="31" t="str">
        <f t="shared" si="10"/>
        <v>MODERADO</v>
      </c>
      <c r="BE15" s="35">
        <f t="shared" si="11"/>
        <v>5</v>
      </c>
      <c r="BF15" s="35">
        <f t="shared" si="12"/>
        <v>25</v>
      </c>
      <c r="BG15" s="44" t="str">
        <f>IF(BF15=100,"FUERTE",IF(BF15&gt;=25,"MODERADO","DÉBIL"))</f>
        <v>MODERADO</v>
      </c>
      <c r="BH15" s="35">
        <f t="shared" si="13"/>
        <v>50</v>
      </c>
      <c r="BI15" s="45">
        <f>+AVERAGE(BH15:BH19)</f>
        <v>40</v>
      </c>
      <c r="BJ15" s="48" t="str">
        <f>IF(BI15=100,"FUERTE",IF(BI15&gt;=50,"MODERADO","DÉBIL"))</f>
        <v>DÉBIL</v>
      </c>
      <c r="BK15" s="86" t="s">
        <v>180</v>
      </c>
    </row>
    <row r="16" spans="1:63" ht="285" x14ac:dyDescent="0.25">
      <c r="A16" s="73"/>
      <c r="B16" s="73"/>
      <c r="C16" s="83"/>
      <c r="D16" s="73" t="s">
        <v>146</v>
      </c>
      <c r="E16" s="87"/>
      <c r="F16" s="87"/>
      <c r="G16" s="78">
        <v>5022</v>
      </c>
      <c r="H16" s="30" t="s">
        <v>181</v>
      </c>
      <c r="I16" s="79" t="s">
        <v>181</v>
      </c>
      <c r="J16" s="31" t="s">
        <v>138</v>
      </c>
      <c r="K16" s="31" t="s">
        <v>173</v>
      </c>
      <c r="L16" s="53" t="s">
        <v>182</v>
      </c>
      <c r="M16" s="53" t="s">
        <v>61</v>
      </c>
      <c r="N16" s="53" t="s">
        <v>62</v>
      </c>
      <c r="O16" s="53" t="s">
        <v>63</v>
      </c>
      <c r="P16" s="53" t="s">
        <v>64</v>
      </c>
      <c r="Q16" s="53" t="s">
        <v>65</v>
      </c>
      <c r="R16" s="33">
        <v>40</v>
      </c>
      <c r="S16" s="34">
        <v>45072</v>
      </c>
      <c r="T16" s="31" t="s">
        <v>66</v>
      </c>
      <c r="U16" s="35">
        <f>IF(T16="SI",5,0)</f>
        <v>5</v>
      </c>
      <c r="V16" s="36" t="s">
        <v>107</v>
      </c>
      <c r="W16" s="37" t="s">
        <v>68</v>
      </c>
      <c r="X16" s="35">
        <f t="shared" si="0"/>
        <v>10</v>
      </c>
      <c r="Y16" s="39" t="s">
        <v>183</v>
      </c>
      <c r="Z16" s="31" t="s">
        <v>70</v>
      </c>
      <c r="AA16" s="35">
        <f t="shared" si="1"/>
        <v>5</v>
      </c>
      <c r="AB16" s="39" t="s">
        <v>71</v>
      </c>
      <c r="AC16" s="37" t="s">
        <v>72</v>
      </c>
      <c r="AD16" s="35">
        <f t="shared" si="2"/>
        <v>10</v>
      </c>
      <c r="AE16" s="39" t="s">
        <v>184</v>
      </c>
      <c r="AF16" s="31" t="s">
        <v>74</v>
      </c>
      <c r="AG16" s="40">
        <f t="shared" si="19"/>
        <v>0</v>
      </c>
      <c r="AH16" s="41" t="s">
        <v>185</v>
      </c>
      <c r="AI16" s="31" t="s">
        <v>124</v>
      </c>
      <c r="AJ16" s="40">
        <f t="shared" si="3"/>
        <v>0</v>
      </c>
      <c r="AK16" s="41" t="s">
        <v>125</v>
      </c>
      <c r="AL16" s="31" t="s">
        <v>78</v>
      </c>
      <c r="AM16" s="40">
        <f t="shared" si="4"/>
        <v>25</v>
      </c>
      <c r="AN16" s="31" t="s">
        <v>79</v>
      </c>
      <c r="AO16" s="40">
        <f t="shared" si="5"/>
        <v>15</v>
      </c>
      <c r="AP16" s="31" t="s">
        <v>80</v>
      </c>
      <c r="AQ16" s="40">
        <f t="shared" si="6"/>
        <v>5</v>
      </c>
      <c r="AR16" s="31">
        <f t="shared" si="17"/>
        <v>75</v>
      </c>
      <c r="AS16" s="31" t="str">
        <f t="shared" si="7"/>
        <v>MODERADO</v>
      </c>
      <c r="AT16" s="31" t="s">
        <v>112</v>
      </c>
      <c r="AU16" s="30" t="s">
        <v>113</v>
      </c>
      <c r="AV16" s="30" t="s">
        <v>83</v>
      </c>
      <c r="AW16" s="32" t="s">
        <v>84</v>
      </c>
      <c r="AX16" s="42" t="str">
        <f t="shared" si="14"/>
        <v>FUERTE</v>
      </c>
      <c r="AY16" s="31" t="s">
        <v>85</v>
      </c>
      <c r="AZ16" s="43" t="str">
        <f t="shared" si="15"/>
        <v>FUERTE</v>
      </c>
      <c r="BA16" s="81" t="s">
        <v>159</v>
      </c>
      <c r="BB16" s="44" t="str">
        <f t="shared" si="8"/>
        <v>MODERADO</v>
      </c>
      <c r="BC16" s="35">
        <f t="shared" si="9"/>
        <v>5</v>
      </c>
      <c r="BD16" s="31" t="str">
        <f t="shared" si="10"/>
        <v>FUERTE</v>
      </c>
      <c r="BE16" s="35">
        <f t="shared" si="11"/>
        <v>10</v>
      </c>
      <c r="BF16" s="35">
        <f t="shared" si="12"/>
        <v>50</v>
      </c>
      <c r="BG16" s="44" t="str">
        <f>IF(BF16=100,"FUERTE",IF(BF16&gt;=25,"MODERADO","DÉBIL"))</f>
        <v>MODERADO</v>
      </c>
      <c r="BH16" s="35">
        <f t="shared" si="13"/>
        <v>50</v>
      </c>
      <c r="BI16" s="48"/>
      <c r="BJ16" s="48"/>
      <c r="BK16" s="86" t="s">
        <v>186</v>
      </c>
    </row>
    <row r="17" spans="1:63" ht="285" x14ac:dyDescent="0.25">
      <c r="A17" s="73"/>
      <c r="B17" s="73"/>
      <c r="C17" s="83"/>
      <c r="D17" s="73" t="s">
        <v>146</v>
      </c>
      <c r="E17" s="87"/>
      <c r="F17" s="87"/>
      <c r="G17" s="78">
        <v>5023</v>
      </c>
      <c r="H17" s="30" t="s">
        <v>187</v>
      </c>
      <c r="I17" s="79" t="s">
        <v>187</v>
      </c>
      <c r="J17" s="31" t="s">
        <v>138</v>
      </c>
      <c r="K17" s="31" t="s">
        <v>59</v>
      </c>
      <c r="L17" s="30" t="s">
        <v>188</v>
      </c>
      <c r="M17" s="53" t="s">
        <v>61</v>
      </c>
      <c r="N17" s="53" t="s">
        <v>62</v>
      </c>
      <c r="O17" s="53" t="s">
        <v>175</v>
      </c>
      <c r="P17" s="53" t="s">
        <v>64</v>
      </c>
      <c r="Q17" s="53" t="s">
        <v>65</v>
      </c>
      <c r="R17" s="33">
        <v>40</v>
      </c>
      <c r="S17" s="34">
        <v>45077</v>
      </c>
      <c r="T17" s="31" t="s">
        <v>66</v>
      </c>
      <c r="U17" s="35">
        <f>IF(T17="SI",5,0)</f>
        <v>5</v>
      </c>
      <c r="V17" s="36" t="s">
        <v>107</v>
      </c>
      <c r="W17" s="37" t="s">
        <v>68</v>
      </c>
      <c r="X17" s="35">
        <f t="shared" si="0"/>
        <v>10</v>
      </c>
      <c r="Y17" s="39" t="s">
        <v>189</v>
      </c>
      <c r="Z17" s="31" t="s">
        <v>70</v>
      </c>
      <c r="AA17" s="35">
        <f t="shared" si="1"/>
        <v>5</v>
      </c>
      <c r="AB17" s="39" t="s">
        <v>71</v>
      </c>
      <c r="AC17" s="37" t="s">
        <v>72</v>
      </c>
      <c r="AD17" s="35">
        <f t="shared" si="2"/>
        <v>10</v>
      </c>
      <c r="AE17" s="39" t="s">
        <v>184</v>
      </c>
      <c r="AF17" s="31" t="s">
        <v>74</v>
      </c>
      <c r="AG17" s="40">
        <f t="shared" si="19"/>
        <v>0</v>
      </c>
      <c r="AH17" s="41" t="s">
        <v>190</v>
      </c>
      <c r="AI17" s="31" t="s">
        <v>124</v>
      </c>
      <c r="AJ17" s="40">
        <f t="shared" si="3"/>
        <v>0</v>
      </c>
      <c r="AK17" s="41" t="s">
        <v>125</v>
      </c>
      <c r="AL17" s="31" t="s">
        <v>78</v>
      </c>
      <c r="AM17" s="40">
        <f t="shared" si="4"/>
        <v>25</v>
      </c>
      <c r="AN17" s="31" t="s">
        <v>79</v>
      </c>
      <c r="AO17" s="40">
        <f t="shared" si="5"/>
        <v>15</v>
      </c>
      <c r="AP17" s="31" t="s">
        <v>80</v>
      </c>
      <c r="AQ17" s="40">
        <f t="shared" si="6"/>
        <v>5</v>
      </c>
      <c r="AR17" s="31">
        <f t="shared" si="17"/>
        <v>75</v>
      </c>
      <c r="AS17" s="31" t="str">
        <f t="shared" si="7"/>
        <v>MODERADO</v>
      </c>
      <c r="AT17" s="31" t="s">
        <v>112</v>
      </c>
      <c r="AU17" s="30" t="s">
        <v>113</v>
      </c>
      <c r="AV17" s="54"/>
      <c r="AW17" s="32" t="s">
        <v>84</v>
      </c>
      <c r="AX17" s="42" t="str">
        <f>IF(AV17="El control se ejecuta de manera consistente por parte del responsable","FUERTE",IF(AV17="El control se ejecuta algunas veces por parte del responsable.","MODERADO","DÉBIL"))</f>
        <v>DÉBIL</v>
      </c>
      <c r="AY17" s="31" t="s">
        <v>85</v>
      </c>
      <c r="AZ17" s="43" t="str">
        <f t="shared" si="15"/>
        <v>DÉBIL</v>
      </c>
      <c r="BA17" s="30" t="s">
        <v>127</v>
      </c>
      <c r="BB17" s="44" t="str">
        <f t="shared" si="8"/>
        <v>MODERADO</v>
      </c>
      <c r="BC17" s="35">
        <f t="shared" si="9"/>
        <v>5</v>
      </c>
      <c r="BD17" s="31" t="str">
        <f t="shared" si="10"/>
        <v>DÉBIL</v>
      </c>
      <c r="BE17" s="35">
        <f t="shared" si="11"/>
        <v>1</v>
      </c>
      <c r="BF17" s="35">
        <f t="shared" si="12"/>
        <v>5</v>
      </c>
      <c r="BG17" s="44" t="str">
        <f>IF(BF17=100,"FUERTE",IF(BF17&gt;=25,"MODERADO","DÉBIL"))</f>
        <v>DÉBIL</v>
      </c>
      <c r="BH17" s="35">
        <f t="shared" si="13"/>
        <v>0</v>
      </c>
      <c r="BI17" s="48"/>
      <c r="BJ17" s="48"/>
      <c r="BK17" s="86" t="s">
        <v>191</v>
      </c>
    </row>
    <row r="18" spans="1:63" ht="336" customHeight="1" x14ac:dyDescent="0.25">
      <c r="A18" s="73"/>
      <c r="B18" s="73"/>
      <c r="C18" s="83"/>
      <c r="D18" s="73" t="s">
        <v>146</v>
      </c>
      <c r="E18" s="87"/>
      <c r="F18" s="87"/>
      <c r="G18" s="78">
        <v>5024</v>
      </c>
      <c r="H18" s="79" t="s">
        <v>192</v>
      </c>
      <c r="I18" s="79" t="s">
        <v>193</v>
      </c>
      <c r="J18" s="31" t="s">
        <v>138</v>
      </c>
      <c r="K18" s="31" t="s">
        <v>59</v>
      </c>
      <c r="L18" s="53" t="s">
        <v>194</v>
      </c>
      <c r="M18" s="53" t="s">
        <v>61</v>
      </c>
      <c r="N18" s="53" t="s">
        <v>62</v>
      </c>
      <c r="O18" s="53" t="s">
        <v>175</v>
      </c>
      <c r="P18" s="53" t="s">
        <v>64</v>
      </c>
      <c r="Q18" s="53" t="s">
        <v>65</v>
      </c>
      <c r="R18" s="33">
        <v>40</v>
      </c>
      <c r="S18" s="34">
        <v>45077</v>
      </c>
      <c r="T18" s="31" t="s">
        <v>66</v>
      </c>
      <c r="U18" s="35">
        <f>IF(T18="SI",5,0)</f>
        <v>5</v>
      </c>
      <c r="V18" s="36" t="s">
        <v>107</v>
      </c>
      <c r="W18" s="37" t="s">
        <v>68</v>
      </c>
      <c r="X18" s="35">
        <f t="shared" si="0"/>
        <v>10</v>
      </c>
      <c r="Y18" s="39" t="s">
        <v>195</v>
      </c>
      <c r="Z18" s="31" t="s">
        <v>70</v>
      </c>
      <c r="AA18" s="35">
        <f t="shared" si="1"/>
        <v>5</v>
      </c>
      <c r="AB18" s="39" t="s">
        <v>71</v>
      </c>
      <c r="AC18" s="37" t="s">
        <v>72</v>
      </c>
      <c r="AD18" s="35">
        <f t="shared" si="2"/>
        <v>10</v>
      </c>
      <c r="AE18" s="39" t="s">
        <v>184</v>
      </c>
      <c r="AF18" s="31" t="s">
        <v>74</v>
      </c>
      <c r="AG18" s="40">
        <f t="shared" si="19"/>
        <v>0</v>
      </c>
      <c r="AH18" s="41" t="s">
        <v>196</v>
      </c>
      <c r="AI18" s="31" t="s">
        <v>76</v>
      </c>
      <c r="AJ18" s="40">
        <f t="shared" si="3"/>
        <v>5</v>
      </c>
      <c r="AK18" s="41" t="s">
        <v>197</v>
      </c>
      <c r="AL18" s="31" t="s">
        <v>78</v>
      </c>
      <c r="AM18" s="40">
        <f t="shared" si="4"/>
        <v>25</v>
      </c>
      <c r="AN18" s="31" t="s">
        <v>79</v>
      </c>
      <c r="AO18" s="40">
        <f t="shared" si="5"/>
        <v>15</v>
      </c>
      <c r="AP18" s="31" t="s">
        <v>80</v>
      </c>
      <c r="AQ18" s="40">
        <f t="shared" si="6"/>
        <v>5</v>
      </c>
      <c r="AR18" s="31">
        <f t="shared" si="17"/>
        <v>80</v>
      </c>
      <c r="AS18" s="31" t="str">
        <f t="shared" si="7"/>
        <v>MODERADO</v>
      </c>
      <c r="AT18" s="31" t="s">
        <v>198</v>
      </c>
      <c r="AU18" s="30" t="s">
        <v>199</v>
      </c>
      <c r="AV18" s="30" t="s">
        <v>83</v>
      </c>
      <c r="AW18" s="32" t="s">
        <v>84</v>
      </c>
      <c r="AX18" s="42" t="str">
        <f>IF(AV18="El control se ejecuta de manera consistente por parte del responsable","FUERTE",IF(AV18="El control se ejecuta algunas veces por parte del responsable.","MODERADO","DÉBIL"))</f>
        <v>FUERTE</v>
      </c>
      <c r="AY18" s="31" t="s">
        <v>85</v>
      </c>
      <c r="AZ18" s="43" t="str">
        <f t="shared" si="15"/>
        <v>FUERTE</v>
      </c>
      <c r="BA18" s="81" t="s">
        <v>159</v>
      </c>
      <c r="BB18" s="44" t="str">
        <f t="shared" si="8"/>
        <v>MODERADO</v>
      </c>
      <c r="BC18" s="35">
        <f t="shared" si="9"/>
        <v>5</v>
      </c>
      <c r="BD18" s="31" t="str">
        <f t="shared" si="10"/>
        <v>FUERTE</v>
      </c>
      <c r="BE18" s="35">
        <f t="shared" si="11"/>
        <v>10</v>
      </c>
      <c r="BF18" s="35">
        <f t="shared" si="12"/>
        <v>50</v>
      </c>
      <c r="BG18" s="44" t="str">
        <f>IF(BF18=100,"FUERTE",IF(BF18&gt;=25,"MODERADO","DÉBIL"))</f>
        <v>MODERADO</v>
      </c>
      <c r="BH18" s="35">
        <f t="shared" si="13"/>
        <v>50</v>
      </c>
      <c r="BI18" s="48"/>
      <c r="BJ18" s="48"/>
      <c r="BK18" s="88" t="s">
        <v>200</v>
      </c>
    </row>
    <row r="19" spans="1:63" ht="228.75" customHeight="1" x14ac:dyDescent="0.25">
      <c r="A19" s="73"/>
      <c r="B19" s="73"/>
      <c r="C19" s="83"/>
      <c r="D19" s="73" t="s">
        <v>146</v>
      </c>
      <c r="E19" s="84"/>
      <c r="F19" s="84"/>
      <c r="G19" s="78">
        <v>5025</v>
      </c>
      <c r="H19" s="79" t="s">
        <v>201</v>
      </c>
      <c r="I19" s="79" t="s">
        <v>202</v>
      </c>
      <c r="J19" s="31" t="s">
        <v>138</v>
      </c>
      <c r="K19" s="31" t="s">
        <v>59</v>
      </c>
      <c r="L19" s="53" t="s">
        <v>203</v>
      </c>
      <c r="M19" s="53" t="s">
        <v>61</v>
      </c>
      <c r="N19" s="53" t="s">
        <v>62</v>
      </c>
      <c r="O19" s="53" t="s">
        <v>63</v>
      </c>
      <c r="P19" s="53" t="s">
        <v>64</v>
      </c>
      <c r="Q19" s="53" t="s">
        <v>65</v>
      </c>
      <c r="R19" s="33">
        <v>40</v>
      </c>
      <c r="S19" s="34">
        <v>45072</v>
      </c>
      <c r="T19" s="31" t="s">
        <v>66</v>
      </c>
      <c r="U19" s="35">
        <f>IF(T19="SI",5,0)</f>
        <v>5</v>
      </c>
      <c r="V19" s="36" t="s">
        <v>107</v>
      </c>
      <c r="W19" s="37" t="s">
        <v>68</v>
      </c>
      <c r="X19" s="35">
        <f t="shared" si="0"/>
        <v>10</v>
      </c>
      <c r="Y19" s="39" t="s">
        <v>204</v>
      </c>
      <c r="Z19" s="31" t="s">
        <v>70</v>
      </c>
      <c r="AA19" s="35">
        <f t="shared" si="1"/>
        <v>5</v>
      </c>
      <c r="AB19" s="39" t="s">
        <v>71</v>
      </c>
      <c r="AC19" s="37" t="s">
        <v>72</v>
      </c>
      <c r="AD19" s="35">
        <f t="shared" si="2"/>
        <v>10</v>
      </c>
      <c r="AE19" s="39" t="s">
        <v>184</v>
      </c>
      <c r="AF19" s="31" t="s">
        <v>155</v>
      </c>
      <c r="AG19" s="40">
        <f t="shared" si="19"/>
        <v>5</v>
      </c>
      <c r="AH19" s="41" t="s">
        <v>205</v>
      </c>
      <c r="AI19" s="31" t="s">
        <v>76</v>
      </c>
      <c r="AJ19" s="40">
        <f t="shared" si="3"/>
        <v>5</v>
      </c>
      <c r="AK19" s="41" t="s">
        <v>206</v>
      </c>
      <c r="AL19" s="31" t="s">
        <v>78</v>
      </c>
      <c r="AM19" s="40">
        <f t="shared" si="4"/>
        <v>25</v>
      </c>
      <c r="AN19" s="31" t="s">
        <v>79</v>
      </c>
      <c r="AO19" s="40">
        <f t="shared" si="5"/>
        <v>15</v>
      </c>
      <c r="AP19" s="31" t="s">
        <v>80</v>
      </c>
      <c r="AQ19" s="40">
        <f t="shared" si="6"/>
        <v>5</v>
      </c>
      <c r="AR19" s="31">
        <f t="shared" si="17"/>
        <v>85</v>
      </c>
      <c r="AS19" s="31" t="str">
        <f t="shared" si="7"/>
        <v>MODERADO</v>
      </c>
      <c r="AT19" s="31" t="s">
        <v>198</v>
      </c>
      <c r="AU19" s="30" t="s">
        <v>207</v>
      </c>
      <c r="AV19" s="30" t="s">
        <v>83</v>
      </c>
      <c r="AW19" s="32" t="s">
        <v>84</v>
      </c>
      <c r="AX19" s="42" t="str">
        <f t="shared" si="14"/>
        <v>FUERTE</v>
      </c>
      <c r="AY19" s="31" t="s">
        <v>85</v>
      </c>
      <c r="AZ19" s="43" t="str">
        <f t="shared" si="15"/>
        <v>FUERTE</v>
      </c>
      <c r="BA19" s="81" t="s">
        <v>159</v>
      </c>
      <c r="BB19" s="44" t="str">
        <f t="shared" si="8"/>
        <v>MODERADO</v>
      </c>
      <c r="BC19" s="35">
        <f t="shared" si="9"/>
        <v>5</v>
      </c>
      <c r="BD19" s="31" t="str">
        <f t="shared" si="10"/>
        <v>FUERTE</v>
      </c>
      <c r="BE19" s="35">
        <f t="shared" si="11"/>
        <v>10</v>
      </c>
      <c r="BF19" s="35">
        <f t="shared" si="12"/>
        <v>50</v>
      </c>
      <c r="BG19" s="44" t="str">
        <f>IF(BF19=100,"FUERTE",IF(BF19&gt;=25,"MODERADO","DÉBIL"))</f>
        <v>MODERADO</v>
      </c>
      <c r="BH19" s="35">
        <f t="shared" si="13"/>
        <v>50</v>
      </c>
      <c r="BI19" s="49"/>
      <c r="BJ19" s="49"/>
      <c r="BK19" s="89" t="s">
        <v>208</v>
      </c>
    </row>
    <row r="20" spans="1:63" ht="326.25" customHeight="1" x14ac:dyDescent="0.25">
      <c r="A20" s="73">
        <v>1885</v>
      </c>
      <c r="B20" s="74">
        <v>43490</v>
      </c>
      <c r="C20" s="75" t="s">
        <v>116</v>
      </c>
      <c r="D20" s="76" t="s">
        <v>146</v>
      </c>
      <c r="E20" s="77" t="s">
        <v>209</v>
      </c>
      <c r="F20" s="77" t="s">
        <v>210</v>
      </c>
      <c r="G20" s="78">
        <v>5038</v>
      </c>
      <c r="H20" s="79" t="s">
        <v>211</v>
      </c>
      <c r="I20" s="79" t="s">
        <v>212</v>
      </c>
      <c r="J20" s="31" t="s">
        <v>105</v>
      </c>
      <c r="K20" s="31" t="s">
        <v>59</v>
      </c>
      <c r="L20" s="53" t="s">
        <v>213</v>
      </c>
      <c r="M20" s="53" t="s">
        <v>61</v>
      </c>
      <c r="N20" s="53" t="s">
        <v>62</v>
      </c>
      <c r="O20" s="53" t="s">
        <v>63</v>
      </c>
      <c r="P20" s="53" t="s">
        <v>64</v>
      </c>
      <c r="Q20" s="53" t="s">
        <v>65</v>
      </c>
      <c r="R20" s="33">
        <v>40</v>
      </c>
      <c r="S20" s="34">
        <v>45074</v>
      </c>
      <c r="T20" s="31" t="s">
        <v>66</v>
      </c>
      <c r="U20" s="35">
        <f>IF(T20="SI",5,0)</f>
        <v>5</v>
      </c>
      <c r="V20" s="36" t="s">
        <v>107</v>
      </c>
      <c r="W20" s="37" t="s">
        <v>68</v>
      </c>
      <c r="X20" s="35">
        <f t="shared" si="0"/>
        <v>10</v>
      </c>
      <c r="Y20" s="39" t="s">
        <v>214</v>
      </c>
      <c r="Z20" s="31" t="s">
        <v>153</v>
      </c>
      <c r="AA20" s="35">
        <f t="shared" si="1"/>
        <v>0</v>
      </c>
      <c r="AB20" s="39" t="s">
        <v>154</v>
      </c>
      <c r="AC20" s="37" t="s">
        <v>215</v>
      </c>
      <c r="AD20" s="35">
        <f t="shared" si="2"/>
        <v>0</v>
      </c>
      <c r="AE20" s="39" t="s">
        <v>216</v>
      </c>
      <c r="AF20" s="31" t="s">
        <v>74</v>
      </c>
      <c r="AG20" s="40">
        <f t="shared" si="19"/>
        <v>0</v>
      </c>
      <c r="AH20" s="41" t="s">
        <v>217</v>
      </c>
      <c r="AI20" s="31" t="s">
        <v>76</v>
      </c>
      <c r="AJ20" s="40">
        <f t="shared" si="3"/>
        <v>5</v>
      </c>
      <c r="AK20" s="41" t="s">
        <v>218</v>
      </c>
      <c r="AL20" s="31" t="s">
        <v>78</v>
      </c>
      <c r="AM20" s="40">
        <f t="shared" si="4"/>
        <v>25</v>
      </c>
      <c r="AN20" s="31" t="s">
        <v>79</v>
      </c>
      <c r="AO20" s="40">
        <f t="shared" si="5"/>
        <v>15</v>
      </c>
      <c r="AP20" s="31" t="s">
        <v>219</v>
      </c>
      <c r="AQ20" s="40">
        <f t="shared" si="6"/>
        <v>2.5</v>
      </c>
      <c r="AR20" s="31">
        <f t="shared" si="17"/>
        <v>62.5</v>
      </c>
      <c r="AS20" s="31" t="str">
        <f t="shared" si="7"/>
        <v>DÉBIL</v>
      </c>
      <c r="AT20" s="31" t="s">
        <v>198</v>
      </c>
      <c r="AU20" s="30" t="s">
        <v>220</v>
      </c>
      <c r="AV20" s="30" t="s">
        <v>83</v>
      </c>
      <c r="AW20" s="32" t="s">
        <v>84</v>
      </c>
      <c r="AX20" s="42" t="str">
        <f>IF(AV20="El control se ejecuta de manera consistente por parte del responsable","FUERTE",IF(AV20="El control se ejecuta algunas veces por parte del responsable.","MODERADO","DÉBIL"))</f>
        <v>FUERTE</v>
      </c>
      <c r="AY20" s="31" t="s">
        <v>85</v>
      </c>
      <c r="AZ20" s="43" t="str">
        <f t="shared" si="15"/>
        <v>FUERTE</v>
      </c>
      <c r="BA20" s="41" t="s">
        <v>159</v>
      </c>
      <c r="BB20" s="44" t="str">
        <f t="shared" si="8"/>
        <v>DÉBIL</v>
      </c>
      <c r="BC20" s="35">
        <f t="shared" si="9"/>
        <v>1</v>
      </c>
      <c r="BD20" s="31" t="str">
        <f t="shared" si="10"/>
        <v>FUERTE</v>
      </c>
      <c r="BE20" s="35">
        <f t="shared" si="11"/>
        <v>10</v>
      </c>
      <c r="BF20" s="35">
        <f t="shared" si="12"/>
        <v>10</v>
      </c>
      <c r="BG20" s="44" t="str">
        <f>IF(BF20=100,"FUERTE",IF(BF20&gt;=25,"MODERADO","DÉBIL"))</f>
        <v>DÉBIL</v>
      </c>
      <c r="BH20" s="35">
        <f t="shared" si="13"/>
        <v>0</v>
      </c>
      <c r="BI20" s="27">
        <f>+AVERAGE(BH20:BH22)</f>
        <v>0</v>
      </c>
      <c r="BJ20" s="27" t="str">
        <f>IF(BI20=100,"FUERTE",IF(BI20&gt;=50,"MODERADO","DÉBIL"))</f>
        <v>DÉBIL</v>
      </c>
      <c r="BK20" s="89" t="s">
        <v>221</v>
      </c>
    </row>
    <row r="21" spans="1:63" ht="313.5" x14ac:dyDescent="0.25">
      <c r="A21" s="73"/>
      <c r="B21" s="73"/>
      <c r="C21" s="83"/>
      <c r="D21" s="73"/>
      <c r="E21" s="87"/>
      <c r="F21" s="87"/>
      <c r="G21" s="78">
        <v>5040</v>
      </c>
      <c r="H21" s="79" t="s">
        <v>222</v>
      </c>
      <c r="I21" s="79" t="s">
        <v>223</v>
      </c>
      <c r="J21" s="31" t="s">
        <v>105</v>
      </c>
      <c r="K21" s="31" t="s">
        <v>224</v>
      </c>
      <c r="L21" s="53" t="s">
        <v>213</v>
      </c>
      <c r="M21" s="53" t="s">
        <v>61</v>
      </c>
      <c r="N21" s="53" t="s">
        <v>62</v>
      </c>
      <c r="O21" s="53" t="s">
        <v>63</v>
      </c>
      <c r="P21" s="53" t="s">
        <v>64</v>
      </c>
      <c r="Q21" s="53" t="s">
        <v>65</v>
      </c>
      <c r="R21" s="33">
        <v>40</v>
      </c>
      <c r="S21" s="34">
        <v>45074</v>
      </c>
      <c r="T21" s="31" t="s">
        <v>85</v>
      </c>
      <c r="U21" s="35">
        <f t="shared" ref="U21:U50" si="21">IF(T21="SI",5,0)</f>
        <v>0</v>
      </c>
      <c r="V21" s="36" t="s">
        <v>225</v>
      </c>
      <c r="W21" s="37" t="s">
        <v>68</v>
      </c>
      <c r="X21" s="35">
        <f t="shared" si="0"/>
        <v>10</v>
      </c>
      <c r="Y21" s="39" t="s">
        <v>226</v>
      </c>
      <c r="Z21" s="31" t="s">
        <v>153</v>
      </c>
      <c r="AA21" s="35">
        <f t="shared" si="1"/>
        <v>0</v>
      </c>
      <c r="AB21" s="39" t="s">
        <v>154</v>
      </c>
      <c r="AC21" s="31" t="s">
        <v>215</v>
      </c>
      <c r="AD21" s="35">
        <f t="shared" si="2"/>
        <v>0</v>
      </c>
      <c r="AE21" s="39" t="s">
        <v>227</v>
      </c>
      <c r="AF21" s="31" t="s">
        <v>74</v>
      </c>
      <c r="AG21" s="40">
        <f t="shared" si="19"/>
        <v>0</v>
      </c>
      <c r="AH21" s="41" t="s">
        <v>228</v>
      </c>
      <c r="AI21" s="31" t="s">
        <v>76</v>
      </c>
      <c r="AJ21" s="40">
        <f t="shared" si="3"/>
        <v>5</v>
      </c>
      <c r="AK21" s="41" t="s">
        <v>229</v>
      </c>
      <c r="AL21" s="31" t="s">
        <v>78</v>
      </c>
      <c r="AM21" s="40">
        <f t="shared" si="4"/>
        <v>25</v>
      </c>
      <c r="AN21" s="31" t="s">
        <v>79</v>
      </c>
      <c r="AO21" s="40">
        <f t="shared" si="5"/>
        <v>15</v>
      </c>
      <c r="AP21" s="31" t="s">
        <v>219</v>
      </c>
      <c r="AQ21" s="40">
        <f t="shared" si="6"/>
        <v>2.5</v>
      </c>
      <c r="AR21" s="31">
        <f>+SUM(U21,X21,AA21,AD21,AM21,AO21,AQ21,AG21,AJ21)</f>
        <v>57.5</v>
      </c>
      <c r="AS21" s="31" t="str">
        <f t="shared" si="7"/>
        <v>DÉBIL</v>
      </c>
      <c r="AT21" s="31" t="s">
        <v>198</v>
      </c>
      <c r="AU21" s="30" t="s">
        <v>230</v>
      </c>
      <c r="AV21" s="30" t="s">
        <v>83</v>
      </c>
      <c r="AW21" s="32" t="s">
        <v>84</v>
      </c>
      <c r="AX21" s="42" t="str">
        <f t="shared" si="14"/>
        <v>FUERTE</v>
      </c>
      <c r="AY21" s="31" t="s">
        <v>85</v>
      </c>
      <c r="AZ21" s="43" t="str">
        <f t="shared" si="15"/>
        <v>FUERTE</v>
      </c>
      <c r="BA21" s="41" t="s">
        <v>159</v>
      </c>
      <c r="BB21" s="44" t="str">
        <f t="shared" si="8"/>
        <v>DÉBIL</v>
      </c>
      <c r="BC21" s="35">
        <f t="shared" si="9"/>
        <v>1</v>
      </c>
      <c r="BD21" s="31" t="str">
        <f t="shared" si="10"/>
        <v>FUERTE</v>
      </c>
      <c r="BE21" s="35">
        <f t="shared" si="11"/>
        <v>10</v>
      </c>
      <c r="BF21" s="35">
        <f t="shared" si="12"/>
        <v>10</v>
      </c>
      <c r="BG21" s="44" t="str">
        <f>IF(BF21=100,"FUERTE",IF(BF21&gt;=25,"MODERADO","DÉBIL"))</f>
        <v>DÉBIL</v>
      </c>
      <c r="BH21" s="35">
        <f t="shared" si="13"/>
        <v>0</v>
      </c>
      <c r="BI21" s="27"/>
      <c r="BJ21" s="27"/>
      <c r="BK21" s="89" t="s">
        <v>231</v>
      </c>
    </row>
    <row r="22" spans="1:63" ht="327.75" x14ac:dyDescent="0.25">
      <c r="A22" s="73"/>
      <c r="B22" s="73"/>
      <c r="C22" s="83"/>
      <c r="D22" s="73"/>
      <c r="E22" s="84"/>
      <c r="F22" s="84"/>
      <c r="G22" s="31">
        <v>5041</v>
      </c>
      <c r="H22" s="30" t="s">
        <v>232</v>
      </c>
      <c r="I22" s="30" t="s">
        <v>233</v>
      </c>
      <c r="J22" s="31" t="s">
        <v>105</v>
      </c>
      <c r="K22" s="31" t="s">
        <v>59</v>
      </c>
      <c r="L22" s="53" t="s">
        <v>213</v>
      </c>
      <c r="M22" s="53" t="s">
        <v>61</v>
      </c>
      <c r="N22" s="53" t="s">
        <v>62</v>
      </c>
      <c r="O22" s="53" t="s">
        <v>63</v>
      </c>
      <c r="P22" s="53" t="s">
        <v>64</v>
      </c>
      <c r="Q22" s="53" t="s">
        <v>65</v>
      </c>
      <c r="R22" s="33">
        <v>40</v>
      </c>
      <c r="S22" s="34">
        <v>45077</v>
      </c>
      <c r="T22" s="31" t="s">
        <v>85</v>
      </c>
      <c r="U22" s="35">
        <f t="shared" si="21"/>
        <v>0</v>
      </c>
      <c r="V22" s="90" t="s">
        <v>225</v>
      </c>
      <c r="W22" s="37" t="s">
        <v>68</v>
      </c>
      <c r="X22" s="91">
        <f t="shared" si="0"/>
        <v>10</v>
      </c>
      <c r="Y22" s="80" t="s">
        <v>226</v>
      </c>
      <c r="Z22" s="31" t="s">
        <v>153</v>
      </c>
      <c r="AA22" s="91">
        <f t="shared" si="1"/>
        <v>0</v>
      </c>
      <c r="AB22" s="80" t="s">
        <v>154</v>
      </c>
      <c r="AC22" s="31" t="s">
        <v>215</v>
      </c>
      <c r="AD22" s="91">
        <f t="shared" si="2"/>
        <v>0</v>
      </c>
      <c r="AE22" s="80" t="s">
        <v>234</v>
      </c>
      <c r="AF22" s="31" t="s">
        <v>74</v>
      </c>
      <c r="AG22" s="92">
        <f t="shared" si="19"/>
        <v>0</v>
      </c>
      <c r="AH22" s="81" t="s">
        <v>235</v>
      </c>
      <c r="AI22" s="31" t="s">
        <v>76</v>
      </c>
      <c r="AJ22" s="92">
        <f t="shared" si="3"/>
        <v>5</v>
      </c>
      <c r="AK22" s="81" t="s">
        <v>229</v>
      </c>
      <c r="AL22" s="31" t="s">
        <v>78</v>
      </c>
      <c r="AM22" s="92">
        <f t="shared" si="4"/>
        <v>25</v>
      </c>
      <c r="AN22" s="31" t="s">
        <v>79</v>
      </c>
      <c r="AO22" s="92">
        <f t="shared" si="5"/>
        <v>15</v>
      </c>
      <c r="AP22" s="31" t="s">
        <v>219</v>
      </c>
      <c r="AQ22" s="92">
        <f t="shared" si="6"/>
        <v>2.5</v>
      </c>
      <c r="AR22" s="31">
        <f>+SUM(U22,X22,AA22,AD22,AM22,AO22,AQ22,AG22,AJ22)</f>
        <v>57.5</v>
      </c>
      <c r="AS22" s="31" t="str">
        <f t="shared" si="7"/>
        <v>DÉBIL</v>
      </c>
      <c r="AT22" s="31" t="s">
        <v>198</v>
      </c>
      <c r="AU22" s="30" t="s">
        <v>230</v>
      </c>
      <c r="AV22" s="30" t="s">
        <v>83</v>
      </c>
      <c r="AW22" s="32" t="s">
        <v>84</v>
      </c>
      <c r="AX22" s="93" t="str">
        <f t="shared" si="14"/>
        <v>FUERTE</v>
      </c>
      <c r="AY22" s="31" t="s">
        <v>85</v>
      </c>
      <c r="AZ22" s="94" t="str">
        <f t="shared" si="15"/>
        <v>FUERTE</v>
      </c>
      <c r="BA22" s="81" t="s">
        <v>159</v>
      </c>
      <c r="BB22" s="95" t="str">
        <f t="shared" si="8"/>
        <v>DÉBIL</v>
      </c>
      <c r="BC22" s="91">
        <f t="shared" si="9"/>
        <v>1</v>
      </c>
      <c r="BD22" s="31" t="str">
        <f t="shared" si="10"/>
        <v>FUERTE</v>
      </c>
      <c r="BE22" s="91">
        <f t="shared" si="11"/>
        <v>10</v>
      </c>
      <c r="BF22" s="91">
        <f t="shared" si="12"/>
        <v>10</v>
      </c>
      <c r="BG22" s="95" t="str">
        <f>IF(BF22=100,"FUERTE",IF(BF22&gt;=25,"MODERADO","DÉBIL"))</f>
        <v>DÉBIL</v>
      </c>
      <c r="BH22" s="35">
        <f t="shared" si="13"/>
        <v>0</v>
      </c>
      <c r="BI22" s="27"/>
      <c r="BJ22" s="27"/>
      <c r="BK22" s="89" t="s">
        <v>231</v>
      </c>
    </row>
    <row r="23" spans="1:63" ht="285" x14ac:dyDescent="0.25">
      <c r="A23" s="31">
        <v>1895</v>
      </c>
      <c r="B23" s="52">
        <v>42710</v>
      </c>
      <c r="C23" s="30" t="s">
        <v>236</v>
      </c>
      <c r="D23" s="32" t="s">
        <v>146</v>
      </c>
      <c r="E23" s="30" t="s">
        <v>237</v>
      </c>
      <c r="F23" s="30" t="s">
        <v>238</v>
      </c>
      <c r="G23" s="31">
        <v>5054</v>
      </c>
      <c r="H23" s="30" t="s">
        <v>239</v>
      </c>
      <c r="I23" s="30" t="s">
        <v>240</v>
      </c>
      <c r="J23" s="31" t="s">
        <v>138</v>
      </c>
      <c r="K23" s="31" t="s">
        <v>59</v>
      </c>
      <c r="L23" s="30" t="s">
        <v>241</v>
      </c>
      <c r="M23" s="53" t="s">
        <v>61</v>
      </c>
      <c r="N23" s="53" t="s">
        <v>62</v>
      </c>
      <c r="O23" s="53" t="s">
        <v>63</v>
      </c>
      <c r="P23" s="53" t="s">
        <v>64</v>
      </c>
      <c r="Q23" s="53" t="s">
        <v>65</v>
      </c>
      <c r="R23" s="33">
        <v>40</v>
      </c>
      <c r="S23" s="34">
        <v>45077</v>
      </c>
      <c r="T23" s="31" t="s">
        <v>66</v>
      </c>
      <c r="U23" s="91">
        <f t="shared" si="21"/>
        <v>5</v>
      </c>
      <c r="V23" s="90" t="s">
        <v>107</v>
      </c>
      <c r="W23" s="37" t="s">
        <v>68</v>
      </c>
      <c r="X23" s="91">
        <f t="shared" si="0"/>
        <v>10</v>
      </c>
      <c r="Y23" s="80" t="s">
        <v>242</v>
      </c>
      <c r="Z23" s="31" t="s">
        <v>70</v>
      </c>
      <c r="AA23" s="91">
        <f t="shared" si="1"/>
        <v>5</v>
      </c>
      <c r="AB23" s="80" t="s">
        <v>71</v>
      </c>
      <c r="AC23" s="37" t="s">
        <v>72</v>
      </c>
      <c r="AD23" s="91">
        <f t="shared" si="2"/>
        <v>10</v>
      </c>
      <c r="AE23" s="80" t="s">
        <v>184</v>
      </c>
      <c r="AF23" s="31" t="s">
        <v>155</v>
      </c>
      <c r="AG23" s="92">
        <f t="shared" si="19"/>
        <v>5</v>
      </c>
      <c r="AH23" s="81" t="s">
        <v>243</v>
      </c>
      <c r="AI23" s="31" t="s">
        <v>76</v>
      </c>
      <c r="AJ23" s="92">
        <f t="shared" si="3"/>
        <v>5</v>
      </c>
      <c r="AK23" s="81" t="s">
        <v>244</v>
      </c>
      <c r="AL23" s="31" t="s">
        <v>78</v>
      </c>
      <c r="AM23" s="92">
        <f t="shared" si="4"/>
        <v>25</v>
      </c>
      <c r="AN23" s="31" t="s">
        <v>79</v>
      </c>
      <c r="AO23" s="92">
        <f t="shared" si="5"/>
        <v>15</v>
      </c>
      <c r="AP23" s="31" t="s">
        <v>80</v>
      </c>
      <c r="AQ23" s="92">
        <f t="shared" si="6"/>
        <v>5</v>
      </c>
      <c r="AR23" s="31">
        <f>+SUM(U23,X23,AA23,AD23,AM23,AO23,AQ23,AG23,AJ23)</f>
        <v>85</v>
      </c>
      <c r="AS23" s="31" t="str">
        <f t="shared" si="7"/>
        <v>MODERADO</v>
      </c>
      <c r="AT23" s="31" t="s">
        <v>66</v>
      </c>
      <c r="AU23" s="30" t="s">
        <v>245</v>
      </c>
      <c r="AV23" s="30" t="s">
        <v>83</v>
      </c>
      <c r="AW23" s="32" t="s">
        <v>84</v>
      </c>
      <c r="AX23" s="93" t="str">
        <f>IF(AV23="El control se ejecuta de manera consistente por parte del responsable","FUERTE",IF(AV23="El control se ejecuta algunas veces por parte del responsable.","MODERADO","DÉBIL"))</f>
        <v>FUERTE</v>
      </c>
      <c r="AY23" s="31" t="s">
        <v>85</v>
      </c>
      <c r="AZ23" s="94" t="str">
        <f t="shared" si="15"/>
        <v>FUERTE</v>
      </c>
      <c r="BA23" s="81" t="s">
        <v>159</v>
      </c>
      <c r="BB23" s="95" t="str">
        <f t="shared" si="8"/>
        <v>MODERADO</v>
      </c>
      <c r="BC23" s="91">
        <f t="shared" si="9"/>
        <v>5</v>
      </c>
      <c r="BD23" s="31" t="str">
        <f t="shared" si="10"/>
        <v>FUERTE</v>
      </c>
      <c r="BE23" s="91">
        <f t="shared" si="11"/>
        <v>10</v>
      </c>
      <c r="BF23" s="91">
        <f t="shared" si="12"/>
        <v>50</v>
      </c>
      <c r="BG23" s="95" t="str">
        <f>IF(BF23=100,"FUERTE",IF(BF23&gt;=25,"MODERADO","DÉBIL"))</f>
        <v>MODERADO</v>
      </c>
      <c r="BH23" s="91">
        <f t="shared" si="13"/>
        <v>50</v>
      </c>
      <c r="BI23" s="31">
        <f>+AVERAGE(BH23)</f>
        <v>50</v>
      </c>
      <c r="BJ23" s="96" t="str">
        <f>IF(BI23=100,"FUERTE",IF(BI23&gt;=50,"MODERADO","DÉBIL"))</f>
        <v>MODERADO</v>
      </c>
      <c r="BK23" s="89" t="s">
        <v>246</v>
      </c>
    </row>
    <row r="24" spans="1:63" ht="120.75" customHeight="1" x14ac:dyDescent="0.25">
      <c r="A24" s="31">
        <v>1906</v>
      </c>
      <c r="B24" s="52">
        <v>43497</v>
      </c>
      <c r="C24" s="30" t="s">
        <v>247</v>
      </c>
      <c r="D24" s="32" t="s">
        <v>146</v>
      </c>
      <c r="E24" s="30" t="s">
        <v>248</v>
      </c>
      <c r="F24" s="30" t="s">
        <v>249</v>
      </c>
      <c r="G24" s="31">
        <v>5084</v>
      </c>
      <c r="H24" s="30" t="s">
        <v>250</v>
      </c>
      <c r="I24" s="30" t="s">
        <v>251</v>
      </c>
      <c r="J24" s="31" t="s">
        <v>58</v>
      </c>
      <c r="K24" s="31" t="s">
        <v>224</v>
      </c>
      <c r="L24" s="53" t="s">
        <v>252</v>
      </c>
      <c r="M24" s="53" t="s">
        <v>61</v>
      </c>
      <c r="N24" s="53" t="s">
        <v>62</v>
      </c>
      <c r="O24" s="53" t="s">
        <v>63</v>
      </c>
      <c r="P24" s="53" t="s">
        <v>64</v>
      </c>
      <c r="Q24" s="53" t="s">
        <v>65</v>
      </c>
      <c r="R24" s="33">
        <v>40</v>
      </c>
      <c r="S24" s="34">
        <v>45077</v>
      </c>
      <c r="T24" s="31" t="s">
        <v>66</v>
      </c>
      <c r="U24" s="91">
        <f t="shared" si="21"/>
        <v>5</v>
      </c>
      <c r="V24" s="36" t="s">
        <v>67</v>
      </c>
      <c r="W24" s="37" t="s">
        <v>68</v>
      </c>
      <c r="X24" s="91">
        <f t="shared" si="0"/>
        <v>10</v>
      </c>
      <c r="Y24" s="80" t="s">
        <v>253</v>
      </c>
      <c r="Z24" s="31" t="s">
        <v>70</v>
      </c>
      <c r="AA24" s="91">
        <f t="shared" si="1"/>
        <v>5</v>
      </c>
      <c r="AB24" s="80" t="s">
        <v>71</v>
      </c>
      <c r="AC24" s="37" t="s">
        <v>72</v>
      </c>
      <c r="AD24" s="91">
        <f t="shared" si="2"/>
        <v>10</v>
      </c>
      <c r="AE24" s="80" t="s">
        <v>254</v>
      </c>
      <c r="AF24" s="31" t="s">
        <v>155</v>
      </c>
      <c r="AG24" s="92">
        <f t="shared" si="19"/>
        <v>5</v>
      </c>
      <c r="AH24" s="81" t="s">
        <v>255</v>
      </c>
      <c r="AI24" s="31" t="s">
        <v>76</v>
      </c>
      <c r="AJ24" s="92">
        <f t="shared" si="3"/>
        <v>5</v>
      </c>
      <c r="AK24" s="81" t="s">
        <v>256</v>
      </c>
      <c r="AL24" s="31" t="s">
        <v>78</v>
      </c>
      <c r="AM24" s="92">
        <f t="shared" si="4"/>
        <v>25</v>
      </c>
      <c r="AN24" s="31" t="s">
        <v>79</v>
      </c>
      <c r="AO24" s="92">
        <f t="shared" si="5"/>
        <v>15</v>
      </c>
      <c r="AP24" s="31" t="s">
        <v>80</v>
      </c>
      <c r="AQ24" s="92">
        <f t="shared" si="6"/>
        <v>5</v>
      </c>
      <c r="AR24" s="31">
        <f>+SUM(U24,X24,AA24,AD24,AM24,AO24,AQ24,AG24,AJ24)</f>
        <v>85</v>
      </c>
      <c r="AS24" s="31" t="str">
        <f t="shared" si="7"/>
        <v>MODERADO</v>
      </c>
      <c r="AT24" s="31" t="s">
        <v>66</v>
      </c>
      <c r="AU24" s="30" t="s">
        <v>257</v>
      </c>
      <c r="AV24" s="30" t="s">
        <v>83</v>
      </c>
      <c r="AW24" s="32" t="s">
        <v>84</v>
      </c>
      <c r="AX24" s="93" t="str">
        <f>IF(AV24="El control se ejecuta de manera consistente por parte del responsable","FUERTE",IF(AV24="El control se ejecuta algunas veces por parte del responsable.","MODERADO","DÉBIL"))</f>
        <v>FUERTE</v>
      </c>
      <c r="AY24" s="31" t="s">
        <v>85</v>
      </c>
      <c r="AZ24" s="94" t="str">
        <f>IF(AY24="NO",AX24,IF(AND(AX24="FUERTE",AY24="SI"),"MODERADO",IF(AND(AX24="MODERADO",AX24="SI"),"DÉBIL","DÉBIL")))</f>
        <v>FUERTE</v>
      </c>
      <c r="BA24" s="81" t="s">
        <v>159</v>
      </c>
      <c r="BB24" s="95" t="str">
        <f>+AS24</f>
        <v>MODERADO</v>
      </c>
      <c r="BC24" s="91">
        <f t="shared" si="9"/>
        <v>5</v>
      </c>
      <c r="BD24" s="31" t="str">
        <f t="shared" si="10"/>
        <v>FUERTE</v>
      </c>
      <c r="BE24" s="91">
        <f t="shared" si="11"/>
        <v>10</v>
      </c>
      <c r="BF24" s="91">
        <f>BC24*BE24</f>
        <v>50</v>
      </c>
      <c r="BG24" s="95" t="str">
        <f t="shared" ref="BG24:BG50" si="22">IF(BF24=100,"FUERTE",IF(BF24&gt;=25,"MODERADO","DÉBIL"))</f>
        <v>MODERADO</v>
      </c>
      <c r="BH24" s="91">
        <f t="shared" si="13"/>
        <v>50</v>
      </c>
      <c r="BI24" s="31">
        <f>+AVERAGE(BH24)</f>
        <v>50</v>
      </c>
      <c r="BJ24" s="96" t="str">
        <f>IF(BI24=100,"FUERTE",IF(BI24&gt;=50,"MODERADO","DÉBIL"))</f>
        <v>MODERADO</v>
      </c>
      <c r="BK24" s="97" t="s">
        <v>258</v>
      </c>
    </row>
    <row r="25" spans="1:63" ht="162.75" customHeight="1" x14ac:dyDescent="0.25">
      <c r="A25" s="73">
        <v>1916</v>
      </c>
      <c r="B25" s="74">
        <v>42726</v>
      </c>
      <c r="C25" s="75" t="s">
        <v>259</v>
      </c>
      <c r="D25" s="76" t="s">
        <v>146</v>
      </c>
      <c r="E25" s="77" t="s">
        <v>260</v>
      </c>
      <c r="F25" s="77" t="s">
        <v>261</v>
      </c>
      <c r="G25" s="31">
        <v>5111</v>
      </c>
      <c r="H25" s="30" t="s">
        <v>262</v>
      </c>
      <c r="I25" s="30" t="s">
        <v>263</v>
      </c>
      <c r="J25" s="31" t="s">
        <v>138</v>
      </c>
      <c r="K25" s="31" t="s">
        <v>59</v>
      </c>
      <c r="L25" s="30" t="s">
        <v>264</v>
      </c>
      <c r="M25" s="53" t="s">
        <v>61</v>
      </c>
      <c r="N25" s="53" t="s">
        <v>62</v>
      </c>
      <c r="O25" s="53" t="s">
        <v>63</v>
      </c>
      <c r="P25" s="53" t="s">
        <v>64</v>
      </c>
      <c r="Q25" s="53" t="s">
        <v>65</v>
      </c>
      <c r="R25" s="33">
        <v>40</v>
      </c>
      <c r="S25" s="34">
        <v>45077</v>
      </c>
      <c r="T25" s="31" t="s">
        <v>66</v>
      </c>
      <c r="U25" s="91">
        <f t="shared" si="21"/>
        <v>5</v>
      </c>
      <c r="V25" s="36" t="s">
        <v>67</v>
      </c>
      <c r="W25" s="37" t="s">
        <v>68</v>
      </c>
      <c r="X25" s="91">
        <f t="shared" si="0"/>
        <v>10</v>
      </c>
      <c r="Y25" s="80" t="s">
        <v>265</v>
      </c>
      <c r="Z25" s="31" t="s">
        <v>70</v>
      </c>
      <c r="AA25" s="91">
        <f t="shared" si="1"/>
        <v>5</v>
      </c>
      <c r="AB25" s="80" t="s">
        <v>266</v>
      </c>
      <c r="AC25" s="37" t="s">
        <v>72</v>
      </c>
      <c r="AD25" s="91">
        <f t="shared" si="2"/>
        <v>10</v>
      </c>
      <c r="AE25" s="80" t="s">
        <v>184</v>
      </c>
      <c r="AF25" s="31" t="s">
        <v>155</v>
      </c>
      <c r="AG25" s="92">
        <f t="shared" si="19"/>
        <v>5</v>
      </c>
      <c r="AH25" s="81" t="s">
        <v>267</v>
      </c>
      <c r="AI25" s="31" t="s">
        <v>76</v>
      </c>
      <c r="AJ25" s="92">
        <f t="shared" si="3"/>
        <v>5</v>
      </c>
      <c r="AK25" s="81" t="s">
        <v>268</v>
      </c>
      <c r="AL25" s="31" t="s">
        <v>78</v>
      </c>
      <c r="AM25" s="92">
        <f t="shared" si="4"/>
        <v>25</v>
      </c>
      <c r="AN25" s="31" t="s">
        <v>79</v>
      </c>
      <c r="AO25" s="92">
        <f t="shared" si="5"/>
        <v>15</v>
      </c>
      <c r="AP25" s="31" t="s">
        <v>80</v>
      </c>
      <c r="AQ25" s="92">
        <f t="shared" si="6"/>
        <v>5</v>
      </c>
      <c r="AR25" s="31">
        <f>+SUM(U25,X25,AA25,AD25,AM25,AO25,AQ25,AG25,AJ25)</f>
        <v>85</v>
      </c>
      <c r="AS25" s="31" t="str">
        <f>IF(AR25&gt;=90,"FUERTE",IF(AR25&gt;=75,"MODERADO","DÉBIL"))</f>
        <v>MODERADO</v>
      </c>
      <c r="AT25" s="31" t="s">
        <v>66</v>
      </c>
      <c r="AU25" s="30" t="s">
        <v>269</v>
      </c>
      <c r="AV25" s="30" t="s">
        <v>83</v>
      </c>
      <c r="AW25" s="32" t="s">
        <v>84</v>
      </c>
      <c r="AX25" s="93" t="str">
        <f>IF(AV25="El control se ejecuta de manera consistente por parte del responsable","FUERTE",IF(AV25="El control se ejecuta algunas veces por parte del responsable.","MODERADO","DÉBIL"))</f>
        <v>FUERTE</v>
      </c>
      <c r="AY25" s="31" t="s">
        <v>85</v>
      </c>
      <c r="AZ25" s="94" t="str">
        <f t="shared" si="15"/>
        <v>FUERTE</v>
      </c>
      <c r="BA25" s="81" t="s">
        <v>159</v>
      </c>
      <c r="BB25" s="95" t="str">
        <f t="shared" si="8"/>
        <v>MODERADO</v>
      </c>
      <c r="BC25" s="91">
        <f t="shared" si="9"/>
        <v>5</v>
      </c>
      <c r="BD25" s="31" t="str">
        <f t="shared" si="10"/>
        <v>FUERTE</v>
      </c>
      <c r="BE25" s="91">
        <f t="shared" si="11"/>
        <v>10</v>
      </c>
      <c r="BF25" s="91">
        <f t="shared" si="12"/>
        <v>50</v>
      </c>
      <c r="BG25" s="95" t="str">
        <f t="shared" si="22"/>
        <v>MODERADO</v>
      </c>
      <c r="BH25" s="91">
        <f t="shared" si="13"/>
        <v>50</v>
      </c>
      <c r="BI25" s="45">
        <f>+AVERAGE(BH25:BH26)</f>
        <v>25</v>
      </c>
      <c r="BJ25" s="45" t="str">
        <f>IF(BI25=100,"FUERTE",IF(BI25&gt;=50,"MODERADO","DÉBIL"))</f>
        <v>DÉBIL</v>
      </c>
      <c r="BK25" s="97" t="s">
        <v>258</v>
      </c>
    </row>
    <row r="26" spans="1:63" ht="285" x14ac:dyDescent="0.25">
      <c r="A26" s="73"/>
      <c r="B26" s="73"/>
      <c r="C26" s="83"/>
      <c r="D26" s="73"/>
      <c r="E26" s="84"/>
      <c r="F26" s="84"/>
      <c r="G26" s="31">
        <v>5114</v>
      </c>
      <c r="H26" s="30" t="s">
        <v>270</v>
      </c>
      <c r="I26" s="30" t="s">
        <v>271</v>
      </c>
      <c r="J26" s="31" t="s">
        <v>138</v>
      </c>
      <c r="K26" s="31" t="s">
        <v>224</v>
      </c>
      <c r="L26" s="30" t="s">
        <v>272</v>
      </c>
      <c r="M26" s="53" t="s">
        <v>61</v>
      </c>
      <c r="N26" s="53" t="s">
        <v>62</v>
      </c>
      <c r="O26" s="53" t="s">
        <v>63</v>
      </c>
      <c r="P26" s="53" t="s">
        <v>64</v>
      </c>
      <c r="Q26" s="53" t="s">
        <v>65</v>
      </c>
      <c r="R26" s="33">
        <v>40</v>
      </c>
      <c r="S26" s="34">
        <v>45077</v>
      </c>
      <c r="T26" s="31" t="s">
        <v>66</v>
      </c>
      <c r="U26" s="91">
        <f t="shared" si="21"/>
        <v>5</v>
      </c>
      <c r="V26" s="36" t="s">
        <v>67</v>
      </c>
      <c r="W26" s="37" t="s">
        <v>68</v>
      </c>
      <c r="X26" s="91">
        <f t="shared" si="0"/>
        <v>10</v>
      </c>
      <c r="Y26" s="80" t="s">
        <v>273</v>
      </c>
      <c r="Z26" s="31" t="s">
        <v>70</v>
      </c>
      <c r="AA26" s="91">
        <f t="shared" si="1"/>
        <v>5</v>
      </c>
      <c r="AB26" s="80" t="s">
        <v>274</v>
      </c>
      <c r="AC26" s="37" t="s">
        <v>215</v>
      </c>
      <c r="AD26" s="91">
        <f t="shared" si="2"/>
        <v>0</v>
      </c>
      <c r="AE26" s="80" t="s">
        <v>275</v>
      </c>
      <c r="AF26" s="31" t="s">
        <v>74</v>
      </c>
      <c r="AG26" s="92">
        <f t="shared" si="19"/>
        <v>0</v>
      </c>
      <c r="AH26" s="81" t="s">
        <v>276</v>
      </c>
      <c r="AI26" s="31" t="s">
        <v>124</v>
      </c>
      <c r="AJ26" s="92">
        <f t="shared" si="3"/>
        <v>0</v>
      </c>
      <c r="AK26" s="81" t="s">
        <v>125</v>
      </c>
      <c r="AL26" s="31" t="s">
        <v>78</v>
      </c>
      <c r="AM26" s="92">
        <f t="shared" si="4"/>
        <v>25</v>
      </c>
      <c r="AN26" s="31" t="s">
        <v>79</v>
      </c>
      <c r="AO26" s="92">
        <f t="shared" si="5"/>
        <v>15</v>
      </c>
      <c r="AP26" s="31" t="s">
        <v>219</v>
      </c>
      <c r="AQ26" s="92">
        <f t="shared" si="6"/>
        <v>2.5</v>
      </c>
      <c r="AR26" s="31">
        <f t="shared" si="17"/>
        <v>62.5</v>
      </c>
      <c r="AS26" s="31" t="str">
        <f t="shared" si="7"/>
        <v>DÉBIL</v>
      </c>
      <c r="AT26" s="31" t="s">
        <v>112</v>
      </c>
      <c r="AU26" s="30" t="s">
        <v>113</v>
      </c>
      <c r="AV26" s="30" t="s">
        <v>83</v>
      </c>
      <c r="AW26" s="32" t="s">
        <v>84</v>
      </c>
      <c r="AX26" s="93" t="str">
        <f>IF(AV26="El control se ejecuta de manera consistente por parte del responsable","FUERTE",IF(AV26="El control se ejecuta algunas veces por parte del responsable.","MODERADO","DÉBIL"))</f>
        <v>FUERTE</v>
      </c>
      <c r="AY26" s="31" t="s">
        <v>85</v>
      </c>
      <c r="AZ26" s="94" t="str">
        <f t="shared" si="15"/>
        <v>FUERTE</v>
      </c>
      <c r="BA26" s="81" t="s">
        <v>159</v>
      </c>
      <c r="BB26" s="95" t="str">
        <f t="shared" si="8"/>
        <v>DÉBIL</v>
      </c>
      <c r="BC26" s="91">
        <f t="shared" si="9"/>
        <v>1</v>
      </c>
      <c r="BD26" s="31" t="str">
        <f t="shared" si="10"/>
        <v>FUERTE</v>
      </c>
      <c r="BE26" s="91">
        <f t="shared" si="11"/>
        <v>10</v>
      </c>
      <c r="BF26" s="91">
        <f t="shared" si="12"/>
        <v>10</v>
      </c>
      <c r="BG26" s="95" t="str">
        <f t="shared" si="22"/>
        <v>DÉBIL</v>
      </c>
      <c r="BH26" s="91">
        <f t="shared" si="13"/>
        <v>0</v>
      </c>
      <c r="BI26" s="49"/>
      <c r="BJ26" s="49" t="str">
        <f t="shared" ref="BJ26" si="23">IF(BI26=100,"FUERTE",IF(BI26&gt;=50,"MODERADO","DÉBIL"))</f>
        <v>DÉBIL</v>
      </c>
      <c r="BK26" s="89" t="s">
        <v>277</v>
      </c>
    </row>
    <row r="27" spans="1:63" ht="285" x14ac:dyDescent="0.25">
      <c r="A27" s="73">
        <v>1934</v>
      </c>
      <c r="B27" s="74">
        <v>43497</v>
      </c>
      <c r="C27" s="75" t="s">
        <v>278</v>
      </c>
      <c r="D27" s="76" t="s">
        <v>146</v>
      </c>
      <c r="E27" s="77" t="s">
        <v>279</v>
      </c>
      <c r="F27" s="77" t="s">
        <v>249</v>
      </c>
      <c r="G27" s="78">
        <v>5169</v>
      </c>
      <c r="H27" s="79" t="s">
        <v>280</v>
      </c>
      <c r="I27" s="79" t="s">
        <v>281</v>
      </c>
      <c r="J27" s="31" t="s">
        <v>134</v>
      </c>
      <c r="K27" s="31" t="s">
        <v>224</v>
      </c>
      <c r="L27" s="30" t="s">
        <v>282</v>
      </c>
      <c r="M27" s="53" t="s">
        <v>61</v>
      </c>
      <c r="N27" s="53" t="s">
        <v>62</v>
      </c>
      <c r="O27" s="53" t="s">
        <v>63</v>
      </c>
      <c r="P27" s="53" t="s">
        <v>64</v>
      </c>
      <c r="Q27" s="53" t="s">
        <v>65</v>
      </c>
      <c r="R27" s="33">
        <v>40</v>
      </c>
      <c r="S27" s="34">
        <v>45077</v>
      </c>
      <c r="T27" s="31" t="s">
        <v>66</v>
      </c>
      <c r="U27" s="35">
        <f t="shared" si="21"/>
        <v>5</v>
      </c>
      <c r="V27" s="36" t="s">
        <v>67</v>
      </c>
      <c r="W27" s="37" t="s">
        <v>68</v>
      </c>
      <c r="X27" s="35">
        <f t="shared" si="0"/>
        <v>10</v>
      </c>
      <c r="Y27" s="80" t="s">
        <v>283</v>
      </c>
      <c r="Z27" s="31" t="s">
        <v>70</v>
      </c>
      <c r="AA27" s="91">
        <f t="shared" si="1"/>
        <v>5</v>
      </c>
      <c r="AB27" s="80" t="s">
        <v>274</v>
      </c>
      <c r="AC27" s="31" t="s">
        <v>72</v>
      </c>
      <c r="AD27" s="35">
        <f t="shared" si="2"/>
        <v>10</v>
      </c>
      <c r="AE27" s="80" t="s">
        <v>165</v>
      </c>
      <c r="AF27" s="31" t="s">
        <v>155</v>
      </c>
      <c r="AG27" s="40">
        <f t="shared" si="19"/>
        <v>5</v>
      </c>
      <c r="AH27" s="81" t="s">
        <v>284</v>
      </c>
      <c r="AI27" s="31" t="s">
        <v>76</v>
      </c>
      <c r="AJ27" s="40">
        <f t="shared" si="3"/>
        <v>5</v>
      </c>
      <c r="AK27" s="81" t="s">
        <v>285</v>
      </c>
      <c r="AL27" s="31" t="s">
        <v>78</v>
      </c>
      <c r="AM27" s="40">
        <f t="shared" si="4"/>
        <v>25</v>
      </c>
      <c r="AN27" s="31" t="s">
        <v>79</v>
      </c>
      <c r="AO27" s="40">
        <f t="shared" si="5"/>
        <v>15</v>
      </c>
      <c r="AP27" s="31" t="s">
        <v>80</v>
      </c>
      <c r="AQ27" s="40">
        <f t="shared" si="6"/>
        <v>5</v>
      </c>
      <c r="AR27" s="31">
        <f t="shared" si="17"/>
        <v>85</v>
      </c>
      <c r="AS27" s="31" t="str">
        <f t="shared" si="7"/>
        <v>MODERADO</v>
      </c>
      <c r="AT27" s="31" t="s">
        <v>66</v>
      </c>
      <c r="AU27" s="30" t="s">
        <v>286</v>
      </c>
      <c r="AV27" s="30" t="s">
        <v>83</v>
      </c>
      <c r="AW27" s="32" t="s">
        <v>84</v>
      </c>
      <c r="AX27" s="42" t="str">
        <f t="shared" si="14"/>
        <v>FUERTE</v>
      </c>
      <c r="AY27" s="31" t="s">
        <v>85</v>
      </c>
      <c r="AZ27" s="43" t="str">
        <f t="shared" si="15"/>
        <v>FUERTE</v>
      </c>
      <c r="BA27" s="81" t="s">
        <v>159</v>
      </c>
      <c r="BB27" s="44" t="str">
        <f t="shared" si="8"/>
        <v>MODERADO</v>
      </c>
      <c r="BC27" s="35">
        <f t="shared" si="9"/>
        <v>5</v>
      </c>
      <c r="BD27" s="31" t="str">
        <f t="shared" si="10"/>
        <v>FUERTE</v>
      </c>
      <c r="BE27" s="35">
        <f t="shared" si="11"/>
        <v>10</v>
      </c>
      <c r="BF27" s="35">
        <f t="shared" si="12"/>
        <v>50</v>
      </c>
      <c r="BG27" s="44" t="str">
        <f t="shared" si="22"/>
        <v>MODERADO</v>
      </c>
      <c r="BH27" s="35">
        <f t="shared" si="13"/>
        <v>50</v>
      </c>
      <c r="BI27" s="45">
        <f>+AVERAGE(BH27:BH30)</f>
        <v>50</v>
      </c>
      <c r="BJ27" s="45" t="str">
        <f>IF(BI27=100,"FUERTE",IF(BI27&gt;=50,"MODERADO","DÉBIL"))</f>
        <v>MODERADO</v>
      </c>
      <c r="BK27" s="97" t="s">
        <v>258</v>
      </c>
    </row>
    <row r="28" spans="1:63" ht="285" x14ac:dyDescent="0.25">
      <c r="A28" s="73"/>
      <c r="B28" s="73"/>
      <c r="C28" s="83"/>
      <c r="D28" s="73"/>
      <c r="E28" s="87"/>
      <c r="F28" s="87"/>
      <c r="G28" s="31">
        <v>5170</v>
      </c>
      <c r="H28" s="30" t="s">
        <v>287</v>
      </c>
      <c r="I28" s="30" t="s">
        <v>288</v>
      </c>
      <c r="J28" s="31" t="s">
        <v>134</v>
      </c>
      <c r="K28" s="31" t="s">
        <v>224</v>
      </c>
      <c r="L28" s="30" t="s">
        <v>282</v>
      </c>
      <c r="M28" s="53" t="s">
        <v>61</v>
      </c>
      <c r="N28" s="53" t="s">
        <v>62</v>
      </c>
      <c r="O28" s="53" t="s">
        <v>63</v>
      </c>
      <c r="P28" s="53" t="s">
        <v>64</v>
      </c>
      <c r="Q28" s="53" t="s">
        <v>65</v>
      </c>
      <c r="R28" s="33">
        <v>40</v>
      </c>
      <c r="S28" s="34">
        <v>45077</v>
      </c>
      <c r="T28" s="31" t="s">
        <v>66</v>
      </c>
      <c r="U28" s="91">
        <f t="shared" si="21"/>
        <v>5</v>
      </c>
      <c r="V28" s="36" t="s">
        <v>67</v>
      </c>
      <c r="W28" s="37" t="s">
        <v>68</v>
      </c>
      <c r="X28" s="91">
        <f t="shared" si="0"/>
        <v>10</v>
      </c>
      <c r="Y28" s="80" t="s">
        <v>283</v>
      </c>
      <c r="Z28" s="31" t="s">
        <v>70</v>
      </c>
      <c r="AA28" s="91">
        <f t="shared" si="1"/>
        <v>5</v>
      </c>
      <c r="AB28" s="80" t="s">
        <v>266</v>
      </c>
      <c r="AC28" s="31" t="s">
        <v>72</v>
      </c>
      <c r="AD28" s="91">
        <f t="shared" si="2"/>
        <v>10</v>
      </c>
      <c r="AE28" s="80" t="s">
        <v>165</v>
      </c>
      <c r="AF28" s="31" t="s">
        <v>155</v>
      </c>
      <c r="AG28" s="92">
        <f t="shared" si="19"/>
        <v>5</v>
      </c>
      <c r="AH28" s="81" t="s">
        <v>289</v>
      </c>
      <c r="AI28" s="31" t="s">
        <v>76</v>
      </c>
      <c r="AJ28" s="92">
        <f t="shared" si="3"/>
        <v>5</v>
      </c>
      <c r="AK28" s="81" t="s">
        <v>290</v>
      </c>
      <c r="AL28" s="31" t="s">
        <v>78</v>
      </c>
      <c r="AM28" s="92">
        <f t="shared" si="4"/>
        <v>25</v>
      </c>
      <c r="AN28" s="31" t="s">
        <v>79</v>
      </c>
      <c r="AO28" s="92">
        <f t="shared" si="5"/>
        <v>15</v>
      </c>
      <c r="AP28" s="31" t="s">
        <v>80</v>
      </c>
      <c r="AQ28" s="92">
        <f t="shared" si="6"/>
        <v>5</v>
      </c>
      <c r="AR28" s="31">
        <f t="shared" si="17"/>
        <v>85</v>
      </c>
      <c r="AS28" s="31" t="str">
        <f t="shared" si="7"/>
        <v>MODERADO</v>
      </c>
      <c r="AT28" s="31" t="s">
        <v>66</v>
      </c>
      <c r="AU28" s="30" t="s">
        <v>291</v>
      </c>
      <c r="AV28" s="30" t="s">
        <v>83</v>
      </c>
      <c r="AW28" s="32" t="s">
        <v>84</v>
      </c>
      <c r="AX28" s="93" t="str">
        <f t="shared" si="14"/>
        <v>FUERTE</v>
      </c>
      <c r="AY28" s="31" t="s">
        <v>85</v>
      </c>
      <c r="AZ28" s="94" t="str">
        <f t="shared" si="15"/>
        <v>FUERTE</v>
      </c>
      <c r="BA28" s="81" t="s">
        <v>159</v>
      </c>
      <c r="BB28" s="95" t="str">
        <f t="shared" si="8"/>
        <v>MODERADO</v>
      </c>
      <c r="BC28" s="91">
        <f t="shared" si="9"/>
        <v>5</v>
      </c>
      <c r="BD28" s="31" t="str">
        <f t="shared" si="10"/>
        <v>FUERTE</v>
      </c>
      <c r="BE28" s="91">
        <f t="shared" si="11"/>
        <v>10</v>
      </c>
      <c r="BF28" s="91">
        <f t="shared" si="12"/>
        <v>50</v>
      </c>
      <c r="BG28" s="95" t="str">
        <f t="shared" si="22"/>
        <v>MODERADO</v>
      </c>
      <c r="BH28" s="91">
        <f t="shared" si="13"/>
        <v>50</v>
      </c>
      <c r="BI28" s="48">
        <f t="shared" si="18"/>
        <v>50</v>
      </c>
      <c r="BJ28" s="48"/>
      <c r="BK28" s="97" t="s">
        <v>258</v>
      </c>
    </row>
    <row r="29" spans="1:63" ht="285" x14ac:dyDescent="0.25">
      <c r="A29" s="73"/>
      <c r="B29" s="73"/>
      <c r="C29" s="83"/>
      <c r="D29" s="73"/>
      <c r="E29" s="87"/>
      <c r="F29" s="87"/>
      <c r="G29" s="31">
        <v>5173</v>
      </c>
      <c r="H29" s="30" t="s">
        <v>292</v>
      </c>
      <c r="I29" s="30" t="s">
        <v>293</v>
      </c>
      <c r="J29" s="31" t="s">
        <v>134</v>
      </c>
      <c r="K29" s="31" t="s">
        <v>224</v>
      </c>
      <c r="L29" s="30" t="s">
        <v>282</v>
      </c>
      <c r="M29" s="53" t="s">
        <v>61</v>
      </c>
      <c r="N29" s="53" t="s">
        <v>62</v>
      </c>
      <c r="O29" s="53" t="s">
        <v>63</v>
      </c>
      <c r="P29" s="53" t="s">
        <v>64</v>
      </c>
      <c r="Q29" s="53" t="s">
        <v>65</v>
      </c>
      <c r="R29" s="33">
        <v>40</v>
      </c>
      <c r="S29" s="34">
        <v>45077</v>
      </c>
      <c r="T29" s="31" t="s">
        <v>66</v>
      </c>
      <c r="U29" s="91">
        <f t="shared" si="21"/>
        <v>5</v>
      </c>
      <c r="V29" s="36" t="s">
        <v>67</v>
      </c>
      <c r="W29" s="37" t="s">
        <v>68</v>
      </c>
      <c r="X29" s="91">
        <f t="shared" si="0"/>
        <v>10</v>
      </c>
      <c r="Y29" s="80" t="s">
        <v>283</v>
      </c>
      <c r="Z29" s="31" t="s">
        <v>70</v>
      </c>
      <c r="AA29" s="91">
        <f t="shared" si="1"/>
        <v>5</v>
      </c>
      <c r="AB29" s="80" t="s">
        <v>274</v>
      </c>
      <c r="AC29" s="31" t="s">
        <v>72</v>
      </c>
      <c r="AD29" s="91">
        <f t="shared" si="2"/>
        <v>10</v>
      </c>
      <c r="AE29" s="80" t="s">
        <v>165</v>
      </c>
      <c r="AF29" s="31" t="s">
        <v>155</v>
      </c>
      <c r="AG29" s="92">
        <f t="shared" si="19"/>
        <v>5</v>
      </c>
      <c r="AH29" s="81" t="s">
        <v>294</v>
      </c>
      <c r="AI29" s="31" t="s">
        <v>124</v>
      </c>
      <c r="AJ29" s="92">
        <f t="shared" si="3"/>
        <v>0</v>
      </c>
      <c r="AK29" s="81" t="s">
        <v>125</v>
      </c>
      <c r="AL29" s="31" t="s">
        <v>78</v>
      </c>
      <c r="AM29" s="92">
        <f t="shared" si="4"/>
        <v>25</v>
      </c>
      <c r="AN29" s="31" t="s">
        <v>79</v>
      </c>
      <c r="AO29" s="92">
        <f t="shared" si="5"/>
        <v>15</v>
      </c>
      <c r="AP29" s="31" t="s">
        <v>219</v>
      </c>
      <c r="AQ29" s="92">
        <f t="shared" si="6"/>
        <v>2.5</v>
      </c>
      <c r="AR29" s="31">
        <f t="shared" si="17"/>
        <v>77.5</v>
      </c>
      <c r="AS29" s="31" t="str">
        <f t="shared" si="7"/>
        <v>MODERADO</v>
      </c>
      <c r="AT29" s="31" t="s">
        <v>66</v>
      </c>
      <c r="AU29" s="30" t="s">
        <v>295</v>
      </c>
      <c r="AV29" s="30" t="s">
        <v>83</v>
      </c>
      <c r="AW29" s="32" t="s">
        <v>84</v>
      </c>
      <c r="AX29" s="93" t="str">
        <f t="shared" si="14"/>
        <v>FUERTE</v>
      </c>
      <c r="AY29" s="31" t="s">
        <v>85</v>
      </c>
      <c r="AZ29" s="94" t="str">
        <f t="shared" si="15"/>
        <v>FUERTE</v>
      </c>
      <c r="BA29" s="81" t="s">
        <v>159</v>
      </c>
      <c r="BB29" s="95" t="str">
        <f t="shared" si="8"/>
        <v>MODERADO</v>
      </c>
      <c r="BC29" s="91">
        <f t="shared" si="9"/>
        <v>5</v>
      </c>
      <c r="BD29" s="31" t="str">
        <f t="shared" si="10"/>
        <v>FUERTE</v>
      </c>
      <c r="BE29" s="91">
        <f t="shared" si="11"/>
        <v>10</v>
      </c>
      <c r="BF29" s="91">
        <f t="shared" si="12"/>
        <v>50</v>
      </c>
      <c r="BG29" s="95" t="str">
        <f t="shared" si="22"/>
        <v>MODERADO</v>
      </c>
      <c r="BH29" s="91">
        <f t="shared" si="13"/>
        <v>50</v>
      </c>
      <c r="BI29" s="48">
        <f t="shared" si="18"/>
        <v>33.333333333333336</v>
      </c>
      <c r="BJ29" s="48"/>
      <c r="BK29" s="89" t="s">
        <v>296</v>
      </c>
    </row>
    <row r="30" spans="1:63" ht="285" x14ac:dyDescent="0.25">
      <c r="A30" s="73"/>
      <c r="B30" s="73"/>
      <c r="C30" s="83"/>
      <c r="D30" s="73"/>
      <c r="E30" s="84"/>
      <c r="F30" s="84"/>
      <c r="G30" s="31">
        <v>5174</v>
      </c>
      <c r="H30" s="30" t="s">
        <v>297</v>
      </c>
      <c r="I30" s="30" t="s">
        <v>298</v>
      </c>
      <c r="J30" s="31" t="s">
        <v>134</v>
      </c>
      <c r="K30" s="31" t="s">
        <v>224</v>
      </c>
      <c r="L30" s="30" t="s">
        <v>282</v>
      </c>
      <c r="M30" s="53" t="s">
        <v>61</v>
      </c>
      <c r="N30" s="53" t="s">
        <v>62</v>
      </c>
      <c r="O30" s="53" t="s">
        <v>63</v>
      </c>
      <c r="P30" s="53" t="s">
        <v>64</v>
      </c>
      <c r="Q30" s="53" t="s">
        <v>65</v>
      </c>
      <c r="R30" s="33">
        <v>40</v>
      </c>
      <c r="S30" s="34">
        <v>45077</v>
      </c>
      <c r="T30" s="31" t="s">
        <v>66</v>
      </c>
      <c r="U30" s="91">
        <f t="shared" si="21"/>
        <v>5</v>
      </c>
      <c r="V30" s="36" t="s">
        <v>67</v>
      </c>
      <c r="W30" s="37" t="s">
        <v>68</v>
      </c>
      <c r="X30" s="91">
        <f t="shared" si="0"/>
        <v>10</v>
      </c>
      <c r="Y30" s="80" t="s">
        <v>283</v>
      </c>
      <c r="Z30" s="31" t="s">
        <v>70</v>
      </c>
      <c r="AA30" s="91">
        <f t="shared" si="1"/>
        <v>5</v>
      </c>
      <c r="AB30" s="80" t="s">
        <v>274</v>
      </c>
      <c r="AC30" s="31" t="s">
        <v>72</v>
      </c>
      <c r="AD30" s="91">
        <f t="shared" si="2"/>
        <v>10</v>
      </c>
      <c r="AE30" s="80" t="s">
        <v>165</v>
      </c>
      <c r="AF30" s="31" t="s">
        <v>155</v>
      </c>
      <c r="AG30" s="92">
        <f t="shared" si="19"/>
        <v>5</v>
      </c>
      <c r="AH30" s="81" t="s">
        <v>299</v>
      </c>
      <c r="AI30" s="31" t="s">
        <v>76</v>
      </c>
      <c r="AJ30" s="92">
        <f t="shared" si="3"/>
        <v>5</v>
      </c>
      <c r="AK30" s="81" t="s">
        <v>300</v>
      </c>
      <c r="AL30" s="31" t="s">
        <v>78</v>
      </c>
      <c r="AM30" s="92">
        <f t="shared" si="4"/>
        <v>25</v>
      </c>
      <c r="AN30" s="31" t="s">
        <v>79</v>
      </c>
      <c r="AO30" s="92">
        <f t="shared" si="5"/>
        <v>15</v>
      </c>
      <c r="AP30" s="31" t="s">
        <v>80</v>
      </c>
      <c r="AQ30" s="92">
        <f t="shared" si="6"/>
        <v>5</v>
      </c>
      <c r="AR30" s="31">
        <f t="shared" si="17"/>
        <v>85</v>
      </c>
      <c r="AS30" s="31" t="str">
        <f t="shared" si="7"/>
        <v>MODERADO</v>
      </c>
      <c r="AT30" s="31" t="s">
        <v>66</v>
      </c>
      <c r="AU30" s="30" t="s">
        <v>301</v>
      </c>
      <c r="AV30" s="30" t="s">
        <v>83</v>
      </c>
      <c r="AW30" s="32" t="s">
        <v>84</v>
      </c>
      <c r="AX30" s="93" t="str">
        <f t="shared" si="14"/>
        <v>FUERTE</v>
      </c>
      <c r="AY30" s="31" t="s">
        <v>85</v>
      </c>
      <c r="AZ30" s="94" t="str">
        <f t="shared" si="15"/>
        <v>FUERTE</v>
      </c>
      <c r="BA30" s="81" t="s">
        <v>159</v>
      </c>
      <c r="BB30" s="95" t="str">
        <f t="shared" si="8"/>
        <v>MODERADO</v>
      </c>
      <c r="BC30" s="91">
        <f t="shared" si="9"/>
        <v>5</v>
      </c>
      <c r="BD30" s="31" t="str">
        <f t="shared" si="10"/>
        <v>FUERTE</v>
      </c>
      <c r="BE30" s="91">
        <f t="shared" si="11"/>
        <v>10</v>
      </c>
      <c r="BF30" s="91">
        <f t="shared" si="12"/>
        <v>50</v>
      </c>
      <c r="BG30" s="95" t="str">
        <f t="shared" si="22"/>
        <v>MODERADO</v>
      </c>
      <c r="BH30" s="91">
        <f t="shared" si="13"/>
        <v>50</v>
      </c>
      <c r="BI30" s="49">
        <f t="shared" si="18"/>
        <v>33.333333333333336</v>
      </c>
      <c r="BJ30" s="49"/>
      <c r="BK30" s="97" t="s">
        <v>258</v>
      </c>
    </row>
    <row r="31" spans="1:63" ht="285" x14ac:dyDescent="0.25">
      <c r="A31" s="73">
        <v>1947</v>
      </c>
      <c r="B31" s="74">
        <v>43122</v>
      </c>
      <c r="C31" s="75" t="s">
        <v>302</v>
      </c>
      <c r="D31" s="76" t="s">
        <v>146</v>
      </c>
      <c r="E31" s="77" t="s">
        <v>303</v>
      </c>
      <c r="F31" s="77" t="s">
        <v>304</v>
      </c>
      <c r="G31" s="31">
        <v>5208</v>
      </c>
      <c r="H31" s="30" t="s">
        <v>305</v>
      </c>
      <c r="I31" s="30" t="s">
        <v>306</v>
      </c>
      <c r="J31" s="31" t="s">
        <v>138</v>
      </c>
      <c r="K31" s="31" t="s">
        <v>59</v>
      </c>
      <c r="L31" s="53" t="s">
        <v>203</v>
      </c>
      <c r="M31" s="53" t="s">
        <v>307</v>
      </c>
      <c r="N31" s="53" t="s">
        <v>62</v>
      </c>
      <c r="O31" s="53" t="s">
        <v>63</v>
      </c>
      <c r="P31" s="53" t="s">
        <v>64</v>
      </c>
      <c r="Q31" s="53" t="s">
        <v>65</v>
      </c>
      <c r="R31" s="33">
        <v>30</v>
      </c>
      <c r="S31" s="34">
        <v>45072</v>
      </c>
      <c r="T31" s="31" t="s">
        <v>66</v>
      </c>
      <c r="U31" s="91">
        <f t="shared" si="21"/>
        <v>5</v>
      </c>
      <c r="V31" s="36" t="s">
        <v>67</v>
      </c>
      <c r="W31" s="37" t="s">
        <v>68</v>
      </c>
      <c r="X31" s="91">
        <f t="shared" si="0"/>
        <v>10</v>
      </c>
      <c r="Y31" s="80" t="s">
        <v>308</v>
      </c>
      <c r="Z31" s="31" t="s">
        <v>70</v>
      </c>
      <c r="AA31" s="91">
        <f t="shared" si="1"/>
        <v>5</v>
      </c>
      <c r="AB31" s="80" t="s">
        <v>274</v>
      </c>
      <c r="AC31" s="31" t="s">
        <v>72</v>
      </c>
      <c r="AD31" s="91">
        <f t="shared" si="2"/>
        <v>10</v>
      </c>
      <c r="AE31" s="80" t="s">
        <v>309</v>
      </c>
      <c r="AF31" s="31" t="s">
        <v>74</v>
      </c>
      <c r="AG31" s="92">
        <f t="shared" si="19"/>
        <v>0</v>
      </c>
      <c r="AH31" s="81" t="s">
        <v>310</v>
      </c>
      <c r="AI31" s="31" t="s">
        <v>76</v>
      </c>
      <c r="AJ31" s="92">
        <f t="shared" si="3"/>
        <v>5</v>
      </c>
      <c r="AK31" s="81" t="s">
        <v>311</v>
      </c>
      <c r="AL31" s="31" t="s">
        <v>312</v>
      </c>
      <c r="AM31" s="92">
        <f t="shared" si="4"/>
        <v>15</v>
      </c>
      <c r="AN31" s="31" t="s">
        <v>79</v>
      </c>
      <c r="AO31" s="92">
        <f t="shared" si="5"/>
        <v>15</v>
      </c>
      <c r="AP31" s="31" t="s">
        <v>80</v>
      </c>
      <c r="AQ31" s="92">
        <f t="shared" si="6"/>
        <v>5</v>
      </c>
      <c r="AR31" s="31">
        <f t="shared" si="17"/>
        <v>70</v>
      </c>
      <c r="AS31" s="31" t="str">
        <f t="shared" si="7"/>
        <v>DÉBIL</v>
      </c>
      <c r="AT31" s="31" t="s">
        <v>66</v>
      </c>
      <c r="AU31" s="30" t="s">
        <v>313</v>
      </c>
      <c r="AV31" s="30" t="s">
        <v>83</v>
      </c>
      <c r="AW31" s="32" t="s">
        <v>84</v>
      </c>
      <c r="AX31" s="93" t="str">
        <f t="shared" si="14"/>
        <v>FUERTE</v>
      </c>
      <c r="AY31" s="31" t="s">
        <v>85</v>
      </c>
      <c r="AZ31" s="94" t="str">
        <f t="shared" si="15"/>
        <v>FUERTE</v>
      </c>
      <c r="BA31" s="81" t="s">
        <v>159</v>
      </c>
      <c r="BB31" s="95" t="str">
        <f>+AS31</f>
        <v>DÉBIL</v>
      </c>
      <c r="BC31" s="91">
        <f t="shared" si="9"/>
        <v>1</v>
      </c>
      <c r="BD31" s="31" t="str">
        <f t="shared" si="10"/>
        <v>FUERTE</v>
      </c>
      <c r="BE31" s="91">
        <f t="shared" si="11"/>
        <v>10</v>
      </c>
      <c r="BF31" s="91">
        <f t="shared" si="12"/>
        <v>10</v>
      </c>
      <c r="BG31" s="95" t="str">
        <f t="shared" si="22"/>
        <v>DÉBIL</v>
      </c>
      <c r="BH31" s="91">
        <f t="shared" si="13"/>
        <v>0</v>
      </c>
      <c r="BI31" s="45">
        <f>+AVERAGE(BH31:BH32)</f>
        <v>25</v>
      </c>
      <c r="BJ31" s="45" t="str">
        <f>IF(BI28=100,"FUERTE",IF(BI28&gt;=50,"MODERADO","DÉBIL"))</f>
        <v>MODERADO</v>
      </c>
      <c r="BK31" s="89" t="s">
        <v>314</v>
      </c>
    </row>
    <row r="32" spans="1:63" ht="285" x14ac:dyDescent="0.25">
      <c r="A32" s="73"/>
      <c r="B32" s="73"/>
      <c r="C32" s="83"/>
      <c r="D32" s="73"/>
      <c r="E32" s="84"/>
      <c r="F32" s="84"/>
      <c r="G32" s="31">
        <v>6226</v>
      </c>
      <c r="H32" s="30" t="s">
        <v>315</v>
      </c>
      <c r="I32" s="30" t="s">
        <v>316</v>
      </c>
      <c r="J32" s="31" t="s">
        <v>138</v>
      </c>
      <c r="K32" s="31" t="s">
        <v>59</v>
      </c>
      <c r="L32" s="53" t="s">
        <v>203</v>
      </c>
      <c r="M32" s="53" t="s">
        <v>61</v>
      </c>
      <c r="N32" s="53" t="s">
        <v>62</v>
      </c>
      <c r="O32" s="53" t="s">
        <v>63</v>
      </c>
      <c r="P32" s="53" t="s">
        <v>64</v>
      </c>
      <c r="Q32" s="53" t="s">
        <v>65</v>
      </c>
      <c r="R32" s="33">
        <v>40</v>
      </c>
      <c r="S32" s="34">
        <v>45072</v>
      </c>
      <c r="T32" s="31" t="s">
        <v>66</v>
      </c>
      <c r="U32" s="91">
        <f t="shared" si="21"/>
        <v>5</v>
      </c>
      <c r="V32" s="90" t="s">
        <v>67</v>
      </c>
      <c r="W32" s="37" t="s">
        <v>68</v>
      </c>
      <c r="X32" s="91">
        <f t="shared" si="0"/>
        <v>10</v>
      </c>
      <c r="Y32" s="80" t="s">
        <v>308</v>
      </c>
      <c r="Z32" s="31" t="s">
        <v>70</v>
      </c>
      <c r="AA32" s="91">
        <f t="shared" si="1"/>
        <v>5</v>
      </c>
      <c r="AB32" s="80" t="s">
        <v>274</v>
      </c>
      <c r="AC32" s="31" t="s">
        <v>72</v>
      </c>
      <c r="AD32" s="91">
        <f t="shared" si="2"/>
        <v>10</v>
      </c>
      <c r="AE32" s="80" t="s">
        <v>309</v>
      </c>
      <c r="AF32" s="31" t="s">
        <v>74</v>
      </c>
      <c r="AG32" s="92">
        <f t="shared" si="19"/>
        <v>0</v>
      </c>
      <c r="AH32" s="81" t="s">
        <v>317</v>
      </c>
      <c r="AI32" s="31" t="s">
        <v>76</v>
      </c>
      <c r="AJ32" s="92">
        <f t="shared" si="3"/>
        <v>5</v>
      </c>
      <c r="AK32" s="81" t="s">
        <v>311</v>
      </c>
      <c r="AL32" s="31" t="s">
        <v>78</v>
      </c>
      <c r="AM32" s="92">
        <f t="shared" si="4"/>
        <v>25</v>
      </c>
      <c r="AN32" s="31" t="s">
        <v>79</v>
      </c>
      <c r="AO32" s="92">
        <f t="shared" si="5"/>
        <v>15</v>
      </c>
      <c r="AP32" s="98" t="s">
        <v>80</v>
      </c>
      <c r="AQ32" s="92">
        <f t="shared" si="6"/>
        <v>5</v>
      </c>
      <c r="AR32" s="31">
        <f t="shared" si="17"/>
        <v>80</v>
      </c>
      <c r="AS32" s="31" t="str">
        <f t="shared" si="7"/>
        <v>MODERADO</v>
      </c>
      <c r="AT32" s="31" t="s">
        <v>66</v>
      </c>
      <c r="AU32" s="30" t="s">
        <v>318</v>
      </c>
      <c r="AV32" s="30" t="s">
        <v>83</v>
      </c>
      <c r="AW32" s="32" t="s">
        <v>84</v>
      </c>
      <c r="AX32" s="93" t="str">
        <f t="shared" si="14"/>
        <v>FUERTE</v>
      </c>
      <c r="AY32" s="31" t="s">
        <v>85</v>
      </c>
      <c r="AZ32" s="94" t="str">
        <f t="shared" si="15"/>
        <v>FUERTE</v>
      </c>
      <c r="BA32" s="81" t="s">
        <v>159</v>
      </c>
      <c r="BB32" s="95" t="str">
        <f t="shared" si="8"/>
        <v>MODERADO</v>
      </c>
      <c r="BC32" s="91">
        <f t="shared" si="9"/>
        <v>5</v>
      </c>
      <c r="BD32" s="31" t="str">
        <f t="shared" si="10"/>
        <v>FUERTE</v>
      </c>
      <c r="BE32" s="91">
        <f t="shared" si="11"/>
        <v>10</v>
      </c>
      <c r="BF32" s="91">
        <f t="shared" si="12"/>
        <v>50</v>
      </c>
      <c r="BG32" s="95" t="str">
        <f t="shared" si="22"/>
        <v>MODERADO</v>
      </c>
      <c r="BH32" s="91">
        <f t="shared" si="13"/>
        <v>50</v>
      </c>
      <c r="BI32" s="49"/>
      <c r="BJ32" s="49"/>
      <c r="BK32" s="89" t="s">
        <v>314</v>
      </c>
    </row>
    <row r="33" spans="1:63" ht="259.5" customHeight="1" x14ac:dyDescent="0.25">
      <c r="A33" s="73">
        <v>1951</v>
      </c>
      <c r="B33" s="74">
        <v>43490</v>
      </c>
      <c r="C33" s="75" t="s">
        <v>319</v>
      </c>
      <c r="D33" s="76" t="s">
        <v>146</v>
      </c>
      <c r="E33" s="77" t="s">
        <v>320</v>
      </c>
      <c r="F33" s="77" t="s">
        <v>321</v>
      </c>
      <c r="G33" s="31">
        <v>5215</v>
      </c>
      <c r="H33" s="30" t="s">
        <v>322</v>
      </c>
      <c r="I33" s="30" t="s">
        <v>323</v>
      </c>
      <c r="J33" s="31" t="s">
        <v>324</v>
      </c>
      <c r="K33" s="31" t="s">
        <v>59</v>
      </c>
      <c r="L33" s="30" t="s">
        <v>325</v>
      </c>
      <c r="M33" s="53" t="s">
        <v>61</v>
      </c>
      <c r="N33" s="53" t="s">
        <v>62</v>
      </c>
      <c r="O33" s="53" t="s">
        <v>63</v>
      </c>
      <c r="P33" s="53" t="s">
        <v>64</v>
      </c>
      <c r="Q33" s="53" t="s">
        <v>65</v>
      </c>
      <c r="R33" s="33">
        <v>40</v>
      </c>
      <c r="S33" s="34">
        <v>45069</v>
      </c>
      <c r="T33" s="31" t="s">
        <v>66</v>
      </c>
      <c r="U33" s="91">
        <f t="shared" si="21"/>
        <v>5</v>
      </c>
      <c r="V33" s="90" t="s">
        <v>67</v>
      </c>
      <c r="W33" s="37" t="s">
        <v>68</v>
      </c>
      <c r="X33" s="91">
        <f t="shared" si="0"/>
        <v>10</v>
      </c>
      <c r="Y33" s="80" t="s">
        <v>326</v>
      </c>
      <c r="Z33" s="31" t="s">
        <v>70</v>
      </c>
      <c r="AA33" s="91">
        <f t="shared" si="1"/>
        <v>5</v>
      </c>
      <c r="AB33" s="80" t="s">
        <v>274</v>
      </c>
      <c r="AC33" s="31" t="s">
        <v>72</v>
      </c>
      <c r="AD33" s="91">
        <f t="shared" si="2"/>
        <v>10</v>
      </c>
      <c r="AE33" s="80" t="s">
        <v>327</v>
      </c>
      <c r="AF33" s="31" t="s">
        <v>155</v>
      </c>
      <c r="AG33" s="92">
        <f t="shared" si="19"/>
        <v>5</v>
      </c>
      <c r="AH33" s="81" t="s">
        <v>328</v>
      </c>
      <c r="AI33" s="31" t="s">
        <v>76</v>
      </c>
      <c r="AJ33" s="92">
        <f t="shared" si="3"/>
        <v>5</v>
      </c>
      <c r="AK33" s="81" t="s">
        <v>329</v>
      </c>
      <c r="AL33" s="31" t="s">
        <v>78</v>
      </c>
      <c r="AM33" s="92">
        <f t="shared" si="4"/>
        <v>25</v>
      </c>
      <c r="AN33" s="31" t="s">
        <v>79</v>
      </c>
      <c r="AO33" s="92">
        <f t="shared" si="5"/>
        <v>15</v>
      </c>
      <c r="AP33" s="98"/>
      <c r="AQ33" s="92" t="b">
        <f t="shared" si="6"/>
        <v>0</v>
      </c>
      <c r="AR33" s="31">
        <f t="shared" si="17"/>
        <v>80</v>
      </c>
      <c r="AS33" s="31" t="str">
        <f t="shared" si="7"/>
        <v>MODERADO</v>
      </c>
      <c r="AT33" s="31" t="s">
        <v>112</v>
      </c>
      <c r="AU33" s="30" t="s">
        <v>113</v>
      </c>
      <c r="AV33" s="99" t="s">
        <v>83</v>
      </c>
      <c r="AW33" s="32" t="s">
        <v>84</v>
      </c>
      <c r="AX33" s="93" t="str">
        <f t="shared" si="14"/>
        <v>FUERTE</v>
      </c>
      <c r="AY33" s="31" t="s">
        <v>85</v>
      </c>
      <c r="AZ33" s="94" t="str">
        <f t="shared" si="15"/>
        <v>FUERTE</v>
      </c>
      <c r="BA33" s="81" t="s">
        <v>159</v>
      </c>
      <c r="BB33" s="95" t="str">
        <f t="shared" si="8"/>
        <v>MODERADO</v>
      </c>
      <c r="BC33" s="91">
        <f t="shared" si="9"/>
        <v>5</v>
      </c>
      <c r="BD33" s="31" t="str">
        <f t="shared" si="10"/>
        <v>FUERTE</v>
      </c>
      <c r="BE33" s="91">
        <f t="shared" si="11"/>
        <v>10</v>
      </c>
      <c r="BF33" s="91">
        <f t="shared" si="12"/>
        <v>50</v>
      </c>
      <c r="BG33" s="95" t="str">
        <f t="shared" si="22"/>
        <v>MODERADO</v>
      </c>
      <c r="BH33" s="91">
        <f t="shared" si="13"/>
        <v>50</v>
      </c>
      <c r="BI33" s="45">
        <f>+AVERAGE(BH33:BH35)</f>
        <v>50</v>
      </c>
      <c r="BJ33" s="45" t="str">
        <f>IF(BI33=100,"FUERTE",IF(BI33&gt;=50,"MODERADO","DÉBIL"))</f>
        <v>MODERADO</v>
      </c>
      <c r="BK33" s="97" t="s">
        <v>258</v>
      </c>
    </row>
    <row r="34" spans="1:63" ht="285" x14ac:dyDescent="0.25">
      <c r="A34" s="73"/>
      <c r="B34" s="73"/>
      <c r="C34" s="83"/>
      <c r="D34" s="73"/>
      <c r="E34" s="87"/>
      <c r="F34" s="87"/>
      <c r="G34" s="31">
        <v>6232</v>
      </c>
      <c r="H34" s="30" t="s">
        <v>330</v>
      </c>
      <c r="I34" s="30" t="s">
        <v>331</v>
      </c>
      <c r="J34" s="31" t="s">
        <v>58</v>
      </c>
      <c r="K34" s="31" t="s">
        <v>173</v>
      </c>
      <c r="L34" s="30" t="s">
        <v>325</v>
      </c>
      <c r="M34" s="53" t="s">
        <v>61</v>
      </c>
      <c r="N34" s="53" t="s">
        <v>62</v>
      </c>
      <c r="O34" s="53" t="s">
        <v>63</v>
      </c>
      <c r="P34" s="53" t="s">
        <v>64</v>
      </c>
      <c r="Q34" s="53" t="s">
        <v>65</v>
      </c>
      <c r="R34" s="33">
        <v>40</v>
      </c>
      <c r="S34" s="34">
        <v>45085</v>
      </c>
      <c r="T34" s="31" t="s">
        <v>66</v>
      </c>
      <c r="U34" s="91">
        <f t="shared" si="21"/>
        <v>5</v>
      </c>
      <c r="V34" s="90" t="s">
        <v>67</v>
      </c>
      <c r="W34" s="37" t="s">
        <v>68</v>
      </c>
      <c r="X34" s="91">
        <f t="shared" si="0"/>
        <v>10</v>
      </c>
      <c r="Y34" s="80" t="s">
        <v>326</v>
      </c>
      <c r="Z34" s="31" t="s">
        <v>70</v>
      </c>
      <c r="AA34" s="91">
        <f t="shared" si="1"/>
        <v>5</v>
      </c>
      <c r="AB34" s="80" t="s">
        <v>274</v>
      </c>
      <c r="AC34" s="31" t="s">
        <v>72</v>
      </c>
      <c r="AD34" s="91">
        <f t="shared" si="2"/>
        <v>10</v>
      </c>
      <c r="AE34" s="80" t="s">
        <v>332</v>
      </c>
      <c r="AF34" s="31" t="s">
        <v>155</v>
      </c>
      <c r="AG34" s="92">
        <f t="shared" si="19"/>
        <v>5</v>
      </c>
      <c r="AH34" s="81" t="s">
        <v>333</v>
      </c>
      <c r="AI34" s="31" t="s">
        <v>76</v>
      </c>
      <c r="AJ34" s="92">
        <f t="shared" si="3"/>
        <v>5</v>
      </c>
      <c r="AK34" s="81" t="s">
        <v>334</v>
      </c>
      <c r="AL34" s="31" t="s">
        <v>78</v>
      </c>
      <c r="AM34" s="92">
        <f t="shared" si="4"/>
        <v>25</v>
      </c>
      <c r="AN34" s="31" t="s">
        <v>79</v>
      </c>
      <c r="AO34" s="92">
        <f t="shared" si="5"/>
        <v>15</v>
      </c>
      <c r="AP34" s="98"/>
      <c r="AQ34" s="92" t="b">
        <f t="shared" si="6"/>
        <v>0</v>
      </c>
      <c r="AR34" s="31">
        <f t="shared" si="17"/>
        <v>80</v>
      </c>
      <c r="AS34" s="31" t="str">
        <f t="shared" si="7"/>
        <v>MODERADO</v>
      </c>
      <c r="AT34" s="31" t="s">
        <v>112</v>
      </c>
      <c r="AU34" s="30" t="s">
        <v>113</v>
      </c>
      <c r="AV34" s="99" t="s">
        <v>83</v>
      </c>
      <c r="AW34" s="32" t="s">
        <v>84</v>
      </c>
      <c r="AX34" s="93" t="str">
        <f t="shared" si="14"/>
        <v>FUERTE</v>
      </c>
      <c r="AY34" s="31" t="s">
        <v>85</v>
      </c>
      <c r="AZ34" s="94" t="str">
        <f t="shared" si="15"/>
        <v>FUERTE</v>
      </c>
      <c r="BA34" s="81" t="s">
        <v>159</v>
      </c>
      <c r="BB34" s="95" t="str">
        <f t="shared" si="8"/>
        <v>MODERADO</v>
      </c>
      <c r="BC34" s="91">
        <f t="shared" si="9"/>
        <v>5</v>
      </c>
      <c r="BD34" s="31" t="str">
        <f t="shared" si="10"/>
        <v>FUERTE</v>
      </c>
      <c r="BE34" s="91">
        <f t="shared" si="11"/>
        <v>10</v>
      </c>
      <c r="BF34" s="91">
        <f t="shared" si="12"/>
        <v>50</v>
      </c>
      <c r="BG34" s="95" t="str">
        <f t="shared" si="22"/>
        <v>MODERADO</v>
      </c>
      <c r="BH34" s="91">
        <f t="shared" si="13"/>
        <v>50</v>
      </c>
      <c r="BI34" s="48"/>
      <c r="BJ34" s="48"/>
      <c r="BK34" s="97" t="s">
        <v>258</v>
      </c>
    </row>
    <row r="35" spans="1:63" ht="285" x14ac:dyDescent="0.25">
      <c r="A35" s="73"/>
      <c r="B35" s="73"/>
      <c r="C35" s="83"/>
      <c r="D35" s="73"/>
      <c r="E35" s="84"/>
      <c r="F35" s="84"/>
      <c r="G35" s="31">
        <v>6244</v>
      </c>
      <c r="H35" s="30" t="s">
        <v>335</v>
      </c>
      <c r="I35" s="30" t="s">
        <v>336</v>
      </c>
      <c r="J35" s="31" t="s">
        <v>138</v>
      </c>
      <c r="K35" s="31" t="s">
        <v>173</v>
      </c>
      <c r="L35" s="30" t="s">
        <v>325</v>
      </c>
      <c r="M35" s="53" t="s">
        <v>61</v>
      </c>
      <c r="N35" s="53" t="s">
        <v>62</v>
      </c>
      <c r="O35" s="53" t="s">
        <v>63</v>
      </c>
      <c r="P35" s="53" t="s">
        <v>337</v>
      </c>
      <c r="Q35" s="53" t="s">
        <v>65</v>
      </c>
      <c r="R35" s="33">
        <v>40</v>
      </c>
      <c r="S35" s="34">
        <v>45168</v>
      </c>
      <c r="T35" s="31" t="s">
        <v>66</v>
      </c>
      <c r="U35" s="91">
        <f t="shared" si="21"/>
        <v>5</v>
      </c>
      <c r="V35" s="90" t="s">
        <v>67</v>
      </c>
      <c r="W35" s="37" t="s">
        <v>68</v>
      </c>
      <c r="X35" s="91">
        <f t="shared" si="0"/>
        <v>10</v>
      </c>
      <c r="Y35" s="80" t="s">
        <v>326</v>
      </c>
      <c r="Z35" s="31" t="s">
        <v>70</v>
      </c>
      <c r="AA35" s="91">
        <f t="shared" si="1"/>
        <v>5</v>
      </c>
      <c r="AB35" s="80" t="s">
        <v>274</v>
      </c>
      <c r="AC35" s="31" t="s">
        <v>72</v>
      </c>
      <c r="AD35" s="91">
        <f t="shared" si="2"/>
        <v>10</v>
      </c>
      <c r="AE35" s="80" t="s">
        <v>338</v>
      </c>
      <c r="AF35" s="31" t="s">
        <v>155</v>
      </c>
      <c r="AG35" s="92">
        <f t="shared" si="19"/>
        <v>5</v>
      </c>
      <c r="AH35" s="81" t="s">
        <v>339</v>
      </c>
      <c r="AI35" s="31" t="s">
        <v>76</v>
      </c>
      <c r="AJ35" s="92">
        <f t="shared" si="3"/>
        <v>5</v>
      </c>
      <c r="AK35" s="81" t="s">
        <v>340</v>
      </c>
      <c r="AL35" s="31" t="s">
        <v>78</v>
      </c>
      <c r="AM35" s="92">
        <f t="shared" si="4"/>
        <v>25</v>
      </c>
      <c r="AN35" s="31" t="s">
        <v>79</v>
      </c>
      <c r="AO35" s="92">
        <f t="shared" si="5"/>
        <v>15</v>
      </c>
      <c r="AP35" s="98"/>
      <c r="AQ35" s="92" t="b">
        <f t="shared" si="6"/>
        <v>0</v>
      </c>
      <c r="AR35" s="31">
        <f t="shared" si="17"/>
        <v>80</v>
      </c>
      <c r="AS35" s="31" t="str">
        <f t="shared" si="7"/>
        <v>MODERADO</v>
      </c>
      <c r="AT35" s="31" t="s">
        <v>112</v>
      </c>
      <c r="AU35" s="30" t="s">
        <v>113</v>
      </c>
      <c r="AV35" s="99" t="s">
        <v>83</v>
      </c>
      <c r="AW35" s="32" t="s">
        <v>84</v>
      </c>
      <c r="AX35" s="93" t="str">
        <f t="shared" si="14"/>
        <v>FUERTE</v>
      </c>
      <c r="AY35" s="31" t="s">
        <v>85</v>
      </c>
      <c r="AZ35" s="94" t="str">
        <f t="shared" si="15"/>
        <v>FUERTE</v>
      </c>
      <c r="BA35" s="81" t="s">
        <v>159</v>
      </c>
      <c r="BB35" s="95" t="str">
        <f t="shared" si="8"/>
        <v>MODERADO</v>
      </c>
      <c r="BC35" s="91">
        <f t="shared" si="9"/>
        <v>5</v>
      </c>
      <c r="BD35" s="31" t="str">
        <f t="shared" si="10"/>
        <v>FUERTE</v>
      </c>
      <c r="BE35" s="91">
        <f t="shared" si="11"/>
        <v>10</v>
      </c>
      <c r="BF35" s="91">
        <f t="shared" si="12"/>
        <v>50</v>
      </c>
      <c r="BG35" s="95" t="str">
        <f t="shared" si="22"/>
        <v>MODERADO</v>
      </c>
      <c r="BH35" s="91">
        <f t="shared" si="13"/>
        <v>50</v>
      </c>
      <c r="BI35" s="49"/>
      <c r="BJ35" s="49"/>
      <c r="BK35" s="89" t="s">
        <v>314</v>
      </c>
    </row>
    <row r="36" spans="1:63" ht="285" x14ac:dyDescent="0.25">
      <c r="A36" s="73">
        <v>1958</v>
      </c>
      <c r="B36" s="74">
        <v>43454</v>
      </c>
      <c r="C36" s="75" t="s">
        <v>341</v>
      </c>
      <c r="D36" s="76" t="s">
        <v>146</v>
      </c>
      <c r="E36" s="77" t="s">
        <v>342</v>
      </c>
      <c r="F36" s="77" t="s">
        <v>343</v>
      </c>
      <c r="G36" s="78">
        <v>5232</v>
      </c>
      <c r="H36" s="79" t="s">
        <v>344</v>
      </c>
      <c r="I36" s="79" t="s">
        <v>345</v>
      </c>
      <c r="J36" s="31" t="s">
        <v>134</v>
      </c>
      <c r="K36" s="31" t="s">
        <v>59</v>
      </c>
      <c r="L36" s="53" t="s">
        <v>346</v>
      </c>
      <c r="M36" s="53" t="s">
        <v>61</v>
      </c>
      <c r="N36" s="53" t="s">
        <v>62</v>
      </c>
      <c r="O36" s="53" t="s">
        <v>63</v>
      </c>
      <c r="P36" s="53" t="s">
        <v>64</v>
      </c>
      <c r="Q36" s="53" t="s">
        <v>65</v>
      </c>
      <c r="R36" s="33">
        <v>40</v>
      </c>
      <c r="S36" s="34">
        <v>45072</v>
      </c>
      <c r="T36" s="31" t="s">
        <v>66</v>
      </c>
      <c r="U36" s="35">
        <f t="shared" si="21"/>
        <v>5</v>
      </c>
      <c r="V36" s="90" t="s">
        <v>67</v>
      </c>
      <c r="W36" s="37" t="s">
        <v>68</v>
      </c>
      <c r="X36" s="35">
        <f t="shared" si="0"/>
        <v>10</v>
      </c>
      <c r="Y36" s="80" t="s">
        <v>347</v>
      </c>
      <c r="Z36" s="31" t="s">
        <v>70</v>
      </c>
      <c r="AA36" s="91">
        <f t="shared" si="1"/>
        <v>5</v>
      </c>
      <c r="AB36" s="80" t="s">
        <v>274</v>
      </c>
      <c r="AC36" s="31" t="s">
        <v>72</v>
      </c>
      <c r="AD36" s="35">
        <f t="shared" si="2"/>
        <v>10</v>
      </c>
      <c r="AE36" s="80" t="s">
        <v>165</v>
      </c>
      <c r="AF36" s="31" t="s">
        <v>155</v>
      </c>
      <c r="AG36" s="40">
        <f t="shared" si="19"/>
        <v>5</v>
      </c>
      <c r="AH36" s="81" t="s">
        <v>348</v>
      </c>
      <c r="AI36" s="31" t="s">
        <v>76</v>
      </c>
      <c r="AJ36" s="40">
        <f t="shared" si="3"/>
        <v>5</v>
      </c>
      <c r="AK36" s="81" t="s">
        <v>349</v>
      </c>
      <c r="AL36" s="31" t="s">
        <v>78</v>
      </c>
      <c r="AM36" s="40">
        <f t="shared" si="4"/>
        <v>25</v>
      </c>
      <c r="AN36" s="31" t="s">
        <v>79</v>
      </c>
      <c r="AO36" s="40">
        <f t="shared" si="5"/>
        <v>15</v>
      </c>
      <c r="AP36" s="98" t="s">
        <v>80</v>
      </c>
      <c r="AQ36" s="40">
        <f t="shared" si="6"/>
        <v>5</v>
      </c>
      <c r="AR36" s="31">
        <f t="shared" si="17"/>
        <v>85</v>
      </c>
      <c r="AS36" s="31" t="str">
        <f t="shared" si="7"/>
        <v>MODERADO</v>
      </c>
      <c r="AT36" s="31" t="s">
        <v>81</v>
      </c>
      <c r="AU36" s="30" t="s">
        <v>350</v>
      </c>
      <c r="AV36" s="99" t="s">
        <v>83</v>
      </c>
      <c r="AW36" s="32" t="s">
        <v>84</v>
      </c>
      <c r="AX36" s="42" t="str">
        <f t="shared" si="14"/>
        <v>FUERTE</v>
      </c>
      <c r="AY36" s="31" t="s">
        <v>85</v>
      </c>
      <c r="AZ36" s="43" t="str">
        <f t="shared" si="15"/>
        <v>FUERTE</v>
      </c>
      <c r="BA36" s="81" t="s">
        <v>159</v>
      </c>
      <c r="BB36" s="44" t="str">
        <f t="shared" si="8"/>
        <v>MODERADO</v>
      </c>
      <c r="BC36" s="35">
        <f t="shared" si="9"/>
        <v>5</v>
      </c>
      <c r="BD36" s="31" t="str">
        <f t="shared" si="10"/>
        <v>FUERTE</v>
      </c>
      <c r="BE36" s="35">
        <f t="shared" si="11"/>
        <v>10</v>
      </c>
      <c r="BF36" s="35">
        <f t="shared" si="12"/>
        <v>50</v>
      </c>
      <c r="BG36" s="44" t="str">
        <f t="shared" si="22"/>
        <v>MODERADO</v>
      </c>
      <c r="BH36" s="35">
        <f t="shared" si="13"/>
        <v>50</v>
      </c>
      <c r="BI36" s="45">
        <f t="shared" si="18"/>
        <v>50</v>
      </c>
      <c r="BJ36" s="45" t="str">
        <f>IF(BI36=100,"FUERTE",IF(BI36&gt;=50,"MODERADO","DÉBIL"))</f>
        <v>MODERADO</v>
      </c>
      <c r="BK36" s="97" t="s">
        <v>258</v>
      </c>
    </row>
    <row r="37" spans="1:63" ht="285" x14ac:dyDescent="0.25">
      <c r="A37" s="73"/>
      <c r="B37" s="73"/>
      <c r="C37" s="83"/>
      <c r="D37" s="73"/>
      <c r="E37" s="87"/>
      <c r="F37" s="87"/>
      <c r="G37" s="78">
        <v>5233</v>
      </c>
      <c r="H37" s="79" t="s">
        <v>351</v>
      </c>
      <c r="I37" s="79" t="s">
        <v>352</v>
      </c>
      <c r="J37" s="31" t="s">
        <v>58</v>
      </c>
      <c r="K37" s="31" t="s">
        <v>59</v>
      </c>
      <c r="L37" s="30" t="s">
        <v>353</v>
      </c>
      <c r="M37" s="53" t="s">
        <v>61</v>
      </c>
      <c r="N37" s="53" t="s">
        <v>62</v>
      </c>
      <c r="O37" s="53" t="s">
        <v>63</v>
      </c>
      <c r="P37" s="53" t="s">
        <v>64</v>
      </c>
      <c r="Q37" s="53" t="s">
        <v>65</v>
      </c>
      <c r="R37" s="33">
        <v>40</v>
      </c>
      <c r="S37" s="34">
        <v>45082</v>
      </c>
      <c r="T37" s="31" t="s">
        <v>66</v>
      </c>
      <c r="U37" s="35">
        <f t="shared" si="21"/>
        <v>5</v>
      </c>
      <c r="V37" s="90" t="s">
        <v>67</v>
      </c>
      <c r="W37" s="37" t="s">
        <v>68</v>
      </c>
      <c r="X37" s="35">
        <f t="shared" si="0"/>
        <v>10</v>
      </c>
      <c r="Y37" s="80" t="s">
        <v>347</v>
      </c>
      <c r="Z37" s="31" t="s">
        <v>70</v>
      </c>
      <c r="AA37" s="91">
        <f t="shared" si="1"/>
        <v>5</v>
      </c>
      <c r="AB37" s="80" t="s">
        <v>274</v>
      </c>
      <c r="AC37" s="31" t="s">
        <v>72</v>
      </c>
      <c r="AD37" s="35">
        <f t="shared" si="2"/>
        <v>10</v>
      </c>
      <c r="AE37" s="80" t="s">
        <v>354</v>
      </c>
      <c r="AF37" s="31" t="s">
        <v>155</v>
      </c>
      <c r="AG37" s="40">
        <f t="shared" si="19"/>
        <v>5</v>
      </c>
      <c r="AH37" s="81" t="s">
        <v>355</v>
      </c>
      <c r="AI37" s="31" t="s">
        <v>76</v>
      </c>
      <c r="AJ37" s="40">
        <f t="shared" si="3"/>
        <v>5</v>
      </c>
      <c r="AK37" s="81" t="s">
        <v>356</v>
      </c>
      <c r="AL37" s="31" t="s">
        <v>78</v>
      </c>
      <c r="AM37" s="40">
        <f t="shared" si="4"/>
        <v>25</v>
      </c>
      <c r="AN37" s="31" t="s">
        <v>79</v>
      </c>
      <c r="AO37" s="40">
        <f t="shared" si="5"/>
        <v>15</v>
      </c>
      <c r="AP37" s="98" t="s">
        <v>80</v>
      </c>
      <c r="AQ37" s="40">
        <f t="shared" si="6"/>
        <v>5</v>
      </c>
      <c r="AR37" s="31">
        <f t="shared" si="17"/>
        <v>85</v>
      </c>
      <c r="AS37" s="31" t="str">
        <f t="shared" si="7"/>
        <v>MODERADO</v>
      </c>
      <c r="AT37" s="31" t="s">
        <v>81</v>
      </c>
      <c r="AU37" s="30" t="s">
        <v>357</v>
      </c>
      <c r="AV37" s="99" t="s">
        <v>83</v>
      </c>
      <c r="AW37" s="32" t="s">
        <v>84</v>
      </c>
      <c r="AX37" s="42" t="str">
        <f t="shared" si="14"/>
        <v>FUERTE</v>
      </c>
      <c r="AY37" s="31" t="s">
        <v>85</v>
      </c>
      <c r="AZ37" s="43" t="str">
        <f t="shared" si="15"/>
        <v>FUERTE</v>
      </c>
      <c r="BA37" s="81" t="s">
        <v>159</v>
      </c>
      <c r="BB37" s="44" t="str">
        <f t="shared" si="8"/>
        <v>MODERADO</v>
      </c>
      <c r="BC37" s="35">
        <f t="shared" si="9"/>
        <v>5</v>
      </c>
      <c r="BD37" s="31" t="str">
        <f t="shared" si="10"/>
        <v>FUERTE</v>
      </c>
      <c r="BE37" s="35">
        <f t="shared" si="11"/>
        <v>10</v>
      </c>
      <c r="BF37" s="35">
        <f t="shared" si="12"/>
        <v>50</v>
      </c>
      <c r="BG37" s="44" t="str">
        <f t="shared" si="22"/>
        <v>MODERADO</v>
      </c>
      <c r="BH37" s="35">
        <f t="shared" si="13"/>
        <v>50</v>
      </c>
      <c r="BI37" s="48"/>
      <c r="BJ37" s="48"/>
      <c r="BK37" s="97" t="s">
        <v>258</v>
      </c>
    </row>
    <row r="38" spans="1:63" ht="285" x14ac:dyDescent="0.25">
      <c r="A38" s="73"/>
      <c r="B38" s="73"/>
      <c r="C38" s="83"/>
      <c r="D38" s="73"/>
      <c r="E38" s="87"/>
      <c r="F38" s="87"/>
      <c r="G38" s="78">
        <v>6228</v>
      </c>
      <c r="H38" s="79" t="s">
        <v>358</v>
      </c>
      <c r="I38" s="79" t="s">
        <v>358</v>
      </c>
      <c r="J38" s="31" t="s">
        <v>138</v>
      </c>
      <c r="K38" s="31" t="s">
        <v>59</v>
      </c>
      <c r="L38" s="53" t="s">
        <v>346</v>
      </c>
      <c r="M38" s="53" t="s">
        <v>61</v>
      </c>
      <c r="N38" s="53" t="s">
        <v>62</v>
      </c>
      <c r="O38" s="53" t="s">
        <v>63</v>
      </c>
      <c r="P38" s="53" t="s">
        <v>64</v>
      </c>
      <c r="Q38" s="53" t="s">
        <v>65</v>
      </c>
      <c r="R38" s="33">
        <v>40</v>
      </c>
      <c r="S38" s="34">
        <v>45082</v>
      </c>
      <c r="T38" s="31" t="s">
        <v>66</v>
      </c>
      <c r="U38" s="35">
        <f t="shared" si="21"/>
        <v>5</v>
      </c>
      <c r="V38" s="90" t="s">
        <v>67</v>
      </c>
      <c r="W38" s="37" t="s">
        <v>68</v>
      </c>
      <c r="X38" s="35">
        <f t="shared" si="0"/>
        <v>10</v>
      </c>
      <c r="Y38" s="80" t="s">
        <v>347</v>
      </c>
      <c r="Z38" s="31" t="s">
        <v>70</v>
      </c>
      <c r="AA38" s="91">
        <f t="shared" si="1"/>
        <v>5</v>
      </c>
      <c r="AB38" s="80" t="s">
        <v>274</v>
      </c>
      <c r="AC38" s="31" t="s">
        <v>72</v>
      </c>
      <c r="AD38" s="35">
        <f t="shared" si="2"/>
        <v>10</v>
      </c>
      <c r="AE38" s="80" t="s">
        <v>359</v>
      </c>
      <c r="AF38" s="31" t="s">
        <v>155</v>
      </c>
      <c r="AG38" s="40">
        <f t="shared" si="19"/>
        <v>5</v>
      </c>
      <c r="AH38" s="81" t="s">
        <v>360</v>
      </c>
      <c r="AI38" s="31" t="s">
        <v>76</v>
      </c>
      <c r="AJ38" s="40">
        <f t="shared" si="3"/>
        <v>5</v>
      </c>
      <c r="AK38" s="81" t="s">
        <v>361</v>
      </c>
      <c r="AL38" s="31" t="s">
        <v>78</v>
      </c>
      <c r="AM38" s="40">
        <f t="shared" si="4"/>
        <v>25</v>
      </c>
      <c r="AN38" s="31" t="s">
        <v>79</v>
      </c>
      <c r="AO38" s="40">
        <f t="shared" si="5"/>
        <v>15</v>
      </c>
      <c r="AP38" s="98" t="s">
        <v>80</v>
      </c>
      <c r="AQ38" s="40">
        <f t="shared" si="6"/>
        <v>5</v>
      </c>
      <c r="AR38" s="31">
        <f t="shared" si="17"/>
        <v>85</v>
      </c>
      <c r="AS38" s="31" t="str">
        <f t="shared" si="7"/>
        <v>MODERADO</v>
      </c>
      <c r="AT38" s="31" t="s">
        <v>81</v>
      </c>
      <c r="AU38" s="30" t="s">
        <v>362</v>
      </c>
      <c r="AV38" s="99" t="s">
        <v>83</v>
      </c>
      <c r="AW38" s="32" t="s">
        <v>84</v>
      </c>
      <c r="AX38" s="42" t="str">
        <f t="shared" si="14"/>
        <v>FUERTE</v>
      </c>
      <c r="AY38" s="31" t="s">
        <v>85</v>
      </c>
      <c r="AZ38" s="43" t="str">
        <f t="shared" si="15"/>
        <v>FUERTE</v>
      </c>
      <c r="BA38" s="81" t="s">
        <v>159</v>
      </c>
      <c r="BB38" s="44" t="str">
        <f t="shared" si="8"/>
        <v>MODERADO</v>
      </c>
      <c r="BC38" s="35">
        <f t="shared" si="9"/>
        <v>5</v>
      </c>
      <c r="BD38" s="31" t="str">
        <f t="shared" si="10"/>
        <v>FUERTE</v>
      </c>
      <c r="BE38" s="35">
        <f t="shared" si="11"/>
        <v>10</v>
      </c>
      <c r="BF38" s="35">
        <f t="shared" si="12"/>
        <v>50</v>
      </c>
      <c r="BG38" s="44" t="str">
        <f t="shared" si="22"/>
        <v>MODERADO</v>
      </c>
      <c r="BH38" s="35">
        <f t="shared" si="13"/>
        <v>50</v>
      </c>
      <c r="BI38" s="48"/>
      <c r="BJ38" s="48"/>
      <c r="BK38" s="97" t="s">
        <v>258</v>
      </c>
    </row>
    <row r="39" spans="1:63" ht="285" x14ac:dyDescent="0.25">
      <c r="A39" s="73"/>
      <c r="B39" s="73"/>
      <c r="C39" s="83"/>
      <c r="D39" s="73"/>
      <c r="E39" s="84"/>
      <c r="F39" s="84"/>
      <c r="G39" s="78">
        <v>6229</v>
      </c>
      <c r="H39" s="79" t="s">
        <v>363</v>
      </c>
      <c r="I39" s="79" t="s">
        <v>364</v>
      </c>
      <c r="J39" s="31" t="s">
        <v>138</v>
      </c>
      <c r="K39" s="31" t="s">
        <v>59</v>
      </c>
      <c r="L39" s="53" t="s">
        <v>346</v>
      </c>
      <c r="M39" s="53" t="s">
        <v>365</v>
      </c>
      <c r="N39" s="53" t="s">
        <v>62</v>
      </c>
      <c r="O39" s="53" t="s">
        <v>63</v>
      </c>
      <c r="P39" s="53" t="s">
        <v>64</v>
      </c>
      <c r="Q39" s="53" t="s">
        <v>65</v>
      </c>
      <c r="R39" s="33">
        <v>25</v>
      </c>
      <c r="S39" s="34">
        <v>45082</v>
      </c>
      <c r="T39" s="31" t="s">
        <v>66</v>
      </c>
      <c r="U39" s="35">
        <f t="shared" si="21"/>
        <v>5</v>
      </c>
      <c r="V39" s="90" t="s">
        <v>67</v>
      </c>
      <c r="W39" s="37" t="s">
        <v>68</v>
      </c>
      <c r="X39" s="35">
        <f t="shared" si="0"/>
        <v>10</v>
      </c>
      <c r="Y39" s="80" t="s">
        <v>347</v>
      </c>
      <c r="Z39" s="31" t="s">
        <v>70</v>
      </c>
      <c r="AA39" s="91">
        <f t="shared" si="1"/>
        <v>5</v>
      </c>
      <c r="AB39" s="80" t="s">
        <v>274</v>
      </c>
      <c r="AC39" s="31" t="s">
        <v>72</v>
      </c>
      <c r="AD39" s="35">
        <f t="shared" si="2"/>
        <v>10</v>
      </c>
      <c r="AE39" s="80" t="s">
        <v>359</v>
      </c>
      <c r="AF39" s="31" t="s">
        <v>155</v>
      </c>
      <c r="AG39" s="40">
        <f t="shared" si="19"/>
        <v>5</v>
      </c>
      <c r="AH39" s="81" t="s">
        <v>366</v>
      </c>
      <c r="AI39" s="31" t="s">
        <v>76</v>
      </c>
      <c r="AJ39" s="40">
        <f t="shared" si="3"/>
        <v>5</v>
      </c>
      <c r="AK39" s="81" t="s">
        <v>367</v>
      </c>
      <c r="AL39" s="31" t="s">
        <v>368</v>
      </c>
      <c r="AM39" s="40">
        <f t="shared" si="4"/>
        <v>10</v>
      </c>
      <c r="AN39" s="31" t="s">
        <v>79</v>
      </c>
      <c r="AO39" s="40">
        <f t="shared" si="5"/>
        <v>15</v>
      </c>
      <c r="AP39" s="98" t="s">
        <v>80</v>
      </c>
      <c r="AQ39" s="40">
        <f t="shared" si="6"/>
        <v>5</v>
      </c>
      <c r="AR39" s="31">
        <f t="shared" si="17"/>
        <v>70</v>
      </c>
      <c r="AS39" s="31" t="str">
        <f t="shared" si="7"/>
        <v>DÉBIL</v>
      </c>
      <c r="AT39" s="31" t="s">
        <v>81</v>
      </c>
      <c r="AU39" s="30" t="s">
        <v>369</v>
      </c>
      <c r="AV39" s="99" t="s">
        <v>83</v>
      </c>
      <c r="AW39" s="32" t="s">
        <v>84</v>
      </c>
      <c r="AX39" s="42" t="str">
        <f t="shared" si="14"/>
        <v>FUERTE</v>
      </c>
      <c r="AY39" s="31" t="s">
        <v>85</v>
      </c>
      <c r="AZ39" s="43" t="str">
        <f t="shared" si="15"/>
        <v>FUERTE</v>
      </c>
      <c r="BA39" s="81" t="s">
        <v>159</v>
      </c>
      <c r="BB39" s="44" t="str">
        <f>+AS39</f>
        <v>DÉBIL</v>
      </c>
      <c r="BC39" s="35">
        <f t="shared" si="9"/>
        <v>1</v>
      </c>
      <c r="BD39" s="31" t="str">
        <f t="shared" si="10"/>
        <v>FUERTE</v>
      </c>
      <c r="BE39" s="35">
        <f t="shared" si="11"/>
        <v>10</v>
      </c>
      <c r="BF39" s="35">
        <f t="shared" si="12"/>
        <v>10</v>
      </c>
      <c r="BG39" s="44" t="str">
        <f t="shared" si="22"/>
        <v>DÉBIL</v>
      </c>
      <c r="BH39" s="35">
        <f t="shared" si="13"/>
        <v>0</v>
      </c>
      <c r="BI39" s="49"/>
      <c r="BJ39" s="49"/>
      <c r="BK39" s="97" t="s">
        <v>258</v>
      </c>
    </row>
    <row r="40" spans="1:63" ht="409.5" x14ac:dyDescent="0.25">
      <c r="A40" s="78">
        <v>1959</v>
      </c>
      <c r="B40" s="100">
        <v>43132</v>
      </c>
      <c r="C40" s="79" t="s">
        <v>370</v>
      </c>
      <c r="D40" s="101" t="s">
        <v>146</v>
      </c>
      <c r="E40" s="79" t="s">
        <v>371</v>
      </c>
      <c r="F40" s="79" t="s">
        <v>372</v>
      </c>
      <c r="G40" s="78">
        <v>5235</v>
      </c>
      <c r="H40" s="79" t="s">
        <v>373</v>
      </c>
      <c r="I40" s="79" t="s">
        <v>374</v>
      </c>
      <c r="J40" s="31" t="s">
        <v>138</v>
      </c>
      <c r="K40" s="31" t="s">
        <v>59</v>
      </c>
      <c r="L40" s="53" t="s">
        <v>375</v>
      </c>
      <c r="M40" s="53" t="s">
        <v>61</v>
      </c>
      <c r="N40" s="53" t="s">
        <v>62</v>
      </c>
      <c r="O40" s="53" t="s">
        <v>63</v>
      </c>
      <c r="P40" s="53" t="s">
        <v>64</v>
      </c>
      <c r="Q40" s="53" t="s">
        <v>65</v>
      </c>
      <c r="R40" s="33">
        <v>40</v>
      </c>
      <c r="S40" s="34">
        <v>45070</v>
      </c>
      <c r="T40" s="31" t="s">
        <v>66</v>
      </c>
      <c r="U40" s="35">
        <f t="shared" si="21"/>
        <v>5</v>
      </c>
      <c r="V40" s="90" t="s">
        <v>67</v>
      </c>
      <c r="W40" s="37" t="s">
        <v>68</v>
      </c>
      <c r="X40" s="35">
        <f t="shared" si="0"/>
        <v>10</v>
      </c>
      <c r="Y40" s="80" t="s">
        <v>376</v>
      </c>
      <c r="Z40" s="31" t="s">
        <v>70</v>
      </c>
      <c r="AA40" s="91">
        <f t="shared" si="1"/>
        <v>5</v>
      </c>
      <c r="AB40" s="80" t="s">
        <v>274</v>
      </c>
      <c r="AC40" s="31" t="s">
        <v>72</v>
      </c>
      <c r="AD40" s="35">
        <f t="shared" si="2"/>
        <v>10</v>
      </c>
      <c r="AE40" s="80" t="s">
        <v>359</v>
      </c>
      <c r="AF40" s="31" t="s">
        <v>155</v>
      </c>
      <c r="AG40" s="40">
        <f t="shared" si="19"/>
        <v>5</v>
      </c>
      <c r="AH40" s="81" t="s">
        <v>377</v>
      </c>
      <c r="AI40" s="31" t="s">
        <v>76</v>
      </c>
      <c r="AJ40" s="40">
        <f t="shared" si="3"/>
        <v>5</v>
      </c>
      <c r="AK40" s="81" t="s">
        <v>378</v>
      </c>
      <c r="AL40" s="31" t="s">
        <v>78</v>
      </c>
      <c r="AM40" s="40">
        <f t="shared" si="4"/>
        <v>25</v>
      </c>
      <c r="AN40" s="31" t="s">
        <v>79</v>
      </c>
      <c r="AO40" s="40">
        <f t="shared" si="5"/>
        <v>15</v>
      </c>
      <c r="AP40" s="98" t="s">
        <v>80</v>
      </c>
      <c r="AQ40" s="40">
        <f t="shared" si="6"/>
        <v>5</v>
      </c>
      <c r="AR40" s="31">
        <f t="shared" si="17"/>
        <v>85</v>
      </c>
      <c r="AS40" s="31" t="str">
        <f t="shared" si="7"/>
        <v>MODERADO</v>
      </c>
      <c r="AT40" s="31" t="s">
        <v>81</v>
      </c>
      <c r="AU40" s="30" t="s">
        <v>379</v>
      </c>
      <c r="AV40" s="99" t="s">
        <v>83</v>
      </c>
      <c r="AW40" s="32" t="s">
        <v>84</v>
      </c>
      <c r="AX40" s="42" t="str">
        <f t="shared" si="14"/>
        <v>FUERTE</v>
      </c>
      <c r="AY40" s="31" t="s">
        <v>85</v>
      </c>
      <c r="AZ40" s="43" t="str">
        <f t="shared" si="15"/>
        <v>FUERTE</v>
      </c>
      <c r="BA40" s="81" t="s">
        <v>159</v>
      </c>
      <c r="BB40" s="44" t="str">
        <f t="shared" si="8"/>
        <v>MODERADO</v>
      </c>
      <c r="BC40" s="35">
        <f t="shared" si="9"/>
        <v>5</v>
      </c>
      <c r="BD40" s="31" t="str">
        <f t="shared" si="10"/>
        <v>FUERTE</v>
      </c>
      <c r="BE40" s="35">
        <f t="shared" si="11"/>
        <v>10</v>
      </c>
      <c r="BF40" s="35">
        <f t="shared" si="12"/>
        <v>50</v>
      </c>
      <c r="BG40" s="44" t="str">
        <f t="shared" si="22"/>
        <v>MODERADO</v>
      </c>
      <c r="BH40" s="35">
        <f t="shared" si="13"/>
        <v>50</v>
      </c>
      <c r="BI40" s="31">
        <f>+AVERAGE(BH40)</f>
        <v>50</v>
      </c>
      <c r="BJ40" s="96" t="str">
        <f>IF(BI40=100,"FUERTE",IF(BI40&gt;=50,"MODERADO","DÉBIL"))</f>
        <v>MODERADO</v>
      </c>
      <c r="BK40" s="89" t="s">
        <v>314</v>
      </c>
    </row>
    <row r="41" spans="1:63" ht="285" x14ac:dyDescent="0.25">
      <c r="A41" s="73">
        <v>1961</v>
      </c>
      <c r="B41" s="74">
        <v>43490</v>
      </c>
      <c r="C41" s="75" t="s">
        <v>52</v>
      </c>
      <c r="D41" s="76" t="s">
        <v>146</v>
      </c>
      <c r="E41" s="77" t="s">
        <v>380</v>
      </c>
      <c r="F41" s="77" t="s">
        <v>249</v>
      </c>
      <c r="G41" s="78">
        <v>5239</v>
      </c>
      <c r="H41" s="79" t="s">
        <v>381</v>
      </c>
      <c r="I41" s="79" t="s">
        <v>382</v>
      </c>
      <c r="J41" s="31" t="s">
        <v>105</v>
      </c>
      <c r="K41" s="31" t="s">
        <v>59</v>
      </c>
      <c r="L41" s="30" t="s">
        <v>383</v>
      </c>
      <c r="M41" s="53" t="s">
        <v>61</v>
      </c>
      <c r="N41" s="53" t="s">
        <v>62</v>
      </c>
      <c r="O41" s="53" t="s">
        <v>63</v>
      </c>
      <c r="P41" s="53" t="s">
        <v>64</v>
      </c>
      <c r="Q41" s="53" t="s">
        <v>65</v>
      </c>
      <c r="R41" s="33">
        <v>40</v>
      </c>
      <c r="S41" s="34">
        <v>45077</v>
      </c>
      <c r="T41" s="31" t="s">
        <v>66</v>
      </c>
      <c r="U41" s="35">
        <f t="shared" si="21"/>
        <v>5</v>
      </c>
      <c r="V41" s="90" t="s">
        <v>67</v>
      </c>
      <c r="W41" s="37" t="s">
        <v>68</v>
      </c>
      <c r="X41" s="35">
        <f t="shared" si="0"/>
        <v>10</v>
      </c>
      <c r="Y41" s="80" t="s">
        <v>384</v>
      </c>
      <c r="Z41" s="31" t="s">
        <v>70</v>
      </c>
      <c r="AA41" s="91">
        <f t="shared" si="1"/>
        <v>5</v>
      </c>
      <c r="AB41" s="80" t="s">
        <v>274</v>
      </c>
      <c r="AC41" s="31" t="s">
        <v>215</v>
      </c>
      <c r="AD41" s="35">
        <f t="shared" si="2"/>
        <v>0</v>
      </c>
      <c r="AE41" s="80" t="s">
        <v>385</v>
      </c>
      <c r="AF41" s="31" t="s">
        <v>74</v>
      </c>
      <c r="AG41" s="40">
        <f t="shared" si="19"/>
        <v>0</v>
      </c>
      <c r="AH41" s="81" t="s">
        <v>386</v>
      </c>
      <c r="AI41" s="31" t="s">
        <v>76</v>
      </c>
      <c r="AJ41" s="40">
        <f t="shared" si="3"/>
        <v>5</v>
      </c>
      <c r="AK41" s="81" t="s">
        <v>387</v>
      </c>
      <c r="AL41" s="31" t="s">
        <v>78</v>
      </c>
      <c r="AM41" s="40">
        <f t="shared" si="4"/>
        <v>25</v>
      </c>
      <c r="AN41" s="31" t="s">
        <v>79</v>
      </c>
      <c r="AO41" s="40">
        <f t="shared" si="5"/>
        <v>15</v>
      </c>
      <c r="AP41" s="98"/>
      <c r="AQ41" s="40" t="b">
        <f t="shared" si="6"/>
        <v>0</v>
      </c>
      <c r="AR41" s="31">
        <f t="shared" si="17"/>
        <v>65</v>
      </c>
      <c r="AS41" s="31" t="str">
        <f t="shared" si="7"/>
        <v>DÉBIL</v>
      </c>
      <c r="AT41" s="31" t="s">
        <v>81</v>
      </c>
      <c r="AU41" s="30" t="s">
        <v>388</v>
      </c>
      <c r="AV41" s="99" t="s">
        <v>83</v>
      </c>
      <c r="AW41" s="32" t="s">
        <v>84</v>
      </c>
      <c r="AX41" s="42" t="str">
        <f t="shared" si="14"/>
        <v>FUERTE</v>
      </c>
      <c r="AY41" s="31" t="s">
        <v>85</v>
      </c>
      <c r="AZ41" s="43" t="str">
        <f t="shared" si="15"/>
        <v>FUERTE</v>
      </c>
      <c r="BA41" s="81" t="s">
        <v>159</v>
      </c>
      <c r="BB41" s="44" t="str">
        <f t="shared" si="8"/>
        <v>DÉBIL</v>
      </c>
      <c r="BC41" s="35">
        <f t="shared" si="9"/>
        <v>1</v>
      </c>
      <c r="BD41" s="31" t="str">
        <f t="shared" si="10"/>
        <v>FUERTE</v>
      </c>
      <c r="BE41" s="35">
        <f t="shared" si="11"/>
        <v>10</v>
      </c>
      <c r="BF41" s="35">
        <f t="shared" si="12"/>
        <v>10</v>
      </c>
      <c r="BG41" s="44" t="str">
        <f t="shared" si="22"/>
        <v>DÉBIL</v>
      </c>
      <c r="BH41" s="35">
        <f t="shared" si="13"/>
        <v>0</v>
      </c>
      <c r="BI41" s="45">
        <f t="shared" si="18"/>
        <v>33.333333333333336</v>
      </c>
      <c r="BJ41" s="45" t="str">
        <f>IF(BI41=100,"FUERTE",IF(BI41&gt;=50,"MODERADO","DÉBIL"))</f>
        <v>DÉBIL</v>
      </c>
      <c r="BK41" s="89" t="s">
        <v>314</v>
      </c>
    </row>
    <row r="42" spans="1:63" ht="285" x14ac:dyDescent="0.25">
      <c r="A42" s="73"/>
      <c r="B42" s="73"/>
      <c r="C42" s="83"/>
      <c r="D42" s="73"/>
      <c r="E42" s="87"/>
      <c r="F42" s="87"/>
      <c r="G42" s="78">
        <v>5241</v>
      </c>
      <c r="H42" s="79" t="s">
        <v>389</v>
      </c>
      <c r="I42" s="79" t="s">
        <v>390</v>
      </c>
      <c r="J42" s="31" t="s">
        <v>134</v>
      </c>
      <c r="K42" s="31" t="s">
        <v>224</v>
      </c>
      <c r="L42" s="30" t="s">
        <v>383</v>
      </c>
      <c r="M42" s="53" t="s">
        <v>61</v>
      </c>
      <c r="N42" s="53" t="s">
        <v>62</v>
      </c>
      <c r="O42" s="53" t="s">
        <v>63</v>
      </c>
      <c r="P42" s="53" t="s">
        <v>64</v>
      </c>
      <c r="Q42" s="53" t="s">
        <v>65</v>
      </c>
      <c r="R42" s="33">
        <v>40</v>
      </c>
      <c r="S42" s="34">
        <v>45077</v>
      </c>
      <c r="T42" s="31" t="s">
        <v>66</v>
      </c>
      <c r="U42" s="35">
        <f t="shared" si="21"/>
        <v>5</v>
      </c>
      <c r="V42" s="90" t="s">
        <v>67</v>
      </c>
      <c r="W42" s="37" t="s">
        <v>68</v>
      </c>
      <c r="X42" s="35">
        <f t="shared" si="0"/>
        <v>10</v>
      </c>
      <c r="Y42" s="80" t="s">
        <v>384</v>
      </c>
      <c r="Z42" s="31" t="s">
        <v>70</v>
      </c>
      <c r="AA42" s="91">
        <f t="shared" si="1"/>
        <v>5</v>
      </c>
      <c r="AB42" s="80" t="s">
        <v>274</v>
      </c>
      <c r="AC42" s="31" t="s">
        <v>72</v>
      </c>
      <c r="AD42" s="35">
        <f t="shared" si="2"/>
        <v>10</v>
      </c>
      <c r="AE42" s="80" t="s">
        <v>165</v>
      </c>
      <c r="AF42" s="31" t="s">
        <v>74</v>
      </c>
      <c r="AG42" s="40">
        <f t="shared" si="19"/>
        <v>0</v>
      </c>
      <c r="AH42" s="81" t="s">
        <v>391</v>
      </c>
      <c r="AI42" s="31" t="s">
        <v>76</v>
      </c>
      <c r="AJ42" s="40">
        <f t="shared" si="3"/>
        <v>5</v>
      </c>
      <c r="AK42" s="81" t="s">
        <v>392</v>
      </c>
      <c r="AL42" s="31" t="s">
        <v>78</v>
      </c>
      <c r="AM42" s="40">
        <f t="shared" si="4"/>
        <v>25</v>
      </c>
      <c r="AN42" s="31" t="s">
        <v>79</v>
      </c>
      <c r="AO42" s="40">
        <f t="shared" si="5"/>
        <v>15</v>
      </c>
      <c r="AP42" s="98"/>
      <c r="AQ42" s="40" t="b">
        <f t="shared" si="6"/>
        <v>0</v>
      </c>
      <c r="AR42" s="31">
        <f t="shared" si="17"/>
        <v>75</v>
      </c>
      <c r="AS42" s="31" t="str">
        <f t="shared" si="7"/>
        <v>MODERADO</v>
      </c>
      <c r="AT42" s="31" t="s">
        <v>81</v>
      </c>
      <c r="AU42" s="30" t="s">
        <v>388</v>
      </c>
      <c r="AV42" s="99" t="s">
        <v>83</v>
      </c>
      <c r="AW42" s="32" t="s">
        <v>84</v>
      </c>
      <c r="AX42" s="42" t="str">
        <f t="shared" si="14"/>
        <v>FUERTE</v>
      </c>
      <c r="AY42" s="31" t="s">
        <v>85</v>
      </c>
      <c r="AZ42" s="43" t="str">
        <f t="shared" si="15"/>
        <v>FUERTE</v>
      </c>
      <c r="BA42" s="81" t="s">
        <v>159</v>
      </c>
      <c r="BB42" s="44" t="str">
        <f t="shared" si="8"/>
        <v>MODERADO</v>
      </c>
      <c r="BC42" s="35">
        <f t="shared" si="9"/>
        <v>5</v>
      </c>
      <c r="BD42" s="31" t="str">
        <f t="shared" si="10"/>
        <v>FUERTE</v>
      </c>
      <c r="BE42" s="35">
        <f t="shared" si="11"/>
        <v>10</v>
      </c>
      <c r="BF42" s="35">
        <f t="shared" si="12"/>
        <v>50</v>
      </c>
      <c r="BG42" s="44" t="str">
        <f t="shared" si="22"/>
        <v>MODERADO</v>
      </c>
      <c r="BH42" s="35">
        <f t="shared" si="13"/>
        <v>50</v>
      </c>
      <c r="BI42" s="48"/>
      <c r="BJ42" s="48"/>
      <c r="BK42" s="89" t="s">
        <v>393</v>
      </c>
    </row>
    <row r="43" spans="1:63" ht="313.5" x14ac:dyDescent="0.25">
      <c r="A43" s="73"/>
      <c r="B43" s="73"/>
      <c r="C43" s="83"/>
      <c r="D43" s="73"/>
      <c r="E43" s="84"/>
      <c r="F43" s="84"/>
      <c r="G43" s="78">
        <v>5242</v>
      </c>
      <c r="H43" s="79" t="s">
        <v>394</v>
      </c>
      <c r="I43" s="79" t="s">
        <v>395</v>
      </c>
      <c r="J43" s="31" t="s">
        <v>58</v>
      </c>
      <c r="K43" s="31" t="s">
        <v>59</v>
      </c>
      <c r="L43" s="30" t="s">
        <v>396</v>
      </c>
      <c r="M43" s="53" t="s">
        <v>61</v>
      </c>
      <c r="N43" s="53" t="s">
        <v>62</v>
      </c>
      <c r="O43" s="53" t="s">
        <v>63</v>
      </c>
      <c r="P43" s="53" t="s">
        <v>64</v>
      </c>
      <c r="Q43" s="53" t="s">
        <v>65</v>
      </c>
      <c r="R43" s="33">
        <v>40</v>
      </c>
      <c r="S43" s="34">
        <v>45077</v>
      </c>
      <c r="T43" s="31" t="s">
        <v>66</v>
      </c>
      <c r="U43" s="35">
        <f t="shared" si="21"/>
        <v>5</v>
      </c>
      <c r="V43" s="90" t="s">
        <v>67</v>
      </c>
      <c r="W43" s="37" t="s">
        <v>68</v>
      </c>
      <c r="X43" s="35">
        <f t="shared" si="0"/>
        <v>10</v>
      </c>
      <c r="Y43" s="80" t="s">
        <v>397</v>
      </c>
      <c r="Z43" s="31" t="s">
        <v>70</v>
      </c>
      <c r="AA43" s="91">
        <f t="shared" si="1"/>
        <v>5</v>
      </c>
      <c r="AB43" s="80" t="s">
        <v>274</v>
      </c>
      <c r="AC43" s="31" t="s">
        <v>72</v>
      </c>
      <c r="AD43" s="35">
        <f t="shared" si="2"/>
        <v>10</v>
      </c>
      <c r="AE43" s="80" t="s">
        <v>73</v>
      </c>
      <c r="AF43" s="31" t="s">
        <v>74</v>
      </c>
      <c r="AG43" s="40">
        <f t="shared" si="19"/>
        <v>0</v>
      </c>
      <c r="AH43" s="81" t="s">
        <v>398</v>
      </c>
      <c r="AI43" s="31" t="s">
        <v>76</v>
      </c>
      <c r="AJ43" s="40">
        <f t="shared" si="3"/>
        <v>5</v>
      </c>
      <c r="AK43" s="81" t="s">
        <v>399</v>
      </c>
      <c r="AL43" s="31" t="s">
        <v>78</v>
      </c>
      <c r="AM43" s="40">
        <f t="shared" si="4"/>
        <v>25</v>
      </c>
      <c r="AN43" s="31" t="s">
        <v>79</v>
      </c>
      <c r="AO43" s="40">
        <f t="shared" si="5"/>
        <v>15</v>
      </c>
      <c r="AP43" s="98"/>
      <c r="AQ43" s="40" t="b">
        <f t="shared" si="6"/>
        <v>0</v>
      </c>
      <c r="AR43" s="31">
        <f t="shared" si="17"/>
        <v>75</v>
      </c>
      <c r="AS43" s="31" t="str">
        <f t="shared" si="7"/>
        <v>MODERADO</v>
      </c>
      <c r="AT43" s="31" t="s">
        <v>81</v>
      </c>
      <c r="AU43" s="30" t="s">
        <v>400</v>
      </c>
      <c r="AV43" s="99" t="s">
        <v>83</v>
      </c>
      <c r="AW43" s="32" t="s">
        <v>84</v>
      </c>
      <c r="AX43" s="42" t="str">
        <f t="shared" si="14"/>
        <v>FUERTE</v>
      </c>
      <c r="AY43" s="31" t="s">
        <v>85</v>
      </c>
      <c r="AZ43" s="43" t="str">
        <f t="shared" si="15"/>
        <v>FUERTE</v>
      </c>
      <c r="BA43" s="81" t="s">
        <v>159</v>
      </c>
      <c r="BB43" s="44" t="str">
        <f t="shared" si="8"/>
        <v>MODERADO</v>
      </c>
      <c r="BC43" s="35">
        <f t="shared" si="9"/>
        <v>5</v>
      </c>
      <c r="BD43" s="31" t="str">
        <f t="shared" si="10"/>
        <v>FUERTE</v>
      </c>
      <c r="BE43" s="35">
        <f t="shared" si="11"/>
        <v>10</v>
      </c>
      <c r="BF43" s="35">
        <f t="shared" si="12"/>
        <v>50</v>
      </c>
      <c r="BG43" s="44" t="str">
        <f t="shared" si="22"/>
        <v>MODERADO</v>
      </c>
      <c r="BH43" s="35">
        <f t="shared" si="13"/>
        <v>50</v>
      </c>
      <c r="BI43" s="49"/>
      <c r="BJ43" s="49"/>
      <c r="BK43" s="89" t="s">
        <v>314</v>
      </c>
    </row>
    <row r="44" spans="1:63" ht="285" x14ac:dyDescent="0.25">
      <c r="A44" s="78">
        <v>1991</v>
      </c>
      <c r="B44" s="100">
        <v>44777</v>
      </c>
      <c r="C44" s="79" t="s">
        <v>401</v>
      </c>
      <c r="D44" s="101" t="s">
        <v>146</v>
      </c>
      <c r="E44" s="79" t="s">
        <v>402</v>
      </c>
      <c r="F44" s="79" t="s">
        <v>403</v>
      </c>
      <c r="G44" s="78">
        <v>5291</v>
      </c>
      <c r="H44" s="79" t="s">
        <v>404</v>
      </c>
      <c r="I44" s="79" t="s">
        <v>405</v>
      </c>
      <c r="J44" s="31" t="s">
        <v>138</v>
      </c>
      <c r="K44" s="31" t="s">
        <v>406</v>
      </c>
      <c r="L44" s="30" t="s">
        <v>407</v>
      </c>
      <c r="M44" s="53" t="s">
        <v>61</v>
      </c>
      <c r="N44" s="53" t="s">
        <v>62</v>
      </c>
      <c r="O44" s="53" t="s">
        <v>63</v>
      </c>
      <c r="P44" s="53" t="s">
        <v>64</v>
      </c>
      <c r="Q44" s="53" t="s">
        <v>65</v>
      </c>
      <c r="R44" s="33">
        <v>40</v>
      </c>
      <c r="S44" s="34">
        <v>45077</v>
      </c>
      <c r="T44" s="31" t="s">
        <v>66</v>
      </c>
      <c r="U44" s="35">
        <f t="shared" si="21"/>
        <v>5</v>
      </c>
      <c r="V44" s="90" t="s">
        <v>67</v>
      </c>
      <c r="W44" s="37" t="s">
        <v>68</v>
      </c>
      <c r="X44" s="35">
        <f t="shared" si="0"/>
        <v>10</v>
      </c>
      <c r="Y44" s="80" t="s">
        <v>408</v>
      </c>
      <c r="Z44" s="31" t="s">
        <v>70</v>
      </c>
      <c r="AA44" s="91">
        <f t="shared" si="1"/>
        <v>5</v>
      </c>
      <c r="AB44" s="80" t="s">
        <v>274</v>
      </c>
      <c r="AC44" s="31" t="s">
        <v>72</v>
      </c>
      <c r="AD44" s="35">
        <f t="shared" si="2"/>
        <v>10</v>
      </c>
      <c r="AE44" s="80" t="s">
        <v>338</v>
      </c>
      <c r="AF44" s="31" t="s">
        <v>74</v>
      </c>
      <c r="AG44" s="40">
        <f t="shared" si="19"/>
        <v>0</v>
      </c>
      <c r="AH44" s="81" t="s">
        <v>409</v>
      </c>
      <c r="AI44" s="31" t="s">
        <v>124</v>
      </c>
      <c r="AJ44" s="40">
        <f t="shared" si="3"/>
        <v>0</v>
      </c>
      <c r="AK44" s="81" t="s">
        <v>125</v>
      </c>
      <c r="AL44" s="31" t="s">
        <v>78</v>
      </c>
      <c r="AM44" s="40">
        <f t="shared" si="4"/>
        <v>25</v>
      </c>
      <c r="AN44" s="31" t="s">
        <v>79</v>
      </c>
      <c r="AO44" s="40">
        <f t="shared" si="5"/>
        <v>15</v>
      </c>
      <c r="AP44" s="98"/>
      <c r="AQ44" s="40" t="b">
        <f t="shared" si="6"/>
        <v>0</v>
      </c>
      <c r="AR44" s="31">
        <f t="shared" si="17"/>
        <v>70</v>
      </c>
      <c r="AS44" s="31" t="str">
        <f t="shared" si="7"/>
        <v>DÉBIL</v>
      </c>
      <c r="AT44" s="31" t="s">
        <v>112</v>
      </c>
      <c r="AU44" s="30" t="s">
        <v>113</v>
      </c>
      <c r="AV44" s="99" t="s">
        <v>83</v>
      </c>
      <c r="AW44" s="32" t="s">
        <v>84</v>
      </c>
      <c r="AX44" s="42" t="str">
        <f t="shared" si="14"/>
        <v>FUERTE</v>
      </c>
      <c r="AY44" s="31" t="s">
        <v>85</v>
      </c>
      <c r="AZ44" s="43" t="str">
        <f t="shared" si="15"/>
        <v>FUERTE</v>
      </c>
      <c r="BA44" s="81" t="s">
        <v>159</v>
      </c>
      <c r="BB44" s="44" t="str">
        <f t="shared" si="8"/>
        <v>DÉBIL</v>
      </c>
      <c r="BC44" s="35">
        <f t="shared" si="9"/>
        <v>1</v>
      </c>
      <c r="BD44" s="31" t="str">
        <f t="shared" si="10"/>
        <v>FUERTE</v>
      </c>
      <c r="BE44" s="35">
        <f t="shared" si="11"/>
        <v>10</v>
      </c>
      <c r="BF44" s="35">
        <f t="shared" si="12"/>
        <v>10</v>
      </c>
      <c r="BG44" s="44" t="str">
        <f t="shared" si="22"/>
        <v>DÉBIL</v>
      </c>
      <c r="BH44" s="35">
        <f t="shared" si="13"/>
        <v>0</v>
      </c>
      <c r="BI44" s="31">
        <f>+AVERAGE(BH44)</f>
        <v>0</v>
      </c>
      <c r="BJ44" s="31" t="str">
        <f>IF(BI44=100,"FUERTE",IF(BI44&gt;=50,"MODERADO","DÉBIL"))</f>
        <v>DÉBIL</v>
      </c>
      <c r="BK44" s="89" t="s">
        <v>410</v>
      </c>
    </row>
    <row r="45" spans="1:63" ht="285" x14ac:dyDescent="0.25">
      <c r="A45" s="78">
        <v>1994</v>
      </c>
      <c r="B45" s="100">
        <v>44866</v>
      </c>
      <c r="C45" s="79" t="s">
        <v>116</v>
      </c>
      <c r="D45" s="101" t="s">
        <v>411</v>
      </c>
      <c r="E45" s="79" t="s">
        <v>412</v>
      </c>
      <c r="F45" s="79" t="s">
        <v>210</v>
      </c>
      <c r="G45" s="78">
        <v>5295</v>
      </c>
      <c r="H45" s="79" t="s">
        <v>413</v>
      </c>
      <c r="I45" s="79" t="s">
        <v>414</v>
      </c>
      <c r="J45" s="31" t="s">
        <v>138</v>
      </c>
      <c r="K45" s="31" t="s">
        <v>59</v>
      </c>
      <c r="L45" s="53" t="s">
        <v>213</v>
      </c>
      <c r="M45" s="53" t="s">
        <v>61</v>
      </c>
      <c r="N45" s="53" t="s">
        <v>62</v>
      </c>
      <c r="O45" s="53" t="s">
        <v>63</v>
      </c>
      <c r="P45" s="53" t="s">
        <v>64</v>
      </c>
      <c r="Q45" s="53" t="s">
        <v>65</v>
      </c>
      <c r="R45" s="33">
        <v>40</v>
      </c>
      <c r="S45" s="34">
        <v>45077</v>
      </c>
      <c r="T45" s="31" t="s">
        <v>66</v>
      </c>
      <c r="U45" s="35">
        <f t="shared" si="21"/>
        <v>5</v>
      </c>
      <c r="V45" s="90" t="s">
        <v>67</v>
      </c>
      <c r="W45" s="37" t="s">
        <v>68</v>
      </c>
      <c r="X45" s="35">
        <f t="shared" si="0"/>
        <v>10</v>
      </c>
      <c r="Y45" s="80" t="s">
        <v>415</v>
      </c>
      <c r="Z45" s="31" t="s">
        <v>70</v>
      </c>
      <c r="AA45" s="91">
        <f t="shared" si="1"/>
        <v>5</v>
      </c>
      <c r="AB45" s="80" t="s">
        <v>274</v>
      </c>
      <c r="AC45" s="31" t="s">
        <v>215</v>
      </c>
      <c r="AD45" s="35">
        <f t="shared" si="2"/>
        <v>0</v>
      </c>
      <c r="AE45" s="80" t="s">
        <v>416</v>
      </c>
      <c r="AF45" s="31" t="s">
        <v>74</v>
      </c>
      <c r="AG45" s="40">
        <f t="shared" si="19"/>
        <v>0</v>
      </c>
      <c r="AH45" s="81" t="s">
        <v>417</v>
      </c>
      <c r="AI45" s="31" t="s">
        <v>124</v>
      </c>
      <c r="AJ45" s="40">
        <f t="shared" si="3"/>
        <v>0</v>
      </c>
      <c r="AK45" s="81" t="s">
        <v>125</v>
      </c>
      <c r="AL45" s="31" t="s">
        <v>78</v>
      </c>
      <c r="AM45" s="40">
        <f t="shared" si="4"/>
        <v>25</v>
      </c>
      <c r="AN45" s="31" t="s">
        <v>79</v>
      </c>
      <c r="AO45" s="40">
        <f t="shared" si="5"/>
        <v>15</v>
      </c>
      <c r="AP45" s="98" t="s">
        <v>219</v>
      </c>
      <c r="AQ45" s="40">
        <f t="shared" si="6"/>
        <v>2.5</v>
      </c>
      <c r="AR45" s="31">
        <f t="shared" si="17"/>
        <v>62.5</v>
      </c>
      <c r="AS45" s="31" t="str">
        <f t="shared" si="7"/>
        <v>DÉBIL</v>
      </c>
      <c r="AT45" s="31" t="s">
        <v>112</v>
      </c>
      <c r="AU45" s="30" t="s">
        <v>113</v>
      </c>
      <c r="AV45" s="99" t="s">
        <v>83</v>
      </c>
      <c r="AW45" s="32" t="s">
        <v>84</v>
      </c>
      <c r="AX45" s="42" t="str">
        <f t="shared" si="14"/>
        <v>FUERTE</v>
      </c>
      <c r="AY45" s="31" t="s">
        <v>85</v>
      </c>
      <c r="AZ45" s="43" t="str">
        <f t="shared" si="15"/>
        <v>FUERTE</v>
      </c>
      <c r="BA45" s="81" t="s">
        <v>159</v>
      </c>
      <c r="BB45" s="44" t="str">
        <f t="shared" si="8"/>
        <v>DÉBIL</v>
      </c>
      <c r="BC45" s="35">
        <f t="shared" si="9"/>
        <v>1</v>
      </c>
      <c r="BD45" s="31" t="str">
        <f t="shared" si="10"/>
        <v>FUERTE</v>
      </c>
      <c r="BE45" s="35">
        <f t="shared" si="11"/>
        <v>10</v>
      </c>
      <c r="BF45" s="35">
        <f t="shared" si="12"/>
        <v>10</v>
      </c>
      <c r="BG45" s="44" t="str">
        <f t="shared" si="22"/>
        <v>DÉBIL</v>
      </c>
      <c r="BH45" s="35">
        <f t="shared" si="13"/>
        <v>0</v>
      </c>
      <c r="BI45" s="31">
        <f>+AVERAGE(BH45)</f>
        <v>0</v>
      </c>
      <c r="BJ45" s="31" t="str">
        <f>IF(BI45=100,"FUERTE",IF(BI45&gt;=50,"MODERADO","DÉBIL"))</f>
        <v>DÉBIL</v>
      </c>
      <c r="BK45" s="89" t="s">
        <v>418</v>
      </c>
    </row>
    <row r="46" spans="1:63" ht="285" x14ac:dyDescent="0.25">
      <c r="A46" s="73">
        <v>1996</v>
      </c>
      <c r="B46" s="74">
        <v>45016</v>
      </c>
      <c r="C46" s="75" t="s">
        <v>129</v>
      </c>
      <c r="D46" s="76" t="s">
        <v>146</v>
      </c>
      <c r="E46" s="77" t="s">
        <v>419</v>
      </c>
      <c r="F46" s="77" t="s">
        <v>321</v>
      </c>
      <c r="G46" s="78">
        <v>5297</v>
      </c>
      <c r="H46" s="79" t="s">
        <v>420</v>
      </c>
      <c r="I46" s="79" t="s">
        <v>421</v>
      </c>
      <c r="J46" s="31" t="s">
        <v>138</v>
      </c>
      <c r="K46" s="31" t="s">
        <v>173</v>
      </c>
      <c r="L46" s="30" t="s">
        <v>422</v>
      </c>
      <c r="M46" s="53" t="s">
        <v>61</v>
      </c>
      <c r="N46" s="53" t="s">
        <v>62</v>
      </c>
      <c r="O46" s="53" t="s">
        <v>63</v>
      </c>
      <c r="P46" s="53" t="s">
        <v>64</v>
      </c>
      <c r="Q46" s="53" t="s">
        <v>65</v>
      </c>
      <c r="R46" s="33">
        <v>40</v>
      </c>
      <c r="S46" s="34">
        <v>45077</v>
      </c>
      <c r="T46" s="31" t="s">
        <v>66</v>
      </c>
      <c r="U46" s="35">
        <f t="shared" si="21"/>
        <v>5</v>
      </c>
      <c r="V46" s="90" t="s">
        <v>67</v>
      </c>
      <c r="W46" s="37" t="s">
        <v>68</v>
      </c>
      <c r="X46" s="35">
        <f t="shared" si="0"/>
        <v>10</v>
      </c>
      <c r="Y46" s="80" t="s">
        <v>423</v>
      </c>
      <c r="Z46" s="31" t="s">
        <v>70</v>
      </c>
      <c r="AA46" s="91">
        <f t="shared" si="1"/>
        <v>5</v>
      </c>
      <c r="AB46" s="80" t="s">
        <v>274</v>
      </c>
      <c r="AC46" s="31" t="s">
        <v>215</v>
      </c>
      <c r="AD46" s="35">
        <f t="shared" si="2"/>
        <v>0</v>
      </c>
      <c r="AE46" s="80" t="s">
        <v>424</v>
      </c>
      <c r="AF46" s="31" t="s">
        <v>155</v>
      </c>
      <c r="AG46" s="40">
        <f t="shared" si="19"/>
        <v>5</v>
      </c>
      <c r="AH46" s="81" t="s">
        <v>425</v>
      </c>
      <c r="AI46" s="31" t="s">
        <v>76</v>
      </c>
      <c r="AJ46" s="40">
        <f t="shared" si="3"/>
        <v>5</v>
      </c>
      <c r="AK46" s="81" t="s">
        <v>426</v>
      </c>
      <c r="AL46" s="31" t="s">
        <v>78</v>
      </c>
      <c r="AM46" s="40">
        <f t="shared" si="4"/>
        <v>25</v>
      </c>
      <c r="AN46" s="31" t="s">
        <v>79</v>
      </c>
      <c r="AO46" s="40">
        <f t="shared" si="5"/>
        <v>15</v>
      </c>
      <c r="AP46" s="98" t="s">
        <v>219</v>
      </c>
      <c r="AQ46" s="40">
        <f t="shared" si="6"/>
        <v>2.5</v>
      </c>
      <c r="AR46" s="31">
        <f t="shared" si="17"/>
        <v>72.5</v>
      </c>
      <c r="AS46" s="31" t="str">
        <f t="shared" si="7"/>
        <v>DÉBIL</v>
      </c>
      <c r="AT46" s="31" t="s">
        <v>81</v>
      </c>
      <c r="AU46" s="30" t="s">
        <v>427</v>
      </c>
      <c r="AV46" s="99" t="s">
        <v>83</v>
      </c>
      <c r="AW46" s="32" t="s">
        <v>84</v>
      </c>
      <c r="AX46" s="42" t="str">
        <f t="shared" si="14"/>
        <v>FUERTE</v>
      </c>
      <c r="AY46" s="31" t="s">
        <v>85</v>
      </c>
      <c r="AZ46" s="43" t="str">
        <f t="shared" si="15"/>
        <v>FUERTE</v>
      </c>
      <c r="BA46" s="81" t="s">
        <v>159</v>
      </c>
      <c r="BB46" s="44" t="str">
        <f t="shared" si="8"/>
        <v>DÉBIL</v>
      </c>
      <c r="BC46" s="35">
        <f t="shared" si="9"/>
        <v>1</v>
      </c>
      <c r="BD46" s="31" t="str">
        <f t="shared" si="10"/>
        <v>FUERTE</v>
      </c>
      <c r="BE46" s="35">
        <f t="shared" si="11"/>
        <v>10</v>
      </c>
      <c r="BF46" s="35">
        <f t="shared" si="12"/>
        <v>10</v>
      </c>
      <c r="BG46" s="44" t="str">
        <f t="shared" si="22"/>
        <v>DÉBIL</v>
      </c>
      <c r="BH46" s="35">
        <f t="shared" si="13"/>
        <v>0</v>
      </c>
      <c r="BI46" s="45">
        <f>+AVERAGE(BH46:BH47)</f>
        <v>0</v>
      </c>
      <c r="BJ46" s="45" t="str">
        <f>IF(BI46=100,"FUERTE",IF(BI46&gt;=50,"MODERADO","DÉBIL"))</f>
        <v>DÉBIL</v>
      </c>
      <c r="BK46" s="97" t="s">
        <v>258</v>
      </c>
    </row>
    <row r="47" spans="1:63" ht="285" x14ac:dyDescent="0.25">
      <c r="A47" s="73"/>
      <c r="B47" s="73"/>
      <c r="C47" s="83"/>
      <c r="D47" s="73"/>
      <c r="E47" s="84"/>
      <c r="F47" s="84"/>
      <c r="G47" s="78">
        <v>5298</v>
      </c>
      <c r="H47" s="79" t="s">
        <v>428</v>
      </c>
      <c r="I47" s="79" t="s">
        <v>429</v>
      </c>
      <c r="J47" s="31" t="s">
        <v>138</v>
      </c>
      <c r="K47" s="31" t="s">
        <v>173</v>
      </c>
      <c r="L47" s="30" t="s">
        <v>422</v>
      </c>
      <c r="M47" s="53" t="s">
        <v>61</v>
      </c>
      <c r="N47" s="53" t="s">
        <v>62</v>
      </c>
      <c r="O47" s="53" t="s">
        <v>63</v>
      </c>
      <c r="P47" s="53" t="s">
        <v>64</v>
      </c>
      <c r="Q47" s="53" t="s">
        <v>65</v>
      </c>
      <c r="R47" s="33">
        <v>40</v>
      </c>
      <c r="S47" s="34">
        <v>45077</v>
      </c>
      <c r="T47" s="31" t="s">
        <v>66</v>
      </c>
      <c r="U47" s="35">
        <f t="shared" si="21"/>
        <v>5</v>
      </c>
      <c r="V47" s="90" t="s">
        <v>67</v>
      </c>
      <c r="W47" s="37" t="s">
        <v>68</v>
      </c>
      <c r="X47" s="35">
        <f t="shared" si="0"/>
        <v>10</v>
      </c>
      <c r="Y47" s="80" t="s">
        <v>423</v>
      </c>
      <c r="Z47" s="31" t="s">
        <v>70</v>
      </c>
      <c r="AA47" s="91">
        <f t="shared" si="1"/>
        <v>5</v>
      </c>
      <c r="AB47" s="80" t="s">
        <v>274</v>
      </c>
      <c r="AC47" s="31" t="s">
        <v>215</v>
      </c>
      <c r="AD47" s="35">
        <f t="shared" si="2"/>
        <v>0</v>
      </c>
      <c r="AE47" s="80" t="s">
        <v>430</v>
      </c>
      <c r="AF47" s="31" t="s">
        <v>155</v>
      </c>
      <c r="AG47" s="40">
        <f t="shared" si="19"/>
        <v>5</v>
      </c>
      <c r="AH47" s="81" t="s">
        <v>431</v>
      </c>
      <c r="AI47" s="31" t="s">
        <v>76</v>
      </c>
      <c r="AJ47" s="40">
        <f t="shared" si="3"/>
        <v>5</v>
      </c>
      <c r="AK47" s="81" t="s">
        <v>426</v>
      </c>
      <c r="AL47" s="31" t="s">
        <v>78</v>
      </c>
      <c r="AM47" s="40">
        <f t="shared" si="4"/>
        <v>25</v>
      </c>
      <c r="AN47" s="31" t="s">
        <v>79</v>
      </c>
      <c r="AO47" s="40">
        <f t="shared" si="5"/>
        <v>15</v>
      </c>
      <c r="AP47" s="98" t="s">
        <v>219</v>
      </c>
      <c r="AQ47" s="40">
        <f t="shared" si="6"/>
        <v>2.5</v>
      </c>
      <c r="AR47" s="31">
        <f t="shared" si="17"/>
        <v>72.5</v>
      </c>
      <c r="AS47" s="31" t="str">
        <f t="shared" si="7"/>
        <v>DÉBIL</v>
      </c>
      <c r="AT47" s="31" t="s">
        <v>81</v>
      </c>
      <c r="AU47" s="30" t="s">
        <v>427</v>
      </c>
      <c r="AV47" s="99" t="s">
        <v>83</v>
      </c>
      <c r="AW47" s="32" t="s">
        <v>84</v>
      </c>
      <c r="AX47" s="42" t="str">
        <f t="shared" si="14"/>
        <v>FUERTE</v>
      </c>
      <c r="AY47" s="31" t="s">
        <v>85</v>
      </c>
      <c r="AZ47" s="43" t="str">
        <f t="shared" si="15"/>
        <v>FUERTE</v>
      </c>
      <c r="BA47" s="81" t="s">
        <v>159</v>
      </c>
      <c r="BB47" s="44" t="str">
        <f t="shared" si="8"/>
        <v>DÉBIL</v>
      </c>
      <c r="BC47" s="35">
        <f t="shared" si="9"/>
        <v>1</v>
      </c>
      <c r="BD47" s="31" t="str">
        <f t="shared" si="10"/>
        <v>FUERTE</v>
      </c>
      <c r="BE47" s="35">
        <f t="shared" si="11"/>
        <v>10</v>
      </c>
      <c r="BF47" s="35">
        <f t="shared" si="12"/>
        <v>10</v>
      </c>
      <c r="BG47" s="44" t="str">
        <f t="shared" si="22"/>
        <v>DÉBIL</v>
      </c>
      <c r="BH47" s="35">
        <f t="shared" si="13"/>
        <v>0</v>
      </c>
      <c r="BI47" s="49"/>
      <c r="BJ47" s="49"/>
      <c r="BK47" s="97" t="s">
        <v>258</v>
      </c>
    </row>
    <row r="48" spans="1:63" ht="285" x14ac:dyDescent="0.25">
      <c r="A48" s="73">
        <v>2367</v>
      </c>
      <c r="B48" s="74">
        <v>45352</v>
      </c>
      <c r="C48" s="75" t="s">
        <v>432</v>
      </c>
      <c r="D48" s="102" t="s">
        <v>146</v>
      </c>
      <c r="E48" s="77" t="s">
        <v>433</v>
      </c>
      <c r="F48" s="77" t="s">
        <v>434</v>
      </c>
      <c r="G48" s="78">
        <v>6264</v>
      </c>
      <c r="H48" s="79" t="s">
        <v>435</v>
      </c>
      <c r="I48" s="79" t="s">
        <v>436</v>
      </c>
      <c r="J48" s="31" t="s">
        <v>437</v>
      </c>
      <c r="K48" s="31" t="s">
        <v>59</v>
      </c>
      <c r="L48" s="53" t="s">
        <v>438</v>
      </c>
      <c r="M48" s="53" t="s">
        <v>61</v>
      </c>
      <c r="N48" s="53" t="s">
        <v>62</v>
      </c>
      <c r="O48" s="53" t="s">
        <v>63</v>
      </c>
      <c r="P48" s="53" t="s">
        <v>64</v>
      </c>
      <c r="Q48" s="53" t="s">
        <v>65</v>
      </c>
      <c r="R48" s="33">
        <v>40</v>
      </c>
      <c r="S48" s="34">
        <v>45356</v>
      </c>
      <c r="T48" s="31"/>
      <c r="U48" s="35">
        <f t="shared" si="21"/>
        <v>0</v>
      </c>
      <c r="V48" s="35"/>
      <c r="W48" s="31"/>
      <c r="X48" s="35">
        <f t="shared" si="0"/>
        <v>0</v>
      </c>
      <c r="Y48" s="35"/>
      <c r="Z48" s="31"/>
      <c r="AA48" s="91">
        <f t="shared" si="1"/>
        <v>0</v>
      </c>
      <c r="AB48" s="35"/>
      <c r="AC48" s="31"/>
      <c r="AD48" s="35">
        <f t="shared" si="2"/>
        <v>0</v>
      </c>
      <c r="AE48" s="35"/>
      <c r="AF48" s="31"/>
      <c r="AG48" s="40" t="b">
        <f t="shared" si="19"/>
        <v>0</v>
      </c>
      <c r="AH48" s="40"/>
      <c r="AI48" s="31"/>
      <c r="AJ48" s="40" t="b">
        <f t="shared" si="3"/>
        <v>0</v>
      </c>
      <c r="AK48" s="40"/>
      <c r="AL48" s="31" t="s">
        <v>78</v>
      </c>
      <c r="AM48" s="40">
        <f t="shared" si="4"/>
        <v>25</v>
      </c>
      <c r="AN48" s="31" t="s">
        <v>79</v>
      </c>
      <c r="AO48" s="40">
        <f t="shared" si="5"/>
        <v>15</v>
      </c>
      <c r="AP48" s="98"/>
      <c r="AQ48" s="40" t="b">
        <f t="shared" si="6"/>
        <v>0</v>
      </c>
      <c r="AR48" s="31">
        <f t="shared" si="17"/>
        <v>40</v>
      </c>
      <c r="AS48" s="31" t="str">
        <f t="shared" si="7"/>
        <v>DÉBIL</v>
      </c>
      <c r="AT48" s="31"/>
      <c r="AU48" s="32"/>
      <c r="AV48" s="103"/>
      <c r="AW48" s="32" t="s">
        <v>84</v>
      </c>
      <c r="AX48" s="42" t="str">
        <f t="shared" si="14"/>
        <v>DÉBIL</v>
      </c>
      <c r="AY48" s="31"/>
      <c r="AZ48" s="43" t="str">
        <f t="shared" si="15"/>
        <v>DÉBIL</v>
      </c>
      <c r="BA48" s="31"/>
      <c r="BB48" s="44" t="str">
        <f t="shared" si="8"/>
        <v>DÉBIL</v>
      </c>
      <c r="BC48" s="35">
        <f t="shared" si="9"/>
        <v>1</v>
      </c>
      <c r="BD48" s="31" t="str">
        <f t="shared" si="10"/>
        <v>DÉBIL</v>
      </c>
      <c r="BE48" s="35">
        <f t="shared" si="11"/>
        <v>1</v>
      </c>
      <c r="BF48" s="35">
        <f t="shared" si="12"/>
        <v>1</v>
      </c>
      <c r="BG48" s="44" t="str">
        <f t="shared" si="22"/>
        <v>DÉBIL</v>
      </c>
      <c r="BH48" s="35">
        <f t="shared" si="13"/>
        <v>0</v>
      </c>
      <c r="BI48" s="45">
        <f t="shared" si="18"/>
        <v>0</v>
      </c>
      <c r="BJ48" s="104"/>
      <c r="BK48" s="105" t="s">
        <v>439</v>
      </c>
    </row>
    <row r="49" spans="1:63" ht="285" x14ac:dyDescent="0.25">
      <c r="A49" s="73"/>
      <c r="B49" s="73"/>
      <c r="C49" s="83"/>
      <c r="D49" s="106"/>
      <c r="E49" s="87"/>
      <c r="F49" s="87"/>
      <c r="G49" s="78">
        <v>6265</v>
      </c>
      <c r="H49" s="79" t="s">
        <v>435</v>
      </c>
      <c r="I49" s="79" t="s">
        <v>436</v>
      </c>
      <c r="J49" s="31" t="s">
        <v>58</v>
      </c>
      <c r="K49" s="31" t="s">
        <v>59</v>
      </c>
      <c r="L49" s="53" t="s">
        <v>438</v>
      </c>
      <c r="M49" s="53" t="s">
        <v>61</v>
      </c>
      <c r="N49" s="53" t="s">
        <v>440</v>
      </c>
      <c r="O49" s="53" t="s">
        <v>63</v>
      </c>
      <c r="P49" s="53" t="s">
        <v>64</v>
      </c>
      <c r="Q49" s="53" t="s">
        <v>65</v>
      </c>
      <c r="R49" s="33">
        <v>50</v>
      </c>
      <c r="S49" s="34">
        <v>45352</v>
      </c>
      <c r="T49" s="31"/>
      <c r="U49" s="35">
        <f t="shared" si="21"/>
        <v>0</v>
      </c>
      <c r="V49" s="35"/>
      <c r="W49" s="31"/>
      <c r="X49" s="35">
        <f t="shared" si="0"/>
        <v>0</v>
      </c>
      <c r="Y49" s="35"/>
      <c r="Z49" s="31"/>
      <c r="AA49" s="91">
        <f t="shared" si="1"/>
        <v>0</v>
      </c>
      <c r="AB49" s="35"/>
      <c r="AC49" s="31"/>
      <c r="AD49" s="35">
        <f t="shared" si="2"/>
        <v>0</v>
      </c>
      <c r="AE49" s="35"/>
      <c r="AF49" s="31"/>
      <c r="AG49" s="40" t="b">
        <f t="shared" si="19"/>
        <v>0</v>
      </c>
      <c r="AH49" s="40"/>
      <c r="AI49" s="31"/>
      <c r="AJ49" s="40" t="b">
        <f t="shared" si="3"/>
        <v>0</v>
      </c>
      <c r="AK49" s="40"/>
      <c r="AL49" s="31" t="s">
        <v>78</v>
      </c>
      <c r="AM49" s="40">
        <f t="shared" si="4"/>
        <v>25</v>
      </c>
      <c r="AN49" s="31" t="s">
        <v>441</v>
      </c>
      <c r="AO49" s="40">
        <f t="shared" si="5"/>
        <v>25</v>
      </c>
      <c r="AP49" s="98"/>
      <c r="AQ49" s="40" t="b">
        <f t="shared" si="6"/>
        <v>0</v>
      </c>
      <c r="AR49" s="31">
        <f t="shared" si="17"/>
        <v>50</v>
      </c>
      <c r="AS49" s="31" t="str">
        <f t="shared" si="7"/>
        <v>DÉBIL</v>
      </c>
      <c r="AT49" s="31"/>
      <c r="AU49" s="32"/>
      <c r="AV49" s="103"/>
      <c r="AW49" s="32" t="s">
        <v>84</v>
      </c>
      <c r="AX49" s="42" t="str">
        <f t="shared" si="14"/>
        <v>DÉBIL</v>
      </c>
      <c r="AY49" s="31"/>
      <c r="AZ49" s="43" t="str">
        <f t="shared" si="15"/>
        <v>DÉBIL</v>
      </c>
      <c r="BA49" s="31"/>
      <c r="BB49" s="44" t="str">
        <f t="shared" si="8"/>
        <v>DÉBIL</v>
      </c>
      <c r="BC49" s="35">
        <f t="shared" si="9"/>
        <v>1</v>
      </c>
      <c r="BD49" s="31" t="str">
        <f t="shared" si="10"/>
        <v>DÉBIL</v>
      </c>
      <c r="BE49" s="35">
        <f t="shared" si="11"/>
        <v>1</v>
      </c>
      <c r="BF49" s="35">
        <f t="shared" si="12"/>
        <v>1</v>
      </c>
      <c r="BG49" s="44" t="str">
        <f t="shared" si="22"/>
        <v>DÉBIL</v>
      </c>
      <c r="BH49" s="35">
        <f t="shared" si="13"/>
        <v>0</v>
      </c>
      <c r="BI49" s="48"/>
      <c r="BJ49" s="107"/>
      <c r="BK49" s="105" t="s">
        <v>439</v>
      </c>
    </row>
    <row r="50" spans="1:63" ht="285" x14ac:dyDescent="0.25">
      <c r="A50" s="73"/>
      <c r="B50" s="73"/>
      <c r="C50" s="83"/>
      <c r="D50" s="108"/>
      <c r="E50" s="84"/>
      <c r="F50" s="84"/>
      <c r="G50" s="78">
        <v>6266</v>
      </c>
      <c r="H50" s="79" t="s">
        <v>435</v>
      </c>
      <c r="I50" s="79" t="s">
        <v>436</v>
      </c>
      <c r="J50" s="31" t="s">
        <v>58</v>
      </c>
      <c r="K50" s="31" t="s">
        <v>59</v>
      </c>
      <c r="L50" s="53" t="s">
        <v>438</v>
      </c>
      <c r="M50" s="53" t="s">
        <v>61</v>
      </c>
      <c r="N50" s="53" t="s">
        <v>440</v>
      </c>
      <c r="O50" s="53" t="s">
        <v>63</v>
      </c>
      <c r="P50" s="53" t="s">
        <v>64</v>
      </c>
      <c r="Q50" s="53" t="s">
        <v>65</v>
      </c>
      <c r="R50" s="33">
        <v>50</v>
      </c>
      <c r="S50" s="34">
        <v>45352</v>
      </c>
      <c r="T50" s="31"/>
      <c r="U50" s="35">
        <f t="shared" si="21"/>
        <v>0</v>
      </c>
      <c r="V50" s="35"/>
      <c r="W50" s="31"/>
      <c r="X50" s="35">
        <f t="shared" si="0"/>
        <v>0</v>
      </c>
      <c r="Y50" s="35"/>
      <c r="Z50" s="31"/>
      <c r="AA50" s="91">
        <f t="shared" si="1"/>
        <v>0</v>
      </c>
      <c r="AB50" s="35"/>
      <c r="AC50" s="31"/>
      <c r="AD50" s="35">
        <f t="shared" si="2"/>
        <v>0</v>
      </c>
      <c r="AE50" s="35"/>
      <c r="AF50" s="31"/>
      <c r="AG50" s="40" t="b">
        <f t="shared" si="19"/>
        <v>0</v>
      </c>
      <c r="AH50" s="40"/>
      <c r="AI50" s="31"/>
      <c r="AJ50" s="40" t="b">
        <f t="shared" si="3"/>
        <v>0</v>
      </c>
      <c r="AK50" s="40"/>
      <c r="AL50" s="31" t="s">
        <v>78</v>
      </c>
      <c r="AM50" s="40">
        <f t="shared" si="4"/>
        <v>25</v>
      </c>
      <c r="AN50" s="31" t="s">
        <v>441</v>
      </c>
      <c r="AO50" s="40">
        <f t="shared" si="5"/>
        <v>25</v>
      </c>
      <c r="AP50" s="98"/>
      <c r="AQ50" s="40" t="b">
        <f t="shared" si="6"/>
        <v>0</v>
      </c>
      <c r="AR50" s="31">
        <f t="shared" si="17"/>
        <v>50</v>
      </c>
      <c r="AS50" s="31" t="str">
        <f t="shared" si="7"/>
        <v>DÉBIL</v>
      </c>
      <c r="AT50" s="31"/>
      <c r="AU50" s="32"/>
      <c r="AV50" s="103"/>
      <c r="AW50" s="32" t="s">
        <v>84</v>
      </c>
      <c r="AX50" s="42" t="str">
        <f t="shared" si="14"/>
        <v>DÉBIL</v>
      </c>
      <c r="AY50" s="31"/>
      <c r="AZ50" s="43" t="str">
        <f t="shared" si="15"/>
        <v>DÉBIL</v>
      </c>
      <c r="BA50" s="31"/>
      <c r="BB50" s="44" t="str">
        <f t="shared" si="8"/>
        <v>DÉBIL</v>
      </c>
      <c r="BC50" s="35">
        <f t="shared" si="9"/>
        <v>1</v>
      </c>
      <c r="BD50" s="31" t="str">
        <f t="shared" si="10"/>
        <v>DÉBIL</v>
      </c>
      <c r="BE50" s="35">
        <f t="shared" si="11"/>
        <v>1</v>
      </c>
      <c r="BF50" s="35">
        <f t="shared" si="12"/>
        <v>1</v>
      </c>
      <c r="BG50" s="44" t="str">
        <f t="shared" si="22"/>
        <v>DÉBIL</v>
      </c>
      <c r="BH50" s="35">
        <f t="shared" si="13"/>
        <v>0</v>
      </c>
      <c r="BI50" s="49"/>
      <c r="BJ50" s="109"/>
      <c r="BK50" s="105" t="s">
        <v>439</v>
      </c>
    </row>
  </sheetData>
  <protectedRanges>
    <protectedRange algorithmName="SHA-512" hashValue="f8mdZvNlbt52FLhD9mIT46AjttbrpnKj51DHidb2YOzcheD7MFL5mlbzvvgVmVepvI43I1Jh5we/VuDU9UZtrw==" saltValue="tu+W+MKXHDMNx8wJYFDLxg==" spinCount="100000" sqref="U4:U8 U13:U50 V4:V50" name="Rango1_4"/>
    <protectedRange algorithmName="SHA-512" hashValue="f8mdZvNlbt52FLhD9mIT46AjttbrpnKj51DHidb2YOzcheD7MFL5mlbzvvgVmVepvI43I1Jh5we/VuDU9UZtrw==" saltValue="tu+W+MKXHDMNx8wJYFDLxg==" spinCount="100000" sqref="X4:Y50 AA4:AB50" name="Rango1_5"/>
    <protectedRange algorithmName="SHA-512" hashValue="f8mdZvNlbt52FLhD9mIT46AjttbrpnKj51DHidb2YOzcheD7MFL5mlbzvvgVmVepvI43I1Jh5we/VuDU9UZtrw==" saltValue="tu+W+MKXHDMNx8wJYFDLxg==" spinCount="100000" sqref="AD4:AD50 AE9:AE12 AE22 AQ4:AQ50 AM4:AM50 AO4:AO50 AE48:AE50 AJ4:AK50 AG4:AH50" name="Rango1_7"/>
    <protectedRange algorithmName="SHA-512" hashValue="f8mdZvNlbt52FLhD9mIT46AjttbrpnKj51DHidb2YOzcheD7MFL5mlbzvvgVmVepvI43I1Jh5we/VuDU9UZtrw==" saltValue="tu+W+MKXHDMNx8wJYFDLxg==" spinCount="100000" sqref="BC4:BC50" name="Rango1_10"/>
    <protectedRange algorithmName="SHA-512" hashValue="f8mdZvNlbt52FLhD9mIT46AjttbrpnKj51DHidb2YOzcheD7MFL5mlbzvvgVmVepvI43I1Jh5we/VuDU9UZtrw==" saltValue="tu+W+MKXHDMNx8wJYFDLxg==" spinCount="100000" sqref="BE4:BF50" name="Rango1_11"/>
    <protectedRange algorithmName="SHA-512" hashValue="f8mdZvNlbt52FLhD9mIT46AjttbrpnKj51DHidb2YOzcheD7MFL5mlbzvvgVmVepvI43I1Jh5we/VuDU9UZtrw==" saltValue="tu+W+MKXHDMNx8wJYFDLxg==" spinCount="100000" sqref="BH4:BH50" name="Rango1_12"/>
    <protectedRange algorithmName="SHA-512" hashValue="f8mdZvNlbt52FLhD9mIT46AjttbrpnKj51DHidb2YOzcheD7MFL5mlbzvvgVmVepvI43I1Jh5we/VuDU9UZtrw==" saltValue="tu+W+MKXHDMNx8wJYFDLxg==" spinCount="100000" sqref="BH1:BI3 AX1:AX3 BC1:BC3 BE1:BF3" name="Rango1_8_1"/>
  </protectedRanges>
  <mergeCells count="118">
    <mergeCell ref="BI48:BI50"/>
    <mergeCell ref="BJ48:BJ50"/>
    <mergeCell ref="A48:A50"/>
    <mergeCell ref="B48:B50"/>
    <mergeCell ref="C48:C50"/>
    <mergeCell ref="D48:D50"/>
    <mergeCell ref="E48:E50"/>
    <mergeCell ref="F48:F50"/>
    <mergeCell ref="BI41:BI43"/>
    <mergeCell ref="BJ41:BJ43"/>
    <mergeCell ref="A46:A47"/>
    <mergeCell ref="B46:B47"/>
    <mergeCell ref="C46:C47"/>
    <mergeCell ref="D46:D47"/>
    <mergeCell ref="E46:E47"/>
    <mergeCell ref="F46:F47"/>
    <mergeCell ref="BI46:BI47"/>
    <mergeCell ref="BJ46:BJ47"/>
    <mergeCell ref="A41:A43"/>
    <mergeCell ref="B41:B43"/>
    <mergeCell ref="C41:C43"/>
    <mergeCell ref="D41:D43"/>
    <mergeCell ref="E41:E43"/>
    <mergeCell ref="F41:F43"/>
    <mergeCell ref="BI33:BI35"/>
    <mergeCell ref="BJ33:BJ35"/>
    <mergeCell ref="A36:A39"/>
    <mergeCell ref="B36:B39"/>
    <mergeCell ref="C36:C39"/>
    <mergeCell ref="D36:D39"/>
    <mergeCell ref="E36:E39"/>
    <mergeCell ref="F36:F39"/>
    <mergeCell ref="BI36:BI39"/>
    <mergeCell ref="BJ36:BJ39"/>
    <mergeCell ref="A33:A35"/>
    <mergeCell ref="B33:B35"/>
    <mergeCell ref="C33:C35"/>
    <mergeCell ref="D33:D35"/>
    <mergeCell ref="E33:E35"/>
    <mergeCell ref="F33:F35"/>
    <mergeCell ref="BI27:BI30"/>
    <mergeCell ref="BJ27:BJ30"/>
    <mergeCell ref="A31:A32"/>
    <mergeCell ref="B31:B32"/>
    <mergeCell ref="C31:C32"/>
    <mergeCell ref="D31:D32"/>
    <mergeCell ref="E31:E32"/>
    <mergeCell ref="F31:F32"/>
    <mergeCell ref="BI31:BI32"/>
    <mergeCell ref="BJ31:BJ32"/>
    <mergeCell ref="A27:A30"/>
    <mergeCell ref="B27:B30"/>
    <mergeCell ref="C27:C30"/>
    <mergeCell ref="D27:D30"/>
    <mergeCell ref="E27:E30"/>
    <mergeCell ref="F27:F30"/>
    <mergeCell ref="BI20:BI22"/>
    <mergeCell ref="BJ20:BJ22"/>
    <mergeCell ref="A25:A26"/>
    <mergeCell ref="B25:B26"/>
    <mergeCell ref="C25:C26"/>
    <mergeCell ref="D25:D26"/>
    <mergeCell ref="E25:E26"/>
    <mergeCell ref="F25:F26"/>
    <mergeCell ref="BI25:BI26"/>
    <mergeCell ref="BJ25:BJ26"/>
    <mergeCell ref="A20:A22"/>
    <mergeCell ref="B20:B22"/>
    <mergeCell ref="C20:C22"/>
    <mergeCell ref="D20:D22"/>
    <mergeCell ref="E20:E22"/>
    <mergeCell ref="F20:F22"/>
    <mergeCell ref="BI13:BI14"/>
    <mergeCell ref="BJ13:BJ14"/>
    <mergeCell ref="A15:A19"/>
    <mergeCell ref="B15:B19"/>
    <mergeCell ref="C15:C19"/>
    <mergeCell ref="D15:D19"/>
    <mergeCell ref="E15:E19"/>
    <mergeCell ref="F15:F19"/>
    <mergeCell ref="BI15:BI19"/>
    <mergeCell ref="BJ15:BJ19"/>
    <mergeCell ref="A13:A14"/>
    <mergeCell ref="B13:B14"/>
    <mergeCell ref="C13:C14"/>
    <mergeCell ref="D13:D14"/>
    <mergeCell ref="E13:E14"/>
    <mergeCell ref="F13:F14"/>
    <mergeCell ref="A11:A12"/>
    <mergeCell ref="B11:B12"/>
    <mergeCell ref="C11:C12"/>
    <mergeCell ref="D11:D12"/>
    <mergeCell ref="E11:E12"/>
    <mergeCell ref="F11:F12"/>
    <mergeCell ref="BI4:BI6"/>
    <mergeCell ref="BJ4:BJ6"/>
    <mergeCell ref="A9:A10"/>
    <mergeCell ref="B9:B10"/>
    <mergeCell ref="C9:C10"/>
    <mergeCell ref="D9:D10"/>
    <mergeCell ref="E9:E10"/>
    <mergeCell ref="F9:F10"/>
    <mergeCell ref="AV2:BA2"/>
    <mergeCell ref="A4:A6"/>
    <mergeCell ref="B4:B6"/>
    <mergeCell ref="C4:C6"/>
    <mergeCell ref="D4:D6"/>
    <mergeCell ref="F4:F6"/>
    <mergeCell ref="A1:F2"/>
    <mergeCell ref="G1:S1"/>
    <mergeCell ref="T1:AU1"/>
    <mergeCell ref="AV1:BA1"/>
    <mergeCell ref="BB1:BK1"/>
    <mergeCell ref="G2:S2"/>
    <mergeCell ref="T2:AJ2"/>
    <mergeCell ref="AL2:AO2"/>
    <mergeCell ref="AP2:AQ2"/>
    <mergeCell ref="AR2:AU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EVALUACIÓN EFECTIVIDAD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 Mishelld Tausa Garcia</dc:creator>
  <cp:lastModifiedBy>Karol Mishelld Tausa Garcia</cp:lastModifiedBy>
  <dcterms:created xsi:type="dcterms:W3CDTF">2024-05-16T22:13:40Z</dcterms:created>
  <dcterms:modified xsi:type="dcterms:W3CDTF">2024-05-16T22:35:23Z</dcterms:modified>
</cp:coreProperties>
</file>