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https://secretariadistritald-my.sharepoint.com/personal/crlopez_sdmujer_gov_co/Documents/7672 - Acceso a la justicia/Seguimiento PA/"/>
    </mc:Choice>
  </mc:AlternateContent>
  <xr:revisionPtr revIDLastSave="47" documentId="8_{826E5546-D774-4618-8A32-FC3468A64EE9}" xr6:coauthVersionLast="47" xr6:coauthVersionMax="47" xr10:uidLastSave="{C7A43B03-0EA1-4717-98D2-446A215D5EE7}"/>
  <bookViews>
    <workbookView xWindow="-120" yWindow="-120" windowWidth="29040" windowHeight="15720" firstSheet="2" activeTab="6" xr2:uid="{00000000-000D-0000-FFFF-FFFF00000000}"/>
  </bookViews>
  <sheets>
    <sheet name="Metas 1 Orientacion y asesoría" sheetId="40" r:id="rId1"/>
    <sheet name="Metas 2 Representacion juridica" sheetId="43" r:id="rId2"/>
    <sheet name="Metas 4 Ruta integral" sheetId="44" r:id="rId3"/>
    <sheet name="Meta5 Seguimiento RutaIntegral" sheetId="45" r:id="rId4"/>
    <sheet name="Meta 6 URI" sheetId="46" r:id="rId5"/>
    <sheet name="Meta 8 Ini_Regulatoria" sheetId="47" r:id="rId6"/>
    <sheet name="Indicadores PA" sheetId="36" r:id="rId7"/>
    <sheet name="Territorialización PA" sheetId="37" r:id="rId8"/>
    <sheet name="Control de Cambios" sheetId="41" r:id="rId9"/>
    <sheet name="Hoja1" sheetId="42" state="hidden" r:id="rId10"/>
    <sheet name="LISTAS" sheetId="38" state="hidden" r:id="rId11"/>
  </sheets>
  <definedNames>
    <definedName name="_xlnm._FilterDatabase" localSheetId="6" hidden="1">'Indicadores PA'!$A$12:$AY$12</definedName>
    <definedName name="_xlnm.Print_Area" localSheetId="8">'Control de Cambios'!$A$1:$E$33</definedName>
    <definedName name="_xlnm.Print_Area" localSheetId="6">'Indicadores PA'!$A$1:$AY$25</definedName>
    <definedName name="_xlnm.Print_Area" localSheetId="4">'Meta 6 URI'!$A$1:$AE$46</definedName>
    <definedName name="_xlnm.Print_Area" localSheetId="5">'Meta 8 Ini_Regulatoria'!$A$1:$AE$42</definedName>
    <definedName name="_xlnm.Print_Area" localSheetId="3">'Meta5 Seguimiento RutaIntegral'!$A$1:$AE$44</definedName>
    <definedName name="_xlnm.Print_Area" localSheetId="0">'Metas 1 Orientacion y asesoría'!$A$1:$AE$46</definedName>
    <definedName name="_xlnm.Print_Area" localSheetId="1">'Metas 2 Representacion juridica'!$A$1:$AE$42</definedName>
    <definedName name="_xlnm.Print_Area" localSheetId="2">'Metas 4 Ruta integral'!$A$1:$AE$46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 i="40" l="1"/>
  <c r="E24" i="43"/>
  <c r="O25" i="46"/>
  <c r="AD25" i="47"/>
  <c r="AD23" i="47"/>
  <c r="AD25" i="46"/>
  <c r="AD23" i="46"/>
  <c r="AD25" i="45"/>
  <c r="AD23" i="45"/>
  <c r="AD23" i="44"/>
  <c r="AD25" i="43"/>
  <c r="AD23" i="43"/>
  <c r="AD25" i="40"/>
  <c r="AD23" i="40"/>
  <c r="E24" i="40"/>
  <c r="T23" i="46"/>
  <c r="U23" i="44"/>
  <c r="T23" i="43"/>
  <c r="T23" i="40"/>
  <c r="N25" i="40"/>
  <c r="AS16" i="36" l="1"/>
  <c r="AS18" i="36" l="1"/>
  <c r="P36" i="45" l="1"/>
  <c r="P35" i="45"/>
  <c r="P36" i="44"/>
  <c r="AC23" i="43" l="1"/>
  <c r="N25" i="46"/>
  <c r="B24" i="46"/>
  <c r="C24" i="46" s="1"/>
  <c r="N23" i="46"/>
  <c r="O23" i="46" s="1"/>
  <c r="N22" i="46"/>
  <c r="N25" i="45"/>
  <c r="B24" i="45"/>
  <c r="N23" i="45"/>
  <c r="O23" i="45" s="1"/>
  <c r="N22" i="45"/>
  <c r="N25" i="44"/>
  <c r="B24" i="44"/>
  <c r="N23" i="44"/>
  <c r="O23" i="44" s="1"/>
  <c r="N22" i="44"/>
  <c r="N25" i="43"/>
  <c r="B24" i="43"/>
  <c r="N23" i="43"/>
  <c r="O23" i="43" s="1"/>
  <c r="N22" i="43"/>
  <c r="AC23" i="40"/>
  <c r="D24" i="46" l="1"/>
  <c r="E24" i="46" s="1"/>
  <c r="C24" i="45"/>
  <c r="N24" i="45" s="1"/>
  <c r="O25" i="45" s="1"/>
  <c r="C24" i="44"/>
  <c r="N24" i="44" s="1"/>
  <c r="O25" i="44" s="1"/>
  <c r="C24" i="43"/>
  <c r="N24" i="46" l="1"/>
  <c r="D24" i="43"/>
  <c r="N24" i="43" s="1"/>
  <c r="O25" i="43" s="1"/>
  <c r="N25" i="47"/>
  <c r="N24" i="47"/>
  <c r="N23" i="47"/>
  <c r="N22" i="47"/>
  <c r="AC25" i="40"/>
  <c r="AC22" i="40"/>
  <c r="N23" i="40"/>
  <c r="C24" i="40"/>
  <c r="D24" i="40" s="1"/>
  <c r="B24" i="40"/>
  <c r="N24" i="40" l="1"/>
  <c r="O25" i="40" s="1"/>
  <c r="U24" i="40" l="1"/>
  <c r="AB24" i="44"/>
  <c r="T24" i="44"/>
  <c r="AB24" i="40"/>
  <c r="AA24" i="40"/>
  <c r="Z24" i="40"/>
  <c r="Y24" i="40"/>
  <c r="X24" i="40"/>
  <c r="W24" i="40"/>
  <c r="V24" i="40"/>
  <c r="AC24" i="40" l="1"/>
  <c r="AB24" i="46"/>
  <c r="AA24" i="46"/>
  <c r="Z24" i="46"/>
  <c r="Y24" i="46"/>
  <c r="X24" i="46"/>
  <c r="W24" i="46"/>
  <c r="V24" i="46"/>
  <c r="U24" i="46"/>
  <c r="T24" i="46"/>
  <c r="AA24" i="44"/>
  <c r="Z24" i="44"/>
  <c r="Y24" i="44"/>
  <c r="X24" i="44"/>
  <c r="W24" i="44"/>
  <c r="V24" i="44"/>
  <c r="U24" i="44"/>
  <c r="AB24" i="43"/>
  <c r="V24" i="43"/>
  <c r="B22" i="40" l="1"/>
  <c r="N22" i="40" s="1"/>
  <c r="AB24" i="47" l="1"/>
  <c r="AC24" i="47" s="1"/>
  <c r="AB24" i="45"/>
  <c r="P42" i="47"/>
  <c r="P41" i="47"/>
  <c r="P36" i="47"/>
  <c r="P35" i="47"/>
  <c r="P30" i="47"/>
  <c r="AC25" i="47"/>
  <c r="O25" i="47"/>
  <c r="AC23" i="47"/>
  <c r="O23" i="47"/>
  <c r="AC22" i="47"/>
  <c r="AC25" i="43"/>
  <c r="AE23" i="47" l="1"/>
  <c r="AE25" i="47"/>
  <c r="P46" i="46" l="1"/>
  <c r="P45" i="46"/>
  <c r="P44" i="46"/>
  <c r="P43" i="46"/>
  <c r="P42" i="46"/>
  <c r="P41" i="46"/>
  <c r="P30" i="46"/>
  <c r="AC24" i="46"/>
  <c r="AC23" i="46"/>
  <c r="AC22" i="46"/>
  <c r="P44" i="45"/>
  <c r="P43" i="45"/>
  <c r="P42" i="45"/>
  <c r="P41" i="45"/>
  <c r="P30" i="45"/>
  <c r="AC25" i="45"/>
  <c r="AC24" i="45"/>
  <c r="AC23" i="45"/>
  <c r="AC22" i="45"/>
  <c r="P46" i="44"/>
  <c r="P45" i="44"/>
  <c r="P44" i="44"/>
  <c r="P43" i="44"/>
  <c r="P42" i="44"/>
  <c r="P41" i="44"/>
  <c r="P30" i="44"/>
  <c r="AC24" i="44"/>
  <c r="AC25" i="44" s="1"/>
  <c r="AD25" i="44" s="1"/>
  <c r="AC23" i="44"/>
  <c r="AC22" i="44"/>
  <c r="P42" i="43"/>
  <c r="P41" i="43"/>
  <c r="P36" i="43"/>
  <c r="P35" i="43"/>
  <c r="P30" i="43"/>
  <c r="AC24" i="43"/>
  <c r="AC22" i="43"/>
  <c r="AC25" i="46" l="1"/>
  <c r="AE23" i="45"/>
  <c r="AE25" i="45"/>
  <c r="AE23" i="46"/>
  <c r="AE23" i="44"/>
  <c r="AE25" i="43"/>
  <c r="AE23" i="43"/>
  <c r="AE25" i="44"/>
  <c r="AE25" i="46" l="1"/>
  <c r="AS22" i="36"/>
  <c r="AT22" i="36" s="1"/>
  <c r="AT21" i="36"/>
  <c r="AS20" i="36"/>
  <c r="AT20" i="36" s="1"/>
  <c r="AS19" i="36"/>
  <c r="AT19" i="36" s="1"/>
  <c r="AS17" i="36"/>
  <c r="AT17" i="36" s="1"/>
  <c r="AT16" i="36"/>
  <c r="AS15" i="36"/>
  <c r="AT15" i="36" s="1"/>
  <c r="AS14" i="36"/>
  <c r="AT14" i="36" s="1"/>
  <c r="AS13" i="36"/>
  <c r="AT13" i="36" s="1"/>
  <c r="BK58" i="37"/>
  <c r="BJ58" i="37"/>
  <c r="BI58" i="37"/>
  <c r="BH58" i="37"/>
  <c r="BG58" i="37"/>
  <c r="BF58" i="37"/>
  <c r="BE58" i="37"/>
  <c r="BD58" i="37"/>
  <c r="BC58" i="37"/>
  <c r="BB58" i="37"/>
  <c r="BA58" i="37"/>
  <c r="AZ58" i="37"/>
  <c r="AW58" i="37"/>
  <c r="AV58" i="37"/>
  <c r="AU58" i="37"/>
  <c r="AT58" i="37"/>
  <c r="AS58" i="37"/>
  <c r="AR58" i="37"/>
  <c r="AQ58" i="37"/>
  <c r="AP58" i="37"/>
  <c r="AO58" i="37"/>
  <c r="AN58" i="37"/>
  <c r="AM58" i="37"/>
  <c r="AL58" i="37"/>
  <c r="AK58" i="37"/>
  <c r="AJ58" i="37"/>
  <c r="AI58" i="37"/>
  <c r="AH58" i="37"/>
  <c r="AE58" i="37"/>
  <c r="AD58" i="37"/>
  <c r="AC58" i="37"/>
  <c r="AB58" i="37"/>
  <c r="AA58" i="37"/>
  <c r="Z58" i="37"/>
  <c r="Y58" i="37"/>
  <c r="X58" i="37"/>
  <c r="W58" i="37"/>
  <c r="V58" i="37"/>
  <c r="U58" i="37"/>
  <c r="T58" i="37"/>
  <c r="Q58" i="37"/>
  <c r="P58" i="37"/>
  <c r="O58" i="37"/>
  <c r="N58" i="37"/>
  <c r="M58" i="37"/>
  <c r="L58" i="37"/>
  <c r="K58" i="37"/>
  <c r="J58" i="37"/>
  <c r="I58" i="37"/>
  <c r="H58" i="37"/>
  <c r="G58" i="37"/>
  <c r="F58" i="37"/>
  <c r="E58" i="37"/>
  <c r="D58" i="37"/>
  <c r="C58" i="37"/>
  <c r="B58" i="37"/>
  <c r="AY57" i="37"/>
  <c r="AX57" i="37"/>
  <c r="S57" i="37"/>
  <c r="R57" i="37"/>
  <c r="AY56" i="37"/>
  <c r="AX56" i="37"/>
  <c r="S56" i="37"/>
  <c r="R56" i="37"/>
  <c r="AY55" i="37"/>
  <c r="AX55" i="37"/>
  <c r="S55" i="37"/>
  <c r="R55" i="37"/>
  <c r="AY54" i="37"/>
  <c r="AX54" i="37"/>
  <c r="S54" i="37"/>
  <c r="R54" i="37"/>
  <c r="AY53" i="37"/>
  <c r="AX53" i="37"/>
  <c r="S53" i="37"/>
  <c r="R53" i="37"/>
  <c r="AY52" i="37"/>
  <c r="AX52" i="37"/>
  <c r="S52" i="37"/>
  <c r="R52" i="37"/>
  <c r="AY51" i="37"/>
  <c r="AX51" i="37"/>
  <c r="S51" i="37"/>
  <c r="R51" i="37"/>
  <c r="AY50" i="37"/>
  <c r="AX50" i="37"/>
  <c r="S50" i="37"/>
  <c r="R50" i="37"/>
  <c r="AY49" i="37"/>
  <c r="AX49" i="37"/>
  <c r="S49" i="37"/>
  <c r="R49" i="37"/>
  <c r="AY48" i="37"/>
  <c r="AX48" i="37"/>
  <c r="S48" i="37"/>
  <c r="R48" i="37"/>
  <c r="AY47" i="37"/>
  <c r="AX47" i="37"/>
  <c r="S47" i="37"/>
  <c r="R47" i="37"/>
  <c r="AY46" i="37"/>
  <c r="AX46" i="37"/>
  <c r="S46" i="37"/>
  <c r="R46" i="37"/>
  <c r="AY45" i="37"/>
  <c r="AX45" i="37"/>
  <c r="S45" i="37"/>
  <c r="R45" i="37"/>
  <c r="AY44" i="37"/>
  <c r="AX44" i="37"/>
  <c r="S44" i="37"/>
  <c r="R44" i="37"/>
  <c r="AY43" i="37"/>
  <c r="AX43" i="37"/>
  <c r="S43" i="37"/>
  <c r="R43" i="37"/>
  <c r="AY42" i="37"/>
  <c r="AX42" i="37"/>
  <c r="S42" i="37"/>
  <c r="R42" i="37"/>
  <c r="AY41" i="37"/>
  <c r="AX41" i="37"/>
  <c r="S41" i="37"/>
  <c r="R41" i="37"/>
  <c r="AY40" i="37"/>
  <c r="AX40" i="37"/>
  <c r="S40" i="37"/>
  <c r="R40" i="37"/>
  <c r="AY39" i="37"/>
  <c r="AX39" i="37"/>
  <c r="S39" i="37"/>
  <c r="R39" i="37"/>
  <c r="AY38" i="37"/>
  <c r="AX38" i="37"/>
  <c r="S38" i="37"/>
  <c r="R38" i="37"/>
  <c r="AY37" i="37"/>
  <c r="AX37" i="37"/>
  <c r="S37" i="37"/>
  <c r="R37" i="37"/>
  <c r="AW32" i="37"/>
  <c r="AV32" i="37"/>
  <c r="AU32" i="37"/>
  <c r="AT32" i="37"/>
  <c r="AS32" i="37"/>
  <c r="AR32" i="37"/>
  <c r="AQ32" i="37"/>
  <c r="AP32" i="37"/>
  <c r="AO32" i="37"/>
  <c r="AN32" i="37"/>
  <c r="AM32" i="37"/>
  <c r="AL32" i="37"/>
  <c r="AK32" i="37"/>
  <c r="AJ32" i="37"/>
  <c r="AI32" i="37"/>
  <c r="AH32" i="37"/>
  <c r="Q32" i="37"/>
  <c r="M32" i="37"/>
  <c r="I32" i="37"/>
  <c r="E32" i="37"/>
  <c r="AY12" i="37"/>
  <c r="AY13" i="37"/>
  <c r="AY14" i="37"/>
  <c r="AY15" i="37"/>
  <c r="AY16" i="37"/>
  <c r="AY17" i="37"/>
  <c r="AY18" i="37"/>
  <c r="AY19" i="37"/>
  <c r="AY20" i="37"/>
  <c r="AY21" i="37"/>
  <c r="AY22" i="37"/>
  <c r="AY23" i="37"/>
  <c r="AY24" i="37"/>
  <c r="AY25" i="37"/>
  <c r="AY26" i="37"/>
  <c r="AY27" i="37"/>
  <c r="AY28" i="37"/>
  <c r="AY29" i="37"/>
  <c r="AY30" i="37"/>
  <c r="AY31" i="37"/>
  <c r="AY11" i="37"/>
  <c r="S12" i="37"/>
  <c r="S13" i="37"/>
  <c r="S14" i="37"/>
  <c r="S15" i="37"/>
  <c r="S16" i="37"/>
  <c r="S17" i="37"/>
  <c r="S18" i="37"/>
  <c r="S19" i="37"/>
  <c r="S20" i="37"/>
  <c r="S21" i="37"/>
  <c r="S22" i="37"/>
  <c r="S23" i="37"/>
  <c r="S24" i="37"/>
  <c r="S25" i="37"/>
  <c r="S26" i="37"/>
  <c r="S27" i="37"/>
  <c r="S28" i="37"/>
  <c r="S29" i="37"/>
  <c r="S30" i="37"/>
  <c r="S31" i="37"/>
  <c r="S11" i="37"/>
  <c r="J32" i="37"/>
  <c r="K32" i="37"/>
  <c r="L32" i="37"/>
  <c r="AX14" i="37"/>
  <c r="AX15" i="37"/>
  <c r="AX16" i="37"/>
  <c r="AX17" i="37"/>
  <c r="AX18" i="37"/>
  <c r="AX19" i="37"/>
  <c r="AX20" i="37"/>
  <c r="AX21" i="37"/>
  <c r="AX22" i="37"/>
  <c r="P35" i="40"/>
  <c r="T32" i="37"/>
  <c r="U32" i="37"/>
  <c r="V32" i="37"/>
  <c r="W32" i="37"/>
  <c r="X32" i="37"/>
  <c r="AZ32" i="37"/>
  <c r="BA32" i="37"/>
  <c r="BB32" i="37"/>
  <c r="BC32" i="37"/>
  <c r="BD32" i="37"/>
  <c r="BE32" i="37"/>
  <c r="P46" i="40"/>
  <c r="P45" i="40"/>
  <c r="P44" i="40"/>
  <c r="P43" i="40"/>
  <c r="P42" i="40"/>
  <c r="P41" i="40"/>
  <c r="P30" i="40"/>
  <c r="AX12" i="37"/>
  <c r="AX13" i="37"/>
  <c r="AX23" i="37"/>
  <c r="AX24" i="37"/>
  <c r="AX25" i="37"/>
  <c r="AX26" i="37"/>
  <c r="AX27" i="37"/>
  <c r="AX28" i="37"/>
  <c r="AX29" i="37"/>
  <c r="AX30" i="37"/>
  <c r="AX31" i="37"/>
  <c r="AX11" i="37"/>
  <c r="R12" i="37"/>
  <c r="R13" i="37"/>
  <c r="R14" i="37"/>
  <c r="R15" i="37"/>
  <c r="R16" i="37"/>
  <c r="R17" i="37"/>
  <c r="R18" i="37"/>
  <c r="R19" i="37"/>
  <c r="R20" i="37"/>
  <c r="R21" i="37"/>
  <c r="R22" i="37"/>
  <c r="R23" i="37"/>
  <c r="R24" i="37"/>
  <c r="R25" i="37"/>
  <c r="R26" i="37"/>
  <c r="R27" i="37"/>
  <c r="R28" i="37"/>
  <c r="R29" i="37"/>
  <c r="R30" i="37"/>
  <c r="R31" i="37"/>
  <c r="R11" i="37"/>
  <c r="C32" i="37"/>
  <c r="D32" i="37"/>
  <c r="F32" i="37"/>
  <c r="G32" i="37"/>
  <c r="H32" i="37"/>
  <c r="N32" i="37"/>
  <c r="O32" i="37"/>
  <c r="P32" i="37"/>
  <c r="Y32" i="37"/>
  <c r="Z32" i="37"/>
  <c r="AA32" i="37"/>
  <c r="AB32" i="37"/>
  <c r="AC32" i="37"/>
  <c r="AD32" i="37"/>
  <c r="AE32" i="37"/>
  <c r="B32" i="37"/>
  <c r="BK32" i="37"/>
  <c r="BJ32" i="37"/>
  <c r="BI32" i="37"/>
  <c r="BH32" i="37"/>
  <c r="BG32" i="37"/>
  <c r="BF32" i="37"/>
  <c r="O23" i="40" l="1"/>
  <c r="S58" i="37"/>
  <c r="AY58" i="37"/>
  <c r="AX58" i="37"/>
  <c r="R58" i="37"/>
  <c r="S32" i="37"/>
  <c r="AY32" i="37"/>
  <c r="AX32" i="37"/>
  <c r="R32" i="37"/>
  <c r="AE23" i="40"/>
  <c r="AE25"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610C6C07-1A91-4845-8C25-58C68D403F47}">
      <text>
        <r>
          <rPr>
            <b/>
            <sz val="9"/>
            <color rgb="FF000000"/>
            <rFont val="Tahoma"/>
            <family val="2"/>
          </rPr>
          <t>Daniel Avendaño:</t>
        </r>
        <r>
          <rPr>
            <sz val="9"/>
            <color rgb="FF000000"/>
            <rFont val="Tahoma"/>
            <family val="2"/>
          </rPr>
          <t xml:space="preserve">
</t>
        </r>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A15" authorId="0" shapeId="0" xr:uid="{00000000-0006-0000-0000-000002000000}">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00000000-0006-0000-0000-000003000000}">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00000000-0006-0000-0000-00000400000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00000000-0006-0000-0000-000005000000}">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0000000-0006-0000-0000-000006000000}">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00000000-0006-0000-0000-000007000000}">
      <text>
        <r>
          <rPr>
            <b/>
            <sz val="9"/>
            <color indexed="81"/>
            <rFont val="Tahoma"/>
            <family val="2"/>
          </rPr>
          <t>Daniel Avendaño:</t>
        </r>
        <r>
          <rPr>
            <sz val="9"/>
            <color indexed="81"/>
            <rFont val="Tahoma"/>
            <family val="2"/>
          </rPr>
          <t xml:space="preserve">
Reserva definitiva despues de liberaciones.</t>
        </r>
      </text>
    </comment>
    <comment ref="A25" authorId="0" shapeId="0" xr:uid="{00000000-0006-0000-0000-000008000000}">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Rocío López</author>
  </authors>
  <commentList>
    <comment ref="K7" authorId="0" shapeId="0" xr:uid="{F71FB48F-7CFA-4FE5-9688-A228DFD77D41}">
      <text>
        <r>
          <rPr>
            <b/>
            <sz val="9"/>
            <color rgb="FF000000"/>
            <rFont val="Tahoma"/>
            <family val="2"/>
          </rPr>
          <t>Daniel Avendaño:</t>
        </r>
        <r>
          <rPr>
            <sz val="9"/>
            <color rgb="FF000000"/>
            <rFont val="Tahoma"/>
            <family val="2"/>
          </rPr>
          <t xml:space="preserve">
</t>
        </r>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A15" authorId="0" shapeId="0" xr:uid="{00000000-0006-0000-0100-000002000000}">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00000000-0006-0000-0100-000003000000}">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00000000-0006-0000-0100-00000400000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00000000-0006-0000-0100-000005000000}">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0000000-0006-0000-0100-000006000000}">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00000000-0006-0000-0100-000007000000}">
      <text>
        <r>
          <rPr>
            <b/>
            <sz val="9"/>
            <color rgb="FF000000"/>
            <rFont val="Tahoma"/>
            <family val="2"/>
          </rPr>
          <t>Daniel Avendaño:</t>
        </r>
        <r>
          <rPr>
            <sz val="9"/>
            <color rgb="FF000000"/>
            <rFont val="Tahoma"/>
            <family val="2"/>
          </rPr>
          <t xml:space="preserve">
</t>
        </r>
        <r>
          <rPr>
            <sz val="9"/>
            <color rgb="FF000000"/>
            <rFont val="Tahoma"/>
            <family val="2"/>
          </rPr>
          <t>Reserva definitiva despues de liberaciones.</t>
        </r>
      </text>
    </comment>
    <comment ref="A25" authorId="0" shapeId="0" xr:uid="{00000000-0006-0000-0100-000008000000}">
      <text>
        <r>
          <rPr>
            <b/>
            <sz val="9"/>
            <color indexed="81"/>
            <rFont val="Tahoma"/>
            <family val="2"/>
          </rPr>
          <t>Daniel Avendaño:</t>
        </r>
        <r>
          <rPr>
            <sz val="9"/>
            <color indexed="81"/>
            <rFont val="Tahoma"/>
            <family val="2"/>
          </rPr>
          <t xml:space="preserve">
Ejecución de los giros de la reserva para mes</t>
        </r>
      </text>
    </comment>
    <comment ref="A35" authorId="1" shapeId="0" xr:uid="{00000000-0006-0000-0100-000009000000}">
      <text>
        <r>
          <rPr>
            <b/>
            <sz val="9"/>
            <color indexed="8"/>
            <rFont val="Tahoma"/>
            <family val="2"/>
          </rPr>
          <t>Rocío López:</t>
        </r>
        <r>
          <rPr>
            <sz val="9"/>
            <color indexed="8"/>
            <rFont val="Tahoma"/>
            <family val="2"/>
          </rPr>
          <t xml:space="preserve">
</t>
        </r>
        <r>
          <rPr>
            <sz val="9"/>
            <color indexed="8"/>
            <rFont val="Tahoma"/>
            <family val="2"/>
          </rPr>
          <t>3417 Casos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791D02F3-6401-4FFA-9289-242CC97173EE}">
      <text>
        <r>
          <rPr>
            <b/>
            <sz val="9"/>
            <color rgb="FF000000"/>
            <rFont val="Tahoma"/>
            <family val="2"/>
          </rPr>
          <t>Daniel Avendaño:</t>
        </r>
        <r>
          <rPr>
            <sz val="9"/>
            <color rgb="FF000000"/>
            <rFont val="Tahoma"/>
            <family val="2"/>
          </rPr>
          <t xml:space="preserve">
</t>
        </r>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A15" authorId="0" shapeId="0" xr:uid="{00000000-0006-0000-0200-000002000000}">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00000000-0006-0000-0200-000003000000}">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00000000-0006-0000-0200-00000400000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00000000-0006-0000-0200-000005000000}">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0000000-0006-0000-0200-000006000000}">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00000000-0006-0000-0200-000007000000}">
      <text>
        <r>
          <rPr>
            <b/>
            <sz val="9"/>
            <color indexed="81"/>
            <rFont val="Tahoma"/>
            <family val="2"/>
          </rPr>
          <t>Daniel Avendaño:</t>
        </r>
        <r>
          <rPr>
            <sz val="9"/>
            <color indexed="81"/>
            <rFont val="Tahoma"/>
            <family val="2"/>
          </rPr>
          <t xml:space="preserve">
Reserva definitiva despues de liberaciones.</t>
        </r>
      </text>
    </comment>
    <comment ref="A25" authorId="0" shapeId="0" xr:uid="{00000000-0006-0000-0200-000008000000}">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00000000-0006-0000-0300-000001000000}">
      <text>
        <r>
          <rPr>
            <b/>
            <sz val="9"/>
            <color rgb="FF000000"/>
            <rFont val="Tahoma"/>
            <family val="2"/>
          </rPr>
          <t>Daniel Avendaño:</t>
        </r>
        <r>
          <rPr>
            <sz val="9"/>
            <color rgb="FF000000"/>
            <rFont val="Tahoma"/>
            <family val="2"/>
          </rPr>
          <t xml:space="preserve">
</t>
        </r>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A15" authorId="0" shapeId="0" xr:uid="{00000000-0006-0000-0300-000002000000}">
      <text>
        <r>
          <rPr>
            <b/>
            <sz val="9"/>
            <color rgb="FF000000"/>
            <rFont val="Tahoma"/>
            <family val="2"/>
          </rPr>
          <t>Daniel Avendaño:</t>
        </r>
        <r>
          <rPr>
            <sz val="9"/>
            <color rgb="FF000000"/>
            <rFont val="Tahoma"/>
            <family val="2"/>
          </rPr>
          <t xml:space="preserve">
</t>
        </r>
        <r>
          <rPr>
            <sz val="9"/>
            <color rgb="FF000000"/>
            <rFont val="Tahoma"/>
            <family val="2"/>
          </rPr>
          <t xml:space="preserve">En estos campos se debe diligenciar el detalle de la estructura Plan de Desarrollo vigente, bajo la cual se encuentra articulado el proyecto de inversión </t>
        </r>
      </text>
    </comment>
    <comment ref="A21" authorId="0" shapeId="0" xr:uid="{00000000-0006-0000-0300-000003000000}">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00000000-0006-0000-0300-00000400000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00000000-0006-0000-0300-000005000000}">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0000000-0006-0000-0300-000006000000}">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00000000-0006-0000-0300-000007000000}">
      <text>
        <r>
          <rPr>
            <b/>
            <sz val="9"/>
            <color indexed="81"/>
            <rFont val="Tahoma"/>
            <family val="2"/>
          </rPr>
          <t>Daniel Avendaño:</t>
        </r>
        <r>
          <rPr>
            <sz val="9"/>
            <color indexed="81"/>
            <rFont val="Tahoma"/>
            <family val="2"/>
          </rPr>
          <t xml:space="preserve">
Reserva definitiva despues de liberaciones.</t>
        </r>
      </text>
    </comment>
    <comment ref="A25" authorId="0" shapeId="0" xr:uid="{00000000-0006-0000-0300-000008000000}">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00000000-0006-0000-0400-000001000000}">
      <text>
        <r>
          <rPr>
            <b/>
            <sz val="9"/>
            <color rgb="FF000000"/>
            <rFont val="Tahoma"/>
            <family val="2"/>
          </rPr>
          <t>Daniel Avendaño:</t>
        </r>
        <r>
          <rPr>
            <sz val="9"/>
            <color rgb="FF000000"/>
            <rFont val="Tahoma"/>
            <family val="2"/>
          </rPr>
          <t xml:space="preserve">
</t>
        </r>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A15" authorId="0" shapeId="0" xr:uid="{00000000-0006-0000-0400-000002000000}">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00000000-0006-0000-0400-000003000000}">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00000000-0006-0000-0400-00000400000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00000000-0006-0000-0400-000005000000}">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0000000-0006-0000-0400-000006000000}">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00000000-0006-0000-0400-000007000000}">
      <text>
        <r>
          <rPr>
            <b/>
            <sz val="9"/>
            <color indexed="81"/>
            <rFont val="Tahoma"/>
            <family val="2"/>
          </rPr>
          <t>Daniel Avendaño:</t>
        </r>
        <r>
          <rPr>
            <sz val="9"/>
            <color indexed="81"/>
            <rFont val="Tahoma"/>
            <family val="2"/>
          </rPr>
          <t xml:space="preserve">
Reserva definitiva despues de liberaciones.</t>
        </r>
      </text>
    </comment>
    <comment ref="A25" authorId="0" shapeId="0" xr:uid="{00000000-0006-0000-0400-000008000000}">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7" authorId="0" shapeId="0" xr:uid="{C6FD8546-6CA9-4125-B53B-DED22CABEE47}">
      <text>
        <r>
          <rPr>
            <b/>
            <sz val="9"/>
            <color rgb="FF000000"/>
            <rFont val="Tahoma"/>
            <family val="2"/>
          </rPr>
          <t>Daniel Avendaño:</t>
        </r>
        <r>
          <rPr>
            <sz val="9"/>
            <color rgb="FF000000"/>
            <rFont val="Tahoma"/>
            <family val="2"/>
          </rPr>
          <t xml:space="preserve">
</t>
        </r>
        <r>
          <rPr>
            <sz val="9"/>
            <color rgb="FF000000"/>
            <rFont val="Tahoma"/>
            <family val="2"/>
          </rPr>
          <t xml:space="preserve">En este campo se selecciona según aplique.
</t>
        </r>
        <r>
          <rPr>
            <sz val="9"/>
            <color rgb="FF000000"/>
            <rFont val="Tahoma"/>
            <family val="2"/>
          </rPr>
          <t xml:space="preserve">Programación: Corresponde al proceso de formulación del plan de acción, el cual se realiza una vez por vigencia. 
</t>
        </r>
        <r>
          <rPr>
            <sz val="9"/>
            <color rgb="FF000000"/>
            <rFont val="Tahoma"/>
            <family val="2"/>
          </rPr>
          <t xml:space="preserve">Actualización: Corresponde al proceso mediante el cual la gerencia del proyecto modifica o ajusta la información contenida en la formulación. 
</t>
        </r>
        <r>
          <rPr>
            <sz val="9"/>
            <color rgb="FF000000"/>
            <rFont val="Tahoma"/>
            <family val="2"/>
          </rPr>
          <t xml:space="preserve">Seguimiento: Corresponde al proceso de reporte de avance de las metas y actividades programadas. </t>
        </r>
      </text>
    </comment>
    <comment ref="A15" authorId="0" shapeId="0" xr:uid="{00000000-0006-0000-0500-000002000000}">
      <text>
        <r>
          <rPr>
            <b/>
            <sz val="9"/>
            <color indexed="81"/>
            <rFont val="Tahoma"/>
            <family val="2"/>
          </rPr>
          <t>Daniel Avendaño:</t>
        </r>
        <r>
          <rPr>
            <sz val="9"/>
            <color indexed="81"/>
            <rFont val="Tahoma"/>
            <family val="2"/>
          </rPr>
          <t xml:space="preserve">
En estos campos se debe diligenciar el detalle de la estructura Plan de Desarrollo vigente, bajo la cual se encuentra articulado el proyecto de inversión </t>
        </r>
      </text>
    </comment>
    <comment ref="A21" authorId="0" shapeId="0" xr:uid="{00000000-0006-0000-0500-000003000000}">
      <text>
        <r>
          <rPr>
            <b/>
            <sz val="9"/>
            <color indexed="81"/>
            <rFont val="Tahoma"/>
            <family val="2"/>
          </rPr>
          <t>Daniel Avendaño:</t>
        </r>
        <r>
          <rPr>
            <sz val="9"/>
            <color indexed="81"/>
            <rFont val="Tahoma"/>
            <family val="2"/>
          </rPr>
          <t xml:space="preserve">
Valor de la reserva constituida al inicio de la vigencia</t>
        </r>
      </text>
    </comment>
    <comment ref="AD21" authorId="0" shapeId="0" xr:uid="{00000000-0006-0000-0500-000004000000}">
      <text>
        <r>
          <rPr>
            <b/>
            <sz val="9"/>
            <color indexed="81"/>
            <rFont val="Tahoma"/>
            <family val="2"/>
          </rPr>
          <t>Daniel Avendaño:</t>
        </r>
        <r>
          <rPr>
            <sz val="9"/>
            <color indexed="81"/>
            <rFont val="Tahoma"/>
            <family val="2"/>
          </rPr>
          <t xml:space="preserve">
Ajustar las sumatorias en las formulas de compromisos y giros según el periodo según corresponda</t>
        </r>
      </text>
    </comment>
    <comment ref="A22" authorId="0" shapeId="0" xr:uid="{00000000-0006-0000-0500-000005000000}">
      <text>
        <r>
          <rPr>
            <b/>
            <sz val="9"/>
            <color indexed="81"/>
            <rFont val="Tahoma"/>
            <family val="2"/>
          </rPr>
          <t>Daniel Avendaño:</t>
        </r>
        <r>
          <rPr>
            <sz val="9"/>
            <color indexed="81"/>
            <rFont val="Tahoma"/>
            <family val="2"/>
          </rPr>
          <t xml:space="preserve">
Programación de acuerdo de desempleño en la ejecución de giros para cada mes de la vigencia.</t>
        </r>
      </text>
    </comment>
    <comment ref="A23" authorId="0" shapeId="0" xr:uid="{00000000-0006-0000-0500-000006000000}">
      <text>
        <r>
          <rPr>
            <b/>
            <sz val="9"/>
            <color indexed="81"/>
            <rFont val="Tahoma"/>
            <family val="2"/>
          </rPr>
          <t>Daniel Avendaño:</t>
        </r>
        <r>
          <rPr>
            <sz val="9"/>
            <color indexed="81"/>
            <rFont val="Tahoma"/>
            <family val="2"/>
          </rPr>
          <t xml:space="preserve">
Liberaciones de reservas realizadas en cada mes de la vigencia.</t>
        </r>
      </text>
    </comment>
    <comment ref="A24" authorId="0" shapeId="0" xr:uid="{00000000-0006-0000-0500-000007000000}">
      <text>
        <r>
          <rPr>
            <b/>
            <sz val="9"/>
            <color indexed="81"/>
            <rFont val="Tahoma"/>
            <family val="2"/>
          </rPr>
          <t>Daniel Avendaño:</t>
        </r>
        <r>
          <rPr>
            <sz val="9"/>
            <color indexed="81"/>
            <rFont val="Tahoma"/>
            <family val="2"/>
          </rPr>
          <t xml:space="preserve">
Reserva definitiva despues de liberaciones.</t>
        </r>
      </text>
    </comment>
    <comment ref="A25" authorId="0" shapeId="0" xr:uid="{00000000-0006-0000-0500-000008000000}">
      <text>
        <r>
          <rPr>
            <b/>
            <sz val="9"/>
            <color indexed="81"/>
            <rFont val="Tahoma"/>
            <family val="2"/>
          </rPr>
          <t>Daniel Avendaño:</t>
        </r>
        <r>
          <rPr>
            <sz val="9"/>
            <color indexed="81"/>
            <rFont val="Tahoma"/>
            <family val="2"/>
          </rPr>
          <t xml:space="preserve">
Ejecución de los giros de la reserva para mes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Microsoft Office User</author>
    <author>Daniel Avendaño</author>
    <author>Rocío López</author>
  </authors>
  <commentList>
    <comment ref="AU5" authorId="0" shapeId="0" xr:uid="{00000000-0006-0000-0600-000001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V5" authorId="1" shapeId="0" xr:uid="{00000000-0006-0000-0600-000002000000}">
      <text>
        <r>
          <rPr>
            <b/>
            <sz val="9"/>
            <color indexed="81"/>
            <rFont val="Tahoma"/>
            <family val="2"/>
          </rPr>
          <t>Daniel Avendaño:</t>
        </r>
        <r>
          <rPr>
            <sz val="9"/>
            <color indexed="81"/>
            <rFont val="Tahoma"/>
            <family val="2"/>
          </rPr>
          <t xml:space="preserve">
En este campo se pone el link o la ruta donde se puede consultar las evidencias que soportan la ejecución de las actividades.</t>
        </r>
      </text>
    </comment>
    <comment ref="AW5" authorId="0" shapeId="0" xr:uid="{00000000-0006-0000-0600-000003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cualitativa del cumplimiento en coherencia con el avance del indicador.
</t>
        </r>
        <r>
          <rPr>
            <sz val="10"/>
            <color indexed="8"/>
            <rFont val="Tahoma"/>
            <family val="2"/>
          </rPr>
          <t>De presentarse el mismo reporte (meta 1..n) indicarlo. ejemplo: avance reportado en proyecto 7738, actividad 1.</t>
        </r>
      </text>
    </comment>
    <comment ref="AX5" authorId="0" shapeId="0" xr:uid="{00000000-0006-0000-0600-000004000000}">
      <text>
        <r>
          <rPr>
            <b/>
            <sz val="10"/>
            <color indexed="8"/>
            <rFont val="Tahoma"/>
            <family val="2"/>
          </rPr>
          <t>Microsoft Office User:</t>
        </r>
        <r>
          <rPr>
            <sz val="10"/>
            <color indexed="8"/>
            <rFont val="Tahoma"/>
            <family val="2"/>
          </rPr>
          <t xml:space="preserve">
</t>
        </r>
        <r>
          <rPr>
            <sz val="10"/>
            <color indexed="8"/>
            <rFont val="Tahoma"/>
            <family val="2"/>
          </rPr>
          <t>Relacionar el detalle del retraso, en coherencia con la programación de cada periodo. De presentarse esta situación es obligatorio diligenciar este campo.</t>
        </r>
      </text>
    </comment>
    <comment ref="AY5" authorId="0" shapeId="0" xr:uid="{00000000-0006-0000-0600-000005000000}">
      <text>
        <r>
          <rPr>
            <b/>
            <sz val="10"/>
            <color indexed="8"/>
            <rFont val="Tahoma"/>
            <family val="2"/>
          </rPr>
          <t>Microsoft Office User:</t>
        </r>
        <r>
          <rPr>
            <sz val="10"/>
            <color indexed="8"/>
            <rFont val="Tahoma"/>
            <family val="2"/>
          </rPr>
          <t xml:space="preserve">
</t>
        </r>
        <r>
          <rPr>
            <sz val="10"/>
            <color indexed="8"/>
            <rFont val="Tahoma"/>
            <family val="2"/>
          </rPr>
          <t xml:space="preserve">Relacionar la descripción de las alternativas de solución </t>
        </r>
      </text>
    </comment>
    <comment ref="A11" authorId="0" shapeId="0" xr:uid="{00000000-0006-0000-0600-000006000000}">
      <text>
        <r>
          <rPr>
            <b/>
            <sz val="10"/>
            <color indexed="8"/>
            <rFont val="Tahoma"/>
            <family val="2"/>
          </rPr>
          <t>Microsoft Office User:</t>
        </r>
        <r>
          <rPr>
            <sz val="10"/>
            <color indexed="8"/>
            <rFont val="Tahoma"/>
            <family val="2"/>
          </rPr>
          <t xml:space="preserve">
</t>
        </r>
        <r>
          <rPr>
            <sz val="10"/>
            <color indexed="8"/>
            <rFont val="Tahoma"/>
            <family val="2"/>
          </rPr>
          <t xml:space="preserve">Seleccionar el nivel del indicador a reportar y relacionar el código asignado del indicador a medir segun: SEGPLAN, PMR, número de actividad, etc).
</t>
        </r>
      </text>
    </comment>
    <comment ref="F11" authorId="0" shapeId="0" xr:uid="{00000000-0006-0000-0600-000007000000}">
      <text>
        <r>
          <rPr>
            <b/>
            <sz val="10"/>
            <color rgb="FF000000"/>
            <rFont val="Tahoma"/>
            <family val="2"/>
          </rPr>
          <t>Microsoft Office User:</t>
        </r>
        <r>
          <rPr>
            <sz val="10"/>
            <color rgb="FF000000"/>
            <rFont val="Tahoma"/>
            <family val="2"/>
          </rPr>
          <t xml:space="preserve">
</t>
        </r>
        <r>
          <rPr>
            <sz val="10"/>
            <color rgb="FF000000"/>
            <rFont val="Tahoma"/>
            <family val="2"/>
          </rPr>
          <t xml:space="preserve">Corresponde a la meta PDD o meta proyecto articulada con el indicador de actividad a medir.
</t>
        </r>
        <r>
          <rPr>
            <sz val="10"/>
            <color rgb="FF000000"/>
            <rFont val="Tahoma"/>
            <family val="2"/>
          </rPr>
          <t>Así mismo, se podrá establecer la meta para los indicadores POA y de Planes Decreto 612.</t>
        </r>
      </text>
    </comment>
    <comment ref="G11" authorId="0" shapeId="0" xr:uid="{00000000-0006-0000-0600-000008000000}">
      <text>
        <r>
          <rPr>
            <b/>
            <sz val="10"/>
            <color indexed="8"/>
            <rFont val="Tahoma"/>
            <family val="2"/>
          </rPr>
          <t>Microsoft Office User:</t>
        </r>
        <r>
          <rPr>
            <sz val="10"/>
            <color indexed="8"/>
            <rFont val="Tahoma"/>
            <family val="2"/>
          </rPr>
          <t xml:space="preserve">
</t>
        </r>
        <r>
          <rPr>
            <sz val="10"/>
            <color indexed="8"/>
            <rFont val="Tahoma"/>
            <family val="2"/>
          </rPr>
          <t xml:space="preserve">Detallar la expresión cualitativa del indicador.
</t>
        </r>
        <r>
          <rPr>
            <sz val="10"/>
            <color indexed="8"/>
            <rFont val="Tahoma"/>
            <family val="2"/>
          </rPr>
          <t>Objeto + condición deseada del objeto (verbo conjugado) + elementos adicionales de contexto descriptivo</t>
        </r>
      </text>
    </comment>
    <comment ref="I11" authorId="0" shapeId="0" xr:uid="{00000000-0006-0000-0600-000009000000}">
      <text>
        <r>
          <rPr>
            <b/>
            <sz val="10"/>
            <color indexed="8"/>
            <rFont val="Tahoma"/>
            <family val="2"/>
          </rPr>
          <t>Microsoft Office User:</t>
        </r>
        <r>
          <rPr>
            <sz val="10"/>
            <color indexed="8"/>
            <rFont val="Tahoma"/>
            <family val="2"/>
          </rPr>
          <t xml:space="preserve">
</t>
        </r>
        <r>
          <rPr>
            <sz val="10"/>
            <color indexed="8"/>
            <rFont val="Tahoma"/>
            <family val="2"/>
          </rPr>
          <t xml:space="preserve">En coherencia con los mediciones establecidas por la SDH, Corresponde a:
</t>
        </r>
        <r>
          <rPr>
            <sz val="10"/>
            <color indexed="8"/>
            <rFont val="Tahoma"/>
            <family val="2"/>
          </rPr>
          <t xml:space="preserve">Suma 
</t>
        </r>
        <r>
          <rPr>
            <sz val="10"/>
            <color indexed="8"/>
            <rFont val="Tahoma"/>
            <family val="2"/>
          </rPr>
          <t xml:space="preserve">Creciente
</t>
        </r>
        <r>
          <rPr>
            <sz val="10"/>
            <color indexed="8"/>
            <rFont val="Tahoma"/>
            <family val="2"/>
          </rPr>
          <t xml:space="preserve">Decreciente
</t>
        </r>
        <r>
          <rPr>
            <sz val="10"/>
            <color indexed="8"/>
            <rFont val="Tahoma"/>
            <family val="2"/>
          </rPr>
          <t>Constante</t>
        </r>
      </text>
    </comment>
    <comment ref="L11" authorId="0" shapeId="0" xr:uid="{00000000-0006-0000-0600-00000A000000}">
      <text>
        <r>
          <rPr>
            <b/>
            <sz val="10"/>
            <color indexed="8"/>
            <rFont val="Tahoma"/>
            <family val="2"/>
          </rPr>
          <t>Microsoft Office User:</t>
        </r>
        <r>
          <rPr>
            <sz val="10"/>
            <color indexed="8"/>
            <rFont val="Tahoma"/>
            <family val="2"/>
          </rPr>
          <t xml:space="preserve">
Describe los pasos o el proceso para calcular el indicador</t>
        </r>
      </text>
    </comment>
    <comment ref="N11" authorId="2" shapeId="0" xr:uid="{00000000-0006-0000-0600-00000B000000}">
      <text>
        <r>
          <rPr>
            <b/>
            <sz val="9"/>
            <color indexed="81"/>
            <rFont val="Tahoma"/>
            <family val="2"/>
          </rPr>
          <t xml:space="preserve">User:
</t>
        </r>
        <r>
          <rPr>
            <sz val="9"/>
            <color indexed="81"/>
            <rFont val="Tahoma"/>
            <family val="2"/>
          </rPr>
          <t>Para los indicadores POA, únicamente diligenciar la vigencia a formular.</t>
        </r>
        <r>
          <rPr>
            <sz val="9"/>
            <color indexed="81"/>
            <rFont val="Tahoma"/>
            <family val="2"/>
          </rPr>
          <t xml:space="preserve">
</t>
        </r>
      </text>
    </comment>
    <comment ref="S11" authorId="0" shapeId="0" xr:uid="{00000000-0006-0000-0600-00000C000000}">
      <text>
        <r>
          <rPr>
            <b/>
            <sz val="10"/>
            <color indexed="8"/>
            <rFont val="Tahoma"/>
            <family val="2"/>
          </rPr>
          <t>Microsoft Office User:</t>
        </r>
        <r>
          <rPr>
            <sz val="10"/>
            <color indexed="8"/>
            <rFont val="Tahoma"/>
            <family val="2"/>
          </rPr>
          <t xml:space="preserve">
</t>
        </r>
        <r>
          <rPr>
            <sz val="10"/>
            <color indexed="8"/>
            <rFont val="Tahoma"/>
            <family val="2"/>
          </rPr>
          <t xml:space="preserve">Se debe establecer la periodicidad de la medicicion del indicador y del reporte del seguimiento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00000000-0006-0000-0800-000001000000}">
      <text>
        <r>
          <rPr>
            <b/>
            <sz val="9"/>
            <color indexed="81"/>
            <rFont val="Tahoma"/>
            <family val="2"/>
          </rPr>
          <t>Daniel Avendaño:</t>
        </r>
        <r>
          <rPr>
            <sz val="9"/>
            <color indexed="81"/>
            <rFont val="Tahoma"/>
            <family val="2"/>
          </rPr>
          <t xml:space="preserve">
Fecha en la que el cambio solicitado al plan de acción es aprobado</t>
        </r>
      </text>
    </comment>
    <comment ref="B7" authorId="0" shapeId="0" xr:uid="{00000000-0006-0000-0800-000002000000}">
      <text>
        <r>
          <rPr>
            <b/>
            <sz val="9"/>
            <color indexed="81"/>
            <rFont val="Tahoma"/>
            <family val="2"/>
          </rPr>
          <t>Daniel Avendaño:</t>
        </r>
        <r>
          <rPr>
            <sz val="9"/>
            <color indexed="81"/>
            <rFont val="Tahoma"/>
            <family val="2"/>
          </rPr>
          <t xml:space="preserve">
Descripción de los cambios realizados en la actialización que corresponda</t>
        </r>
      </text>
    </comment>
    <comment ref="C7" authorId="0" shapeId="0" xr:uid="{00000000-0006-0000-0800-000003000000}">
      <text>
        <r>
          <rPr>
            <b/>
            <sz val="9"/>
            <color indexed="81"/>
            <rFont val="Tahoma"/>
            <family val="2"/>
          </rPr>
          <t>Daniel Avendaño:</t>
        </r>
        <r>
          <rPr>
            <sz val="9"/>
            <color indexed="81"/>
            <rFont val="Tahoma"/>
            <family val="2"/>
          </rPr>
          <t xml:space="preserve">
Justificación del motivo que genera el cambio en el plan de acción</t>
        </r>
      </text>
    </comment>
  </commentList>
</comments>
</file>

<file path=xl/sharedStrings.xml><?xml version="1.0" encoding="utf-8"?>
<sst xmlns="http://schemas.openxmlformats.org/spreadsheetml/2006/main" count="1618" uniqueCount="517">
  <si>
    <t>SECRETARÍA DISTRITAL DE LA MUJER</t>
  </si>
  <si>
    <t>Código: DE-FO-5</t>
  </si>
  <si>
    <t xml:space="preserve">DIRECCIONAMIENTO ESTRATEGICO </t>
  </si>
  <si>
    <t>Versión: 12</t>
  </si>
  <si>
    <t xml:space="preserve">FORMULACIÓN Y SEGUIMIENTO  PLAN DE ACCIÓN </t>
  </si>
  <si>
    <t>Fecha de Emisión: 22/12/2023</t>
  </si>
  <si>
    <t>Libro 2 (vigencia 2024) Página 1 de 4</t>
  </si>
  <si>
    <t>PERIODO REPORTADO</t>
  </si>
  <si>
    <t>FEB</t>
  </si>
  <si>
    <t>FECHA DE REPORTE</t>
  </si>
  <si>
    <t>TIPO DE REPORTE</t>
  </si>
  <si>
    <t>FORMULACION</t>
  </si>
  <si>
    <t>ACTUALIZACION</t>
  </si>
  <si>
    <t>SEGUIMIENTO</t>
  </si>
  <si>
    <t>x</t>
  </si>
  <si>
    <t>NOMBRE DEL PROYECTO</t>
  </si>
  <si>
    <t>CONTRIBUCIÓN ACCESO EFECTIVO DE LAS MUJERES A LA JUSTICIA CON ENFOQUE DE GÉNERO Y DE LA RUTA INTEGRAL DE ATENCIÓN PARA EL ACCESO A LA JUSTICIA DE LAS MUJERES EN BOGOTÁ</t>
  </si>
  <si>
    <t>PROPÓSITO</t>
  </si>
  <si>
    <t>INSPIRAR CONFIANZA Y LEGITIMIDAD PARA VIVIR SIN MIEDO Y SER EPICENTRO DE CULTURA CIUDADANA, PAZ Y RECONCILIACIÓN</t>
  </si>
  <si>
    <t>LOGRO</t>
  </si>
  <si>
    <t>Reducir la aceptación cultural e institucional del machismo y las violencias contra las mujeres y garantizar el acceso efectivo a la justicia</t>
  </si>
  <si>
    <t>PROGRAMA</t>
  </si>
  <si>
    <t>Más mujeres viven una vida libre de violencias, se sienten seguras y acceden con  confianza  al  sistema de justicia</t>
  </si>
  <si>
    <t>DESCRIPCIÓN DE LA META (ACTIVIDAD MGA)</t>
  </si>
  <si>
    <t>Realizar a 39000 mujeres, orientaciones y asesorías socio jurídicas través de Casas de Justicia y escenarios de fiscalías (CAPIV, CAVIF y CAIVAS) y Sede</t>
  </si>
  <si>
    <t>EJECUCIÓN PRESUPUESTAL DEL PROYECTO</t>
  </si>
  <si>
    <t>RESERVA CONSTITUIDA</t>
  </si>
  <si>
    <t>RESERVAS VIGENCIA ANTERIOR (en pesos, sin decimales)</t>
  </si>
  <si>
    <t>PRESUPUESTO ASIGNADO EN LA VIGENCIA ACTUAL (en pesos, sin decimales)</t>
  </si>
  <si>
    <t>ENE</t>
  </si>
  <si>
    <t>MAR</t>
  </si>
  <si>
    <t>ABR</t>
  </si>
  <si>
    <t>MAY</t>
  </si>
  <si>
    <t>JUN</t>
  </si>
  <si>
    <t>JUL</t>
  </si>
  <si>
    <t>AGO</t>
  </si>
  <si>
    <t>SEP</t>
  </si>
  <si>
    <t>OCT</t>
  </si>
  <si>
    <t>NOV</t>
  </si>
  <si>
    <t>DIC</t>
  </si>
  <si>
    <t>TOTAL</t>
  </si>
  <si>
    <t>AVANCE</t>
  </si>
  <si>
    <t>AVANCE PERIODO</t>
  </si>
  <si>
    <t>AVANCE TOTAL</t>
  </si>
  <si>
    <t>PROGRAMACION DE GIROS</t>
  </si>
  <si>
    <t>PROGRAMACION DE COMPROMISOS</t>
  </si>
  <si>
    <t>LIBERACIONES</t>
  </si>
  <si>
    <t>COMPROMISOS</t>
  </si>
  <si>
    <t>RESERVA DEFINITIVA</t>
  </si>
  <si>
    <t>GIROS</t>
  </si>
  <si>
    <t xml:space="preserve">REPORTE METAS VIGENCIA ANTERIOR - Pendientes de cumplir por contratos sin ejecutar a 31.DIC (Reservas Presupuestales) </t>
  </si>
  <si>
    <t>DESCRIPCIÓN DE LA META (Reserva)</t>
  </si>
  <si>
    <t>PROG.</t>
  </si>
  <si>
    <t>AVANCE MENSUAL</t>
  </si>
  <si>
    <t>DESCRIPCIÓN CUALITATIVA DEL AVANCE POR META
(Logros y beneficios, y retrasos y alternativas de solución (2.000 caracteres))</t>
  </si>
  <si>
    <t>DESCRIPCIÓN CUALITATIVA  DE LA RESERVA PRESUPUESTAL</t>
  </si>
  <si>
    <t>REPORTE METAS VIGENCIA (Ejecución vigencia)</t>
  </si>
  <si>
    <t>DESCRIPCIÓN DE LA META</t>
  </si>
  <si>
    <t>PONDERACIÓN META</t>
  </si>
  <si>
    <t xml:space="preserve">AVANCE DE META </t>
  </si>
  <si>
    <t>DESCRIPCIÓN CUALITATIVA DEL AVANCE POR META</t>
  </si>
  <si>
    <t>Avances y Logros Mensual (2.000 caracteres)</t>
  </si>
  <si>
    <t>Avances y Logros Acumulado 
(2.000 caracteres)</t>
  </si>
  <si>
    <t>Retrasos y Alternativas de solución (1.000 caracteres)</t>
  </si>
  <si>
    <t>Beneficios</t>
  </si>
  <si>
    <t>Realizar a 39.000 mujeres, orientaciones y asesorías socio jurídicas través de Casas de Justicia y escenarios de fiscalías (CAPIV, CAVIF y CAIVAS) y Sede</t>
  </si>
  <si>
    <t>Programación</t>
  </si>
  <si>
    <t>Se continúa avanzando en los trámites contractuales, se tiene proyectado contar con el 100% del equipo contratado finalizando febrero 2024.</t>
  </si>
  <si>
    <t xml:space="preserve">Las mujeres se benefician con poder acceder al servicio de orientación y asesoría jurídica con enfoque de género y de derecho de las mujeres; adicionalmente, en los casos que la mujer manifieste su voluntariedad y se cumpla con los criterios de la Resolución 314 de 2022, pueden acceder al escalonamiento del caso para contar con abogada de representación. </t>
  </si>
  <si>
    <t>Ejecución</t>
  </si>
  <si>
    <t>REPORTE ACTIVIDADES VIGENCIA (Ejecución vigencia)</t>
  </si>
  <si>
    <t>DESCRIPCIÓN DE LA ACTIVIDAD</t>
  </si>
  <si>
    <t>PONDERACIÓN VERTICAL (Porcentual)</t>
  </si>
  <si>
    <t>CRITERIOS DE SEGUIMIENTO</t>
  </si>
  <si>
    <t>CRONOGRAMA %</t>
  </si>
  <si>
    <t>DESCRIPCIÓN CUALITATIVA DEL AVANCE POR ACTIVIDAD</t>
  </si>
  <si>
    <t>MES 1</t>
  </si>
  <si>
    <t>MES 2</t>
  </si>
  <si>
    <t>MES 3</t>
  </si>
  <si>
    <t>MES 4</t>
  </si>
  <si>
    <t>MES 5</t>
  </si>
  <si>
    <t>MES 6</t>
  </si>
  <si>
    <t>MES 7</t>
  </si>
  <si>
    <t>MES 8</t>
  </si>
  <si>
    <t>MES 9</t>
  </si>
  <si>
    <t>MES 10</t>
  </si>
  <si>
    <t>MES 11</t>
  </si>
  <si>
    <t>MES 12</t>
  </si>
  <si>
    <t>ACUMULADO</t>
  </si>
  <si>
    <t xml:space="preserve">Logros y beneficios y Retrasos y alternativas de solución (2.000 caracteres) </t>
  </si>
  <si>
    <t>Evidencias de ejecución</t>
  </si>
  <si>
    <t>1. Brindar los servcios de orientacion y/o asesoria jurídica al 100% de las mujeres que demandan de estos servicios de la SDMujer en escenarios de fiscalia (Caivas, Capiv)</t>
  </si>
  <si>
    <t>2. Brindar los servcios de orientacion y/o asesoria jurídica al 100% de las mujeres que demandan de estos servicios de la SDMujer en Casas de justicia que no tiene implementada la ruta integral</t>
  </si>
  <si>
    <t>3. Brindar los servcios de orientacion y/o asesoria jurídica al 100% de las mujeres que demandan de estos servicios de la SDMujer en casas de justicia con Ruta Integral</t>
  </si>
  <si>
    <t>*Incluir tantas filas sean necesarias</t>
  </si>
  <si>
    <t>Ejercer a 3900 casos nuevos asignados por Comité de Enlaces representacíón jurídica.</t>
  </si>
  <si>
    <t xml:space="preserve">Las mujeres pueden acceder al servicio gratuito de representación jurídica, siempre que cumplan con los criterios establecidos, favoreciendo el acceso a la justicia y el restablecimiento de sus derechos o de sus familias en caso de feminicidio. </t>
  </si>
  <si>
    <t>4. Iniciar la representación judicial y/o administrativa de casos nuevos</t>
  </si>
  <si>
    <t>Realizar atención en 7 Casas de Justicia con ruta integral</t>
  </si>
  <si>
    <t>Las mujeres se benefician con la implementación de la Ruta Integral en las Casas de Justicia, al poder acceder a atenciones socio jurídicas de orientación y asesoría especializadas, realizadas con enfoque de género y de derecho de las mujeres; adicionalmente, en los casos que lo requirieran pueden acceder al acompañamiento psicosocial con el objetivo de fortalecer en el marco de la estrategia de justicia de género, los esquemas de atención, acompañamiento y seguimiento psicosocial a mujeres víctimas de diferentes tipos de violencias basadas en género, entendiendo que dichas situaciones afectan, limitan o disminuyen sus contextos de vida. Favoreciendo así, el acceso, la adherencia y permanencia en la ruta de administración de justicia, facilitando un acceso efectivo que contribuya a garantizar la validación y el reconocimiento de sus derechos y la posible transformación de sus realidades.</t>
  </si>
  <si>
    <t>5. Brindar en 7 casas de justicia con ruta integral los servicios de la SDMujer</t>
  </si>
  <si>
    <t>6. Brindar los servcios de acompañamiento psicosocial al 100% de las mujeres que demandan de estos servicios de la SDMujer en Casas de justicia con ruta integral</t>
  </si>
  <si>
    <t>7. Realizar las acciones para dinamizar los servicios en Casas de Justicia con Ruta Integral</t>
  </si>
  <si>
    <t>Realizar seguimiento al 100% de los casos que se atienden en 7 Casas de Justicia con ruta integral.</t>
  </si>
  <si>
    <t>Las ciudadanas se benefician al contar con el acompañamiento de las abogadas de ruta integral y litigio para el seguimiento de los casos que tienen asignada abogada de representación, así como para casos con acompañamiento psicosocial.</t>
  </si>
  <si>
    <t>8. Realizar seguimiento de acuerdo con los criterios establecidos por la SDMujer a las mujeres que reciben atención en Casas de justicia con ruta integral.</t>
  </si>
  <si>
    <t>9. Realizar seguimiento a las activaciones de ruta realizadas por las dinamizadoras en ruta integral.</t>
  </si>
  <si>
    <t>X</t>
  </si>
  <si>
    <t>Brindar en 5 URI priorizadas atención psicojurídica a mujeres víctimas de violencia.</t>
  </si>
  <si>
    <t>Las mujeres se benefician con la implementación de la estrategia de atención en URI, al recibir atención con abordaje psicojurídico, asistencia técnico legal y psicojurídica, para integrar de manera efectiva los hechos jurídicamente relevantes dentro del proceso penal desde el primer momento de abordaje de los casos conocidos por el sistema judicial, para facilitar el acceso oportuno y efectivo a la justicia con enfoque de género y derechos humanos de las mujeres, especialmente a través de la dinamización de los procedimientos del sector justicia relacionados con la denuncia, inicio de investigación, implementación de actos urgentes, solicitudes y otorgamiento medidas de protección, realización audiencias preliminares, actos de investigación y judicialización llevados a cabo en las Unidades de Reacción Inmediata (URI).</t>
  </si>
  <si>
    <t>10. Brindar en 5 URI priorizadas atención psicojurídica a mujeres víctimas de violencia.</t>
  </si>
  <si>
    <t>11. Brindar los servcios de orientacion y/o asesoria jurídica al 100% de las mujeres que demandan de estos servicios de la SDMujer en las URI priorizadas</t>
  </si>
  <si>
    <t>12. Brindar los servcios de acompañamiento psicosocial al 100% de las mujeres que demandan de estos servicios de la SDMujer en las URI priorizadas</t>
  </si>
  <si>
    <t>Presentar 4 iniciativas a favor del derecho a una vida libre de violencias y acceso a la justicia para las mujeres</t>
  </si>
  <si>
    <t>Presentar 4 iniciativas a favor del derecho a una vida libre de violencias y acceso a la justicia para las mujeres ante las instancias pertinentes</t>
  </si>
  <si>
    <t>Gestiones adelantadas para avanzar en los trámites contractuales del responsable para impulsar la agenda normativa</t>
  </si>
  <si>
    <t>13. Presentar 1 iniciativa a favor del derecho a una vida libre de violencias y acceso a la justicia para las mujeres ante las instancias pertinentes</t>
  </si>
  <si>
    <t>N/A</t>
  </si>
  <si>
    <t>FORMULACIÓN Y SEGUIMIENTO PLAN DE ACCIÓN</t>
  </si>
  <si>
    <t>Página 2 de 4</t>
  </si>
  <si>
    <t xml:space="preserve">PROGRAMACIÓN </t>
  </si>
  <si>
    <t>DESCRIPCIÓN CUALITATIVA DEL AVANCE DEL PERIODO</t>
  </si>
  <si>
    <t>EVIDENCIA DEL AVANCE DEL PERIODO</t>
  </si>
  <si>
    <t>DESCRIPCIÓN CUALITATIVA DEL AVANCE ACUMULADO</t>
  </si>
  <si>
    <t>RETRASOS Y FACTORES LIMITANTES PARA EL CUMPLIMIENTO</t>
  </si>
  <si>
    <t>SOLUCIONES PROPUESTAS PARA RESOLVER LOS RETRASOS Y FACTORES LIMITANTES PARA EL CUMPLIMIENTO</t>
  </si>
  <si>
    <t>PRODUCTO INSTITUCIONAL (PMR):</t>
  </si>
  <si>
    <t>Servicios de prevención, atención y acogida para el fortalecimiento del derecho de las mujeres a una vida libre de violencias</t>
  </si>
  <si>
    <t>OBJETIVO ESTRATEGICO:</t>
  </si>
  <si>
    <t>Contribuir con el reconocimiento y la garantía, restablecimiento, de los derechos humanos de las mujeres del Distrito Capital, la eliminación de las causas estructurales de la violencia contra las mujeres y el acceso efectivo a la justicia</t>
  </si>
  <si>
    <t>NIVEL</t>
  </si>
  <si>
    <t xml:space="preserve"> META</t>
  </si>
  <si>
    <t>DESCRIPCIÓN DEL INDICADOR</t>
  </si>
  <si>
    <t>FORMULA DEL INDICADOR</t>
  </si>
  <si>
    <t>TIPO DE ANUALIZACIÓN  (Según aplique)</t>
  </si>
  <si>
    <t xml:space="preserve">MAGNITUD CUATRIENIO
(Únicamente para indicadores Sectoriales y PMR. Se debe diligenciar "A demanda" cuando aplique en los indicadores de actividad) </t>
  </si>
  <si>
    <t>UNIDAD DE MEDIDA</t>
  </si>
  <si>
    <t xml:space="preserve">DESCRIPCIÓN DE LA MEDICIÓN </t>
  </si>
  <si>
    <t>RESPONSABLE DE LA MEDICIÓN</t>
  </si>
  <si>
    <t>PROGRAMACIÓN ANUAL</t>
  </si>
  <si>
    <t>PERIODICIDAD</t>
  </si>
  <si>
    <t>MEDIOS DE VERIFICACIÓN Y FUENTES DE INFORMACIÓN</t>
  </si>
  <si>
    <t>PROGRAMACIÓN</t>
  </si>
  <si>
    <t xml:space="preserve">AVANCE META </t>
  </si>
  <si>
    <t>Meta sectorial</t>
  </si>
  <si>
    <t>PMR</t>
  </si>
  <si>
    <t xml:space="preserve"> De actividad  </t>
  </si>
  <si>
    <t xml:space="preserve"> Proceso (POA)</t>
  </si>
  <si>
    <t>Planes Decreto 612</t>
  </si>
  <si>
    <t>MAGNITUD EJECUTADA</t>
  </si>
  <si>
    <t>AVANCE %</t>
  </si>
  <si>
    <t>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</si>
  <si>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Número de mujeres atendidas con perspectiva de género y derechos de las mujeres a través de Casas de Justicia y espacios de atención integral de la Fiscalía (CAPIV, CAIVAS)</t>
  </si>
  <si>
    <t>Sumatoria de mujeres (se eliminan duplicados) que acudan por primera vez a cualquiera de estos espacios.</t>
  </si>
  <si>
    <t>suma</t>
  </si>
  <si>
    <t>Número</t>
  </si>
  <si>
    <t>Se contabilizan las mujeres que acuden a estos espacios a recibir atención; solo se cuentan una vez en la vigencia, es decir que si la mujer acuede por ejemplo en 3 ocasiones, no importa el punto de atención se entiendo como una mujer que recibio los servicios.</t>
  </si>
  <si>
    <t>Subsecretaria de Fortalecimiento de Capacidades y Oportunidades - Responsable instrumentos de planeación</t>
  </si>
  <si>
    <t>mensual</t>
  </si>
  <si>
    <t>No se cuenta con todo el personal contratado</t>
  </si>
  <si>
    <t>Implementar una estrategia semi permanente para la protección de las mujeres víctimas de violencia y su acceso a la justicia en 5 Unidades de Reacción Inmediata -  URI de la Fiscalía General de la Nación y articulada a la línea  123 y Línea púrpura</t>
  </si>
  <si>
    <t>Número de URIs con estrategia de atención semi permanente para la protección de las mujeres víctimas de violencia y acceso a la justicia implementada</t>
  </si>
  <si>
    <t>Ultimo numero de URI con servicios de la Sdmujer</t>
  </si>
  <si>
    <t>creciente</t>
  </si>
  <si>
    <t>Referencia ultimo numero de URI con servicios de la Sdmujer</t>
  </si>
  <si>
    <t>Subsecretaria de Fortalecimiento de Capacidades y Oportunidades - Coordinadoras URI</t>
  </si>
  <si>
    <t>Iniciar la representación judicial y/o administrativa de 3900 casos nuevos</t>
  </si>
  <si>
    <t>Casos con representación iniciada por el equipo de litigio de la sdmujer.</t>
  </si>
  <si>
    <t>Sumatoria de casos de represenación registrados</t>
  </si>
  <si>
    <t xml:space="preserve">Se contabilizan las atenciones reportadas como REPRESENTACIÓN en el simisional, mensualmente </t>
  </si>
  <si>
    <t>Subsecretaria de Fortalecimiento de Capacidades y Oportunidades - Coordinadoras equipos de Litigio</t>
  </si>
  <si>
    <t>decreciente</t>
  </si>
  <si>
    <t>Realizar atención Psicosocial a las mujeres que demandan de estos servicios de la SDMujer en Casas de justicia con ruta integral</t>
  </si>
  <si>
    <t>Mujeres atendidas en casas de justicia con ruta intregral en el servicio psicosocial</t>
  </si>
  <si>
    <t>Sumatoria de mujeres (se eliminan duplicados) que reciben atención sicosocial  en cualquiera de estos espacios. (No se cuentan seguimientos)</t>
  </si>
  <si>
    <t>A demanda</t>
  </si>
  <si>
    <t>Subsecretaria de Fortalecimiento de Capacidades y Oportunidades - Coordinadora equipo Sicosocial</t>
  </si>
  <si>
    <t>constante</t>
  </si>
  <si>
    <t>9. Programa de Transparencia y Ética Pública</t>
  </si>
  <si>
    <t>Realizar divulgación de los servicios de la Sdmujer en Casas de Justicia con Ruta Integral</t>
  </si>
  <si>
    <t>Servicios de la sdmujer divulgados en el marco de la Ruta integral</t>
  </si>
  <si>
    <t>(Número de divulgaciones de servicios realizadas / Número de divulgaciones programadas) * 100</t>
  </si>
  <si>
    <t>Se suman las divulgaciones realizadas por las dinamizadoras, en cada una de las casas de justicia con ruta integral</t>
  </si>
  <si>
    <t>Subsecretaria de Fortalecimiento de Capacidades y Oportunidades - Coordinadora Dinamizadoras</t>
  </si>
  <si>
    <t>Realizar seguimiento a las mujeres que se les activó ruta servicios sociales, realizadas en el marco de la ruta integral.</t>
  </si>
  <si>
    <t>Mujeres con seguimiento a las activaciones de ruta, realizado.</t>
  </si>
  <si>
    <t>Sumatoria de mujeres (se eliminan duplicados) que registran seguimiento para las activiaciones de ruta realizadas.</t>
  </si>
  <si>
    <t>Referencia el numero de mujeres que registran seguimiento para las activiaciones de ruta realizadas. Se contabiliza solo una vez a la mujer, indpendientemente si se ha registrado varia activaciones.</t>
  </si>
  <si>
    <t>Realizar atención jurídica a las mujeres que demandan de estos servicios de la SDMujer en las Unidades de Reacción Inmediata</t>
  </si>
  <si>
    <t>Mujeres atendidas en URI en el servicio juridico</t>
  </si>
  <si>
    <t>Sumatoria de mujeres (se eliminan duplicados) que acuden a estos servicios en URI</t>
  </si>
  <si>
    <t>Sumatoria de mujeres (se eliminan duplicados) que reciben atención jurídica  en cualquiera de estos espacios. (No se cuentan seguimientos)</t>
  </si>
  <si>
    <t>Realizar atención Psicosocial a las mujeres que demandan de estos servicios de la SDMujer en las Unidades de Reacción Inmediata</t>
  </si>
  <si>
    <t>Mujeres atendidas en URI en el servicio sicosocial</t>
  </si>
  <si>
    <t>Promoción del acceso a la justicia para las mujeres</t>
  </si>
  <si>
    <t xml:space="preserve">Participar en espacios de articulación intrainstitucional  e interinstitucional, en el marco de Justicia de Género. </t>
  </si>
  <si>
    <t>Espacios de articulación intrainstitucional  e interinstitucional, en el marco de Justicia de Género realizados</t>
  </si>
  <si>
    <t>(Número de comités + reuniones de articulación en los que se participa /Número de comités  + reuniones de espacios de articulación programados)*100</t>
  </si>
  <si>
    <t>Suma los comités directivos de justicia de género, las reuniones de articulación con Fiscalía, Secretaría de Seguridad, entre otros.</t>
  </si>
  <si>
    <t>Subsecretaria de Fortalecimiento de Capacidades y Oportunidades - Equipo nivel central</t>
  </si>
  <si>
    <t>trimestral</t>
  </si>
  <si>
    <t>Contribuir con la divulgación en las temáticas de derechos de las mujeres, acceso a la justicia y enfoque de género y/o realizar sensibilizaciones en género, justicia y derecho en los espacios concertados (inter o intrainstitucional; universidades, etc)</t>
  </si>
  <si>
    <t>Temáticas de derechos de las mujeres divulgados</t>
  </si>
  <si>
    <t>(Número de divulgaciones de temáticas realizadas / Número de divulgaciones programadas) * 100</t>
  </si>
  <si>
    <t>Suma las divulgaciones en temáticas de derechos de las mujeres, realizadas en espacios como las charlas de difusión, y publicación de boletinas del comité técnico de representación</t>
  </si>
  <si>
    <t>Subsecretaria de Fortalecimiento de Capacidades y Oportunidades - Responsable nivel central</t>
  </si>
  <si>
    <t>semestral</t>
  </si>
  <si>
    <t>ELABORÓ</t>
  </si>
  <si>
    <t>Firma:</t>
  </si>
  <si>
    <t>APROBÓ (Según aplique Gerenta de proyecto, Lider técnica y responsable de proceso)</t>
  </si>
  <si>
    <t>REVISÓ OFICINA ASESORA DE PLANEACIÓN</t>
  </si>
  <si>
    <t xml:space="preserve">VoBo. </t>
  </si>
  <si>
    <t>Nombre: Sandra Calderón /María del Pilar Duarte</t>
  </si>
  <si>
    <t>Nombre: CATALINA PUERTA VELASQUEZ</t>
  </si>
  <si>
    <t>Cargo: Contratista Instrumentos de Planeación / Contratista Presupuesto y Ejecución Presupuestal</t>
  </si>
  <si>
    <t>Cargo: GERENTA PROYECTO DE INVERSIÓN</t>
  </si>
  <si>
    <t>Cargo: LIDERESA TÉCNICA PROYECTO DE INVERSION</t>
  </si>
  <si>
    <t>Código: DE-FO-05</t>
  </si>
  <si>
    <t xml:space="preserve">FORMULACIÓN Y SEGUIMIENTO PLAN DE ACCIÓN </t>
  </si>
  <si>
    <t>ANEXO - TERRITORIALIZACIÓN</t>
  </si>
  <si>
    <t>Página 3 de 4</t>
  </si>
  <si>
    <t xml:space="preserve">SEGUIMIENTO </t>
  </si>
  <si>
    <t>PERIODO DE REPORTE:</t>
  </si>
  <si>
    <t>INDICADOR / META:</t>
  </si>
  <si>
    <t>LOCALIDAD</t>
  </si>
  <si>
    <t>TOTAL POR LOCALIDAD</t>
  </si>
  <si>
    <t xml:space="preserve">ENFOQUE DIFERENCIAL </t>
  </si>
  <si>
    <t>GRUPO ETARIO</t>
  </si>
  <si>
    <t>Magnitud</t>
  </si>
  <si>
    <t>Presupuesto</t>
  </si>
  <si>
    <t>Indigenas</t>
  </si>
  <si>
    <t>Afrodescendientes</t>
  </si>
  <si>
    <t>Raizales</t>
  </si>
  <si>
    <t>Rrom</t>
  </si>
  <si>
    <t>Discapacidad</t>
  </si>
  <si>
    <t>LGBTI</t>
  </si>
  <si>
    <t>Menor de 12</t>
  </si>
  <si>
    <t>Entre 12 y 14</t>
  </si>
  <si>
    <t>Entre 15 y 28</t>
  </si>
  <si>
    <t>Entre 29 y 59</t>
  </si>
  <si>
    <t xml:space="preserve">Igual o mayo a 60 </t>
  </si>
  <si>
    <t>No responde</t>
  </si>
  <si>
    <t xml:space="preserve">Bogotá Distrito Capital </t>
  </si>
  <si>
    <t>1. Usaquen</t>
  </si>
  <si>
    <t>2. Chapinero</t>
  </si>
  <si>
    <t>3. Santafe</t>
  </si>
  <si>
    <t>4. San Cristobal</t>
  </si>
  <si>
    <t>5. Usme</t>
  </si>
  <si>
    <t>6. Tunjuelito</t>
  </si>
  <si>
    <t>7. Bosa</t>
  </si>
  <si>
    <t>8. Kennedy</t>
  </si>
  <si>
    <t>9. Fontibon</t>
  </si>
  <si>
    <t>10. Engativa</t>
  </si>
  <si>
    <t>11. Suba</t>
  </si>
  <si>
    <t>12. Barrios Unidos</t>
  </si>
  <si>
    <t>13. Teusaquillo</t>
  </si>
  <si>
    <t>14. Los Martires</t>
  </si>
  <si>
    <t>15. Antonio Nariño</t>
  </si>
  <si>
    <t>16. Puente Aranda</t>
  </si>
  <si>
    <t>17. La Candelaria</t>
  </si>
  <si>
    <t>18. Rafael Uribe Uribe</t>
  </si>
  <si>
    <t>19. Ciudad Bolivar</t>
  </si>
  <si>
    <t>20. Sumapaz</t>
  </si>
  <si>
    <t>TOTAL POR MES</t>
  </si>
  <si>
    <t>Página 4 de 4</t>
  </si>
  <si>
    <t>CONTROL DE CAMBIOS EN EL PLAN DE ACCIÓN</t>
  </si>
  <si>
    <t>Fecha de aprobación</t>
  </si>
  <si>
    <t>Cambio</t>
  </si>
  <si>
    <t>Justificación del cambio</t>
  </si>
  <si>
    <t>Indicador PMR Casos con representación iniciada por el equipo de litigio de la sdmujer. Cambia la magnitud del cuatrienio quedando 352 casos nuevos.</t>
  </si>
  <si>
    <t>Se solicita la actualización de la formulación del plan de acción, con el fin de dar mayor claridad para su consulta. Adicionalmente, se actualiza la meta 9 de PMR acorde con los lineamientos de la OAP.</t>
  </si>
  <si>
    <t>Para los indicadores que no tiene meta programada, se precisa cuando es "A demanda."</t>
  </si>
  <si>
    <t>La información de responsables de la medicion se complementa con la dependencia</t>
  </si>
  <si>
    <t>Cambio distribución mensual de la meta: Ejercer a 3900 casos nuevos asignados por Comité de Enlaces representacíón jurídica.</t>
  </si>
  <si>
    <t>Planes decreto 612</t>
  </si>
  <si>
    <t>Unidad de medida</t>
  </si>
  <si>
    <t>1. Plan Institucional de Archivos de la Entidad (PINAR)</t>
  </si>
  <si>
    <t>2. Plan Anual de Adquisiciones</t>
  </si>
  <si>
    <t>Procentaje</t>
  </si>
  <si>
    <t>3. Plan Anual de Vacantes</t>
  </si>
  <si>
    <t>4. Plan de Previsión de Recursos Humanos</t>
  </si>
  <si>
    <t>5. Plan Estratégico de Talento Humano</t>
  </si>
  <si>
    <t>6. Plan Institucional de Capacitación</t>
  </si>
  <si>
    <t>7. Plan de Incentivos Institucionales</t>
  </si>
  <si>
    <t>8. Plan de Trabajo Anual en Seguridad y Salud en el Trabajo</t>
  </si>
  <si>
    <t>10. Plan Estratégico de Tecnologías de la Información y las Comunicaciones (PETI)</t>
  </si>
  <si>
    <t>11. Plan de Tratamiento de Riesgos de Seguridad y Privacidad de la Información</t>
  </si>
  <si>
    <t>12. Plan de Seguridad y Privacidad de la Información</t>
  </si>
  <si>
    <t>PRODUCTO INSTITUCIONAL</t>
  </si>
  <si>
    <t xml:space="preserve">PROCESO ASOCIADO - PLAN OPERATIVO </t>
  </si>
  <si>
    <t xml:space="preserve">NOMBRE PROYECTO DE INVERSIÓN </t>
  </si>
  <si>
    <t>NOMBRE META / INDICADOR</t>
  </si>
  <si>
    <t xml:space="preserve">TIPO DE ANUALIZACIÓN </t>
  </si>
  <si>
    <t xml:space="preserve">GRUPO ETARIO </t>
  </si>
  <si>
    <t>PLANES DECRETO 612</t>
  </si>
  <si>
    <t>1. Vida libre de Violencias y justicia con enfoque de género para las mujeres</t>
  </si>
  <si>
    <t>DIRECCIONAMIENTO ESTRATÉGICO</t>
  </si>
  <si>
    <t>7662.Fortalecimiento a la gestión institucional de la SDMujer en Bogotá</t>
  </si>
  <si>
    <t>INDICADORES PMR</t>
  </si>
  <si>
    <t>MUJERES</t>
  </si>
  <si>
    <t xml:space="preserve">CRECIENTE </t>
  </si>
  <si>
    <t>Infancia (Menor de 12 años)</t>
  </si>
  <si>
    <t xml:space="preserve">Discapacidad </t>
  </si>
  <si>
    <t>Plan institucional de archivos - PINAR</t>
  </si>
  <si>
    <t>2. Gestión del conocimiento e información para la toma de decisiones y garantía de derechos de las mujeres</t>
  </si>
  <si>
    <t xml:space="preserve">PLANEACIÓN Y GESTIÓN </t>
  </si>
  <si>
    <t>7668.Levantamiento y análisis de información para la garantía de derechos de las mujeres en Bogotá</t>
  </si>
  <si>
    <t>35.Mujeres atendidas en Casas de Justicia, escenarios de Fiscalía y Sede Central</t>
  </si>
  <si>
    <t>MUJERES, HIJOS E HIJAS</t>
  </si>
  <si>
    <t>DECRECIENTE</t>
  </si>
  <si>
    <t>Juventud (Entre 12 y 14 años)</t>
  </si>
  <si>
    <t>Plan Anual de Adquisiciones</t>
  </si>
  <si>
    <t>3. Igualdad de oportunidades y desarrollo de capacidades para las mujeres</t>
  </si>
  <si>
    <t xml:space="preserve">COMUNICACIÓN ESTRATÉGICA </t>
  </si>
  <si>
    <t>7671.Implementación de acciones afirmativas dirigidas a las mujeres con enfoque diferencial y de género en Bogotá</t>
  </si>
  <si>
    <t xml:space="preserve">31.Casos nuevos de violencias contra las mujeres con representación jurídica en instancias judiciales y administrativas </t>
  </si>
  <si>
    <t>INTERVENCIONES</t>
  </si>
  <si>
    <t xml:space="preserve">CONSTANTE </t>
  </si>
  <si>
    <t>Juventud (Entre 15 y 28 años)</t>
  </si>
  <si>
    <t>Plan anticorrupción y de atención al ciudadano</t>
  </si>
  <si>
    <t>4. Inclusión y equidad de género en la participación y la representación de las mujeres</t>
  </si>
  <si>
    <t>GESTIÓN DEL CONOCIMIENTO</t>
  </si>
  <si>
    <t>7672.Contribución acceso efectivo de las mujeres a la justicia con enfoque de género y de la ruta integral de atención para el acceso a la justicia de las mujeres en Bogotá</t>
  </si>
  <si>
    <t>36.Número de mujeres víctimas de violencias y su sistema familiar, acogidas y atendidas a través del modelo de Casas Refugio incluyendo modalidad intermedia de acogida y ruralidad</t>
  </si>
  <si>
    <t>CONSULTAS</t>
  </si>
  <si>
    <t>SUMA</t>
  </si>
  <si>
    <t>Adultez (Entre 29 y 59 años)</t>
  </si>
  <si>
    <t xml:space="preserve">Plan de incentivos institucionales </t>
  </si>
  <si>
    <t>5. Sistema Distrital de Cuidado</t>
  </si>
  <si>
    <t>PREVENCIÓN Y ATENCIÓN INTEGRAL A MUJERES VÍCTIMAS DE VIOLENCIA</t>
  </si>
  <si>
    <t>7673.Desarrollo de capacidades para aumentar la autonomía y empoderamiento de las mujeres en toda su diversidad en Bogotá</t>
  </si>
  <si>
    <t>37.Número de atenciones a mujeres víctimas de violencias, a través de las Duplas de atención psicosocial</t>
  </si>
  <si>
    <t>CASAS</t>
  </si>
  <si>
    <t>Mayores (Igual o superior a 60 años)</t>
  </si>
  <si>
    <t>Plan de previsión de recursos humanos</t>
  </si>
  <si>
    <t>PROMOCIÓN DEL ACCESO A LA JUSTICICA PARA LAS MUJERES</t>
  </si>
  <si>
    <t>7675.Implementación de la Estrategia de Territorialización de la Política Pública de Mujeres y Equidad de Género a través de las Casas de Igualdad de Oportunidades para las Mujeres en Bogotá</t>
  </si>
  <si>
    <t xml:space="preserve">18.Número de mujeres participantes en las actividades implementadas en el marco de los Planes Locales de Seguridad para las Mujeres </t>
  </si>
  <si>
    <t>PERSONAS</t>
  </si>
  <si>
    <t>Plan institucional de capacitación - PIC</t>
  </si>
  <si>
    <t xml:space="preserve">PROMOCIÓN DE LA PARTICIPACIÓN Y REPRESENTACIÓN DE LAS MUJERES </t>
  </si>
  <si>
    <t>7676.Fortalecimiento a los liderazgos para la inclusión y equidad de género en la participación y la representación política en Bogotá</t>
  </si>
  <si>
    <t>32.Atenciones efectivas a través de la Línea Púrpura Distrital</t>
  </si>
  <si>
    <t>ATENCIONES</t>
  </si>
  <si>
    <t xml:space="preserve">Plan estrategico de Talento Humano </t>
  </si>
  <si>
    <t>TRANSVERSALIZACIÓN DEL ENFOQUE DE GÉNERO Y DIFERENCIAL PARA MUJERES</t>
  </si>
  <si>
    <t>7718.Implementación del Sistema Distrital de Cuidado en Bogotá</t>
  </si>
  <si>
    <t xml:space="preserve">38.Número de ciudadanos y ciudadanas informados a partir de la implementación de estrategias de divulgación pedagógica con enfoques de género y de derechos </t>
  </si>
  <si>
    <t>ORIENTACIONES Y ASESORÍAS</t>
  </si>
  <si>
    <t>Plan Anual de vacantes</t>
  </si>
  <si>
    <t>TERRITORIALIZACIÓN DE LA POLÍTICA PÚBLICA</t>
  </si>
  <si>
    <t>7734.Fortalecimiento a la implementación del Sistema Distrital de Protección integral a las mujeres víctimas de violencias - SOFIA en Bogotá</t>
  </si>
  <si>
    <t>34.Estudios y/o investigaciones producidas y divulgadas por el Observatorio de Mujer y Equidad de Género, con relación a situaciones y derechos de las mujeres en Bogotá</t>
  </si>
  <si>
    <t>ORIENTACIONES</t>
  </si>
  <si>
    <t xml:space="preserve">Plan trabajo anual en seguridad y salud en el trabajo </t>
  </si>
  <si>
    <t xml:space="preserve">GESTIÓN DE LAS POLÍTICAS PÚBLICAS </t>
  </si>
  <si>
    <t>7738.Implementación de Políticas Públicas lideradas por la Secretaria de la Mujer y Transversalización de género para promover igualdad, desarrollo de capacidades y reconocimiento de las mujeres de Bogotá</t>
  </si>
  <si>
    <t>12.Número de mujeres vinculadas a procesos de las Casas de Igualdad de Oportunidades</t>
  </si>
  <si>
    <t>ESTUDIOS Y/O INVESTIGACIONES</t>
  </si>
  <si>
    <t xml:space="preserve">Plan estrategico de tecnología de la información y privacidad de la información </t>
  </si>
  <si>
    <t xml:space="preserve">DESARROLLO DE CAPACIDADES PARA LA VIDA DE LAS MUJERES </t>
  </si>
  <si>
    <t>7739.Implementación de estrategia de divulgación pedagógica con enfoques de género y de derechos Bogotá</t>
  </si>
  <si>
    <t>39.Atenciones socio jurídicas brindadas a través de la Estrategia Casa de Todas, a mujeres que realizan actividades sexuales pagadas (asesorias, seguimientos y valoraciones iniciales)</t>
  </si>
  <si>
    <t>CONTENIDOS</t>
  </si>
  <si>
    <t xml:space="preserve">Plan de seguridad y privacidad de la información </t>
  </si>
  <si>
    <t>GESTIÓN DEL SISTEMA DISTRITAL DE CUIDADO</t>
  </si>
  <si>
    <t>40.Atenciones psicosociales brindadas a través de la Estrategia Casa de Todas, a mujeres que realizan actividades sexuales pagadas (asesorias, seguimientos y valoraciones iniciales)</t>
  </si>
  <si>
    <t>CASOS NUEVOS</t>
  </si>
  <si>
    <t>Plan de participación ciudadana</t>
  </si>
  <si>
    <t>GESTIÓN  TALENTO HUMANO</t>
  </si>
  <si>
    <t>41.Atenciones en trabajo social brindadas a través de la Estrategia Casa de Todas, a mujeres que realizan actividades sexuales pagadas (asesorias, seguimientos y valoraciones iniciales)</t>
  </si>
  <si>
    <t>CIUDADANOS Y CIUDADANAS</t>
  </si>
  <si>
    <t>GESTIÓN CONTRACTUAL</t>
  </si>
  <si>
    <t xml:space="preserve">42.Número de contenidos diseñados para el desarrollo de capacidades socioemocionales, ocupacionales, técnicas y educación financiera para las mujeres (Módulos y diplomados) </t>
  </si>
  <si>
    <t>PORCIENTO</t>
  </si>
  <si>
    <t>GESTIÓN ADMINISTRATIVA</t>
  </si>
  <si>
    <t>29.Mujeres formadas en derechos a través de procesos de desarrollo de capacidades en los Centros de Inclusión Digital</t>
  </si>
  <si>
    <t>GESTIÓN FINANCIERA</t>
  </si>
  <si>
    <t xml:space="preserve">30.Número de orientaciones y asesorías socio jurídicas con enfoque de derechos de las mujeres y enfoque de género a través de las Casas de Igualdad de Oportunidades para las Mujeres </t>
  </si>
  <si>
    <t>GESTIÓN DOCUMENTAL</t>
  </si>
  <si>
    <t xml:space="preserve">108.Número de orientaciones  y acompañamientos psicosociales a mujeres a través de las Casas de Igualdad de Oportunidades para las Mujeres </t>
  </si>
  <si>
    <t>GESTIÓN JURÍDICA</t>
  </si>
  <si>
    <t xml:space="preserve">33.Número de mujeres vinculadas a procesos formativos para el desarrollo de capacidades de incidencia, liderazgo, empoderamiento y participación política </t>
  </si>
  <si>
    <t xml:space="preserve">GESTIÓN TECNOLÓGICA </t>
  </si>
  <si>
    <t>43.Número de mujeres formadas en cuidados, en el marco de la estrategia cuidado a cuidadoras</t>
  </si>
  <si>
    <t>ATENCIÓN A LA CIUDADANÍA</t>
  </si>
  <si>
    <t>44.Número de atenciones brindadas a través de Espacios respiro, en el marco de la estrategia cuidado a cuidadoras</t>
  </si>
  <si>
    <t xml:space="preserve">SEGUIMIENTO, EVALUACIÓN Y CONTROL </t>
  </si>
  <si>
    <t>45.Número de atenciones de relevo de cuidado en casa, en el marco de la estrategia cuidado a cuidadoras</t>
  </si>
  <si>
    <t>GESTIÓN DISCIPLINARIA</t>
  </si>
  <si>
    <t>46.Número de personas vinculadas a los talleres de cambio cultural</t>
  </si>
  <si>
    <t>METAS SECTORIALES</t>
  </si>
  <si>
    <t>INDICADORES PDD</t>
  </si>
  <si>
    <t>9. Aumentar en un 30% el número de mujeres formadas en los centros de inclusión digital.</t>
  </si>
  <si>
    <t>9. Número de mujeres formadas en los Centros de Inclusión Digital</t>
  </si>
  <si>
    <t>10. Diseñar y acompañar la estrategia de emprendimiento y empleabilidad para la autonomía económica de las mujeres</t>
  </si>
  <si>
    <t>10. Porcentaje de avance en el diseño y acompañamiento de la estrategia de emprendimiento y empleabilidad para la autonomía económica de las mujeres</t>
  </si>
  <si>
    <t>11. Territorializar la política pública de mujeres y equidad de género a través de las Casas de Igualdad de Oportunidades en las 20 localidades</t>
  </si>
  <si>
    <t>11. Número de localidades con el modelo de atención Casas de Igualdad de Oportunidades para las mujeres implementado</t>
  </si>
  <si>
    <t>667. Número de mujeres vinculadas a procesos de información, sensibilización y campañas de difusión de sus derechos</t>
  </si>
  <si>
    <t>668. Número de orientaciones y acompañamientos psicosociales a mujeres</t>
  </si>
  <si>
    <t>669. Número de orientaciones y asesorías socio jurídicas a mujeres víctimas de violencias</t>
  </si>
  <si>
    <t>37. Diseñar acciones afirmativas con enfoque diferencial, para desarrollar capacidades y promover el bienestar socio emocional y los derechos de las mujeres en todas sus diversidades, en los sectores de la administración distrital y en las localidades</t>
  </si>
  <si>
    <t>39. Número de sectores que implementan acciones afirmativas con enfoque diferencial para desarrollar capacidades y promover los derechos de las mujeres en todas sus diversidades</t>
  </si>
  <si>
    <t xml:space="preserve">38. Implementar la política pública de mujeres y equidad de género en los sectores responsables del cumplimiento de su plan de acción </t>
  </si>
  <si>
    <t>40. Política Pública de Mujeres y Equidad de Género implementada en articulación con los sectores responsables en su Plan de Acción</t>
  </si>
  <si>
    <t>39. Incorporar de manera transversal, en los 15 sectores de la administración distrital y en las localidades, el enfoque de género y de derechos de las mujeres</t>
  </si>
  <si>
    <t>41. Estrategia de transversalización implementada en los 15 sectores de la Administración Distrital</t>
  </si>
  <si>
    <t>52. Formular e implementar una estrategia pedagógica para la valoración, la resignificación, el reconocimiento y la redistribución del trabajo de cuidado no remunerado que realizan las mujeres en Bogotá</t>
  </si>
  <si>
    <t>54. Estrategia pedagógica para la valoración, la resignificación, el reconocimiento y la redistribución del trabajo de cuidado no remunerado implementada</t>
  </si>
  <si>
    <t>53. Formular las bases técnicas y coordinar la implementación del sistema distrital del cuidado</t>
  </si>
  <si>
    <t>55. Porcentaje de avance en la definición técnica y coordinación para la implementación del sistema distrital de cuidado</t>
  </si>
  <si>
    <t>56. Gestionar la implementación, en la ciudad y la ruralidad, de la estrategia de manzanas del cuidado y unidades móviles de servicios del cuidado para las personas que requieren cuidado y para los y las cuidadoras de personas y animales domésticos</t>
  </si>
  <si>
    <t>58. Estrategias de manzanas del cuidado y unidades móviles de servicios del cuidado implementadas</t>
  </si>
  <si>
    <t>304. Alcanzar al menos el 80% de efectividad (respuesta inmediata, llamadas devueltas y contactos por chat) en la atención de la linea purpura  “Mujeres escuchan mujeres” integrando un equipo de la misma a la linea de emergencias 123</t>
  </si>
  <si>
    <t>324. Efectividad en la atención de la Línea Púrpura</t>
  </si>
  <si>
    <t>305. Ampliar a 6 el modelo de operación de Casa refugio priorizando la ruralidad (Acuerdo 631/2015) y modalidad intermedia.</t>
  </si>
  <si>
    <t>325. Número de Casas Refugio en operación</t>
  </si>
  <si>
    <t>306. Diseñar e implementar estrategias de divulgación pedagógica y de transformación cultural para el cambio social con enfoques de género, diferencial, de derechos de las mujeres e interseccional que articulen la oferta institucional con el ejercicio pleno de los derechos de las mujeres</t>
  </si>
  <si>
    <t>326. Número de estrategias de comunicación y divulgación con enfoque de género, diferencial e interseccional diseñadas e implementadas</t>
  </si>
  <si>
    <t>307. Implementar en 7 casas de justicia priorizadas un modelo de atención con ruta integral para mujeres y Garantizar en 8 casas de justicia y CAPIV - CENTROS DE ATENCIÓN PENAL INTEGRAL PARA VICTIMAS y CAIVAS - CENTROS DE ATENCIÓN INTEGRAL A VICTIMAS DE ABUSO SEXUAL la estrategia de justicia de género</t>
  </si>
  <si>
    <t>327. Número de mujeres atendidas con perspectiva de género y derechos de las mujeres a través de Casas de Justicia y espacios de atención integral de la Fiscalía (CAPIV, CAIVAS)</t>
  </si>
  <si>
    <t>308. Implementar una estrategia semi permanente para la protección de las mujeres víctimas de violencia y su acceso a la justicia en 3 Unidades de Reacción Inmediata - URI de la Fiscalía General de la Nación y articulada a la línea 123 y Línea púrpura</t>
  </si>
  <si>
    <t>328. Número de URIs con estrategia de atención semi permanente para la protección de las mujeres víctimas de violencia y acceso a la justicia implementada</t>
  </si>
  <si>
    <t>309. Implementar el protocolo de prevención, atención, y sanción a la violencia contra las mujeres en el transporte público que garantice la atención del 100% de los casos y promueva su disminución.</t>
  </si>
  <si>
    <t>329. Acciones estratégicas realizadas en el marco de los componentes del Sistema SOFIA</t>
  </si>
  <si>
    <t>452. Crear y fortalecer la infraestructura tecnológica del Observatorio de Mujer y Equidad de Género que permita la articulación con los sectores distritales pertinentes</t>
  </si>
  <si>
    <t>487. Porcentaje de avance en la creación y fortalecimiento de infraestructura tecnológica del OMEG para la articulación con los sectores distritales</t>
  </si>
  <si>
    <t>454. Diseñar e implementar investigaciones  para diagnosticar y divulgar la situación de los derechos de las mujeres y transversalizar el enfoque de género y diferencial metodológicamente</t>
  </si>
  <si>
    <t>489. Investigaciones realizadas</t>
  </si>
  <si>
    <t>404. Alcanzar la paridad en al menos el 50% de las instancias de participación del Distrito Capital</t>
  </si>
  <si>
    <t>431. Porcentaje de instancias con participación paritaria en el Distrito</t>
  </si>
  <si>
    <t>426. Implementar una estrategia de formación para el desarrollo de capacidades de incidencia, liderazgo, empoderamiento y participación política de las Mujeres</t>
  </si>
  <si>
    <t>459. Número de mujeres vinculadas a procesos de formación para el desarrollo de capacidades de incidencia, liderazgo, empoderamiento y participación política de las mujeres</t>
  </si>
  <si>
    <t>428. Incorporar e implementar el enfoque de género y diferencial en los ejercicios de los presupuestos participativos.</t>
  </si>
  <si>
    <t>461. Documento de lineamiento de presupuesto participativo sensible al género, formulado y adoptado</t>
  </si>
  <si>
    <t>518. Implementar buenas prácticas de gestión administrativa y organizacional para el cumplimiento de las metas misionales a cargo de la Secretaría Distrital de la Mujer</t>
  </si>
  <si>
    <t>567. Número de buenas prácticas de gestión administrativa y organizacionales implementadas</t>
  </si>
  <si>
    <t>METAS ESTRATEGICAS</t>
  </si>
  <si>
    <t>Número de acciones estratégicas realizadas para la prevención, atención y sanción de las violencias contra las mujeres en el marco de los componente del Sistema Sofía</t>
  </si>
  <si>
    <t>Porcentaje (%) de Implementación de la estrategia para enfrentar y prevenir el acoso contra la mujer dentro del sistema Transmilenio</t>
  </si>
  <si>
    <t>METAS TRAZADORAS</t>
  </si>
  <si>
    <t>Disminuir el porcentaje de percepción de las mujeres que consideran que las mujeres son mejores para el trabajo doméstico que los hombres</t>
  </si>
  <si>
    <t>Disminuir el porcentaje de percepción de los hombres que consideran que las mujeres son mejores para el trabajo doméstico que los hombres</t>
  </si>
  <si>
    <t>Número de registros por presunto delito sexual</t>
  </si>
  <si>
    <t>Reducir el porcentaje de aceptación social a las violencias contra las mujeres</t>
  </si>
  <si>
    <t xml:space="preserve">A la fecha no se cuenta con el recurso humano contratado para dar seguimiento a las iniciativas planteadas </t>
  </si>
  <si>
    <t>Nombre: JULIANA CORTES GUERRA</t>
  </si>
  <si>
    <t>Feb. No se cuenta con todo el personal contratado</t>
  </si>
  <si>
    <t>Marzo: Se cuenta con el equipo completo</t>
  </si>
  <si>
    <t>Se realizan 29 divulgaciones en las distintas localidades que conllevaron al reconocimiento de los servicios de la SDMUJER y al igual que de los derechos humanos de las mujeres desde los distintos enfoques.</t>
  </si>
  <si>
    <t>Reporte semestral</t>
  </si>
  <si>
    <t>Reporte Semestral</t>
  </si>
  <si>
    <t>En el trimestre se participo en:
Espacios de articulación entre la Fiscalía General de la Nación y la Secretaría de la Mujer, en el marco del Convenio No. 0009 de 2019
Articulación interinstitucional con la Procuraduría y la Personería para definir una estrategia de intervención conjunta en casos de barreras institucionales en casos con riesgo de feminicidio.  Fecha del 28 de febrero de 2024.
Espacios de articulación entre URI Kennedy, Ciudad Bolívar y  Bosa Campo Verde con la Secretaría de la Mujer, en el marco de la implementación de estrategia semipermanente en URIs</t>
  </si>
  <si>
    <t>https://secretariadistritald-my.sharepoint.com/:f:/g/personal/scalderon_sdmujer_gov_co/EtgPkt2IatBNizLdNhGm39kByGs4-BxTU1EAXXgtql7saA?e=1jnfaI</t>
  </si>
  <si>
    <t>No se presentaron retrasos en el periodo reportado</t>
  </si>
  <si>
    <t xml:space="preserve">No se presentaron retrasos en el periodo reportado. </t>
  </si>
  <si>
    <t>Archivo en excel con hojas de consolidado de acompañamiento psicosocial y seguimientos psicosociales enero a marzo y hoja con tabla dinámica</t>
  </si>
  <si>
    <t>Archivo en excel de Dinamizadoras y hoja con tabla dinámica</t>
  </si>
  <si>
    <t>Carperta con soporte de las reuniones de articulación URI</t>
  </si>
  <si>
    <t>El equipo de litigio de la Estrategia URI cubrio la demanda de los casos enviados desde el Comité Técnico de Representación Jurídica, incluyendo acciones en Comisaría de Familia. Además, Todo lo anterior favoreció la oportunidad en la representación jurídica en estrados juridiciales y la articulación con la fiscalía, derivando en el fortalecimiento de los hechos jurídicamente relevantes desde la perspectiva de género, facilitando la adecuación típica, y sustento de las medidas de aseguramiento. Desde el nivel de orientación y aseoria se mantiene las sesiones de articulación con los actores en la URI como son  coordinadoras de las URI, CTI y SIJIN de URI Kennedy, Policía Nacional (Comandante Estación de Policía Kennedy), Patrulla Purpura y coordinación de sala de denuncias.
Acumulado de 677 mujeres con atenciones jurídicas  y  352 con acompañamientos psicosociales.</t>
  </si>
  <si>
    <t>Acumulado: 677 Personas atendidas por la estrategia URI:  Ciudad Bolivar 233, Engativá 157, Kennedy 182, Puente Aranda 97 y Bosa 5.</t>
  </si>
  <si>
    <t>Reporte trimestral</t>
  </si>
  <si>
    <t>Abril:se hizo seguimiento a los diferentes Equipos de cada punto de atención, revisando necesidades especificas reportadas por las profesionales y gestionando los requerimientos frente al ajuste técnico y operativo de los equipos para favorecer la prestación del servicio.
Se brindó acompañamiento psicosocial a 148 mujeres, asi: Ciudad Bolivar 55, Suba ciudad Jardin 8, Barrios Unidos 5, Bosa Campo Verde 13, Kennedy 24, San Cristobal 12 y Fontibón 31. 
Acumulado: Se brindó acompañamiento psicosocial a 558 mujeres. Ciudad Bolivar 121, Suba ciudad Jardin 46, Barrios Unidos 34, Bosa Campo Verde 114, Kennedy 77, San Cristobal 59 y Fontibón 107.</t>
  </si>
  <si>
    <t xml:space="preserve"> Se realizó la reorganización de las Duplas de atención Psicojurídicas; se dio la línea técnica frente a la atención de casos a NNA, haciendo la aclaración de roles, acciones, rutas y registro a tener en cuenta dentro del manejo de estos casos. 
Se hizo la revisión y socialización de los criterios de articulación y remisión de casos con la Estrategia de Hospitales y se dio línea técnica frente a los criterios, elementos, estrategias y abordajes para la identificación de los casos con Riesgo de Feminicidio 
Acumulado de acompañamientos: 511 mujeres, asi: Ciudad Bolivar 169, Engativá 109, Kennedy 141, Puente Aranda 88 y Bosa 4.</t>
  </si>
  <si>
    <t xml:space="preserve">Se cuenta con el equipo contratado, en las 7 casas de justicia con ruta integral Se brindó acompañamiento psicosocial a 148 mujeres, asi: Ciudad Bolivar 55, Suba ciudad Jardin 8, Barrios Unidos 5, Bosa Campo Verde 13, Kennedy 24, San Cristobal 12 y Fontibón 31. </t>
  </si>
  <si>
    <t>De enero a abril se cuenta con el equipo en las casas de justicia con ruta integral se les brindó acompañamiento psicosociaa Acumulado: Se brindó acompañamiento psicosocial a 558 mujeres. Ciudad Bolivar 121, Suba ciudad Jardin 46, Barrios Unidos 34, Bosa Campo Verde 114, Kennedy 77, San Cristobal 59 y Fontibón 107</t>
  </si>
  <si>
    <t>Se continúa avanzando en los trámites contractuales, se tiene proyectado contar con el 100% del equipo contratado finalizando febrero 2024.
Se han realizado 68 divulgaciones en las distintas localidades que conllevaron al reconocimiento de los servicios de la SDMUJER y al igual que de los derechos humanos de las mujeres desde los distintos enfoques.</t>
  </si>
  <si>
    <t xml:space="preserve">Acumulado: En lo corrido del año, a 300 mujeres se les activó ruta social, (412 activaciones). </t>
  </si>
  <si>
    <t>Abril: Desde el proceso de dinamización, a 139 mujeres se les activó ruta social, (193 activaciones, una mujer puede tener mas de una activación de ruta) evidenciando la labor constante y pertinente de los equipos en la atención integral, real y efectiva a la ciudadanía. Así mismo, se registraron 622 seguimientos, siendo efectivos 394 y 105 fallidos.</t>
  </si>
  <si>
    <t>El equipo de abogadas de litigio asistieron a las audiencias programadas de procesos que se encuentran activos. Desde febrero  se retomaron las sesiones del comité técnico de representación jurídica, así mismo, el ejercicio de representación se articuló con el componente psicosocial, con el fin de contribuir a la adherencia a los procesos jurídicos y planes de acompañamiento. En los casos en los que hubo desistimiento, ausencia de interés o revocatoria de poder por parte de las víctimas a las abogadas de la SDMujer, se generaron las alertas correspondientes al titular de la acción penal, propiciando la continuidad de la investigación a partir del principio de oficiosidad y debida diligencia, además, se reforzó la atención solicitando nuevos seguimientos al equipo psicosocial. Adicionalmente, se propició la articulación con el ministerio público (Procuraduría y Personería) en la remoción de barreras institucionales. 
Desde los fallos de procesos se destacan sentencias logrando las medidas en favor de la ciudadana en donde como estrategia se utilizó preparación con enfoques de género y asesoría a la usuaria sobre sus derechos humanos de la mujer. 
En lo corrido del año se inicio la representación a 270 casos. . Nota: en este mes, las profesionales de litigio no tuvieron acceso al registro de casos nuevos en el sistema, por lo tanto la cifra está en revisión una vez se valide en el proceso de migración de la información y se confronte con la información de comité técnico de representación jurídica</t>
  </si>
  <si>
    <t>De enero a abril  a 300 mujeres se les activó ruta social (412 activaciones). Se mantiene la dinámica del seguimiento  las  mujeres registran atención sociojurídica y acompañamiento psicosocial en el marco de las casas de justicia con ruta integral.</t>
  </si>
  <si>
    <t>https://secretariadistritald-my.sharepoint.com/:x:/g/personal/scalderon_sdmujer_gov_co/EYM83am6U9VJgjQauqoy0-EBh_o4XKuVqKnex9MUX4mwyw?e=wnm3ji</t>
  </si>
  <si>
    <t>https://secretariadistritald-my.sharepoint.com/:x:/g/personal/scalderon_sdmujer_gov_co/Eeo2p3AZGcpIrMsbDMI__KABR72p4QXZpOQUY4w-RtWR0Q?e=q9Z5zL</t>
  </si>
  <si>
    <t>Archivo en excel con hojas de consolidado de atenciones juridicas y seguimiento enero a abril y hoja con tabla dinámica</t>
  </si>
  <si>
    <t>Archivo en excel hoja Litigio Nuevas</t>
  </si>
  <si>
    <t>https://secretariadistritald-my.sharepoint.com/:x:/g/personal/scalderon_sdmujer_gov_co/EZD-tnHWHKRIjX9aveLlVjUB8CF9Lf-AMumHZvp67W_mtQ?e=WiBMNG</t>
  </si>
  <si>
    <t>Archivo en excel con hojas de consolidado de acompañamiento psicosocial  enero a abril y hoja con tabla dinámica</t>
  </si>
  <si>
    <t>https://secretariadistritald-my.sharepoint.com/:x:/g/personal/scalderon_sdmujer_gov_co/Eeo2p3AZGcpIrMsbDMI__KABR72p4QXZpOQUY4w-RtWR0Q?e=q9Z5zL
https://secretariadistritald-my.sharepoint.com/:x:/g/personal/scalderon_sdmujer_gov_co/EYM83am6U9VJgjQauqoy0-EBh_o4XKuVqKnex9MUX4mwyw?e=wnm3ji</t>
  </si>
  <si>
    <t>Archivo en excel con hojas de consolidado de atenciones juridicas  hoja con tabla dinámica</t>
  </si>
  <si>
    <t>https://secretariadistritald-my.sharepoint.com/:u:/g/personal/scalderon_sdmujer_gov_co/EQVUpOakhJpJltbFV7AxIy8BrMsee7_HrpUvZ49yRuwpbw?e=Cn83x7</t>
  </si>
  <si>
    <t>NOTA: Los reportes consolidados para identificar la localidad de las mujeres atendidas, aun están en desarrollo dentro del procesos de implementación del simisional2.0</t>
  </si>
  <si>
    <t>Durante el mes de abril se avanzó en la ejecución de las reservas de esta meta con el pago correspondiente al contrato de comunicaciones convergentes; es así como se tiene un porcentaje acumulado del 99% de ejecución de las mismas.</t>
  </si>
  <si>
    <t>Durante el mes de abril no se presentaron giros ni liberaciones de las reservas constituidas</t>
  </si>
  <si>
    <t>Abril: El equipo jurídico se integra con cuatro (4) abogadas, una de ellas exclusiva para asuntos en violencia sexual. Las abogadas se turnaron durante la semana para brindar atención todos los días en horario institucional, se atendieron 70 casos remitidos de otras entidades, más los que llegaron presencialmente al punto de atención. Este equipo apoyó en la activación de la ruta en justicia y protección, realizó el escalonamiento de casos y preparó a las ciudadanas para diligencias judiciales y administrativas, asimismo se impulsaron gestiones pertinentes para la remoción de barreras.
Se sostuvo espacio de socialización con la Comisaria de Familia del CAF-CAPIV y la Estrategia de Enlace Sofía, frente a la atención que presta el Equipo Psicosocial y SociojurÍdico desde la SDM en el CAF-CAPIV, fortaleciendo los procesos de remisión y articulación de casos de mujeres víctimas de VBG.  En CAF- CAPIV se brindaron 72 acompañamientos psicosociales.
Mujeres atendidas en abril: 126, en este mes el sistema no discrimina por Caivas o Capiv.
Acumulado: Las mujeres nuevas atendidas en el espacio son 232</t>
  </si>
  <si>
    <t>Durante el mes de abril de 2024 se brindó orientación, asesoría y acompañamiento legal en Casas de Justicia sin ruta integral en las localidades de Engativá, Suba La Campiña, Bosa Centro, Usme, Chapinero, Puente Aranda y  Usaquén.  En las Casas de Justicia mencionadas se cuenta con el apoyo por algunos días de una profesional psicosocial, lo cual permitió realizar algunas atenciones integrales, lo que redunda en un mayor beneficio a las ciudadanas en consideración al empoderamiento en la exigencia de sus derechos y la concreción de derecho a vivir una vida libre de violencias. En este sentido, se asistió al Comité Técnico de la Casa de Justicia de Suba la Campiña para presentar la Estrategia de acompañamiento del Equipo Psicosocial, se hizo seguimiento a la finalización de instalación y adecuación de los espacios y los equipos en los Puntos de Atención para la prestación del servicio, se realizó la programación y distribución de las profesionales en los diferentes puntos de atención dando cubrimiento según lo acordado, logrando presencialidad y atención en 6 Casas de Justicia y activación del servicio en las 8 Casas desde la atención remota.
Mujeres atendiads en abril: son 331 y por  espacio: Bosa 62, Chapinero 36, Engativá 22, Suba 29, Puente Aranda 33, Usme 54, Usquen 50. Sede: 45.
Acumulado: Las mujeres nuevas atendidas en el espacio son 756, y por  espacio: Bosa 173, Chapinero 65, Engativá 50, Suba 142, Puente Aranda 61, Usme 147, Usquen 66. Sede: 51.</t>
  </si>
  <si>
    <t>Durante el mes de abril se registró la liberación del saldo de reserva por $9.492.000 correspondientes al saldo sin ejecutar del contrato 151-2023</t>
  </si>
  <si>
    <t xml:space="preserve">Se mantiene el servicio de la atención jurídica de la EJG, en 7 Casas de justicia con ruta integral. 
El acompañamiento psicosocial se dio a a 148 mujeres, así: Ciudad Bolivar 55, Suba ciudad Jardin 8, Barrios Unidos 5, Bosa Campo Verde 13, Kennedy 24, San Cristobal 12 y Fontibón 31. 
Se realizaron  30 articulaciones con diferentes actores, organizaciones y/o entidades de incidencia local en el territorio y se adelantaron 29 procesos de sensibilización y 29 de divulgación en las distintas localidades que conllevaron al reconocimiento de los servicios de la SDMUJER y al igual que de los derechos humanos de las mujeres desde los distintos enfoques.
</t>
  </si>
  <si>
    <t>En enero se dio servicio de atencion jurídica en 5 Casas de Justicia con Ruta Integral, a partir de febrero ya se contó con el equipo para las 7 Casas de justicia con ruta integral. 
El acumulado de mujeres atendidas es: 1890: por espacio son Ciudad Bolivar 685, Suba ciudad Jardin 51, Barrios Unidos 139, Bosa Campo Verde 308, Kennedy 208, San Cristobal 298 y Fontibón 201
Desde el acompañamiento psicosocial en lo corrido del año se han atendido 558 mujeres. Ciudad Bolivar 121, Suba ciudad Jardin 46, Barrios Unidos 34, Bosa Campo Verde 114, Kennedy 77, San Cristobal 59 y Fontibón 107.
Desde el proceso de dinamización se realizaron 30 articulaciones con diferentes actores, organizaciones y/o entidades de incidencia local en el territorio. Se han realizado 38 procesos de sensibilización y  39 divulgación en las distintas localidades.</t>
  </si>
  <si>
    <t>Falta contratación de profesional en Los Mártires, por lo que la atención en este punto se ha venido realizando con rotación de profesionales que atienden en otros espacios. En el mes se presentó interrupciones en la disposiblidad del sistema misional para el registro de atenciones.</t>
  </si>
  <si>
    <t>Abril: A partir del análisis de las atenciones brindadas por las profesioanles de los 3 niveles, se logra visibilizar el contínuum de violencias machistas y patriarcal, producto de la discriminación y el poco reconocimiento en la sociedad del respeto por los derechos humanos de las mujeres, en algunos casos, que entre otros, fueron escalonados al Comité jurídico de representación jurídica.
Mujeres atendidas en abril:758. Por espacio son Ciudad Bolivar 306, Suba ciudad Jardin 20, Barrios Unidos 25, Bosa Campo Verde 103, Kennedy 91, San Cristobal 159 y Fontibón 54
Acumulado: 1890: por espacio son Ciudad Bolivar 685, Suba ciudad Jardin 51, Barrios Unidos 139, Bosa Campo Verde 308, Kennedy 208, San Cristobal 298 y Fontibón 201</t>
  </si>
  <si>
    <t>Abril: Desde el proceso de dinamización se realizaron 26 articulaciones con el fin de identificar los actores, organizaciones y/o entidades de incidencia local, logrando el reconocimiento de la ruta integral en los distintos barrios y dando a conocer los servicios en su totalidad en las localidades de Ciudad Bolívar, Kennedy, Fontibón, Bosa, Barrios Unidos, Suba y San Cristóbal. 
Adicionalmente se adelantaron 30 procesos de sensibilización y 29 de divulgación en las distintas localidades que conllevaron al reconocimiento de los servicios de la SDMUJER y al igual que de los derechos humanos de las mujeres desde los distintos enfoques.
Acumulado: Desde el proceso de dinamización se realizaron 56 articulaciones con diferentes actores, organizaciones y/o entidades de incidencia local en el territorio.
Se han realizado 68 procesos de sensibilización y  68 divulgación en las distintas localidades.</t>
  </si>
  <si>
    <t xml:space="preserve">En abril  se realizó el seguimiento a las  mujeres registran atención sociojurídica y acompañamiento psicosocial en el marco de las casas de justicia con ruta integral 
En abril, no se cuenta con información consolidad de los seguimientos, en el entendido que el registro se realizó en el sistema de información y/o en excel. Se presentan casos de duplicidad del registro y está en proceso la migración de lo reportado en excel. </t>
  </si>
  <si>
    <t>Durante el mes de abril, se avanzó en la ejecución de las reservas con el giro correspondiente al contrato 591-2023 que se encontraba suspendido y se reactivó en el mes de marzo</t>
  </si>
  <si>
    <t>Para abril de 2024 se contó con seis (06) abogadas de representación, con quienes se cubrió la demanda de los equipos de atención de URI, en total 24 casos, incluyendo acciones en Comisaría de Familia. Estas asignaciones permitieron garantizar la representación jurídica de las víctimas, facilitando la adecuación típica, la inserción de la perspectiva de género y el sustento de las medidas de aseguramiento.
La representación jurídica se acompañó de los servicios psicosociales, contribuyendo a la adherencia en los trámites judiciales. En los casos con desistimiento o revocatoria de poder, por parte de las víctimas a las abogadas de la SDMujer, se articuló con las autoridades y equipos internos de la entidad, propiciando la continuidad de la investigación desde la oficiosidad y debida diligencia. También se articularon acciones con el ministerio público (Procuraduría y Personería) para movilizar las barreras. Se realizaron sesiones de articulación con las coordinadoras de URI Engativá y Campo Verde, con con el propósito de fortalecer la articulación con Fiscalía, principalmente para la articulación en casos de Actos Urgentes y el tratamiento a los casos en los que el FIR arroja Riesgo Extremo. 
Personas con atención juridica por la estrategia URI  336 mujeres, Ciudad Bolivar 106, Engativá 72, Kennedy 103, Puente Aranda 49 y Bosa 3.
Desde lo psicosocial, se dio inicio a la Mesa de trabajo para la revisión de la Guía de prueba anticipada y Registro de la información desde un ejercicio de estudio de caso con todo el Equipo Psicosocial, revisando herramientas, estrategias, lineamientos frente a la conversación, atención, orientación y análisis de la información que se hace con las ciudadanas. Se brindó acompañamiento a 159 mujeres.</t>
  </si>
  <si>
    <t>El equipo de litigio de la Estrategia URI cubrio la demanda de los casos enviados desde el Comité Técnico de Representación Jurídica, incluyendo acciones en Comisaría de Familia. Además, todo lo anterior favoreció la oportunidad en la representación jurídica en estrados juridiciales y la articulación con la fiscalía, derivando en el fortalecimiento de los hechos jurídicamente relevantes desde la perspectiva de género, facilitando la adecuación típica, y sustento de las medidas de aseguramiento. Desde el nivel de orientación y aseoria se mantiene las sesiones de articulación con los actores en la URI como son  coordinadoras de las URI, CTI y SIJIN de URI Kennedy, Policía Nacional (Comandante Estación de Policía Kennedy), Patrulla Púrpura y coordinación de sala de denuncias.
Acumulado de 677 mujeres con atenciones jurídicas  y Acumulado de acompañamientos psicosociales para 511 mujeres</t>
  </si>
  <si>
    <t>Abril: Se adelantaron espacios de articulación de la Estrategia URI, con coordinadora de URI Engativá y Campo Verde, respecto del envío de casos por parte de la Fiscalía de Actos Urgentes y casos en los que el FIR arroja riesgo extremo. Se revisó el funcionamiento de la ruta de atención a mujeres víctimas de violencias basadas en género en la URI y se acordaron algunas acciones tendientes al abordaje de barreras identificadas en el marco de la atención. Como acciones estratégicas se acordó lo siguiente: 
a. Realizar una jornada de sensibilización con Policía judicial (CTI-Sijin) y receptores de denuncia en los casos de Violencia psicológica, para fortalecer los procesos de denuncia. 
b. En igual sentido se acordó convocar una mesa de trabajo para revisar la activación de la ruta en los casos de NNA víctimas de violencia sexual. 
c. Buscar articulación con policía de vigilancia para el abordaje y gestión de las barreras identificadas en torno al deber legal en los casos de violencias contra las mujeres</t>
  </si>
  <si>
    <t>Abril: El equipo en las 5 URI realizó atención a 333 mujeres, Ciudad Bolivar 106, Engativá 72, Kennedy 103, Puente Aranda 49 y Bosa 3.  
Acumulado: 677 Personas atendidas por la estrategia URI: Ciudad Bolivar 236, Engativá 157, Kennedy 182, Puente Aranda 97 y Bosa 5.</t>
  </si>
  <si>
    <t>Abril:  Se hizo la revisión y socialización de los criterios de articulación y remisión de casos con la Estrategia de Hospitales y se dio línea técnica frente a los criterios, elementos, estrategias y abordajes para la identificación de los casos con Riesgo de Feminicidio y la marcación Psicojurídica en dichos casos, haciendo un fortalecimiento conceptual frente a la identificación del riesgo de feminicidio de las mujeres atendidas en URI. Los acompañamientos psicosocial en el mes fueron a 159 mujeres, asi: Ciudad Bolivar 40, Engativá 25, Kennedy 61, Puente Aranda 33.
Acumulado de acompañamientos: 511 mujeres, asi: Ciudad Bolivar 169, Engativá 109, Kennedy 141, Puente Aranda 88 y Bosa 4.</t>
  </si>
  <si>
    <t>A la fecha no se cuenta con el recurso humano contratado para dar seguimiento a las iniciativas planteadas . Se continuará con el análisis de hojas de vida para el proceso de selección y con los trámites precontractuales correspondientes.</t>
  </si>
  <si>
    <t>Abril:   Se realizó atención en 17 espacios institucionales. 1456 personas recibieron atención, especificamente para la meta enfocada en mujeres que acuden por primera vez, se cuenta con 1215 mujeres. El comportamiento por cada espacio de mujeres nuevas atendidas es: 
CAF: 126. Casas de justicia sin ruta integral: 331, Casas de justicia con ruta integral, 758</t>
  </si>
  <si>
    <t>Se realizó atención en 17 espacios. 
Las atenciones permiten visibilizar el contínuum de violencias machistas y patriarcal, producto de la discriminación y el poco reconocimiento en la sociedad del respeto por los derechos humanos de las mujeres, en algunos casos, que entre otros, fueron escalonados al Comité jurídico, 
En lo corrido del año el acumulado de atenciones a mujeres que acuden por primera vez a estos espacios es 2878, CAF: 232. Casas de justicia sin ruta integral:756,  Casas de justicia con ruta integral, 1890</t>
  </si>
  <si>
    <t>Para abril de 2024 se contó con seis (06) abogadas de representación en la estrategia, con quienes se cubrió la demanda de los equipos de atención de URI, en total 24 casos, incluyendo acciones en Comisaría de Familia. Estas asignaciones permitieron garantizar la representación jurídica de las víctimas, facilitando la adecuación típica, la inserción de la perspectiva de género y el sustento de las medidas de aseguramiento.
La representación jurídica se acompañó de los servicios psicosociales, contribuyendo a la adherencia en los trámites judiciales. En los casos con desistimiento o revocatoria de poder, por parte de las víctimas a las abogadas de la SDMujer, se articuló con las autoridades y equipos internos de la entidad, propiciando la continuidad de la investigación desde la oficiosidad y debida diligencia. También se articularon acciones con el ministerio público (Procuraduría y Personería) para movilizar las barreras.. Se realizaron sesiones de articulación con las coordinadoras de URI Engativá y Campo Verde, con con el propósito de fortalecer la articulación con Fiscalía, principalmente para la articulación en casos de Actos Urgentes y el tratamiento a los casos en los que el FIR arroja Riesgo Extremo. 
Personas con atención juridica por la estrategia URI  336 mujeres,  Ciudad Bolivar 106, Engativá 72, Kennedy 103, Puente Aranda 49 y Bosa 3.</t>
  </si>
  <si>
    <t>Se radicó el proceso de contratación de la abogada para la atención en la Casa de Justicia de Los Mártires que falta para completar el equipo</t>
  </si>
  <si>
    <t>Se continua trabajando en articulaciones intra Casa Refugio, EQUIPO PSICOSOCIAL, SAAT, e inter institucionales con la fiscalía General de la Nación y representantes del ministerio público (personería y procuraduría), se están consiguiendo ponentes para liderar las charlas de difusión de Derechos convocadas por las abogadas del  mismo equipo para así fortalecer las diferentes estrategias utilizadas dentro de los procesos.
Dentro de las sentencias destacadas obtenidas en este periodo, encontramos: 
Rad. 2023-02886 Se profirió sentencia condenatoria por el delito de violencia intrafamiliar agravada con la pena principal de 144 MESES DE PRISIÓN, se destaca el enfoque de género utilizado por el juzgado.
Rad. 2015-04353 Se profirió sentencia donde se reconoció a favor de la ciudadana el reconocimiento de 100 smmlv por concepto de daño moral subjetivado. 
Se dio inicio a la Mesa de trabajo para la revisión de la Guía de prueba anticipada y Registro de la información desde un ejercicio de estudio de caso con todo el Equipo Psicosocial, revisando herramientas, estrategias, lineamientos frente a la conversación, atención, orientación y análisis de la información que se hace con las ciudadanas
Se inicio representación de 127 procesos, Nota: este cifra se calculó a partir de lo reportado en seguimientos simisional 2.0 y filtro de casos nuevos simisional 1.0. Esta en validación, lo anterior obedece a la imposibilidad de registro de casos nuevos en el sistema Simisional 2.0. por lo tanto la cifra está en revisión una vez se valide en el proceso de migración de la información y se confronte con la información de comité técnico de representación jurídica</t>
  </si>
  <si>
    <t xml:space="preserve">Abril: Se adelantaron espacios de articulación de la Estrategia URI, con coordinadora de URI Engativá y Campo Verde, respecto del envío de casos por parte de la Fiscalía de Actos Urgentes y casos en los que el FIR arroja riesgo extremo. Se revisó el funcionamiento de la ruta de atención a mujeres víctimas de violencias basadas en género en la URI y se acordaron algunas acciones tendientes al abordaje de barreras identificadas en el marco de la Atención
El equipo en las 5 URI realizó atención a 333 mujeres,  Ciudad Bolivar 106, Engativá 72, Kennedy 103, Puente Aranda 49 y Bosa 3.  </t>
  </si>
  <si>
    <t>Se realizó atención en 17 espacios. Las atenciones permiten visibilizar el contínuum de violencias machistas y patriarcal, producto de la discriminación y el poco reconocimiento en la sociedad del respeto por los derechos humanos de las mujeres, en algunos casos, que entre otros, fueron escalonados al Comité jurídico. 
En lo corrido del año el acumulado de atenciones a mujeres que acuden por primera vez a estos espacios es 2878, CAF: 232. Casas de justicia sin ruta integral:748,  Casas de justicia con ruta integral: 1890 y sede 7.</t>
  </si>
  <si>
    <t xml:space="preserve">Abril: A partir del análisis de las atenciones brindadas por las profesioanles de los 3 niveles, se logra visibilizar el contínuum de violencias machistas y patriarcal, producto de la discriminación y el poco reconocimiento en la sociedad del respeto por los derechos humanos de las mujeres, en algunos casos, que entre otros, fueron escalonados al Comité jurídico.
Mujeres atendidas en abril:758. atendidas en el espacio son Ciudad Bolivar 306, Suba ciudad Jardin 20, Barrios Unidos 25, Bosa Campo Verde 103, Kennedy 91, San Cristobal 159 y Fontibón 54
Acumulado: 1890, por espacio son Ciudad Bolivar 685, Suba Ciudad Jardin 51, Barrios Unidos 139, Bosa Campo Verde 308, Kennedy 208, San Cristobal 298 y Fontibón 201
</t>
  </si>
  <si>
    <t xml:space="preserve">Abril:   Se realizó atención en 17 espacios institucionales. 1456 personas recibieron atención, especificamente para la meta enfocada en mujeres que acuden por primera vez, se cuenta con 1215 mujeres. El comportamiento por cada espacio de mujers nueva atendidas es: 
CAF: 126. Casas de justicia sin ruta integral:331, Casas de justicia con ruta integral, 758
En CAF- CAPIV se brindaron 72 acompañamientos psicosociales.
</t>
  </si>
  <si>
    <r>
      <t xml:space="preserve">Se continúa trabajando en articulaciones internas con Casa Refugio, equipo psicosocial, SAAT, e interinstitucionales con la Fiscalía General de la Nación y representantes del ministerio público (personería y procuraduría), se están consiguiendo ponentes para liderar las charlas de difusión de Derechos convocadas por las abogadas del mismo equipo para así fortalecer las diferentes estrategias utilizadas dentro de los procesos.
Dentro de las sentencias destacadas obtenidas en este periodo, se encuentran: 
Rad. 2023-02886 Se profirió sentencia condenatoria por el delito de violencia intrafamiliar agravada con la pena principal de 144 MESES DE PRISIÓN, se destaca el enfoque de género utilizado por el juzgado.
Rad. 2015-04353 Se profirió sentencia donde se reconoció a favor de la ciudadana el reconocimiento de 100 smmlv por concepto de daño moral subjetivado. 
Se dio inicio a la Mesa de trabajo para la revisión de la Guía de prueba anticipada y Registro de la información desde un ejercicio de estudio de caso con todo el Equipo Psicosocial, revisando herramientas, estrategias, lineamientos frente a la conversación, atención, orientación y análisis de la información que se hace con las ciudadanas
Se inició representación de 127 procesos
</t>
    </r>
    <r>
      <rPr>
        <b/>
        <sz val="11"/>
        <rFont val="Times New Roman"/>
        <family val="1"/>
      </rPr>
      <t>Nota:</t>
    </r>
    <r>
      <rPr>
        <sz val="11"/>
        <rFont val="Times New Roman"/>
        <family val="1"/>
      </rPr>
      <t xml:space="preserve"> este cifra se calculó a partir de lo reportado en seguimientos simisional 2.0 y filtro de casos nuevos simisional 1.0, lo anterior obedece a la imposibilidad de registro de casos nuevos en el sistema Simisional 2.0. por lo tanto la cifra está en revisión una vez se valide en el proceso de migración de la información y se confronte con la información del comité técnico de representación jurídica.</t>
    </r>
  </si>
  <si>
    <r>
      <t xml:space="preserve">El equipo de abogadas de litigio asistieron a las audiencias programadas de procesos que se encuentran activos. Desde febrero se retomaron las sesiones del comité técnico de representación jurídica, así mismo, el ejercicio de representación se articuló con el componente psicosocial, con el fin de contribuir a la adherencia a los procesos jurídicos y planes de acompañamiento. En los casos en los que hubo desistimiento, ausencia de interés o revocatoria de poder por parte de las víctimas a las abogadas de la SDMujer, se generaron las alertas correspondientes al titular de la acción penal, propiciando la continuidad de la investigación a partir del principio de oficiosidad y debida diligencia, además, se reforzó la atención solicitando nuevos seguimientos al equipo psicosocial. Adicionalmente, se propició la articulación con el ministerio público (Procuraduría y Personería) en la remoción de barreras institucionales. 
Desde los fallos de procesos se destacan sentencias logrando las medidas en favor de la ciudadana en donde como estrategia se utilizó preparación con enfoques de género y asesoría a la usuaria sobre sus derechos humanos de la mujer. 
En lo corrido del año se inició la representación a </t>
    </r>
    <r>
      <rPr>
        <sz val="11"/>
        <color rgb="FFFF0000"/>
        <rFont val="Times New Roman"/>
        <family val="1"/>
      </rPr>
      <t>270</t>
    </r>
    <r>
      <rPr>
        <sz val="11"/>
        <rFont val="Times New Roman"/>
        <family val="1"/>
      </rPr>
      <t xml:space="preserve"> casos. 
</t>
    </r>
    <r>
      <rPr>
        <b/>
        <sz val="11"/>
        <rFont val="Times New Roman"/>
        <family val="1"/>
      </rPr>
      <t xml:space="preserve">Nota: </t>
    </r>
    <r>
      <rPr>
        <sz val="11"/>
        <rFont val="Times New Roman"/>
        <family val="1"/>
      </rPr>
      <t>en este mes, las profesionales de litigio no tuvieron acceso al registro de casos nuevos en el sistema, por lo tanto la cifra está en revisión una vez se valide en el proceso de migración de la información y se confronte con la información de comité técnico de representación jurídica.</t>
    </r>
  </si>
  <si>
    <r>
      <t xml:space="preserve">Abril: Se continúa trabajando en articulaciones intra Casa Refugio, equipo psicosocial, SAAT, e inter institucionales con la Fiscalía General de la Nación y representantes del ministerio público (personería y procuraduría), se están consiguiendo ponentes para liderar las charlas de difusión de Derechos convocadas por las abogadas del  mismo equipo para así fortalecer las diferentes estrategias utilizadas dentro de los procesos.
Dentro de las sentencias destacadas obtenidas en este periodo, encontramos: 
Rad. 2023-02886 Se profirió sentencia condenatoria por el delito de violencia intrafamiliar agravada con la pena principal de 144 MESES DE PRISIÓN, se destaca el enfoque de género utilizado por el juzgado.
Rad. 2015-04353 Se profirió sentencia donde se reconoció a favor de la ciudadana el reconocimiento de 100 smmlv por concepto de daño moral subjetivado. 
Se dio inicio a 101 Representaciones. De otra parte, el equipo de psicología forense, recibió 2 solicitudes para articulación con evaluaciones psicológicas y acompañó 6 audiencias y se entregaaron 6 informes periciales.
Se dio inicio a la Mesa de trabajo para la revisión de la Guía de prueba anticipada y Registro de la información desde un ejercicio de estudio de caso con todo el Equipo Psicosocial, revisando herramientas, estrategias, lineamientos frente a la conversación, atención, orientación y análisis de la información que se hace con las ciudadanas
El acumulado de casos nuevos es de 270. 
</t>
    </r>
    <r>
      <rPr>
        <b/>
        <sz val="11"/>
        <rFont val="Times New Roman"/>
        <family val="1"/>
      </rPr>
      <t>Nota:</t>
    </r>
    <r>
      <rPr>
        <sz val="11"/>
        <rFont val="Times New Roman"/>
        <family val="1"/>
      </rPr>
      <t xml:space="preserve"> en este mes, las profesionales de litigio no tuvieron acceso al registro de casos nuevos en el sistema, por lo tanto la cifra está en revisión una vez se valide en el proceso de migración de la información y se confronte con la información de comité técnico de representación jurídica.</t>
    </r>
  </si>
  <si>
    <t xml:space="preserve">En abril  se realizó el seguimiento a las  mujeres registran atención sociojurídica y acompañamiento psicosocial en el marco de las casas de justicia con ruta integral 
En abril, no se cuenta con información consolidada de los seguimientos, en el entendido que el registro se realizó en el sistema de información y/o en excel. Se presentan casos de duplicidad del registro y está en proceso la migración de lo reportado en excel. </t>
  </si>
  <si>
    <t xml:space="preserve">Abril: Desde el proceso de dinamización, a 139 mujeres se les activó ruta social, (193 activaciones, una mujer puede tener mas de una activación de ruta) evidenciando la labor constante y pertinente de los equipos en la atención integral, real y efectiva a la ciudadanía. Así mismo, se registraron 622 seguimientos, siendo efectivos 394 y 105 fallidos.
Acumulado: En lo corrido del año, a 300 mujeres se les activó ruta social (412 activaciones).  </t>
  </si>
  <si>
    <t>Se hizo la revisión y socialización de los criterios de articulación y remisión de casos con la Estrategia de Hospitales y se dio línea técnica frente a los criterios, elementos, estrategias y abordajes para la identificación de los casos con Riesgo de Feminicidio y la marcación Psicojurídica en dichos casos, haciendo un fortalecimiento conceptual frente a la identificación del riesgo de feminicidio de las mujeres atendidas en URI.. Los acompañamientos psicosociales en el mes fueron a 159 mujeres, asi: Ciudad Bolivar 40, Engativá 25 Kennedy 61, Puente Aranda 33</t>
  </si>
  <si>
    <t>Nombre: Carlos Alfonso Gaitán Sánchez</t>
  </si>
  <si>
    <t>Cargo: Jefe Oficina Asesora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</si>
</sst>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164" formatCode="_-&quot;$&quot;* #,##0.00_-;\-&quot;$&quot;* #,##0.00_-;_-&quot;$&quot;* &quot;-&quot;??_-;_-@_-"/>
    <numFmt numFmtId="165" formatCode="#,##0\ &quot;€&quot;;\-#,##0\ &quot;€&quot;"/>
    <numFmt numFmtId="166" formatCode="_-* #,##0\ &quot;€&quot;_-;\-* #,##0\ &quot;€&quot;_-;_-* &quot;-&quot;\ &quot;€&quot;_-;_-@_-"/>
    <numFmt numFmtId="167" formatCode="_-* #,##0.00\ &quot;€&quot;_-;\-* #,##0.00\ &quot;€&quot;_-;_-* &quot;-&quot;??\ &quot;€&quot;_-;_-@_-"/>
    <numFmt numFmtId="168" formatCode="_-* #,##0\ _€_-;\-* #,##0\ _€_-;_-* &quot;-&quot;\ _€_-;_-@_-"/>
    <numFmt numFmtId="169" formatCode="_-* #,##0.00\ _€_-;\-* #,##0.00\ _€_-;_-* &quot;-&quot;??\ _€_-;_-@_-"/>
    <numFmt numFmtId="170" formatCode="_(&quot;$&quot;\ * #,##0.00_);_(&quot;$&quot;\ * \(#,##0.00\);_(&quot;$&quot;\ * &quot;-&quot;??_);_(@_)"/>
    <numFmt numFmtId="171" formatCode="_ &quot;$&quot;\ * #,##0.00_ ;_ &quot;$&quot;\ * \-#,##0.00_ ;_ &quot;$&quot;\ * &quot;-&quot;??_ ;_ @_ "/>
    <numFmt numFmtId="172" formatCode="_-* #,##0\ _€_-;\-* #,##0\ _€_-;_-* &quot;-&quot;??\ _€_-;_-@_-"/>
    <numFmt numFmtId="173" formatCode="0.0%"/>
    <numFmt numFmtId="174" formatCode="#,##0;[Red]#,##0"/>
    <numFmt numFmtId="175" formatCode="_-[$$-240A]\ * #,##0.00_-;\-[$$-240A]\ * #,##0.00_-;_-[$$-240A]\ * &quot;-&quot;??_-;_-@_-"/>
    <numFmt numFmtId="176" formatCode="&quot;$&quot;\ #,##0.00"/>
  </numFmts>
  <fonts count="47" x14ac:knownFonts="1">
    <font>
      <sz val="11"/>
      <color theme="1"/>
      <name val="Calibri"/>
      <family val="2"/>
      <scheme val="minor"/>
    </font>
    <font>
      <sz val="11"/>
      <color indexed="8"/>
      <name val="Calibri"/>
      <family val="2"/>
    </font>
    <font>
      <sz val="10"/>
      <name val="Arial"/>
      <family val="2"/>
    </font>
    <font>
      <b/>
      <sz val="10"/>
      <name val="Times New Roman"/>
      <family val="1"/>
    </font>
    <font>
      <sz val="10"/>
      <name val="Arial Narrow"/>
      <family val="2"/>
    </font>
    <font>
      <sz val="10"/>
      <name val="Arial Narrow"/>
      <family val="2"/>
    </font>
    <font>
      <b/>
      <sz val="10"/>
      <color indexed="8"/>
      <name val="Tahoma"/>
      <family val="2"/>
    </font>
    <font>
      <sz val="10"/>
      <color indexed="8"/>
      <name val="Tahoma"/>
      <family val="2"/>
    </font>
    <font>
      <sz val="11"/>
      <name val="Times New Roman"/>
      <family val="1"/>
    </font>
    <font>
      <b/>
      <sz val="11"/>
      <name val="Times New Roman"/>
      <family val="1"/>
    </font>
    <font>
      <b/>
      <sz val="11"/>
      <color indexed="8"/>
      <name val="Times New Roman"/>
      <family val="1"/>
    </font>
    <font>
      <b/>
      <sz val="11"/>
      <color indexed="10"/>
      <name val="Times New Roman"/>
      <family val="1"/>
    </font>
    <font>
      <b/>
      <i/>
      <sz val="11"/>
      <name val="Times New Roman"/>
      <family val="1"/>
    </font>
    <font>
      <b/>
      <sz val="11"/>
      <name val="Arial Narrow"/>
      <family val="2"/>
    </font>
    <font>
      <sz val="11"/>
      <color indexed="8"/>
      <name val="Times New Roman"/>
      <family val="1"/>
    </font>
    <font>
      <b/>
      <sz val="12"/>
      <name val="Times New Roman"/>
      <family val="1"/>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sz val="10"/>
      <color theme="1"/>
      <name val="Verdana"/>
      <family val="2"/>
    </font>
    <font>
      <sz val="11"/>
      <color theme="1"/>
      <name val="Calibri"/>
      <family val="2"/>
    </font>
    <font>
      <b/>
      <sz val="11"/>
      <color theme="0"/>
      <name val="Calibri"/>
      <family val="2"/>
      <scheme val="minor"/>
    </font>
    <font>
      <sz val="17"/>
      <color theme="0"/>
      <name val="Calibri"/>
      <family val="2"/>
      <scheme val="minor"/>
    </font>
    <font>
      <sz val="11"/>
      <color rgb="FF0B744D"/>
      <name val="Calibri"/>
      <family val="2"/>
      <scheme val="minor"/>
    </font>
    <font>
      <sz val="11"/>
      <name val="Calibri"/>
      <family val="2"/>
      <scheme val="minor"/>
    </font>
    <font>
      <b/>
      <sz val="10"/>
      <color theme="1"/>
      <name val="Verdana"/>
      <family val="2"/>
    </font>
    <font>
      <sz val="11"/>
      <color rgb="FF9C5700"/>
      <name val="Calibri"/>
      <family val="2"/>
      <scheme val="minor"/>
    </font>
    <font>
      <sz val="42"/>
      <color theme="0"/>
      <name val="Segoe UI"/>
      <family val="2"/>
      <charset val="1"/>
    </font>
    <font>
      <b/>
      <sz val="11"/>
      <color theme="1"/>
      <name val="Calibri"/>
      <family val="2"/>
      <scheme val="minor"/>
    </font>
    <font>
      <sz val="11"/>
      <color theme="1"/>
      <name val="Times New Roman"/>
      <family val="1"/>
    </font>
    <font>
      <sz val="11"/>
      <color rgb="FFFF0000"/>
      <name val="Times New Roman"/>
      <family val="1"/>
    </font>
    <font>
      <b/>
      <sz val="11"/>
      <color theme="1"/>
      <name val="Times New Roman"/>
      <family val="1"/>
    </font>
    <font>
      <b/>
      <sz val="11"/>
      <color rgb="FF000000"/>
      <name val="Times New Roman"/>
      <family val="1"/>
    </font>
    <font>
      <sz val="11"/>
      <color rgb="FF000000"/>
      <name val="Times New Roman"/>
      <family val="1"/>
    </font>
    <font>
      <b/>
      <sz val="11"/>
      <color theme="0" tint="-0.34998626667073579"/>
      <name val="Calibri"/>
      <family val="2"/>
      <scheme val="minor"/>
    </font>
    <font>
      <b/>
      <sz val="12"/>
      <color theme="1"/>
      <name val="Times New Roman"/>
      <family val="1"/>
    </font>
    <font>
      <b/>
      <sz val="18"/>
      <color theme="0" tint="-0.34998626667073579"/>
      <name val="Calibri"/>
      <family val="2"/>
      <scheme val="minor"/>
    </font>
    <font>
      <b/>
      <sz val="9"/>
      <color indexed="8"/>
      <name val="Tahoma"/>
      <family val="2"/>
    </font>
    <font>
      <sz val="9"/>
      <color indexed="8"/>
      <name val="Tahoma"/>
      <family val="2"/>
    </font>
    <font>
      <b/>
      <sz val="10"/>
      <color rgb="FF000000"/>
      <name val="Tahoma"/>
      <family val="2"/>
    </font>
    <font>
      <sz val="10"/>
      <color rgb="FF000000"/>
      <name val="Tahoma"/>
      <family val="2"/>
    </font>
    <font>
      <b/>
      <sz val="9"/>
      <color rgb="FF000000"/>
      <name val="Tahoma"/>
      <family val="2"/>
    </font>
    <font>
      <sz val="9"/>
      <color rgb="FF000000"/>
      <name val="Tahoma"/>
      <family val="2"/>
    </font>
    <font>
      <b/>
      <sz val="11"/>
      <name val="Calibri"/>
      <family val="2"/>
      <scheme val="minor"/>
    </font>
    <font>
      <u/>
      <sz val="11"/>
      <color theme="10"/>
      <name val="Calibri"/>
      <family val="2"/>
      <scheme val="minor"/>
    </font>
    <font>
      <b/>
      <sz val="11"/>
      <color rgb="FF000000"/>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9" tint="0.79998168889431442"/>
        <bgColor theme="9" tint="0.79998168889431442"/>
      </patternFill>
    </fill>
    <fill>
      <patternFill patternType="solid">
        <fgColor rgb="FF217346"/>
        <bgColor indexed="64"/>
      </patternFill>
    </fill>
    <fill>
      <patternFill patternType="solid">
        <fgColor theme="9"/>
      </patternFill>
    </fill>
    <fill>
      <patternFill patternType="solid">
        <fgColor rgb="FFDBE5F1"/>
        <bgColor indexed="64"/>
      </patternFill>
    </fill>
    <fill>
      <patternFill patternType="solid">
        <fgColor rgb="FFFFEB9C"/>
      </patternFill>
    </fill>
    <fill>
      <patternFill patternType="solid">
        <fgColor theme="0"/>
        <bgColor indexed="64"/>
      </patternFill>
    </fill>
    <fill>
      <patternFill patternType="solid">
        <fgColor theme="7" tint="0.59999389629810485"/>
        <bgColor indexed="64"/>
      </patternFill>
    </fill>
    <fill>
      <patternFill patternType="solid">
        <fgColor rgb="FFDDDDDD"/>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s>
  <borders count="74">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right/>
      <top style="thin">
        <color theme="9" tint="0.39994506668294322"/>
      </top>
      <bottom style="thin">
        <color theme="9" tint="0.39994506668294322"/>
      </bottom>
      <diagonal/>
    </border>
    <border>
      <left/>
      <right style="thin">
        <color theme="9" tint="0.39991454817346722"/>
      </right>
      <top/>
      <bottom style="thin">
        <color theme="9" tint="0.39991454817346722"/>
      </bottom>
      <diagonal/>
    </border>
    <border>
      <left style="thin">
        <color theme="9" tint="0.39994506668294322"/>
      </left>
      <right/>
      <top/>
      <bottom style="thin">
        <color theme="9" tint="0.39991454817346722"/>
      </bottom>
      <diagonal/>
    </border>
    <border>
      <left style="medium">
        <color indexed="64"/>
      </left>
      <right style="medium">
        <color theme="0"/>
      </right>
      <top style="medium">
        <color indexed="64"/>
      </top>
      <bottom style="medium">
        <color theme="0"/>
      </bottom>
      <diagonal/>
    </border>
    <border>
      <left style="medium">
        <color theme="0"/>
      </left>
      <right/>
      <top style="medium">
        <color indexed="64"/>
      </top>
      <bottom style="medium">
        <color indexed="64"/>
      </bottom>
      <diagonal/>
    </border>
    <border>
      <left style="medium">
        <color theme="0"/>
      </left>
      <right/>
      <top/>
      <bottom style="medium">
        <color theme="0"/>
      </bottom>
      <diagonal/>
    </border>
    <border>
      <left style="medium">
        <color theme="0"/>
      </left>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s>
  <cellStyleXfs count="35">
    <xf numFmtId="0" fontId="0" fillId="0" borderId="0"/>
    <xf numFmtId="0" fontId="18" fillId="3" borderId="62" applyNumberFormat="0" applyAlignment="0" applyProtection="0"/>
    <xf numFmtId="49" fontId="20" fillId="0" borderId="0" applyFill="0" applyBorder="0" applyProtection="0">
      <alignment horizontal="left" vertical="center"/>
    </xf>
    <xf numFmtId="0" fontId="21" fillId="4" borderId="63" applyNumberFormat="0" applyFont="0" applyFill="0" applyAlignment="0"/>
    <xf numFmtId="0" fontId="21" fillId="4" borderId="64" applyNumberFormat="0" applyFont="0" applyFill="0" applyAlignment="0"/>
    <xf numFmtId="0" fontId="23" fillId="5" borderId="0" applyNumberFormat="0" applyProtection="0">
      <alignment horizontal="left" wrapText="1" indent="4"/>
    </xf>
    <xf numFmtId="0" fontId="24" fillId="5" borderId="0" applyNumberFormat="0" applyProtection="0">
      <alignment horizontal="left" wrapText="1" indent="4"/>
    </xf>
    <xf numFmtId="0" fontId="22" fillId="6" borderId="0" applyNumberFormat="0" applyBorder="0" applyAlignment="0" applyProtection="0"/>
    <xf numFmtId="16" fontId="25" fillId="0" borderId="0" applyFont="0" applyFill="0" applyBorder="0" applyAlignment="0">
      <alignment horizontal="left"/>
    </xf>
    <xf numFmtId="0" fontId="26" fillId="7" borderId="0" applyNumberFormat="0" applyBorder="0" applyProtection="0">
      <alignment horizontal="center" vertical="center"/>
    </xf>
    <xf numFmtId="169" fontId="18" fillId="0" borderId="0" applyFont="0" applyFill="0" applyBorder="0" applyAlignment="0" applyProtection="0"/>
    <xf numFmtId="168" fontId="18" fillId="0" borderId="0" applyFont="0" applyFill="0" applyBorder="0" applyAlignment="0" applyProtection="0"/>
    <xf numFmtId="41" fontId="18" fillId="0" borderId="0" applyFont="0" applyFill="0" applyBorder="0" applyAlignment="0" applyProtection="0"/>
    <xf numFmtId="169" fontId="4"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4" fontId="18" fillId="0" borderId="0" applyFont="0" applyFill="0" applyBorder="0" applyAlignment="0" applyProtection="0"/>
    <xf numFmtId="171" fontId="2" fillId="0" borderId="0" applyFont="0" applyFill="0" applyBorder="0" applyAlignment="0" applyProtection="0"/>
    <xf numFmtId="170" fontId="18" fillId="0" borderId="0" applyFont="0" applyFill="0" applyBorder="0" applyAlignment="0" applyProtection="0"/>
    <xf numFmtId="164" fontId="1" fillId="0" borderId="0" applyFont="0" applyFill="0" applyBorder="0" applyAlignment="0" applyProtection="0"/>
    <xf numFmtId="165" fontId="21" fillId="0" borderId="0" applyFont="0" applyFill="0" applyBorder="0" applyAlignment="0" applyProtection="0"/>
    <xf numFmtId="0" fontId="27" fillId="8" borderId="0" applyNumberFormat="0" applyBorder="0" applyAlignment="0" applyProtection="0"/>
    <xf numFmtId="0" fontId="2" fillId="0" borderId="0"/>
    <xf numFmtId="0" fontId="2" fillId="0" borderId="0"/>
    <xf numFmtId="0" fontId="21" fillId="0" borderId="0"/>
    <xf numFmtId="0" fontId="5" fillId="0" borderId="0"/>
    <xf numFmtId="0" fontId="4" fillId="0" borderId="0"/>
    <xf numFmtId="0" fontId="2" fillId="0" borderId="0"/>
    <xf numFmtId="9" fontId="18"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0" fontId="24" fillId="0" borderId="0" applyFill="0" applyBorder="0">
      <alignment wrapText="1"/>
    </xf>
    <xf numFmtId="0" fontId="19" fillId="0" borderId="0"/>
    <xf numFmtId="0" fontId="28" fillId="5" borderId="0" applyNumberFormat="0" applyBorder="0" applyProtection="0">
      <alignment horizontal="left" indent="1"/>
    </xf>
    <xf numFmtId="0" fontId="45" fillId="0" borderId="0" applyNumberFormat="0" applyFill="0" applyBorder="0" applyAlignment="0" applyProtection="0"/>
  </cellStyleXfs>
  <cellXfs count="453">
    <xf numFmtId="0" fontId="0" fillId="0" borderId="0" xfId="0"/>
    <xf numFmtId="174" fontId="18" fillId="0" borderId="0" xfId="14" applyNumberFormat="1" applyFont="1" applyBorder="1" applyAlignment="1">
      <alignment vertical="center"/>
    </xf>
    <xf numFmtId="0" fontId="0" fillId="0" borderId="0" xfId="0" applyAlignment="1">
      <alignment vertical="center"/>
    </xf>
    <xf numFmtId="0" fontId="9" fillId="9" borderId="65" xfId="22" applyFont="1" applyFill="1" applyBorder="1" applyAlignment="1">
      <alignment vertical="center" wrapText="1"/>
    </xf>
    <xf numFmtId="0" fontId="9" fillId="9" borderId="0" xfId="22" applyFont="1" applyFill="1" applyAlignment="1">
      <alignment vertical="center" wrapText="1"/>
    </xf>
    <xf numFmtId="0" fontId="11" fillId="9" borderId="0" xfId="22" applyFont="1" applyFill="1" applyAlignment="1">
      <alignment vertical="center" wrapText="1"/>
    </xf>
    <xf numFmtId="0" fontId="9" fillId="9" borderId="1" xfId="22" applyFont="1" applyFill="1" applyBorder="1" applyAlignment="1">
      <alignment vertical="center" wrapText="1"/>
    </xf>
    <xf numFmtId="0" fontId="8" fillId="9" borderId="0" xfId="22" applyFont="1" applyFill="1" applyAlignment="1">
      <alignment vertical="center" wrapText="1"/>
    </xf>
    <xf numFmtId="0" fontId="8" fillId="9" borderId="2" xfId="22" applyFont="1" applyFill="1" applyBorder="1" applyAlignment="1">
      <alignment vertical="center" wrapText="1"/>
    </xf>
    <xf numFmtId="0" fontId="9" fillId="0" borderId="0" xfId="22" applyFont="1" applyAlignment="1">
      <alignment horizontal="center" vertical="center" wrapText="1"/>
    </xf>
    <xf numFmtId="0" fontId="9" fillId="0" borderId="2" xfId="22" applyFont="1" applyBorder="1" applyAlignment="1">
      <alignment horizontal="center" vertical="center" wrapText="1"/>
    </xf>
    <xf numFmtId="0" fontId="9" fillId="9" borderId="1" xfId="22" applyFont="1" applyFill="1" applyBorder="1" applyAlignment="1">
      <alignment horizontal="center" vertical="center" wrapText="1"/>
    </xf>
    <xf numFmtId="0" fontId="9" fillId="9" borderId="66" xfId="22" applyFont="1" applyFill="1" applyBorder="1" applyAlignment="1">
      <alignment horizontal="center" vertical="center" wrapText="1"/>
    </xf>
    <xf numFmtId="0" fontId="12" fillId="9" borderId="0" xfId="22" applyFont="1" applyFill="1" applyAlignment="1">
      <alignment horizontal="center" vertical="center" wrapText="1"/>
    </xf>
    <xf numFmtId="0" fontId="9" fillId="9" borderId="0" xfId="22" applyFont="1" applyFill="1" applyAlignment="1">
      <alignment horizontal="center" vertical="center" wrapText="1"/>
    </xf>
    <xf numFmtId="0" fontId="12" fillId="0" borderId="0" xfId="22" applyFont="1" applyAlignment="1">
      <alignment horizontal="center" vertical="center" wrapText="1"/>
    </xf>
    <xf numFmtId="0" fontId="13" fillId="2" borderId="0" xfId="22" applyFont="1" applyFill="1" applyAlignment="1">
      <alignment vertical="center" wrapText="1"/>
    </xf>
    <xf numFmtId="0" fontId="30" fillId="9" borderId="1" xfId="0" applyFont="1" applyFill="1" applyBorder="1" applyAlignment="1">
      <alignment vertical="center"/>
    </xf>
    <xf numFmtId="0" fontId="30" fillId="9" borderId="0" xfId="0" applyFont="1" applyFill="1" applyAlignment="1">
      <alignment vertical="center"/>
    </xf>
    <xf numFmtId="0" fontId="30" fillId="9" borderId="2" xfId="0" applyFont="1" applyFill="1" applyBorder="1" applyAlignment="1">
      <alignment vertical="center"/>
    </xf>
    <xf numFmtId="174" fontId="0" fillId="0" borderId="0" xfId="0" applyNumberFormat="1" applyAlignment="1">
      <alignment vertical="center"/>
    </xf>
    <xf numFmtId="166" fontId="18" fillId="0" borderId="0" xfId="15" applyFont="1" applyAlignment="1">
      <alignment vertical="center"/>
    </xf>
    <xf numFmtId="0" fontId="9" fillId="0" borderId="3" xfId="22" applyFont="1" applyBorder="1" applyAlignment="1">
      <alignment horizontal="center" vertical="center" wrapText="1"/>
    </xf>
    <xf numFmtId="0" fontId="9" fillId="0" borderId="4" xfId="22" applyFont="1" applyBorder="1" applyAlignment="1">
      <alignment horizontal="left" vertical="center" wrapText="1"/>
    </xf>
    <xf numFmtId="0" fontId="9" fillId="10" borderId="5" xfId="22" applyFont="1" applyFill="1" applyBorder="1" applyAlignment="1">
      <alignment horizontal="left" vertical="center" wrapText="1"/>
    </xf>
    <xf numFmtId="173" fontId="9" fillId="10" borderId="5" xfId="28" applyNumberFormat="1" applyFont="1" applyFill="1" applyBorder="1" applyAlignment="1" applyProtection="1">
      <alignment vertical="center" wrapText="1"/>
    </xf>
    <xf numFmtId="166" fontId="29" fillId="0" borderId="0" xfId="15" applyFont="1" applyAlignment="1">
      <alignment vertical="center"/>
    </xf>
    <xf numFmtId="0" fontId="29" fillId="0" borderId="0" xfId="0" applyFont="1" applyAlignment="1">
      <alignment vertical="center"/>
    </xf>
    <xf numFmtId="0" fontId="9" fillId="10" borderId="6" xfId="22" applyFont="1" applyFill="1" applyBorder="1" applyAlignment="1">
      <alignment horizontal="left" vertical="center" wrapText="1"/>
    </xf>
    <xf numFmtId="9" fontId="8" fillId="10" borderId="6" xfId="28" applyFont="1" applyFill="1" applyBorder="1" applyAlignment="1" applyProtection="1">
      <alignment horizontal="center" vertical="center" wrapText="1"/>
      <protection locked="0"/>
    </xf>
    <xf numFmtId="0" fontId="9" fillId="0" borderId="6" xfId="22" applyFont="1" applyBorder="1" applyAlignment="1">
      <alignment horizontal="left" vertical="center" wrapText="1"/>
    </xf>
    <xf numFmtId="9" fontId="8" fillId="0" borderId="6" xfId="29" applyFont="1" applyFill="1" applyBorder="1" applyAlignment="1" applyProtection="1">
      <alignment horizontal="center" vertical="center" wrapText="1"/>
      <protection locked="0"/>
    </xf>
    <xf numFmtId="0" fontId="30" fillId="0" borderId="0" xfId="0" applyFont="1" applyAlignment="1">
      <alignment vertical="center"/>
    </xf>
    <xf numFmtId="0" fontId="32" fillId="10" borderId="7" xfId="0" applyFont="1" applyFill="1" applyBorder="1" applyAlignment="1">
      <alignment vertical="center"/>
    </xf>
    <xf numFmtId="0" fontId="32" fillId="10" borderId="8" xfId="0" applyFont="1" applyFill="1" applyBorder="1" applyAlignment="1">
      <alignment vertical="center"/>
    </xf>
    <xf numFmtId="0" fontId="32" fillId="10" borderId="0" xfId="0" applyFont="1" applyFill="1" applyAlignment="1">
      <alignment vertical="center"/>
    </xf>
    <xf numFmtId="0" fontId="32" fillId="10" borderId="9" xfId="0" applyFont="1" applyFill="1" applyBorder="1" applyAlignment="1">
      <alignment vertical="center"/>
    </xf>
    <xf numFmtId="0" fontId="32" fillId="10" borderId="10" xfId="0" applyFont="1" applyFill="1" applyBorder="1" applyAlignment="1">
      <alignment vertical="center"/>
    </xf>
    <xf numFmtId="0" fontId="32" fillId="10" borderId="11" xfId="0" applyFont="1" applyFill="1" applyBorder="1" applyAlignment="1">
      <alignment vertical="center"/>
    </xf>
    <xf numFmtId="0" fontId="32" fillId="10" borderId="6" xfId="0" applyFont="1" applyFill="1" applyBorder="1" applyAlignment="1">
      <alignment horizontal="center" vertical="center" wrapText="1"/>
    </xf>
    <xf numFmtId="0" fontId="30" fillId="0" borderId="6" xfId="0" applyFont="1" applyBorder="1" applyAlignment="1">
      <alignment horizontal="center" vertical="center"/>
    </xf>
    <xf numFmtId="0" fontId="30" fillId="0" borderId="6" xfId="0" applyFont="1" applyBorder="1" applyAlignment="1">
      <alignment horizontal="center" vertical="center" wrapText="1"/>
    </xf>
    <xf numFmtId="0" fontId="30" fillId="0" borderId="6" xfId="0" applyFont="1" applyBorder="1" applyAlignment="1">
      <alignment vertical="center"/>
    </xf>
    <xf numFmtId="9" fontId="30" fillId="0" borderId="6" xfId="28" applyFont="1" applyBorder="1" applyAlignment="1">
      <alignment vertical="center"/>
    </xf>
    <xf numFmtId="0" fontId="9" fillId="10" borderId="3" xfId="0" applyFont="1" applyFill="1" applyBorder="1" applyAlignment="1">
      <alignment horizontal="center" vertical="center" wrapText="1"/>
    </xf>
    <xf numFmtId="0" fontId="33" fillId="10" borderId="6" xfId="0" applyFont="1" applyFill="1" applyBorder="1" applyAlignment="1">
      <alignment horizontal="center" vertical="center"/>
    </xf>
    <xf numFmtId="0" fontId="30" fillId="0" borderId="0" xfId="0" applyFont="1" applyAlignment="1">
      <alignment horizontal="center" vertical="center"/>
    </xf>
    <xf numFmtId="0" fontId="34" fillId="0" borderId="6" xfId="0" applyFont="1" applyBorder="1" applyAlignment="1">
      <alignment vertical="center"/>
    </xf>
    <xf numFmtId="0" fontId="33" fillId="10" borderId="6" xfId="0" applyFont="1" applyFill="1" applyBorder="1" applyAlignment="1">
      <alignment horizontal="left" vertical="center"/>
    </xf>
    <xf numFmtId="0" fontId="30" fillId="0" borderId="6" xfId="0" applyFont="1" applyBorder="1" applyAlignment="1">
      <alignment horizontal="left" vertical="center"/>
    </xf>
    <xf numFmtId="0" fontId="30" fillId="0" borderId="12" xfId="0" applyFont="1" applyBorder="1" applyAlignment="1">
      <alignment horizontal="left" vertical="center"/>
    </xf>
    <xf numFmtId="41" fontId="30" fillId="0" borderId="6" xfId="12" applyFont="1" applyFill="1" applyBorder="1" applyAlignment="1">
      <alignment vertical="center"/>
    </xf>
    <xf numFmtId="0" fontId="34" fillId="0" borderId="0" xfId="0" applyFont="1" applyAlignment="1">
      <alignment vertical="center"/>
    </xf>
    <xf numFmtId="0" fontId="32" fillId="0" borderId="0" xfId="0" applyFont="1" applyAlignment="1">
      <alignment horizontal="left" vertical="center"/>
    </xf>
    <xf numFmtId="0" fontId="32" fillId="10" borderId="6" xfId="0" applyFont="1" applyFill="1" applyBorder="1" applyAlignment="1">
      <alignment vertical="center"/>
    </xf>
    <xf numFmtId="41" fontId="30" fillId="0" borderId="12" xfId="12" applyFont="1" applyFill="1" applyBorder="1" applyAlignment="1">
      <alignment vertical="center"/>
    </xf>
    <xf numFmtId="49" fontId="30" fillId="0" borderId="12" xfId="12" applyNumberFormat="1" applyFont="1" applyFill="1" applyBorder="1" applyAlignment="1">
      <alignment vertical="center"/>
    </xf>
    <xf numFmtId="49" fontId="30" fillId="0" borderId="6" xfId="12" applyNumberFormat="1" applyFont="1" applyFill="1" applyBorder="1" applyAlignment="1">
      <alignment vertical="center"/>
    </xf>
    <xf numFmtId="0" fontId="30" fillId="0" borderId="0" xfId="0" applyFont="1" applyAlignment="1">
      <alignment horizontal="left" vertical="center"/>
    </xf>
    <xf numFmtId="0" fontId="14" fillId="9" borderId="0" xfId="0" applyFont="1" applyFill="1" applyAlignment="1">
      <alignment vertical="center"/>
    </xf>
    <xf numFmtId="0" fontId="14" fillId="9" borderId="0" xfId="0" applyFont="1" applyFill="1" applyAlignment="1">
      <alignment horizontal="center" vertical="center"/>
    </xf>
    <xf numFmtId="49" fontId="9" fillId="10" borderId="3" xfId="0" applyNumberFormat="1" applyFont="1" applyFill="1" applyBorder="1" applyAlignment="1">
      <alignment horizontal="center" vertical="center" wrapText="1"/>
    </xf>
    <xf numFmtId="0" fontId="14" fillId="0" borderId="6" xfId="0" applyFont="1" applyBorder="1" applyAlignment="1">
      <alignment vertical="center"/>
    </xf>
    <xf numFmtId="0" fontId="10" fillId="11" borderId="6" xfId="0" applyFont="1" applyFill="1" applyBorder="1" applyAlignment="1">
      <alignment horizontal="center" vertical="center"/>
    </xf>
    <xf numFmtId="0" fontId="10" fillId="0" borderId="6" xfId="0" applyFont="1" applyBorder="1" applyAlignment="1">
      <alignment vertical="center"/>
    </xf>
    <xf numFmtId="0" fontId="10" fillId="0" borderId="6" xfId="0" applyFont="1" applyBorder="1" applyAlignment="1">
      <alignment vertical="center" wrapText="1"/>
    </xf>
    <xf numFmtId="0" fontId="10" fillId="11" borderId="6" xfId="0" applyFont="1" applyFill="1" applyBorder="1" applyAlignment="1">
      <alignment horizontal="left" vertical="center"/>
    </xf>
    <xf numFmtId="0" fontId="9" fillId="10" borderId="6" xfId="0" applyFont="1" applyFill="1" applyBorder="1" applyAlignment="1">
      <alignment horizontal="left" vertical="center" wrapText="1"/>
    </xf>
    <xf numFmtId="0" fontId="9" fillId="10" borderId="6" xfId="0" applyFont="1" applyFill="1" applyBorder="1" applyAlignment="1">
      <alignment vertical="center" wrapText="1"/>
    </xf>
    <xf numFmtId="175" fontId="10" fillId="11" borderId="6" xfId="15" applyNumberFormat="1" applyFont="1" applyFill="1" applyBorder="1" applyAlignment="1">
      <alignment horizontal="center" vertical="center"/>
    </xf>
    <xf numFmtId="175" fontId="10" fillId="11" borderId="6" xfId="0" applyNumberFormat="1" applyFont="1" applyFill="1" applyBorder="1" applyAlignment="1">
      <alignment horizontal="center" vertical="center"/>
    </xf>
    <xf numFmtId="0" fontId="35" fillId="0" borderId="0" xfId="0" applyFont="1" applyAlignment="1">
      <alignment horizontal="center" vertical="center"/>
    </xf>
    <xf numFmtId="0" fontId="29" fillId="0" borderId="0" xfId="0" applyFont="1" applyAlignment="1">
      <alignment horizontal="center" vertical="center" wrapText="1"/>
    </xf>
    <xf numFmtId="0" fontId="0" fillId="0" borderId="0" xfId="0" applyAlignment="1">
      <alignment horizontal="center" vertical="center"/>
    </xf>
    <xf numFmtId="0" fontId="9" fillId="0" borderId="1" xfId="22" applyFont="1" applyBorder="1" applyAlignment="1">
      <alignment vertical="center" wrapText="1"/>
    </xf>
    <xf numFmtId="0" fontId="9" fillId="0" borderId="0" xfId="22" applyFont="1" applyAlignment="1">
      <alignment vertical="center" wrapText="1"/>
    </xf>
    <xf numFmtId="0" fontId="11" fillId="0" borderId="0" xfId="22" applyFont="1" applyAlignment="1">
      <alignment vertical="center" wrapText="1"/>
    </xf>
    <xf numFmtId="0" fontId="8" fillId="0" borderId="0" xfId="22" applyFont="1" applyAlignment="1">
      <alignment vertical="center" wrapText="1"/>
    </xf>
    <xf numFmtId="0" fontId="8" fillId="0" borderId="2" xfId="22" applyFont="1" applyBorder="1" applyAlignment="1">
      <alignment vertical="center" wrapText="1"/>
    </xf>
    <xf numFmtId="172" fontId="18" fillId="0" borderId="6" xfId="10" applyNumberFormat="1" applyFont="1" applyBorder="1" applyAlignment="1">
      <alignment vertical="center"/>
    </xf>
    <xf numFmtId="172" fontId="18" fillId="0" borderId="13" xfId="10" applyNumberFormat="1" applyFont="1" applyBorder="1" applyAlignment="1">
      <alignment vertical="center"/>
    </xf>
    <xf numFmtId="9" fontId="18" fillId="0" borderId="16" xfId="28" applyFont="1" applyBorder="1" applyAlignment="1">
      <alignment vertical="center"/>
    </xf>
    <xf numFmtId="0" fontId="3" fillId="10" borderId="3" xfId="0" applyFont="1" applyFill="1" applyBorder="1" applyAlignment="1">
      <alignment horizontal="center" vertical="center" wrapText="1"/>
    </xf>
    <xf numFmtId="49" fontId="3" fillId="10" borderId="3" xfId="0" applyNumberFormat="1" applyFont="1" applyFill="1" applyBorder="1" applyAlignment="1">
      <alignment horizontal="center" vertical="center" wrapText="1"/>
    </xf>
    <xf numFmtId="0" fontId="3" fillId="10" borderId="17" xfId="0" applyFont="1" applyFill="1" applyBorder="1" applyAlignment="1">
      <alignment horizontal="center" vertical="center" wrapText="1"/>
    </xf>
    <xf numFmtId="0" fontId="3" fillId="10" borderId="4" xfId="0" applyFont="1" applyFill="1" applyBorder="1" applyAlignment="1">
      <alignment horizontal="center" vertical="center" wrapText="1"/>
    </xf>
    <xf numFmtId="175" fontId="10" fillId="0" borderId="6" xfId="15" applyNumberFormat="1" applyFont="1" applyFill="1" applyBorder="1" applyAlignment="1">
      <alignment horizontal="center" vertical="center"/>
    </xf>
    <xf numFmtId="0" fontId="14" fillId="12" borderId="6" xfId="0" applyFont="1" applyFill="1" applyBorder="1" applyAlignment="1">
      <alignment horizontal="center" vertical="center"/>
    </xf>
    <xf numFmtId="0" fontId="10" fillId="12" borderId="6" xfId="0" applyFont="1" applyFill="1" applyBorder="1" applyAlignment="1">
      <alignment horizontal="center" vertical="center"/>
    </xf>
    <xf numFmtId="169" fontId="9" fillId="0" borderId="3" xfId="10" applyFont="1" applyFill="1" applyBorder="1" applyAlignment="1" applyProtection="1">
      <alignment horizontal="center" vertical="center" wrapText="1"/>
    </xf>
    <xf numFmtId="0" fontId="9" fillId="10" borderId="12" xfId="0" applyFont="1" applyFill="1" applyBorder="1" applyAlignment="1">
      <alignment horizontal="center" vertical="center" wrapText="1"/>
    </xf>
    <xf numFmtId="9" fontId="32" fillId="10" borderId="6" xfId="28" applyFont="1" applyFill="1" applyBorder="1" applyAlignment="1">
      <alignment horizontal="center" vertical="center" wrapText="1"/>
    </xf>
    <xf numFmtId="9" fontId="30" fillId="0" borderId="0" xfId="28" applyFont="1" applyAlignment="1">
      <alignment vertical="center"/>
    </xf>
    <xf numFmtId="176" fontId="14" fillId="0" borderId="6" xfId="14" applyNumberFormat="1" applyFont="1" applyBorder="1" applyAlignment="1">
      <alignment vertical="center"/>
    </xf>
    <xf numFmtId="176" fontId="10" fillId="11" borderId="6" xfId="14" applyNumberFormat="1" applyFont="1" applyFill="1" applyBorder="1" applyAlignment="1">
      <alignment horizontal="center" vertical="center"/>
    </xf>
    <xf numFmtId="0" fontId="9" fillId="13" borderId="6" xfId="22" applyFont="1" applyFill="1" applyBorder="1" applyAlignment="1">
      <alignment horizontal="center" vertical="center" wrapText="1"/>
    </xf>
    <xf numFmtId="0" fontId="9" fillId="9" borderId="67" xfId="22" applyFont="1" applyFill="1" applyBorder="1" applyAlignment="1">
      <alignment vertical="center" wrapText="1"/>
    </xf>
    <xf numFmtId="0" fontId="9" fillId="9" borderId="68" xfId="22" applyFont="1" applyFill="1" applyBorder="1" applyAlignment="1">
      <alignment vertical="center" wrapText="1"/>
    </xf>
    <xf numFmtId="0" fontId="9" fillId="0" borderId="5" xfId="22" applyFont="1" applyBorder="1" applyAlignment="1">
      <alignment horizontal="center" vertical="center" wrapText="1"/>
    </xf>
    <xf numFmtId="0" fontId="9" fillId="13" borderId="18" xfId="22" applyFont="1" applyFill="1" applyBorder="1" applyAlignment="1">
      <alignment horizontal="center" vertical="center" wrapText="1"/>
    </xf>
    <xf numFmtId="0" fontId="9" fillId="13" borderId="19" xfId="22" applyFont="1" applyFill="1" applyBorder="1" applyAlignment="1">
      <alignment horizontal="center" vertical="center" wrapText="1"/>
    </xf>
    <xf numFmtId="172" fontId="18" fillId="0" borderId="20" xfId="10" applyNumberFormat="1" applyFont="1" applyBorder="1" applyAlignment="1">
      <alignment vertical="center"/>
    </xf>
    <xf numFmtId="172" fontId="18" fillId="0" borderId="21" xfId="10" applyNumberFormat="1" applyFont="1" applyBorder="1" applyAlignment="1">
      <alignment vertical="center"/>
    </xf>
    <xf numFmtId="172" fontId="18" fillId="0" borderId="22" xfId="10" applyNumberFormat="1" applyFont="1" applyBorder="1" applyAlignment="1">
      <alignment vertical="center"/>
    </xf>
    <xf numFmtId="172" fontId="18" fillId="0" borderId="16" xfId="10" applyNumberFormat="1" applyFont="1" applyBorder="1" applyAlignment="1">
      <alignment vertical="center"/>
    </xf>
    <xf numFmtId="0" fontId="8" fillId="0" borderId="23" xfId="22" applyFont="1" applyBorder="1" applyAlignment="1">
      <alignment horizontal="left" vertical="center" wrapText="1"/>
    </xf>
    <xf numFmtId="168" fontId="9" fillId="0" borderId="5" xfId="11" applyFont="1" applyFill="1" applyBorder="1" applyAlignment="1" applyProtection="1">
      <alignment horizontal="center" vertical="center" wrapText="1"/>
    </xf>
    <xf numFmtId="9" fontId="9" fillId="0" borderId="6" xfId="22" applyNumberFormat="1" applyFont="1" applyBorder="1" applyAlignment="1">
      <alignment horizontal="center" vertical="center" wrapText="1"/>
    </xf>
    <xf numFmtId="0" fontId="9" fillId="13" borderId="24" xfId="22" applyFont="1" applyFill="1" applyBorder="1" applyAlignment="1">
      <alignment horizontal="center" vertical="center" wrapText="1"/>
    </xf>
    <xf numFmtId="0" fontId="9" fillId="13" borderId="25" xfId="22" applyFont="1" applyFill="1" applyBorder="1" applyAlignment="1">
      <alignment horizontal="center" vertical="center" wrapText="1"/>
    </xf>
    <xf numFmtId="0" fontId="9" fillId="13" borderId="26" xfId="22" applyFont="1" applyFill="1" applyBorder="1" applyAlignment="1">
      <alignment horizontal="center" vertical="center" wrapText="1"/>
    </xf>
    <xf numFmtId="172" fontId="18" fillId="0" borderId="23" xfId="10" applyNumberFormat="1" applyFont="1" applyBorder="1" applyAlignment="1">
      <alignment vertical="center"/>
    </xf>
    <xf numFmtId="172" fontId="18" fillId="0" borderId="5" xfId="10" applyNumberFormat="1" applyFont="1" applyBorder="1" applyAlignment="1">
      <alignment vertical="center"/>
    </xf>
    <xf numFmtId="9" fontId="18" fillId="0" borderId="28" xfId="28" applyFont="1" applyBorder="1" applyAlignment="1">
      <alignment vertical="center"/>
    </xf>
    <xf numFmtId="0" fontId="8" fillId="0" borderId="1" xfId="22" applyFont="1" applyBorder="1" applyAlignment="1">
      <alignment horizontal="left" vertical="center" wrapText="1"/>
    </xf>
    <xf numFmtId="3" fontId="9" fillId="0" borderId="0" xfId="22" applyNumberFormat="1" applyFont="1" applyAlignment="1">
      <alignment horizontal="center" vertical="center" wrapText="1"/>
    </xf>
    <xf numFmtId="168" fontId="9" fillId="0" borderId="0" xfId="11" applyFont="1" applyFill="1" applyBorder="1" applyAlignment="1" applyProtection="1">
      <alignment horizontal="center" vertical="center" wrapText="1"/>
    </xf>
    <xf numFmtId="0" fontId="31" fillId="0" borderId="0" xfId="22" applyFont="1" applyAlignment="1">
      <alignment horizontal="center" vertical="center" wrapText="1"/>
    </xf>
    <xf numFmtId="0" fontId="31" fillId="0" borderId="2" xfId="22" applyFont="1" applyBorder="1" applyAlignment="1">
      <alignment horizontal="center" vertical="center" wrapText="1"/>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center" vertical="center"/>
    </xf>
    <xf numFmtId="0" fontId="15" fillId="0" borderId="22" xfId="0" applyFont="1" applyBorder="1" applyAlignment="1">
      <alignment horizontal="left" vertical="center" wrapText="1"/>
    </xf>
    <xf numFmtId="0" fontId="15" fillId="0" borderId="16" xfId="0" applyFont="1" applyBorder="1" applyAlignment="1">
      <alignment horizontal="left" vertical="center" wrapText="1"/>
    </xf>
    <xf numFmtId="0" fontId="36" fillId="0" borderId="28" xfId="0" applyFont="1" applyBorder="1" applyAlignment="1">
      <alignment horizontal="left" vertical="center" wrapText="1"/>
    </xf>
    <xf numFmtId="0" fontId="0" fillId="0" borderId="6" xfId="0" applyBorder="1"/>
    <xf numFmtId="0" fontId="0" fillId="0" borderId="13" xfId="0" applyBorder="1"/>
    <xf numFmtId="0" fontId="0" fillId="0" borderId="23" xfId="0" applyBorder="1"/>
    <xf numFmtId="0" fontId="0" fillId="0" borderId="5" xfId="0" applyBorder="1"/>
    <xf numFmtId="0" fontId="9" fillId="13" borderId="23" xfId="22" applyFont="1" applyFill="1" applyBorder="1" applyAlignment="1">
      <alignment horizontal="center" vertical="center" wrapText="1"/>
    </xf>
    <xf numFmtId="0" fontId="9" fillId="13" borderId="5" xfId="22" applyFont="1" applyFill="1" applyBorder="1" applyAlignment="1">
      <alignment horizontal="center" vertical="center" wrapText="1"/>
    </xf>
    <xf numFmtId="0" fontId="9" fillId="13" borderId="20" xfId="22" applyFont="1" applyFill="1" applyBorder="1" applyAlignment="1">
      <alignment vertical="center" wrapText="1"/>
    </xf>
    <xf numFmtId="0" fontId="9" fillId="13" borderId="13" xfId="22" applyFont="1" applyFill="1" applyBorder="1" applyAlignment="1">
      <alignment vertical="center" wrapText="1"/>
    </xf>
    <xf numFmtId="0" fontId="9" fillId="13" borderId="23" xfId="22" applyFont="1" applyFill="1" applyBorder="1" applyAlignment="1">
      <alignment vertical="center" wrapText="1"/>
    </xf>
    <xf numFmtId="0" fontId="9" fillId="13" borderId="31" xfId="22" applyFont="1" applyFill="1" applyBorder="1" applyAlignment="1">
      <alignment horizontal="center" vertical="center" wrapText="1"/>
    </xf>
    <xf numFmtId="0" fontId="9" fillId="12" borderId="0" xfId="22" applyFont="1" applyFill="1" applyAlignment="1">
      <alignment vertical="center" wrapText="1"/>
    </xf>
    <xf numFmtId="0" fontId="14" fillId="0" borderId="6" xfId="0" applyFont="1" applyBorder="1" applyAlignment="1">
      <alignment horizontal="center" vertical="center" wrapText="1"/>
    </xf>
    <xf numFmtId="172" fontId="9" fillId="0" borderId="1" xfId="10" applyNumberFormat="1" applyFont="1" applyBorder="1" applyAlignment="1">
      <alignment vertical="center" wrapText="1"/>
    </xf>
    <xf numFmtId="172" fontId="0" fillId="0" borderId="0" xfId="0" applyNumberFormat="1" applyAlignment="1">
      <alignment vertical="center"/>
    </xf>
    <xf numFmtId="1" fontId="9" fillId="10" borderId="5" xfId="30" applyNumberFormat="1" applyFont="1" applyFill="1" applyBorder="1" applyAlignment="1" applyProtection="1">
      <alignment horizontal="center" vertical="center" wrapText="1"/>
    </xf>
    <xf numFmtId="1" fontId="9" fillId="10" borderId="5" xfId="28" applyNumberFormat="1" applyFont="1" applyFill="1" applyBorder="1" applyAlignment="1" applyProtection="1">
      <alignment horizontal="center" vertical="center" wrapText="1"/>
    </xf>
    <xf numFmtId="9" fontId="9" fillId="0" borderId="3" xfId="22" applyNumberFormat="1" applyFont="1" applyBorder="1" applyAlignment="1">
      <alignment horizontal="center" vertical="center" wrapText="1"/>
    </xf>
    <xf numFmtId="0" fontId="32" fillId="10" borderId="7" xfId="0" applyFont="1" applyFill="1" applyBorder="1" applyAlignment="1">
      <alignment horizontal="center" vertical="center"/>
    </xf>
    <xf numFmtId="0" fontId="32" fillId="10" borderId="0" xfId="0" applyFont="1" applyFill="1" applyAlignment="1">
      <alignment horizontal="center" vertical="center"/>
    </xf>
    <xf numFmtId="0" fontId="32" fillId="10" borderId="10" xfId="0" applyFont="1" applyFill="1" applyBorder="1" applyAlignment="1">
      <alignment horizontal="center" vertical="center"/>
    </xf>
    <xf numFmtId="0" fontId="8" fillId="0" borderId="4" xfId="0" applyFont="1" applyBorder="1" applyAlignment="1">
      <alignment horizontal="left" vertical="center" wrapText="1"/>
    </xf>
    <xf numFmtId="0" fontId="8" fillId="0" borderId="3" xfId="22" applyFont="1" applyBorder="1" applyAlignment="1">
      <alignment horizontal="center" vertical="center" wrapText="1"/>
    </xf>
    <xf numFmtId="0" fontId="8" fillId="0" borderId="39" xfId="0" applyFont="1" applyBorder="1" applyAlignment="1">
      <alignment vertical="center" wrapText="1"/>
    </xf>
    <xf numFmtId="0" fontId="8" fillId="0" borderId="6" xfId="0" applyFont="1" applyBorder="1" applyAlignment="1">
      <alignment horizontal="center" vertical="center"/>
    </xf>
    <xf numFmtId="0" fontId="8" fillId="0" borderId="11" xfId="0" applyFont="1" applyBorder="1" applyAlignment="1">
      <alignment horizontal="left" vertical="center" wrapText="1"/>
    </xf>
    <xf numFmtId="0" fontId="8" fillId="0" borderId="6" xfId="0" applyFont="1" applyBorder="1" applyAlignment="1">
      <alignment horizontal="center" vertical="center" wrapText="1"/>
    </xf>
    <xf numFmtId="168" fontId="8" fillId="0" borderId="6" xfId="11" applyFont="1" applyFill="1" applyBorder="1" applyAlignment="1">
      <alignment horizontal="center" vertical="center" wrapText="1"/>
    </xf>
    <xf numFmtId="0" fontId="8" fillId="0" borderId="6" xfId="0" applyFont="1" applyBorder="1" applyAlignment="1">
      <alignment vertical="center"/>
    </xf>
    <xf numFmtId="0" fontId="8" fillId="0" borderId="6" xfId="0" applyFont="1" applyBorder="1" applyAlignment="1">
      <alignment vertical="center" wrapText="1"/>
    </xf>
    <xf numFmtId="0" fontId="0" fillId="0" borderId="4" xfId="0" applyBorder="1" applyAlignment="1">
      <alignment wrapText="1"/>
    </xf>
    <xf numFmtId="0" fontId="0" fillId="0" borderId="6" xfId="0" applyBorder="1" applyAlignment="1">
      <alignment wrapText="1"/>
    </xf>
    <xf numFmtId="174" fontId="29" fillId="0" borderId="0" xfId="14" applyNumberFormat="1" applyFont="1" applyBorder="1" applyAlignment="1">
      <alignment vertical="center"/>
    </xf>
    <xf numFmtId="174" fontId="0" fillId="0" borderId="0" xfId="14" applyNumberFormat="1" applyFont="1" applyBorder="1" applyAlignment="1">
      <alignment vertical="center"/>
    </xf>
    <xf numFmtId="0" fontId="9" fillId="10" borderId="5" xfId="22" applyFont="1" applyFill="1" applyBorder="1" applyAlignment="1">
      <alignment horizontal="center" vertical="center" wrapText="1"/>
    </xf>
    <xf numFmtId="9" fontId="8" fillId="10" borderId="5" xfId="30" applyFont="1" applyFill="1" applyBorder="1" applyAlignment="1" applyProtection="1">
      <alignment horizontal="center" vertical="center" wrapText="1"/>
    </xf>
    <xf numFmtId="9" fontId="30" fillId="0" borderId="6" xfId="28" applyFont="1" applyBorder="1" applyAlignment="1">
      <alignment vertical="center" wrapText="1"/>
    </xf>
    <xf numFmtId="0" fontId="0" fillId="0" borderId="0" xfId="0" applyAlignment="1">
      <alignment vertical="center" wrapText="1"/>
    </xf>
    <xf numFmtId="0" fontId="46" fillId="0" borderId="0" xfId="0" applyFont="1"/>
    <xf numFmtId="2" fontId="9" fillId="10" borderId="5" xfId="28" applyNumberFormat="1" applyFont="1" applyFill="1" applyBorder="1" applyAlignment="1" applyProtection="1">
      <alignment vertical="center" wrapText="1"/>
    </xf>
    <xf numFmtId="0" fontId="30" fillId="0" borderId="6" xfId="28" applyNumberFormat="1" applyFont="1" applyBorder="1" applyAlignment="1">
      <alignment vertical="center" wrapText="1"/>
    </xf>
    <xf numFmtId="0" fontId="30" fillId="0" borderId="0" xfId="0" applyFont="1" applyAlignment="1">
      <alignment vertical="center" wrapText="1"/>
    </xf>
    <xf numFmtId="9" fontId="8" fillId="0" borderId="6" xfId="0" applyNumberFormat="1" applyFont="1" applyBorder="1" applyAlignment="1">
      <alignment horizontal="center" vertical="center"/>
    </xf>
    <xf numFmtId="9" fontId="30" fillId="0" borderId="6" xfId="0" applyNumberFormat="1" applyFont="1" applyBorder="1" applyAlignment="1">
      <alignment vertical="center"/>
    </xf>
    <xf numFmtId="0" fontId="9" fillId="13" borderId="40" xfId="22" applyFont="1" applyFill="1" applyBorder="1" applyAlignment="1">
      <alignment horizontal="center" vertical="center" wrapText="1"/>
    </xf>
    <xf numFmtId="0" fontId="9" fillId="13" borderId="49" xfId="22" applyFont="1" applyFill="1" applyBorder="1" applyAlignment="1">
      <alignment vertical="center" wrapText="1"/>
    </xf>
    <xf numFmtId="0" fontId="9" fillId="13" borderId="51" xfId="22" applyFont="1" applyFill="1" applyBorder="1" applyAlignment="1">
      <alignment vertical="center" wrapText="1"/>
    </xf>
    <xf numFmtId="0" fontId="9" fillId="13" borderId="53" xfId="22" applyFont="1" applyFill="1" applyBorder="1" applyAlignment="1">
      <alignment vertical="center" wrapText="1"/>
    </xf>
    <xf numFmtId="0" fontId="9" fillId="13" borderId="70" xfId="22" applyFont="1" applyFill="1" applyBorder="1" applyAlignment="1">
      <alignment horizontal="center" vertical="center" wrapText="1"/>
    </xf>
    <xf numFmtId="0" fontId="9" fillId="13" borderId="72" xfId="22" applyFont="1" applyFill="1" applyBorder="1" applyAlignment="1">
      <alignment horizontal="center" vertical="center" wrapText="1"/>
    </xf>
    <xf numFmtId="172" fontId="18" fillId="0" borderId="28" xfId="10" applyNumberFormat="1" applyFont="1" applyBorder="1" applyAlignment="1">
      <alignment vertical="center"/>
    </xf>
    <xf numFmtId="9" fontId="0" fillId="0" borderId="0" xfId="28" applyFont="1" applyAlignment="1">
      <alignment vertical="center"/>
    </xf>
    <xf numFmtId="172" fontId="18" fillId="0" borderId="6" xfId="10" applyNumberFormat="1" applyFont="1" applyFill="1" applyBorder="1" applyAlignment="1">
      <alignment vertical="center"/>
    </xf>
    <xf numFmtId="9" fontId="18" fillId="0" borderId="6" xfId="28" applyFont="1" applyBorder="1" applyAlignment="1">
      <alignment vertical="center"/>
    </xf>
    <xf numFmtId="9" fontId="18" fillId="0" borderId="5" xfId="28" applyFont="1" applyBorder="1" applyAlignment="1">
      <alignment vertical="center"/>
    </xf>
    <xf numFmtId="0" fontId="9" fillId="13" borderId="43" xfId="22" applyFont="1" applyFill="1" applyBorder="1" applyAlignment="1">
      <alignment vertical="center" wrapText="1"/>
    </xf>
    <xf numFmtId="0" fontId="9" fillId="13" borderId="39" xfId="22" applyFont="1" applyFill="1" applyBorder="1" applyAlignment="1">
      <alignment vertical="center" wrapText="1"/>
    </xf>
    <xf numFmtId="0" fontId="9" fillId="13" borderId="73" xfId="22" applyFont="1" applyFill="1" applyBorder="1" applyAlignment="1">
      <alignment vertical="center" wrapText="1"/>
    </xf>
    <xf numFmtId="3" fontId="9" fillId="10" borderId="5" xfId="30" applyNumberFormat="1" applyFont="1" applyFill="1" applyBorder="1" applyAlignment="1" applyProtection="1">
      <alignment horizontal="right" vertical="center" wrapText="1"/>
    </xf>
    <xf numFmtId="172" fontId="9" fillId="0" borderId="3" xfId="10" applyNumberFormat="1" applyFont="1" applyFill="1" applyBorder="1" applyAlignment="1" applyProtection="1">
      <alignment horizontal="right" vertical="center" wrapText="1"/>
    </xf>
    <xf numFmtId="172" fontId="9" fillId="10" borderId="5" xfId="28" applyNumberFormat="1" applyFont="1" applyFill="1" applyBorder="1" applyAlignment="1" applyProtection="1">
      <alignment horizontal="right" vertical="center" wrapText="1"/>
    </xf>
    <xf numFmtId="9" fontId="9" fillId="10" borderId="5" xfId="28" applyFont="1" applyFill="1" applyBorder="1" applyAlignment="1" applyProtection="1">
      <alignment horizontal="right" vertical="center" wrapText="1"/>
    </xf>
    <xf numFmtId="9" fontId="9" fillId="0" borderId="3" xfId="28" applyFont="1" applyFill="1" applyBorder="1" applyAlignment="1" applyProtection="1">
      <alignment horizontal="right" vertical="center" wrapText="1"/>
    </xf>
    <xf numFmtId="0" fontId="45" fillId="0" borderId="6" xfId="34" applyNumberFormat="1" applyBorder="1" applyAlignment="1">
      <alignment vertical="center" wrapText="1"/>
    </xf>
    <xf numFmtId="0" fontId="30" fillId="0" borderId="6" xfId="28" applyNumberFormat="1" applyFont="1" applyBorder="1" applyAlignment="1">
      <alignment horizontal="center" vertical="center" wrapText="1"/>
    </xf>
    <xf numFmtId="9" fontId="30" fillId="0" borderId="6" xfId="28" applyFont="1" applyBorder="1" applyAlignment="1">
      <alignment horizontal="center" vertical="center" wrapText="1"/>
    </xf>
    <xf numFmtId="0" fontId="30" fillId="0" borderId="0" xfId="0" applyFont="1" applyAlignment="1">
      <alignment horizontal="center" vertical="center" wrapText="1"/>
    </xf>
    <xf numFmtId="2" fontId="9" fillId="10" borderId="5" xfId="30" applyNumberFormat="1" applyFont="1" applyFill="1" applyBorder="1" applyAlignment="1" applyProtection="1">
      <alignment vertical="center" wrapText="1"/>
    </xf>
    <xf numFmtId="0" fontId="14" fillId="14" borderId="6" xfId="0" applyFont="1" applyFill="1" applyBorder="1" applyAlignment="1">
      <alignment vertical="center"/>
    </xf>
    <xf numFmtId="0" fontId="31" fillId="9" borderId="0" xfId="0" applyFont="1" applyFill="1" applyAlignment="1">
      <alignment horizontal="center" vertical="center"/>
    </xf>
    <xf numFmtId="0" fontId="9" fillId="0" borderId="32" xfId="22" applyFont="1" applyBorder="1" applyAlignment="1">
      <alignment horizontal="center" vertical="center" wrapText="1"/>
    </xf>
    <xf numFmtId="0" fontId="9" fillId="0" borderId="33" xfId="22" applyFont="1" applyBorder="1" applyAlignment="1">
      <alignment horizontal="center" vertical="center" wrapText="1"/>
    </xf>
    <xf numFmtId="0" fontId="9" fillId="0" borderId="34" xfId="22" applyFont="1" applyBorder="1" applyAlignment="1">
      <alignment horizontal="center" vertical="center" wrapText="1"/>
    </xf>
    <xf numFmtId="0" fontId="9" fillId="13" borderId="6" xfId="22" applyFont="1" applyFill="1" applyBorder="1" applyAlignment="1">
      <alignment horizontal="center" vertical="center" wrapText="1"/>
    </xf>
    <xf numFmtId="0" fontId="9" fillId="13" borderId="16" xfId="22" applyFont="1" applyFill="1" applyBorder="1" applyAlignment="1">
      <alignment horizontal="center" vertical="center" wrapText="1"/>
    </xf>
    <xf numFmtId="0" fontId="8" fillId="0" borderId="5" xfId="22" applyFont="1" applyBorder="1" applyAlignment="1">
      <alignment horizontal="center" vertical="center" wrapText="1"/>
    </xf>
    <xf numFmtId="0" fontId="8" fillId="0" borderId="28" xfId="22" applyFont="1" applyBorder="1" applyAlignment="1">
      <alignment horizontal="center" vertical="center" wrapText="1"/>
    </xf>
    <xf numFmtId="0" fontId="9" fillId="13" borderId="47" xfId="22" applyFont="1" applyFill="1" applyBorder="1" applyAlignment="1">
      <alignment horizontal="center" vertical="center" wrapText="1"/>
    </xf>
    <xf numFmtId="0" fontId="9" fillId="13" borderId="45" xfId="22" applyFont="1" applyFill="1" applyBorder="1" applyAlignment="1">
      <alignment horizontal="center" vertical="center" wrapText="1"/>
    </xf>
    <xf numFmtId="0" fontId="9" fillId="13" borderId="48" xfId="22" applyFont="1" applyFill="1" applyBorder="1" applyAlignment="1">
      <alignment horizontal="center" vertical="center" wrapText="1"/>
    </xf>
    <xf numFmtId="0" fontId="9" fillId="13" borderId="32" xfId="22" applyFont="1" applyFill="1" applyBorder="1" applyAlignment="1">
      <alignment horizontal="center" vertical="center" wrapText="1"/>
    </xf>
    <xf numFmtId="0" fontId="9" fillId="13" borderId="33" xfId="22" applyFont="1" applyFill="1" applyBorder="1" applyAlignment="1">
      <alignment horizontal="center" vertical="center" wrapText="1"/>
    </xf>
    <xf numFmtId="0" fontId="9" fillId="13" borderId="34" xfId="22" applyFont="1" applyFill="1" applyBorder="1" applyAlignment="1">
      <alignment horizontal="center" vertical="center" wrapText="1"/>
    </xf>
    <xf numFmtId="0" fontId="9" fillId="0" borderId="24" xfId="22" applyFont="1" applyBorder="1" applyAlignment="1">
      <alignment horizontal="center" vertical="center" wrapText="1"/>
    </xf>
    <xf numFmtId="0" fontId="9" fillId="0" borderId="25" xfId="22" applyFont="1" applyBorder="1" applyAlignment="1">
      <alignment horizontal="center" vertical="center" wrapText="1"/>
    </xf>
    <xf numFmtId="0" fontId="9" fillId="0" borderId="26" xfId="22" applyFont="1" applyBorder="1" applyAlignment="1">
      <alignment horizontal="center" vertical="center" wrapText="1"/>
    </xf>
    <xf numFmtId="0" fontId="31" fillId="0" borderId="5" xfId="22" applyFont="1" applyBorder="1" applyAlignment="1">
      <alignment horizontal="center" vertical="center" wrapText="1"/>
    </xf>
    <xf numFmtId="3" fontId="9" fillId="0" borderId="5" xfId="22" applyNumberFormat="1" applyFont="1" applyBorder="1" applyAlignment="1">
      <alignment horizontal="center" vertical="center" wrapText="1"/>
    </xf>
    <xf numFmtId="0" fontId="9" fillId="9" borderId="45" xfId="22" applyFont="1" applyFill="1" applyBorder="1" applyAlignment="1">
      <alignment horizontal="left" vertical="center" wrapText="1"/>
    </xf>
    <xf numFmtId="0" fontId="9" fillId="13" borderId="13" xfId="22" applyFont="1" applyFill="1" applyBorder="1" applyAlignment="1">
      <alignment horizontal="center" vertical="center" wrapText="1"/>
    </xf>
    <xf numFmtId="0" fontId="9" fillId="13" borderId="32" xfId="22" applyFont="1" applyFill="1" applyBorder="1" applyAlignment="1">
      <alignment horizontal="left" vertical="center" wrapText="1"/>
    </xf>
    <xf numFmtId="0" fontId="9" fillId="13" borderId="34" xfId="22" applyFont="1" applyFill="1" applyBorder="1" applyAlignment="1">
      <alignment horizontal="left" vertical="center" wrapText="1"/>
    </xf>
    <xf numFmtId="0" fontId="8" fillId="0" borderId="35"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47" xfId="22" applyFont="1" applyBorder="1" applyAlignment="1">
      <alignment horizontal="center" vertical="center" wrapText="1"/>
    </xf>
    <xf numFmtId="0" fontId="9" fillId="0" borderId="24" xfId="22" applyFont="1" applyBorder="1" applyAlignment="1">
      <alignment horizontal="center" vertical="center"/>
    </xf>
    <xf numFmtId="0" fontId="9" fillId="0" borderId="25" xfId="22" applyFont="1" applyBorder="1" applyAlignment="1">
      <alignment horizontal="center" vertical="center"/>
    </xf>
    <xf numFmtId="0" fontId="9" fillId="0" borderId="26" xfId="22" applyFont="1" applyBorder="1" applyAlignment="1">
      <alignment horizontal="center" vertical="center"/>
    </xf>
    <xf numFmtId="0" fontId="9" fillId="0" borderId="20" xfId="22" applyFont="1" applyBorder="1" applyAlignment="1">
      <alignment horizontal="center" vertical="center" wrapText="1"/>
    </xf>
    <xf numFmtId="0" fontId="9" fillId="0" borderId="21" xfId="22" applyFont="1" applyBorder="1" applyAlignment="1">
      <alignment horizontal="center" vertical="center" wrapText="1"/>
    </xf>
    <xf numFmtId="0" fontId="9" fillId="0" borderId="22" xfId="22" applyFont="1" applyBorder="1" applyAlignment="1">
      <alignment horizontal="center" vertical="center" wrapText="1"/>
    </xf>
    <xf numFmtId="0" fontId="9" fillId="0" borderId="23" xfId="22" applyFont="1" applyBorder="1" applyAlignment="1">
      <alignment horizontal="center" vertical="center" wrapText="1"/>
    </xf>
    <xf numFmtId="0" fontId="9" fillId="0" borderId="5" xfId="22" applyFont="1" applyBorder="1" applyAlignment="1">
      <alignment horizontal="center" vertical="center" wrapText="1"/>
    </xf>
    <xf numFmtId="0" fontId="9" fillId="0" borderId="28" xfId="22" applyFont="1" applyBorder="1" applyAlignment="1">
      <alignment horizontal="center" vertical="center" wrapText="1"/>
    </xf>
    <xf numFmtId="0" fontId="15" fillId="0" borderId="3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36" fillId="0" borderId="32" xfId="0" applyFont="1" applyBorder="1" applyAlignment="1">
      <alignment horizontal="left" vertical="center" wrapText="1"/>
    </xf>
    <xf numFmtId="0" fontId="36" fillId="0" borderId="33" xfId="0" applyFont="1" applyBorder="1" applyAlignment="1">
      <alignment horizontal="left" vertical="center" wrapText="1"/>
    </xf>
    <xf numFmtId="0" fontId="36" fillId="0" borderId="34" xfId="0" applyFont="1" applyBorder="1" applyAlignment="1">
      <alignment horizontal="left" vertical="center" wrapText="1"/>
    </xf>
    <xf numFmtId="0" fontId="9" fillId="13" borderId="35" xfId="22" applyFont="1" applyFill="1" applyBorder="1" applyAlignment="1">
      <alignment horizontal="left" vertical="center" wrapText="1"/>
    </xf>
    <xf numFmtId="0" fontId="9" fillId="13" borderId="37" xfId="22" applyFont="1" applyFill="1" applyBorder="1" applyAlignment="1">
      <alignment horizontal="left" vertical="center" wrapText="1"/>
    </xf>
    <xf numFmtId="0" fontId="9" fillId="13" borderId="1" xfId="22" applyFont="1" applyFill="1" applyBorder="1" applyAlignment="1">
      <alignment horizontal="left" vertical="center" wrapText="1"/>
    </xf>
    <xf numFmtId="0" fontId="9" fillId="13" borderId="2" xfId="22" applyFont="1" applyFill="1" applyBorder="1" applyAlignment="1">
      <alignment horizontal="left" vertical="center" wrapText="1"/>
    </xf>
    <xf numFmtId="0" fontId="9" fillId="13" borderId="47" xfId="22" applyFont="1" applyFill="1" applyBorder="1" applyAlignment="1">
      <alignment horizontal="left" vertical="center" wrapText="1"/>
    </xf>
    <xf numFmtId="0" fontId="9" fillId="13" borderId="48" xfId="22" applyFont="1" applyFill="1" applyBorder="1" applyAlignment="1">
      <alignment horizontal="left" vertical="center" wrapText="1"/>
    </xf>
    <xf numFmtId="0" fontId="9" fillId="13" borderId="36" xfId="22" applyFont="1" applyFill="1" applyBorder="1" applyAlignment="1">
      <alignment horizontal="left" vertical="center" wrapText="1"/>
    </xf>
    <xf numFmtId="0" fontId="9" fillId="13" borderId="0" xfId="22" applyFont="1" applyFill="1" applyAlignment="1">
      <alignment horizontal="left" vertical="center" wrapText="1"/>
    </xf>
    <xf numFmtId="0" fontId="9" fillId="13" borderId="45" xfId="22" applyFont="1" applyFill="1" applyBorder="1" applyAlignment="1">
      <alignment horizontal="left" vertical="center" wrapText="1"/>
    </xf>
    <xf numFmtId="0" fontId="29" fillId="0" borderId="49" xfId="0" applyFont="1" applyBorder="1" applyAlignment="1">
      <alignment horizontal="center" vertical="center"/>
    </xf>
    <xf numFmtId="0" fontId="29" fillId="0" borderId="50" xfId="0" applyFont="1" applyBorder="1" applyAlignment="1">
      <alignment horizontal="center" vertical="center"/>
    </xf>
    <xf numFmtId="0" fontId="9" fillId="0" borderId="35" xfId="22" applyFont="1" applyBorder="1" applyAlignment="1">
      <alignment horizontal="center" vertical="center" wrapText="1"/>
    </xf>
    <xf numFmtId="0" fontId="9" fillId="0" borderId="36" xfId="22" applyFont="1" applyBorder="1" applyAlignment="1">
      <alignment horizontal="center" vertical="center" wrapText="1"/>
    </xf>
    <xf numFmtId="0" fontId="9" fillId="0" borderId="37" xfId="22" applyFont="1" applyBorder="1" applyAlignment="1">
      <alignment horizontal="center" vertical="center" wrapText="1"/>
    </xf>
    <xf numFmtId="0" fontId="9" fillId="0" borderId="1" xfId="22" applyFont="1" applyBorder="1" applyAlignment="1">
      <alignment horizontal="center" vertical="center" wrapText="1"/>
    </xf>
    <xf numFmtId="0" fontId="9" fillId="0" borderId="0" xfId="22" applyFont="1" applyAlignment="1">
      <alignment horizontal="center" vertical="center" wrapText="1"/>
    </xf>
    <xf numFmtId="0" fontId="9" fillId="0" borderId="2" xfId="22" applyFont="1" applyBorder="1" applyAlignment="1">
      <alignment horizontal="center" vertical="center" wrapText="1"/>
    </xf>
    <xf numFmtId="0" fontId="9" fillId="0" borderId="47" xfId="22" applyFont="1" applyBorder="1" applyAlignment="1">
      <alignment horizontal="center" vertical="center" wrapText="1"/>
    </xf>
    <xf numFmtId="0" fontId="9" fillId="0" borderId="45" xfId="22" applyFont="1" applyBorder="1" applyAlignment="1">
      <alignment horizontal="center" vertical="center" wrapText="1"/>
    </xf>
    <xf numFmtId="0" fontId="9" fillId="0" borderId="48" xfId="22" applyFont="1" applyBorder="1" applyAlignment="1">
      <alignment horizontal="center" vertical="center" wrapText="1"/>
    </xf>
    <xf numFmtId="0" fontId="12" fillId="0" borderId="32" xfId="22" applyFont="1" applyBorder="1" applyAlignment="1">
      <alignment horizontal="center" vertical="center" wrapText="1"/>
    </xf>
    <xf numFmtId="0" fontId="12" fillId="0" borderId="33" xfId="22" applyFont="1" applyBorder="1" applyAlignment="1">
      <alignment horizontal="center" vertical="center" wrapText="1"/>
    </xf>
    <xf numFmtId="0" fontId="12" fillId="0" borderId="34" xfId="22" applyFont="1" applyBorder="1" applyAlignment="1">
      <alignment horizontal="center" vertical="center" wrapText="1"/>
    </xf>
    <xf numFmtId="0" fontId="29" fillId="0" borderId="49" xfId="0" applyFont="1" applyBorder="1" applyAlignment="1">
      <alignment horizontal="center" vertical="center" wrapText="1"/>
    </xf>
    <xf numFmtId="0" fontId="29" fillId="0" borderId="50" xfId="0" applyFont="1"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29" fillId="0" borderId="53" xfId="0" applyFont="1" applyBorder="1" applyAlignment="1">
      <alignment horizontal="center" vertical="center" wrapText="1"/>
    </xf>
    <xf numFmtId="0" fontId="29" fillId="0" borderId="54" xfId="0" applyFont="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14" fontId="44" fillId="0" borderId="35" xfId="0" applyNumberFormat="1" applyFont="1" applyBorder="1" applyAlignment="1">
      <alignment horizontal="center" vertical="center"/>
    </xf>
    <xf numFmtId="0" fontId="44" fillId="0" borderId="37" xfId="0" applyFont="1" applyBorder="1" applyAlignment="1">
      <alignment horizontal="center" vertical="center"/>
    </xf>
    <xf numFmtId="0" fontId="44" fillId="0" borderId="1" xfId="0" applyFont="1" applyBorder="1" applyAlignment="1">
      <alignment horizontal="center" vertical="center"/>
    </xf>
    <xf numFmtId="0" fontId="44" fillId="0" borderId="2" xfId="0" applyFont="1" applyBorder="1" applyAlignment="1">
      <alignment horizontal="center" vertical="center"/>
    </xf>
    <xf numFmtId="0" fontId="44" fillId="0" borderId="47" xfId="0" applyFont="1" applyBorder="1" applyAlignment="1">
      <alignment horizontal="center" vertical="center"/>
    </xf>
    <xf numFmtId="0" fontId="44" fillId="0" borderId="48" xfId="0" applyFont="1" applyBorder="1" applyAlignment="1">
      <alignment horizontal="center" vertical="center"/>
    </xf>
    <xf numFmtId="0" fontId="37" fillId="0" borderId="55" xfId="0" applyFont="1" applyBorder="1" applyAlignment="1">
      <alignment horizontal="center" vertical="center"/>
    </xf>
    <xf numFmtId="0" fontId="37" fillId="0" borderId="56" xfId="0" applyFont="1" applyBorder="1" applyAlignment="1">
      <alignment horizontal="center" vertical="center"/>
    </xf>
    <xf numFmtId="0" fontId="37" fillId="0" borderId="57" xfId="0" applyFont="1" applyBorder="1" applyAlignment="1">
      <alignment horizontal="center" vertical="center"/>
    </xf>
    <xf numFmtId="0" fontId="29" fillId="0" borderId="51" xfId="0" applyFont="1" applyBorder="1" applyAlignment="1">
      <alignment horizontal="center" vertical="center" wrapText="1"/>
    </xf>
    <xf numFmtId="0" fontId="29" fillId="0" borderId="52" xfId="0" applyFont="1" applyBorder="1" applyAlignment="1">
      <alignment horizontal="center" vertical="center" wrapText="1"/>
    </xf>
    <xf numFmtId="0" fontId="9" fillId="9" borderId="20" xfId="22" applyFont="1" applyFill="1" applyBorder="1" applyAlignment="1">
      <alignment horizontal="center" vertical="center" wrapText="1"/>
    </xf>
    <xf numFmtId="0" fontId="9" fillId="9" borderId="21" xfId="22" applyFont="1" applyFill="1" applyBorder="1" applyAlignment="1">
      <alignment horizontal="center" vertical="center" wrapText="1"/>
    </xf>
    <xf numFmtId="0" fontId="9" fillId="9" borderId="22" xfId="22" applyFont="1" applyFill="1" applyBorder="1" applyAlignment="1">
      <alignment horizontal="center" vertical="center" wrapText="1"/>
    </xf>
    <xf numFmtId="0" fontId="9" fillId="13" borderId="12" xfId="22" applyFont="1" applyFill="1" applyBorder="1" applyAlignment="1">
      <alignment horizontal="center" vertical="center" wrapText="1"/>
    </xf>
    <xf numFmtId="0" fontId="9" fillId="13" borderId="38" xfId="22" applyFont="1" applyFill="1" applyBorder="1" applyAlignment="1">
      <alignment horizontal="center" vertical="center" wrapText="1"/>
    </xf>
    <xf numFmtId="0" fontId="9" fillId="13" borderId="39" xfId="22" applyFont="1" applyFill="1" applyBorder="1" applyAlignment="1">
      <alignment horizontal="center" vertical="center" wrapText="1"/>
    </xf>
    <xf numFmtId="0" fontId="8" fillId="13" borderId="6" xfId="22" applyFont="1" applyFill="1" applyBorder="1" applyAlignment="1">
      <alignment horizontal="center" vertical="center" wrapText="1"/>
    </xf>
    <xf numFmtId="9" fontId="8" fillId="0" borderId="6" xfId="30" applyFont="1" applyFill="1" applyBorder="1" applyAlignment="1" applyProtection="1">
      <alignment horizontal="left" vertical="center" wrapText="1"/>
    </xf>
    <xf numFmtId="9" fontId="8" fillId="0" borderId="5" xfId="30" applyFont="1" applyFill="1" applyBorder="1" applyAlignment="1" applyProtection="1">
      <alignment horizontal="left" vertical="center" wrapText="1"/>
    </xf>
    <xf numFmtId="9" fontId="8" fillId="0" borderId="6" xfId="30" applyFont="1" applyFill="1" applyBorder="1" applyAlignment="1" applyProtection="1">
      <alignment horizontal="center" vertical="center" wrapText="1"/>
    </xf>
    <xf numFmtId="9" fontId="8" fillId="0" borderId="16" xfId="30" applyFont="1" applyFill="1" applyBorder="1" applyAlignment="1" applyProtection="1">
      <alignment horizontal="center" vertical="center" wrapText="1"/>
    </xf>
    <xf numFmtId="9" fontId="8" fillId="0" borderId="5" xfId="30" applyFont="1" applyFill="1" applyBorder="1" applyAlignment="1" applyProtection="1">
      <alignment horizontal="center" vertical="center" wrapText="1"/>
    </xf>
    <xf numFmtId="9" fontId="8" fillId="0" borderId="28" xfId="30" applyFont="1" applyFill="1" applyBorder="1" applyAlignment="1" applyProtection="1">
      <alignment horizontal="center" vertical="center" wrapText="1"/>
    </xf>
    <xf numFmtId="0" fontId="9" fillId="13" borderId="21" xfId="22" applyFont="1" applyFill="1" applyBorder="1" applyAlignment="1">
      <alignment horizontal="center" vertical="center" wrapText="1"/>
    </xf>
    <xf numFmtId="0" fontId="9" fillId="13" borderId="22" xfId="22" applyFont="1" applyFill="1" applyBorder="1" applyAlignment="1">
      <alignment horizontal="center" vertical="center" wrapText="1"/>
    </xf>
    <xf numFmtId="2" fontId="8" fillId="0" borderId="13" xfId="22" applyNumberFormat="1" applyFont="1" applyBorder="1" applyAlignment="1">
      <alignment vertical="center" wrapText="1"/>
    </xf>
    <xf numFmtId="9" fontId="8" fillId="0" borderId="17" xfId="28" applyFont="1" applyFill="1" applyBorder="1" applyAlignment="1" applyProtection="1">
      <alignment horizontal="center" vertical="center" wrapText="1"/>
    </xf>
    <xf numFmtId="9" fontId="8" fillId="0" borderId="4" xfId="28" applyFont="1" applyFill="1" applyBorder="1" applyAlignment="1" applyProtection="1">
      <alignment horizontal="center" vertical="center" wrapText="1"/>
    </xf>
    <xf numFmtId="2" fontId="8" fillId="9" borderId="58" xfId="22" applyNumberFormat="1" applyFont="1" applyFill="1" applyBorder="1" applyAlignment="1">
      <alignment horizontal="left" vertical="center" wrapText="1"/>
    </xf>
    <xf numFmtId="2" fontId="8" fillId="9" borderId="18" xfId="22" applyNumberFormat="1" applyFont="1" applyFill="1" applyBorder="1" applyAlignment="1">
      <alignment horizontal="left" vertical="center" wrapText="1"/>
    </xf>
    <xf numFmtId="9" fontId="8" fillId="0" borderId="19" xfId="28" applyFont="1" applyFill="1" applyBorder="1" applyAlignment="1" applyProtection="1">
      <alignment horizontal="center" vertical="center" wrapText="1"/>
    </xf>
    <xf numFmtId="0" fontId="9" fillId="0" borderId="58" xfId="22" applyFont="1" applyBorder="1" applyAlignment="1">
      <alignment horizontal="center" vertical="center" wrapText="1"/>
    </xf>
    <xf numFmtId="0" fontId="9" fillId="0" borderId="18" xfId="22" applyFont="1" applyBorder="1" applyAlignment="1">
      <alignment horizontal="center" vertical="center" wrapText="1"/>
    </xf>
    <xf numFmtId="9" fontId="9" fillId="0" borderId="3" xfId="22" applyNumberFormat="1" applyFont="1" applyBorder="1" applyAlignment="1">
      <alignment horizontal="center" vertical="center" wrapText="1"/>
    </xf>
    <xf numFmtId="0" fontId="9" fillId="0" borderId="19" xfId="22" applyFont="1" applyBorder="1" applyAlignment="1">
      <alignment horizontal="center" vertical="center" wrapText="1"/>
    </xf>
    <xf numFmtId="0" fontId="9" fillId="13" borderId="20" xfId="22" applyFont="1" applyFill="1" applyBorder="1" applyAlignment="1">
      <alignment horizontal="center" vertical="center" wrapText="1"/>
    </xf>
    <xf numFmtId="2" fontId="8" fillId="0" borderId="14" xfId="22" applyNumberFormat="1" applyFont="1" applyBorder="1" applyAlignment="1">
      <alignment vertical="center" wrapText="1"/>
    </xf>
    <xf numFmtId="0" fontId="9" fillId="13" borderId="40" xfId="22" applyFont="1" applyFill="1" applyBorder="1" applyAlignment="1">
      <alignment horizontal="center" vertical="center" wrapText="1"/>
    </xf>
    <xf numFmtId="0" fontId="9" fillId="13" borderId="4" xfId="22" applyFont="1" applyFill="1" applyBorder="1" applyAlignment="1">
      <alignment horizontal="center" vertical="center" wrapText="1"/>
    </xf>
    <xf numFmtId="0" fontId="9" fillId="13" borderId="41" xfId="22" applyFont="1" applyFill="1" applyBorder="1" applyAlignment="1">
      <alignment horizontal="center" vertical="center" wrapText="1"/>
    </xf>
    <xf numFmtId="0" fontId="9" fillId="13" borderId="42" xfId="22" applyFont="1" applyFill="1" applyBorder="1" applyAlignment="1">
      <alignment horizontal="center" vertical="center" wrapText="1"/>
    </xf>
    <xf numFmtId="0" fontId="9" fillId="13" borderId="43" xfId="22" applyFont="1" applyFill="1" applyBorder="1" applyAlignment="1">
      <alignment horizontal="center" vertical="center" wrapText="1"/>
    </xf>
    <xf numFmtId="9" fontId="8" fillId="0" borderId="29" xfId="30" applyFont="1" applyFill="1" applyBorder="1" applyAlignment="1" applyProtection="1">
      <alignment horizontal="left" vertical="center" wrapText="1"/>
    </xf>
    <xf numFmtId="9" fontId="8" fillId="0" borderId="7" xfId="30" applyFont="1" applyFill="1" applyBorder="1" applyAlignment="1" applyProtection="1">
      <alignment horizontal="left" vertical="center" wrapText="1"/>
    </xf>
    <xf numFmtId="9" fontId="8" fillId="0" borderId="8" xfId="30" applyFont="1" applyFill="1" applyBorder="1" applyAlignment="1" applyProtection="1">
      <alignment horizontal="left" vertical="center" wrapText="1"/>
    </xf>
    <xf numFmtId="9" fontId="8" fillId="0" borderId="44" xfId="30" applyFont="1" applyFill="1" applyBorder="1" applyAlignment="1" applyProtection="1">
      <alignment horizontal="left" vertical="center" wrapText="1"/>
    </xf>
    <xf numFmtId="9" fontId="8" fillId="0" borderId="45" xfId="30" applyFont="1" applyFill="1" applyBorder="1" applyAlignment="1" applyProtection="1">
      <alignment horizontal="left" vertical="center" wrapText="1"/>
    </xf>
    <xf numFmtId="9" fontId="8" fillId="0" borderId="46" xfId="30" applyFont="1" applyFill="1" applyBorder="1" applyAlignment="1" applyProtection="1">
      <alignment horizontal="left" vertical="center" wrapText="1"/>
    </xf>
    <xf numFmtId="0" fontId="9" fillId="13" borderId="52" xfId="22" applyFont="1" applyFill="1" applyBorder="1" applyAlignment="1">
      <alignment horizontal="center" vertical="center" wrapText="1"/>
    </xf>
    <xf numFmtId="9" fontId="8" fillId="0" borderId="29" xfId="22" applyNumberFormat="1" applyFont="1" applyBorder="1" applyAlignment="1">
      <alignment horizontal="left" vertical="center" wrapText="1"/>
    </xf>
    <xf numFmtId="9" fontId="8" fillId="0" borderId="7" xfId="22" applyNumberFormat="1" applyFont="1" applyBorder="1" applyAlignment="1">
      <alignment horizontal="left" vertical="center" wrapText="1"/>
    </xf>
    <xf numFmtId="9" fontId="8" fillId="0" borderId="8" xfId="22" applyNumberFormat="1" applyFont="1" applyBorder="1" applyAlignment="1">
      <alignment horizontal="left" vertical="center" wrapText="1"/>
    </xf>
    <xf numFmtId="9" fontId="8" fillId="0" borderId="15" xfId="22" applyNumberFormat="1" applyFont="1" applyBorder="1" applyAlignment="1">
      <alignment horizontal="left" vertical="center" wrapText="1"/>
    </xf>
    <xf numFmtId="9" fontId="8" fillId="0" borderId="10" xfId="22" applyNumberFormat="1" applyFont="1" applyBorder="1" applyAlignment="1">
      <alignment horizontal="left" vertical="center" wrapText="1"/>
    </xf>
    <xf numFmtId="9" fontId="8" fillId="0" borderId="11" xfId="22" applyNumberFormat="1" applyFont="1" applyBorder="1" applyAlignment="1">
      <alignment horizontal="left" vertical="center" wrapText="1"/>
    </xf>
    <xf numFmtId="9" fontId="8" fillId="0" borderId="15" xfId="22" applyNumberFormat="1" applyFont="1" applyBorder="1" applyAlignment="1">
      <alignment horizontal="center" vertical="center" wrapText="1"/>
    </xf>
    <xf numFmtId="9" fontId="8" fillId="0" borderId="10" xfId="22" applyNumberFormat="1" applyFont="1" applyBorder="1" applyAlignment="1">
      <alignment horizontal="center" vertical="center" wrapText="1"/>
    </xf>
    <xf numFmtId="9" fontId="8" fillId="0" borderId="60" xfId="22" applyNumberFormat="1" applyFont="1" applyBorder="1" applyAlignment="1">
      <alignment horizontal="center" vertical="center" wrapText="1"/>
    </xf>
    <xf numFmtId="9" fontId="45" fillId="0" borderId="29" xfId="34" applyNumberFormat="1" applyBorder="1" applyAlignment="1">
      <alignment horizontal="center" vertical="center" wrapText="1"/>
    </xf>
    <xf numFmtId="9" fontId="45" fillId="0" borderId="7" xfId="34" applyNumberFormat="1" applyBorder="1" applyAlignment="1">
      <alignment horizontal="center" vertical="center" wrapText="1"/>
    </xf>
    <xf numFmtId="9" fontId="45" fillId="0" borderId="59" xfId="34" applyNumberFormat="1" applyBorder="1" applyAlignment="1">
      <alignment horizontal="center" vertical="center" wrapText="1"/>
    </xf>
    <xf numFmtId="2" fontId="8" fillId="0" borderId="6" xfId="22" applyNumberFormat="1" applyFont="1" applyBorder="1" applyAlignment="1">
      <alignment horizontal="center" vertical="center" wrapText="1"/>
    </xf>
    <xf numFmtId="9" fontId="9" fillId="0" borderId="19" xfId="22" applyNumberFormat="1" applyFont="1" applyBorder="1" applyAlignment="1">
      <alignment horizontal="center" vertical="center" wrapText="1"/>
    </xf>
    <xf numFmtId="2" fontId="8" fillId="0" borderId="58" xfId="22" applyNumberFormat="1" applyFont="1" applyBorder="1" applyAlignment="1">
      <alignment horizontal="left" vertical="center" wrapText="1"/>
    </xf>
    <xf numFmtId="2" fontId="8" fillId="0" borderId="18" xfId="22" applyNumberFormat="1" applyFont="1" applyBorder="1" applyAlignment="1">
      <alignment horizontal="left" vertical="center" wrapText="1"/>
    </xf>
    <xf numFmtId="2" fontId="8" fillId="0" borderId="23" xfId="22" applyNumberFormat="1" applyFont="1" applyBorder="1" applyAlignment="1">
      <alignment vertical="center" wrapText="1"/>
    </xf>
    <xf numFmtId="9" fontId="8" fillId="0" borderId="3" xfId="22" applyNumberFormat="1" applyFont="1" applyBorder="1" applyAlignment="1">
      <alignment horizontal="center" vertical="center" wrapText="1"/>
    </xf>
    <xf numFmtId="0" fontId="8" fillId="0" borderId="19" xfId="22" applyFont="1" applyBorder="1" applyAlignment="1">
      <alignment horizontal="center" vertical="center" wrapText="1"/>
    </xf>
    <xf numFmtId="9" fontId="30" fillId="9" borderId="29" xfId="22" applyNumberFormat="1" applyFont="1" applyFill="1" applyBorder="1" applyAlignment="1">
      <alignment horizontal="left" vertical="center" wrapText="1"/>
    </xf>
    <xf numFmtId="9" fontId="30" fillId="9" borderId="7" xfId="22" applyNumberFormat="1" applyFont="1" applyFill="1" applyBorder="1" applyAlignment="1">
      <alignment horizontal="left" vertical="center" wrapText="1"/>
    </xf>
    <xf numFmtId="9" fontId="30" fillId="9" borderId="8" xfId="22" applyNumberFormat="1" applyFont="1" applyFill="1" applyBorder="1" applyAlignment="1">
      <alignment horizontal="left" vertical="center" wrapText="1"/>
    </xf>
    <xf numFmtId="9" fontId="30" fillId="9" borderId="15" xfId="22" applyNumberFormat="1" applyFont="1" applyFill="1" applyBorder="1" applyAlignment="1">
      <alignment horizontal="left" vertical="center" wrapText="1"/>
    </xf>
    <xf numFmtId="9" fontId="30" fillId="9" borderId="10" xfId="22" applyNumberFormat="1" applyFont="1" applyFill="1" applyBorder="1" applyAlignment="1">
      <alignment horizontal="left" vertical="center" wrapText="1"/>
    </xf>
    <xf numFmtId="9" fontId="30" fillId="9" borderId="11" xfId="22" applyNumberFormat="1" applyFont="1" applyFill="1" applyBorder="1" applyAlignment="1">
      <alignment horizontal="left" vertical="center" wrapText="1"/>
    </xf>
    <xf numFmtId="9" fontId="30" fillId="9" borderId="29" xfId="22" applyNumberFormat="1" applyFont="1" applyFill="1" applyBorder="1" applyAlignment="1">
      <alignment horizontal="center" vertical="center" wrapText="1"/>
    </xf>
    <xf numFmtId="9" fontId="30" fillId="9" borderId="7" xfId="22" applyNumberFormat="1" applyFont="1" applyFill="1" applyBorder="1" applyAlignment="1">
      <alignment horizontal="center" vertical="center" wrapText="1"/>
    </xf>
    <xf numFmtId="9" fontId="30" fillId="9" borderId="59" xfId="22" applyNumberFormat="1" applyFont="1" applyFill="1" applyBorder="1" applyAlignment="1">
      <alignment horizontal="center" vertical="center" wrapText="1"/>
    </xf>
    <xf numFmtId="9" fontId="30" fillId="9" borderId="15" xfId="22" applyNumberFormat="1" applyFont="1" applyFill="1" applyBorder="1" applyAlignment="1">
      <alignment horizontal="center" vertical="center" wrapText="1"/>
    </xf>
    <xf numFmtId="9" fontId="30" fillId="9" borderId="10" xfId="22" applyNumberFormat="1" applyFont="1" applyFill="1" applyBorder="1" applyAlignment="1">
      <alignment horizontal="center" vertical="center" wrapText="1"/>
    </xf>
    <xf numFmtId="9" fontId="30" fillId="9" borderId="60" xfId="22" applyNumberFormat="1" applyFont="1" applyFill="1" applyBorder="1" applyAlignment="1">
      <alignment horizontal="center" vertical="center" wrapText="1"/>
    </xf>
    <xf numFmtId="9" fontId="31" fillId="0" borderId="6" xfId="30" applyFont="1" applyFill="1" applyBorder="1" applyAlignment="1" applyProtection="1">
      <alignment horizontal="center" vertical="center" wrapText="1"/>
    </xf>
    <xf numFmtId="9" fontId="31" fillId="0" borderId="16" xfId="30" applyFont="1" applyFill="1" applyBorder="1" applyAlignment="1" applyProtection="1">
      <alignment horizontal="center" vertical="center" wrapText="1"/>
    </xf>
    <xf numFmtId="9" fontId="31" fillId="0" borderId="5" xfId="30" applyFont="1" applyFill="1" applyBorder="1" applyAlignment="1" applyProtection="1">
      <alignment horizontal="center" vertical="center" wrapText="1"/>
    </xf>
    <xf numFmtId="9" fontId="31" fillId="0" borderId="28" xfId="30" applyFont="1" applyFill="1" applyBorder="1" applyAlignment="1" applyProtection="1">
      <alignment horizontal="center" vertical="center" wrapText="1"/>
    </xf>
    <xf numFmtId="9" fontId="30" fillId="9" borderId="29" xfId="30" applyFont="1" applyFill="1" applyBorder="1" applyAlignment="1" applyProtection="1">
      <alignment horizontal="center" vertical="center" wrapText="1"/>
    </xf>
    <xf numFmtId="9" fontId="30" fillId="9" borderId="7" xfId="30" applyFont="1" applyFill="1" applyBorder="1" applyAlignment="1" applyProtection="1">
      <alignment horizontal="center" vertical="center" wrapText="1"/>
    </xf>
    <xf numFmtId="9" fontId="30" fillId="9" borderId="8" xfId="30" applyFont="1" applyFill="1" applyBorder="1" applyAlignment="1" applyProtection="1">
      <alignment horizontal="center" vertical="center" wrapText="1"/>
    </xf>
    <xf numFmtId="9" fontId="30" fillId="9" borderId="44" xfId="30" applyFont="1" applyFill="1" applyBorder="1" applyAlignment="1" applyProtection="1">
      <alignment horizontal="center" vertical="center" wrapText="1"/>
    </xf>
    <xf numFmtId="9" fontId="30" fillId="9" borderId="45" xfId="30" applyFont="1" applyFill="1" applyBorder="1" applyAlignment="1" applyProtection="1">
      <alignment horizontal="center" vertical="center" wrapText="1"/>
    </xf>
    <xf numFmtId="9" fontId="30" fillId="9" borderId="46" xfId="30" applyFont="1" applyFill="1" applyBorder="1" applyAlignment="1" applyProtection="1">
      <alignment horizontal="center" vertical="center" wrapText="1"/>
    </xf>
    <xf numFmtId="9" fontId="30" fillId="9" borderId="6" xfId="30" applyFont="1" applyFill="1" applyBorder="1" applyAlignment="1" applyProtection="1">
      <alignment horizontal="center" vertical="center" wrapText="1"/>
    </xf>
    <xf numFmtId="9" fontId="30" fillId="9" borderId="5" xfId="30" applyFont="1" applyFill="1" applyBorder="1" applyAlignment="1" applyProtection="1">
      <alignment horizontal="center" vertical="center" wrapText="1"/>
    </xf>
    <xf numFmtId="0" fontId="32" fillId="10" borderId="12" xfId="0" applyFont="1" applyFill="1" applyBorder="1" applyAlignment="1">
      <alignment horizontal="center" vertical="center"/>
    </xf>
    <xf numFmtId="0" fontId="32" fillId="10" borderId="38" xfId="0" applyFont="1" applyFill="1" applyBorder="1" applyAlignment="1">
      <alignment horizontal="center" vertical="center"/>
    </xf>
    <xf numFmtId="0" fontId="32" fillId="10" borderId="39" xfId="0" applyFont="1" applyFill="1" applyBorder="1" applyAlignment="1">
      <alignment horizontal="center" vertical="center"/>
    </xf>
    <xf numFmtId="0" fontId="32" fillId="10" borderId="6" xfId="0" applyFont="1" applyFill="1" applyBorder="1" applyAlignment="1">
      <alignment horizontal="center" vertical="center" wrapText="1"/>
    </xf>
    <xf numFmtId="0" fontId="32" fillId="10" borderId="3" xfId="0" applyFont="1" applyFill="1" applyBorder="1" applyAlignment="1">
      <alignment horizontal="center" vertical="center" wrapText="1"/>
    </xf>
    <xf numFmtId="0" fontId="32" fillId="10" borderId="4" xfId="0" applyFont="1" applyFill="1" applyBorder="1" applyAlignment="1">
      <alignment horizontal="center" vertical="center" wrapText="1"/>
    </xf>
    <xf numFmtId="0" fontId="32" fillId="10" borderId="29" xfId="0" applyFont="1" applyFill="1" applyBorder="1" applyAlignment="1">
      <alignment horizontal="center" vertical="center"/>
    </xf>
    <xf numFmtId="0" fontId="32" fillId="10" borderId="7" xfId="0" applyFont="1" applyFill="1" applyBorder="1" applyAlignment="1">
      <alignment horizontal="center" vertical="center"/>
    </xf>
    <xf numFmtId="0" fontId="32" fillId="10" borderId="30" xfId="0" applyFont="1" applyFill="1" applyBorder="1" applyAlignment="1">
      <alignment horizontal="center" vertical="center"/>
    </xf>
    <xf numFmtId="0" fontId="32" fillId="10" borderId="0" xfId="0" applyFont="1" applyFill="1" applyAlignment="1">
      <alignment horizontal="center" vertical="center"/>
    </xf>
    <xf numFmtId="0" fontId="32" fillId="10" borderId="15" xfId="0" applyFont="1" applyFill="1" applyBorder="1" applyAlignment="1">
      <alignment horizontal="center" vertical="center"/>
    </xf>
    <xf numFmtId="0" fontId="32" fillId="10" borderId="10" xfId="0" applyFont="1" applyFill="1" applyBorder="1" applyAlignment="1">
      <alignment horizontal="center" vertical="center"/>
    </xf>
    <xf numFmtId="0" fontId="32" fillId="0" borderId="6" xfId="0" applyFont="1" applyBorder="1" applyAlignment="1">
      <alignment horizontal="center" vertical="center" wrapText="1"/>
    </xf>
    <xf numFmtId="14" fontId="9" fillId="0" borderId="6" xfId="0" applyNumberFormat="1" applyFont="1" applyBorder="1" applyAlignment="1">
      <alignment horizontal="center" vertical="center"/>
    </xf>
    <xf numFmtId="0" fontId="9" fillId="0" borderId="6" xfId="0" applyFont="1" applyBorder="1" applyAlignment="1">
      <alignment horizontal="center" vertical="center"/>
    </xf>
    <xf numFmtId="0" fontId="32" fillId="10" borderId="12" xfId="0" applyFont="1" applyFill="1" applyBorder="1" applyAlignment="1">
      <alignment horizontal="center" vertical="center" wrapText="1"/>
    </xf>
    <xf numFmtId="0" fontId="32" fillId="10" borderId="38" xfId="0" applyFont="1" applyFill="1" applyBorder="1" applyAlignment="1">
      <alignment horizontal="center" vertical="center" wrapText="1"/>
    </xf>
    <xf numFmtId="0" fontId="32" fillId="10" borderId="39" xfId="0" applyFont="1" applyFill="1" applyBorder="1" applyAlignment="1">
      <alignment horizontal="center" vertical="center" wrapText="1"/>
    </xf>
    <xf numFmtId="0" fontId="32" fillId="10" borderId="8" xfId="0" applyFont="1" applyFill="1" applyBorder="1" applyAlignment="1">
      <alignment horizontal="center" vertical="center"/>
    </xf>
    <xf numFmtId="0" fontId="32" fillId="10" borderId="9" xfId="0" applyFont="1" applyFill="1" applyBorder="1" applyAlignment="1">
      <alignment horizontal="center" vertical="center"/>
    </xf>
    <xf numFmtId="0" fontId="32" fillId="10" borderId="11" xfId="0" applyFont="1" applyFill="1" applyBorder="1" applyAlignment="1">
      <alignment horizontal="center" vertical="center"/>
    </xf>
    <xf numFmtId="0" fontId="9" fillId="9" borderId="6" xfId="22" applyFont="1" applyFill="1" applyBorder="1" applyAlignment="1">
      <alignment horizontal="left" vertical="center" wrapText="1"/>
    </xf>
    <xf numFmtId="0" fontId="32" fillId="12" borderId="6" xfId="22" applyFont="1" applyFill="1" applyBorder="1" applyAlignment="1">
      <alignment horizontal="center" vertical="center" wrapText="1"/>
    </xf>
    <xf numFmtId="0" fontId="9" fillId="12" borderId="6" xfId="22" applyFont="1" applyFill="1" applyBorder="1" applyAlignment="1">
      <alignment horizontal="center" vertical="center" wrapText="1"/>
    </xf>
    <xf numFmtId="0" fontId="30" fillId="0" borderId="6" xfId="0" applyFont="1" applyBorder="1" applyAlignment="1">
      <alignment horizontal="center" vertical="center"/>
    </xf>
    <xf numFmtId="0" fontId="32" fillId="10" borderId="17" xfId="0" applyFont="1" applyFill="1" applyBorder="1" applyAlignment="1">
      <alignment horizontal="center" vertical="center" wrapText="1"/>
    </xf>
    <xf numFmtId="0" fontId="9" fillId="0" borderId="4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6" xfId="0" applyFont="1" applyBorder="1" applyAlignment="1">
      <alignment horizontal="center" vertical="center" wrapText="1"/>
    </xf>
    <xf numFmtId="0" fontId="32" fillId="0" borderId="15" xfId="0" applyFont="1" applyBorder="1" applyAlignment="1">
      <alignment horizontal="center" vertical="center"/>
    </xf>
    <xf numFmtId="0" fontId="32" fillId="0" borderId="10" xfId="0" applyFont="1" applyBorder="1" applyAlignment="1">
      <alignment horizontal="center"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32" fillId="0" borderId="38" xfId="0" applyFont="1" applyBorder="1" applyAlignment="1">
      <alignment horizontal="center" vertical="center"/>
    </xf>
    <xf numFmtId="0" fontId="32" fillId="0" borderId="39" xfId="0" applyFont="1" applyBorder="1" applyAlignment="1">
      <alignment horizontal="center" vertical="center"/>
    </xf>
    <xf numFmtId="0" fontId="32" fillId="0" borderId="29"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9" fillId="10" borderId="12" xfId="0" applyFont="1" applyFill="1" applyBorder="1" applyAlignment="1">
      <alignment horizontal="center" vertical="center" wrapText="1"/>
    </xf>
    <xf numFmtId="0" fontId="9" fillId="10" borderId="39" xfId="0" applyFont="1" applyFill="1" applyBorder="1" applyAlignment="1">
      <alignment horizontal="center" vertical="center" wrapText="1"/>
    </xf>
    <xf numFmtId="0" fontId="9" fillId="10" borderId="38"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10" fillId="9" borderId="4" xfId="0" applyFont="1" applyFill="1" applyBorder="1" applyAlignment="1">
      <alignment horizontal="center" vertical="center"/>
    </xf>
    <xf numFmtId="0" fontId="10" fillId="9" borderId="6" xfId="0" applyFont="1" applyFill="1" applyBorder="1" applyAlignment="1">
      <alignment horizontal="center" vertical="center"/>
    </xf>
    <xf numFmtId="0" fontId="9" fillId="10" borderId="6" xfId="0" applyFont="1" applyFill="1" applyBorder="1" applyAlignment="1">
      <alignment horizontal="center" vertical="center"/>
    </xf>
    <xf numFmtId="0" fontId="32" fillId="0" borderId="29" xfId="0" applyFont="1" applyBorder="1" applyAlignment="1">
      <alignment vertical="center" wrapText="1"/>
    </xf>
    <xf numFmtId="0" fontId="32" fillId="0" borderId="7" xfId="0" applyFont="1" applyBorder="1" applyAlignment="1">
      <alignment vertical="center" wrapText="1"/>
    </xf>
    <xf numFmtId="0" fontId="32" fillId="0" borderId="8" xfId="0" applyFont="1" applyBorder="1" applyAlignment="1">
      <alignment vertical="center" wrapText="1"/>
    </xf>
    <xf numFmtId="0" fontId="32" fillId="0" borderId="6" xfId="0" applyFont="1" applyBorder="1" applyAlignment="1">
      <alignment horizontal="center" vertical="center"/>
    </xf>
    <xf numFmtId="0" fontId="9" fillId="0" borderId="6" xfId="0" applyFont="1" applyBorder="1" applyAlignment="1">
      <alignment vertical="center" wrapText="1"/>
    </xf>
    <xf numFmtId="0" fontId="0" fillId="0" borderId="12" xfId="0" applyBorder="1" applyAlignment="1">
      <alignment horizontal="center"/>
    </xf>
    <xf numFmtId="0" fontId="0" fillId="0" borderId="38" xfId="0" applyBorder="1" applyAlignment="1">
      <alignment horizontal="center"/>
    </xf>
    <xf numFmtId="0" fontId="0" fillId="0" borderId="52" xfId="0" applyBorder="1" applyAlignment="1">
      <alignment horizontal="center"/>
    </xf>
    <xf numFmtId="0" fontId="8" fillId="0" borderId="20" xfId="22" applyFont="1" applyBorder="1" applyAlignment="1">
      <alignment horizontal="center" vertical="center" wrapText="1"/>
    </xf>
    <xf numFmtId="0" fontId="8" fillId="0" borderId="13" xfId="22" applyFont="1" applyBorder="1" applyAlignment="1">
      <alignment horizontal="center" vertical="center" wrapText="1"/>
    </xf>
    <xf numFmtId="0" fontId="8" fillId="0" borderId="23" xfId="22" applyFont="1" applyBorder="1" applyAlignment="1">
      <alignment horizontal="center" vertical="center" wrapText="1"/>
    </xf>
    <xf numFmtId="0" fontId="9" fillId="0" borderId="21" xfId="22" applyFont="1" applyBorder="1" applyAlignment="1">
      <alignment horizontal="center" vertical="center"/>
    </xf>
    <xf numFmtId="0" fontId="9" fillId="0" borderId="6" xfId="22" applyFont="1" applyBorder="1" applyAlignment="1">
      <alignment horizontal="center" vertical="center"/>
    </xf>
    <xf numFmtId="0" fontId="9" fillId="0" borderId="6" xfId="22" applyFont="1" applyBorder="1" applyAlignment="1">
      <alignment horizontal="center" vertical="center" wrapText="1"/>
    </xf>
    <xf numFmtId="0" fontId="9" fillId="13" borderId="5" xfId="22" applyFont="1" applyFill="1" applyBorder="1" applyAlignment="1">
      <alignment horizontal="center" vertical="center" wrapText="1"/>
    </xf>
    <xf numFmtId="0" fontId="9" fillId="13" borderId="28" xfId="22" applyFont="1" applyFill="1" applyBorder="1" applyAlignment="1">
      <alignment horizontal="center" vertical="center" wrapText="1"/>
    </xf>
    <xf numFmtId="0" fontId="0" fillId="0" borderId="69"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30"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15" xfId="0" applyBorder="1" applyAlignment="1">
      <alignment horizontal="left" vertical="top" wrapText="1"/>
    </xf>
    <xf numFmtId="0" fontId="0" fillId="0" borderId="10" xfId="0" applyBorder="1" applyAlignment="1">
      <alignment horizontal="left" vertical="top" wrapText="1"/>
    </xf>
    <xf numFmtId="0" fontId="0" fillId="0" borderId="60" xfId="0" applyBorder="1" applyAlignment="1">
      <alignment horizontal="left" vertical="top" wrapText="1"/>
    </xf>
    <xf numFmtId="14" fontId="0" fillId="0" borderId="70" xfId="0" applyNumberFormat="1" applyBorder="1" applyAlignment="1">
      <alignment horizontal="center" vertical="center"/>
    </xf>
    <xf numFmtId="0" fontId="0" fillId="0" borderId="71"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xf>
    <xf numFmtId="0" fontId="0" fillId="0" borderId="61" xfId="0" applyBorder="1" applyAlignment="1">
      <alignment horizontal="center"/>
    </xf>
    <xf numFmtId="0" fontId="0" fillId="0" borderId="54" xfId="0" applyBorder="1" applyAlignment="1">
      <alignment horizontal="center"/>
    </xf>
    <xf numFmtId="0" fontId="9" fillId="13" borderId="49" xfId="22" applyFont="1" applyFill="1" applyBorder="1" applyAlignment="1">
      <alignment horizontal="center" vertical="center" wrapText="1"/>
    </xf>
    <xf numFmtId="0" fontId="9" fillId="13" borderId="50" xfId="22" applyFont="1" applyFill="1" applyBorder="1" applyAlignment="1">
      <alignment horizontal="center" vertical="center" wrapText="1"/>
    </xf>
    <xf numFmtId="41" fontId="30" fillId="0" borderId="29" xfId="12" applyFont="1" applyFill="1" applyBorder="1" applyAlignment="1">
      <alignment horizontal="left" vertical="center"/>
    </xf>
    <xf numFmtId="41" fontId="30" fillId="0" borderId="30" xfId="12" applyFont="1" applyFill="1" applyBorder="1" applyAlignment="1">
      <alignment horizontal="left" vertical="center"/>
    </xf>
    <xf numFmtId="41" fontId="30" fillId="0" borderId="15" xfId="12" applyFont="1" applyFill="1" applyBorder="1" applyAlignment="1">
      <alignment horizontal="left" vertical="center"/>
    </xf>
    <xf numFmtId="9" fontId="8" fillId="0" borderId="29" xfId="30" applyFont="1" applyFill="1" applyBorder="1" applyAlignment="1" applyProtection="1">
      <alignment horizontal="center" vertical="center" wrapText="1"/>
    </xf>
    <xf numFmtId="9" fontId="8" fillId="0" borderId="7" xfId="30" applyFont="1" applyFill="1" applyBorder="1" applyAlignment="1" applyProtection="1">
      <alignment horizontal="center" vertical="center" wrapText="1"/>
    </xf>
    <xf numFmtId="9" fontId="8" fillId="0" borderId="8" xfId="30" applyFont="1" applyFill="1" applyBorder="1" applyAlignment="1" applyProtection="1">
      <alignment horizontal="center" vertical="center" wrapText="1"/>
    </xf>
    <xf numFmtId="9" fontId="8" fillId="0" borderId="44" xfId="30" applyFont="1" applyFill="1" applyBorder="1" applyAlignment="1" applyProtection="1">
      <alignment horizontal="center" vertical="center" wrapText="1"/>
    </xf>
    <xf numFmtId="9" fontId="8" fillId="0" borderId="45" xfId="30" applyFont="1" applyFill="1" applyBorder="1" applyAlignment="1" applyProtection="1">
      <alignment horizontal="center" vertical="center" wrapText="1"/>
    </xf>
    <xf numFmtId="9" fontId="8" fillId="0" borderId="46" xfId="30" applyFont="1" applyFill="1" applyBorder="1" applyAlignment="1" applyProtection="1">
      <alignment horizontal="center" vertical="center" wrapText="1"/>
    </xf>
    <xf numFmtId="9" fontId="25" fillId="0" borderId="29" xfId="34" applyNumberFormat="1" applyFont="1" applyBorder="1" applyAlignment="1">
      <alignment horizontal="center" vertical="center" wrapText="1"/>
    </xf>
    <xf numFmtId="9" fontId="25" fillId="0" borderId="7" xfId="34" applyNumberFormat="1" applyFont="1" applyBorder="1" applyAlignment="1">
      <alignment horizontal="center" vertical="center" wrapText="1"/>
    </xf>
    <xf numFmtId="9" fontId="25" fillId="0" borderId="59" xfId="34" applyNumberFormat="1" applyFont="1" applyBorder="1" applyAlignment="1">
      <alignment horizontal="center" vertical="center" wrapText="1"/>
    </xf>
    <xf numFmtId="9" fontId="25" fillId="0" borderId="15" xfId="34" applyNumberFormat="1" applyFont="1" applyBorder="1" applyAlignment="1">
      <alignment horizontal="center" vertical="center" wrapText="1"/>
    </xf>
    <xf numFmtId="9" fontId="25" fillId="0" borderId="10" xfId="34" applyNumberFormat="1" applyFont="1" applyBorder="1" applyAlignment="1">
      <alignment horizontal="center" vertical="center" wrapText="1"/>
    </xf>
    <xf numFmtId="9" fontId="25" fillId="0" borderId="60" xfId="34" applyNumberFormat="1" applyFont="1" applyBorder="1" applyAlignment="1">
      <alignment horizontal="center" vertical="center" wrapText="1"/>
    </xf>
  </cellXfs>
  <cellStyles count="35">
    <cellStyle name="20% - Énfasis6 2" xfId="1" xr:uid="{00000000-0005-0000-0000-000000000000}"/>
    <cellStyle name="BodyStyle" xfId="2" xr:uid="{00000000-0005-0000-0000-000001000000}"/>
    <cellStyle name="Borde de la tabla derecha" xfId="3" xr:uid="{00000000-0005-0000-0000-000002000000}"/>
    <cellStyle name="Borde de la tabla izquierda" xfId="4" xr:uid="{00000000-0005-0000-0000-000003000000}"/>
    <cellStyle name="Encabezado 1 2" xfId="5" xr:uid="{00000000-0005-0000-0000-000004000000}"/>
    <cellStyle name="Encabezado 2" xfId="6" xr:uid="{00000000-0005-0000-0000-000005000000}"/>
    <cellStyle name="Énfasis6 2" xfId="7" xr:uid="{00000000-0005-0000-0000-000006000000}"/>
    <cellStyle name="Fecha" xfId="8" xr:uid="{00000000-0005-0000-0000-000007000000}"/>
    <cellStyle name="HeaderStyle" xfId="9" xr:uid="{00000000-0005-0000-0000-000008000000}"/>
    <cellStyle name="Hipervínculo" xfId="34" builtinId="8"/>
    <cellStyle name="Millares" xfId="10" builtinId="3"/>
    <cellStyle name="Millares [0]" xfId="11" builtinId="6"/>
    <cellStyle name="Millares [0] 2" xfId="12" xr:uid="{00000000-0005-0000-0000-00000C000000}"/>
    <cellStyle name="Millares 2" xfId="13" xr:uid="{00000000-0005-0000-0000-00000D000000}"/>
    <cellStyle name="Moneda" xfId="14" builtinId="4"/>
    <cellStyle name="Moneda [0]" xfId="15" builtinId="7"/>
    <cellStyle name="Moneda 130" xfId="16" xr:uid="{00000000-0005-0000-0000-000010000000}"/>
    <cellStyle name="Moneda 2" xfId="17" xr:uid="{00000000-0005-0000-0000-000011000000}"/>
    <cellStyle name="Moneda 2 2" xfId="18" xr:uid="{00000000-0005-0000-0000-000012000000}"/>
    <cellStyle name="Moneda 23" xfId="19" xr:uid="{00000000-0005-0000-0000-000013000000}"/>
    <cellStyle name="Moneda 3" xfId="20" xr:uid="{00000000-0005-0000-0000-000014000000}"/>
    <cellStyle name="Neutral 2" xfId="21" xr:uid="{00000000-0005-0000-0000-000015000000}"/>
    <cellStyle name="Normal" xfId="0" builtinId="0"/>
    <cellStyle name="Normal 2" xfId="22" xr:uid="{00000000-0005-0000-0000-000017000000}"/>
    <cellStyle name="Normal 2 2" xfId="23" xr:uid="{00000000-0005-0000-0000-000018000000}"/>
    <cellStyle name="Normal 2 3" xfId="24" xr:uid="{00000000-0005-0000-0000-000019000000}"/>
    <cellStyle name="Normal 3" xfId="25" xr:uid="{00000000-0005-0000-0000-00001A000000}"/>
    <cellStyle name="Normal 3 2" xfId="26" xr:uid="{00000000-0005-0000-0000-00001B000000}"/>
    <cellStyle name="Normal 6 2" xfId="27" xr:uid="{00000000-0005-0000-0000-00001C000000}"/>
    <cellStyle name="Porcentaje" xfId="28" builtinId="5"/>
    <cellStyle name="Porcentaje 2" xfId="29" xr:uid="{00000000-0005-0000-0000-00001E000000}"/>
    <cellStyle name="Porcentual 2" xfId="30" xr:uid="{00000000-0005-0000-0000-00001F000000}"/>
    <cellStyle name="Texto de inicio" xfId="31" xr:uid="{00000000-0005-0000-0000-000020000000}"/>
    <cellStyle name="Texto de la columna A" xfId="32" xr:uid="{00000000-0005-0000-0000-000021000000}"/>
    <cellStyle name="Título 4" xfId="33" xr:uid="{00000000-0005-0000-0000-00002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82178" name="Picture 47">
          <a:extLst>
            <a:ext uri="{FF2B5EF4-FFF2-40B4-BE49-F238E27FC236}">
              <a16:creationId xmlns:a16="http://schemas.microsoft.com/office/drawing/2014/main" id="{00000000-0008-0000-0000-00000241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539750</xdr:colOff>
      <xdr:row>22</xdr:row>
      <xdr:rowOff>63500</xdr:rowOff>
    </xdr:from>
    <xdr:to>
      <xdr:col>4</xdr:col>
      <xdr:colOff>203200</xdr:colOff>
      <xdr:row>22</xdr:row>
      <xdr:rowOff>546100</xdr:rowOff>
    </xdr:to>
    <xdr:pic>
      <xdr:nvPicPr>
        <xdr:cNvPr id="3" name="Imagen 1">
          <a:extLst>
            <a:ext uri="{FF2B5EF4-FFF2-40B4-BE49-F238E27FC236}">
              <a16:creationId xmlns:a16="http://schemas.microsoft.com/office/drawing/2014/main" id="{3311A8E8-EDE9-8D4A-B6CB-F367712DD3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0875" y="16240125"/>
          <a:ext cx="1536700" cy="48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63500</xdr:colOff>
      <xdr:row>22</xdr:row>
      <xdr:rowOff>206375</xdr:rowOff>
    </xdr:from>
    <xdr:to>
      <xdr:col>3</xdr:col>
      <xdr:colOff>485775</xdr:colOff>
      <xdr:row>22</xdr:row>
      <xdr:rowOff>498475</xdr:rowOff>
    </xdr:to>
    <xdr:pic>
      <xdr:nvPicPr>
        <xdr:cNvPr id="4" name="Imagen 2">
          <a:extLst>
            <a:ext uri="{FF2B5EF4-FFF2-40B4-BE49-F238E27FC236}">
              <a16:creationId xmlns:a16="http://schemas.microsoft.com/office/drawing/2014/main" id="{4E1A105B-EE39-3F48-BD10-98D50CF6C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1500" y="16383000"/>
          <a:ext cx="129540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180975</xdr:colOff>
      <xdr:row>0</xdr:row>
      <xdr:rowOff>76200</xdr:rowOff>
    </xdr:from>
    <xdr:to>
      <xdr:col>0</xdr:col>
      <xdr:colOff>1171575</xdr:colOff>
      <xdr:row>3</xdr:row>
      <xdr:rowOff>9525</xdr:rowOff>
    </xdr:to>
    <xdr:pic>
      <xdr:nvPicPr>
        <xdr:cNvPr id="82975" name="Picture 47">
          <a:extLst>
            <a:ext uri="{FF2B5EF4-FFF2-40B4-BE49-F238E27FC236}">
              <a16:creationId xmlns:a16="http://schemas.microsoft.com/office/drawing/2014/main" id="{00000000-0008-0000-0900-00001F4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762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x:/g/personal/scalderon_sdmujer_gov_co/EYM83am6U9VJgjQauqoy0-EBh_o4XKuVqKnex9MUX4mwyw?e=wnm3ji" TargetMode="External"/><Relationship Id="rId7" Type="http://schemas.openxmlformats.org/officeDocument/2006/relationships/comments" Target="../comments1.xml"/><Relationship Id="rId2" Type="http://schemas.openxmlformats.org/officeDocument/2006/relationships/hyperlink" Target="../../../../../:x:/g/personal/scalderon_sdmujer_gov_co/EYM83am6U9VJgjQauqoy0-EBh_o4XKuVqKnex9MUX4mwyw?e=wnm3ji" TargetMode="External"/><Relationship Id="rId1" Type="http://schemas.openxmlformats.org/officeDocument/2006/relationships/hyperlink" Target="../../../../../:x:/g/personal/scalderon_sdmujer_gov_co/EYM83am6U9VJgjQauqoy0-EBh_o4XKuVqKnex9MUX4mwyw?e=wnm3ji"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x:/g/personal/scalderon_sdmujer_gov_co/EZD-tnHWHKRIjX9aveLlVjUB8CF9Lf-AMumHZvp67W_mtQ?e=WiBMNG"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hyperlink" Target="../../../../../:x:/g/personal/scalderon_sdmujer_gov_co/Eeo2p3AZGcpIrMsbDMI__KABR72p4QXZpOQUY4w-RtWR0Q?e=q9Z5zL" TargetMode="External"/><Relationship Id="rId7" Type="http://schemas.openxmlformats.org/officeDocument/2006/relationships/comments" Target="../comments3.xml"/><Relationship Id="rId2" Type="http://schemas.openxmlformats.org/officeDocument/2006/relationships/hyperlink" Target="../../../../../:x:/g/personal/scalderon_sdmujer_gov_co/EYM83am6U9VJgjQauqoy0-EBh_o4XKuVqKnex9MUX4mwyw?e=wnm3ji" TargetMode="External"/><Relationship Id="rId1" Type="http://schemas.openxmlformats.org/officeDocument/2006/relationships/hyperlink" Target="../../../../../:x:/g/personal/scalderon_sdmujer_gov_co/EYM83am6U9VJgjQauqoy0-EBh_o4XKuVqKnex9MUX4mwyw?e=wnm3ji"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x:/g/personal/scalderon_sdmujer_gov_co/Eeo2p3AZGcpIrMsbDMI__KABR72p4QXZpOQUY4w-RtWR0Q?e=q9Z5zL"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hyperlink" Target="../../../../../:u:/g/personal/scalderon_sdmujer_gov_co/EQVUpOakhJpJltbFV7AxIy8BrMsee7_HrpUvZ49yRuwpbw?e=Cn83x7" TargetMode="External"/><Relationship Id="rId7" Type="http://schemas.openxmlformats.org/officeDocument/2006/relationships/comments" Target="../comments5.xml"/><Relationship Id="rId2" Type="http://schemas.openxmlformats.org/officeDocument/2006/relationships/hyperlink" Target="../../../../../:x:/g/personal/scalderon_sdmujer_gov_co/EYM83am6U9VJgjQauqoy0-EBh_o4XKuVqKnex9MUX4mwyw?e=wnm3ji" TargetMode="External"/><Relationship Id="rId1" Type="http://schemas.openxmlformats.org/officeDocument/2006/relationships/hyperlink" Target="../../../../../:x:/g/personal/scalderon_sdmujer_gov_co/EYM83am6U9VJgjQauqoy0-EBh_o4XKuVqKnex9MUX4mwyw?e=wnm3ji" TargetMode="External"/><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8" Type="http://schemas.openxmlformats.org/officeDocument/2006/relationships/hyperlink" Target="../../../../../:x:/g/personal/scalderon_sdmujer_gov_co/EZD-tnHWHKRIjX9aveLlVjUB8CF9Lf-AMumHZvp67W_mtQ?e=WiBMNG" TargetMode="External"/><Relationship Id="rId3" Type="http://schemas.openxmlformats.org/officeDocument/2006/relationships/hyperlink" Target="../../../../../:f:/g/personal/scalderon_sdmujer_gov_co/EtgPkt2IatBNizLdNhGm39kByGs4-BxTU1EAXXgtql7saA?e=1jnfaI" TargetMode="External"/><Relationship Id="rId7" Type="http://schemas.openxmlformats.org/officeDocument/2006/relationships/hyperlink" Target="../../../../../:x:/g/personal/scalderon_sdmujer_gov_co/EYM83am6U9VJgjQauqoy0-EBh_o4XKuVqKnex9MUX4mwyw?e=wnm3ji" TargetMode="External"/><Relationship Id="rId12" Type="http://schemas.openxmlformats.org/officeDocument/2006/relationships/comments" Target="../comments7.xml"/><Relationship Id="rId2" Type="http://schemas.openxmlformats.org/officeDocument/2006/relationships/hyperlink" Target="../../../../../:u:/g/personal/scalderon_sdmujer_gov_co/EQVUpOakhJpJltbFV7AxIy8BrMsee7_HrpUvZ49yRuwpbw?e=Cn83x7" TargetMode="External"/><Relationship Id="rId1" Type="http://schemas.openxmlformats.org/officeDocument/2006/relationships/hyperlink" Target="../../../../../:u:/g/personal/scalderon_sdmujer_gov_co/EQVUpOakhJpJltbFV7AxIy8BrMsee7_HrpUvZ49yRuwpbw?e=Cn83x7" TargetMode="External"/><Relationship Id="rId6" Type="http://schemas.openxmlformats.org/officeDocument/2006/relationships/hyperlink" Target="../../../../../:u:/g/personal/scalderon_sdmujer_gov_co/EQVUpOakhJpJltbFV7AxIy8BrMsee7_HrpUvZ49yRuwpbw?e=Cn83x7" TargetMode="External"/><Relationship Id="rId11" Type="http://schemas.openxmlformats.org/officeDocument/2006/relationships/vmlDrawing" Target="../drawings/vmlDrawing7.vml"/><Relationship Id="rId5" Type="http://schemas.openxmlformats.org/officeDocument/2006/relationships/hyperlink" Target="../../../../../:u:/g/personal/scalderon_sdmujer_gov_co/EQVUpOakhJpJltbFV7AxIy8BrMsee7_HrpUvZ49yRuwpbw?e=Cn83x7" TargetMode="External"/><Relationship Id="rId10" Type="http://schemas.openxmlformats.org/officeDocument/2006/relationships/drawing" Target="../drawings/drawing7.xml"/><Relationship Id="rId4" Type="http://schemas.openxmlformats.org/officeDocument/2006/relationships/hyperlink" Target="../../../../../:x:/g/personal/scalderon_sdmujer_gov_co/Eeo2p3AZGcpIrMsbDMI__KABR72p4QXZpOQUY4w-RtWR0Q?e=q9Z5zL"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AO47"/>
  <sheetViews>
    <sheetView topLeftCell="M40" zoomScale="70" zoomScaleNormal="70" workbookViewId="0">
      <selection activeCell="Q43" sqref="Q43:X44"/>
    </sheetView>
  </sheetViews>
  <sheetFormatPr baseColWidth="10" defaultColWidth="10.85546875" defaultRowHeight="15" x14ac:dyDescent="0.25"/>
  <cols>
    <col min="1" max="1" width="38.42578125" style="2" customWidth="1"/>
    <col min="2" max="2" width="24.7109375" style="2" customWidth="1"/>
    <col min="3" max="14" width="20.7109375" style="2" customWidth="1"/>
    <col min="15" max="15" width="20.42578125" style="2" customWidth="1"/>
    <col min="16" max="16" width="32.42578125" style="2" customWidth="1"/>
    <col min="17" max="27" width="18.140625" style="2" customWidth="1"/>
    <col min="28" max="28" width="22.7109375" style="2" customWidth="1"/>
    <col min="29" max="29" width="21.42578125" style="2" customWidth="1"/>
    <col min="30" max="30" width="19.42578125" style="2" customWidth="1"/>
    <col min="31" max="31" width="20.42578125" style="2" customWidth="1"/>
    <col min="32" max="32" width="22.85546875" style="2" customWidth="1"/>
    <col min="33" max="33" width="18.42578125" style="2" bestFit="1" customWidth="1"/>
    <col min="34" max="34" width="8.42578125" style="2" customWidth="1"/>
    <col min="35" max="35" width="18.42578125" style="2" bestFit="1" customWidth="1"/>
    <col min="36" max="36" width="5.7109375" style="2" customWidth="1"/>
    <col min="37" max="37" width="18.42578125" style="2" bestFit="1" customWidth="1"/>
    <col min="38" max="38" width="4.7109375" style="2" customWidth="1"/>
    <col min="39" max="39" width="23" style="2" bestFit="1" customWidth="1"/>
    <col min="40" max="40" width="10.85546875" style="2"/>
    <col min="41" max="41" width="18.42578125" style="2" bestFit="1" customWidth="1"/>
    <col min="42" max="42" width="16.140625" style="2" customWidth="1"/>
    <col min="43" max="16384" width="10.85546875" style="2"/>
  </cols>
  <sheetData>
    <row r="1" spans="1:31" ht="32.25" customHeight="1" thickBot="1" x14ac:dyDescent="0.3">
      <c r="A1" s="216"/>
      <c r="B1" s="219" t="s">
        <v>0</v>
      </c>
      <c r="C1" s="220"/>
      <c r="D1" s="220"/>
      <c r="E1" s="220"/>
      <c r="F1" s="220"/>
      <c r="G1" s="220"/>
      <c r="H1" s="220"/>
      <c r="I1" s="220"/>
      <c r="J1" s="220"/>
      <c r="K1" s="220"/>
      <c r="L1" s="220"/>
      <c r="M1" s="220"/>
      <c r="N1" s="220"/>
      <c r="O1" s="220"/>
      <c r="P1" s="220"/>
      <c r="Q1" s="220"/>
      <c r="R1" s="220"/>
      <c r="S1" s="220"/>
      <c r="T1" s="220"/>
      <c r="U1" s="220"/>
      <c r="V1" s="220"/>
      <c r="W1" s="220"/>
      <c r="X1" s="220"/>
      <c r="Y1" s="220"/>
      <c r="Z1" s="220"/>
      <c r="AA1" s="221"/>
      <c r="AB1" s="228" t="s">
        <v>1</v>
      </c>
      <c r="AC1" s="229"/>
      <c r="AD1" s="229"/>
      <c r="AE1" s="230"/>
    </row>
    <row r="2" spans="1:31" ht="30.75" customHeight="1" thickBot="1" x14ac:dyDescent="0.3">
      <c r="A2" s="217"/>
      <c r="B2" s="219" t="s">
        <v>2</v>
      </c>
      <c r="C2" s="220"/>
      <c r="D2" s="220"/>
      <c r="E2" s="220"/>
      <c r="F2" s="220"/>
      <c r="G2" s="220"/>
      <c r="H2" s="220"/>
      <c r="I2" s="220"/>
      <c r="J2" s="220"/>
      <c r="K2" s="220"/>
      <c r="L2" s="220"/>
      <c r="M2" s="220"/>
      <c r="N2" s="220"/>
      <c r="O2" s="220"/>
      <c r="P2" s="220"/>
      <c r="Q2" s="220"/>
      <c r="R2" s="220"/>
      <c r="S2" s="220"/>
      <c r="T2" s="220"/>
      <c r="U2" s="220"/>
      <c r="V2" s="220"/>
      <c r="W2" s="220"/>
      <c r="X2" s="220"/>
      <c r="Y2" s="220"/>
      <c r="Z2" s="220"/>
      <c r="AA2" s="221"/>
      <c r="AB2" s="228" t="s">
        <v>3</v>
      </c>
      <c r="AC2" s="229"/>
      <c r="AD2" s="229"/>
      <c r="AE2" s="230"/>
    </row>
    <row r="3" spans="1:31" ht="24" customHeight="1" thickBot="1" x14ac:dyDescent="0.3">
      <c r="A3" s="217"/>
      <c r="B3" s="222" t="s">
        <v>4</v>
      </c>
      <c r="C3" s="223"/>
      <c r="D3" s="223"/>
      <c r="E3" s="223"/>
      <c r="F3" s="223"/>
      <c r="G3" s="223"/>
      <c r="H3" s="223"/>
      <c r="I3" s="223"/>
      <c r="J3" s="223"/>
      <c r="K3" s="223"/>
      <c r="L3" s="223"/>
      <c r="M3" s="223"/>
      <c r="N3" s="223"/>
      <c r="O3" s="223"/>
      <c r="P3" s="223"/>
      <c r="Q3" s="223"/>
      <c r="R3" s="223"/>
      <c r="S3" s="223"/>
      <c r="T3" s="223"/>
      <c r="U3" s="223"/>
      <c r="V3" s="223"/>
      <c r="W3" s="223"/>
      <c r="X3" s="223"/>
      <c r="Y3" s="223"/>
      <c r="Z3" s="223"/>
      <c r="AA3" s="224"/>
      <c r="AB3" s="228" t="s">
        <v>5</v>
      </c>
      <c r="AC3" s="229"/>
      <c r="AD3" s="229"/>
      <c r="AE3" s="230"/>
    </row>
    <row r="4" spans="1:31" ht="21.75" customHeight="1" thickBot="1" x14ac:dyDescent="0.3">
      <c r="A4" s="218"/>
      <c r="B4" s="225"/>
      <c r="C4" s="226"/>
      <c r="D4" s="226"/>
      <c r="E4" s="226"/>
      <c r="F4" s="226"/>
      <c r="G4" s="226"/>
      <c r="H4" s="226"/>
      <c r="I4" s="226"/>
      <c r="J4" s="226"/>
      <c r="K4" s="226"/>
      <c r="L4" s="226"/>
      <c r="M4" s="226"/>
      <c r="N4" s="226"/>
      <c r="O4" s="226"/>
      <c r="P4" s="226"/>
      <c r="Q4" s="226"/>
      <c r="R4" s="226"/>
      <c r="S4" s="226"/>
      <c r="T4" s="226"/>
      <c r="U4" s="226"/>
      <c r="V4" s="226"/>
      <c r="W4" s="226"/>
      <c r="X4" s="226"/>
      <c r="Y4" s="226"/>
      <c r="Z4" s="226"/>
      <c r="AA4" s="227"/>
      <c r="AB4" s="231" t="s">
        <v>6</v>
      </c>
      <c r="AC4" s="232"/>
      <c r="AD4" s="232"/>
      <c r="AE4" s="233"/>
    </row>
    <row r="5" spans="1:31" ht="9" customHeight="1" thickBot="1" x14ac:dyDescent="0.3">
      <c r="A5" s="3"/>
      <c r="B5" s="96"/>
      <c r="C5" s="97"/>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ht="15" customHeight="1" x14ac:dyDescent="0.25">
      <c r="A7" s="234" t="s">
        <v>7</v>
      </c>
      <c r="B7" s="235"/>
      <c r="C7" s="271" t="s">
        <v>31</v>
      </c>
      <c r="D7" s="234" t="s">
        <v>9</v>
      </c>
      <c r="E7" s="240"/>
      <c r="F7" s="240"/>
      <c r="G7" s="240"/>
      <c r="H7" s="235"/>
      <c r="I7" s="265">
        <v>45420</v>
      </c>
      <c r="J7" s="266"/>
      <c r="K7" s="234" t="s">
        <v>10</v>
      </c>
      <c r="L7" s="235"/>
      <c r="M7" s="257" t="s">
        <v>11</v>
      </c>
      <c r="N7" s="258"/>
      <c r="O7" s="243"/>
      <c r="P7" s="244"/>
      <c r="Q7" s="4"/>
      <c r="R7" s="4"/>
      <c r="S7" s="4"/>
      <c r="T7" s="4"/>
      <c r="U7" s="4"/>
      <c r="V7" s="4"/>
      <c r="W7" s="4"/>
      <c r="X7" s="4"/>
      <c r="Y7" s="4"/>
      <c r="Z7" s="5"/>
      <c r="AA7" s="4"/>
      <c r="AB7" s="4"/>
      <c r="AD7" s="7"/>
      <c r="AE7" s="8"/>
    </row>
    <row r="8" spans="1:31" ht="15" customHeight="1" x14ac:dyDescent="0.25">
      <c r="A8" s="236"/>
      <c r="B8" s="237"/>
      <c r="C8" s="272"/>
      <c r="D8" s="236"/>
      <c r="E8" s="241"/>
      <c r="F8" s="241"/>
      <c r="G8" s="241"/>
      <c r="H8" s="237"/>
      <c r="I8" s="267"/>
      <c r="J8" s="268"/>
      <c r="K8" s="236"/>
      <c r="L8" s="237"/>
      <c r="M8" s="274" t="s">
        <v>12</v>
      </c>
      <c r="N8" s="275"/>
      <c r="O8" s="259"/>
      <c r="P8" s="260"/>
      <c r="Q8" s="4"/>
      <c r="R8" s="4"/>
      <c r="S8" s="4"/>
      <c r="T8" s="4"/>
      <c r="U8" s="4"/>
      <c r="V8" s="4"/>
      <c r="W8" s="4"/>
      <c r="X8" s="4"/>
      <c r="Y8" s="4"/>
      <c r="Z8" s="5"/>
      <c r="AA8" s="4"/>
      <c r="AB8" s="4"/>
      <c r="AD8" s="7"/>
      <c r="AE8" s="8"/>
    </row>
    <row r="9" spans="1:31" ht="15.75" customHeight="1" thickBot="1" x14ac:dyDescent="0.3">
      <c r="A9" s="238"/>
      <c r="B9" s="239"/>
      <c r="C9" s="273"/>
      <c r="D9" s="238"/>
      <c r="E9" s="242"/>
      <c r="F9" s="242"/>
      <c r="G9" s="242"/>
      <c r="H9" s="239"/>
      <c r="I9" s="269"/>
      <c r="J9" s="270"/>
      <c r="K9" s="238"/>
      <c r="L9" s="239"/>
      <c r="M9" s="261" t="s">
        <v>13</v>
      </c>
      <c r="N9" s="262"/>
      <c r="O9" s="263" t="s">
        <v>14</v>
      </c>
      <c r="P9" s="264"/>
      <c r="Q9" s="4"/>
      <c r="R9" s="4"/>
      <c r="S9" s="4"/>
      <c r="T9" s="4"/>
      <c r="U9" s="4"/>
      <c r="V9" s="4"/>
      <c r="W9" s="4"/>
      <c r="X9" s="4"/>
      <c r="Y9" s="4"/>
      <c r="Z9" s="5"/>
      <c r="AA9" s="4"/>
      <c r="AB9" s="4"/>
      <c r="AD9" s="7"/>
      <c r="AE9" s="8"/>
    </row>
    <row r="10" spans="1:31" ht="15" customHeight="1" thickBot="1" x14ac:dyDescent="0.3">
      <c r="A10" s="74"/>
      <c r="B10" s="75"/>
      <c r="C10" s="75"/>
      <c r="D10" s="9"/>
      <c r="E10" s="9"/>
      <c r="F10" s="9"/>
      <c r="G10" s="9"/>
      <c r="H10" s="9"/>
      <c r="I10" s="71"/>
      <c r="J10" s="71"/>
      <c r="K10" s="9"/>
      <c r="L10" s="9"/>
      <c r="M10" s="72"/>
      <c r="N10" s="72"/>
      <c r="O10" s="73"/>
      <c r="P10" s="73"/>
      <c r="Q10" s="75"/>
      <c r="R10" s="75"/>
      <c r="S10" s="75"/>
      <c r="T10" s="75"/>
      <c r="U10" s="75"/>
      <c r="V10" s="75"/>
      <c r="W10" s="75"/>
      <c r="X10" s="75"/>
      <c r="Y10" s="75"/>
      <c r="Z10" s="76"/>
      <c r="AA10" s="75"/>
      <c r="AB10" s="75"/>
      <c r="AD10" s="77"/>
      <c r="AE10" s="78"/>
    </row>
    <row r="11" spans="1:31" ht="15" customHeight="1" x14ac:dyDescent="0.25">
      <c r="A11" s="234" t="s">
        <v>15</v>
      </c>
      <c r="B11" s="235"/>
      <c r="C11" s="245" t="s">
        <v>16</v>
      </c>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7"/>
    </row>
    <row r="12" spans="1:31" ht="15" customHeight="1" x14ac:dyDescent="0.25">
      <c r="A12" s="236"/>
      <c r="B12" s="237"/>
      <c r="C12" s="248"/>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50"/>
    </row>
    <row r="13" spans="1:31" ht="15" customHeight="1" thickBot="1" x14ac:dyDescent="0.3">
      <c r="A13" s="238"/>
      <c r="B13" s="239"/>
      <c r="C13" s="251"/>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3"/>
    </row>
    <row r="14" spans="1:31" ht="9" customHeight="1" thickBot="1" x14ac:dyDescent="0.3">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
      <c r="A15" s="214" t="s">
        <v>17</v>
      </c>
      <c r="B15" s="215"/>
      <c r="C15" s="254" t="s">
        <v>18</v>
      </c>
      <c r="D15" s="255"/>
      <c r="E15" s="255"/>
      <c r="F15" s="255"/>
      <c r="G15" s="255"/>
      <c r="H15" s="255"/>
      <c r="I15" s="255"/>
      <c r="J15" s="255"/>
      <c r="K15" s="256"/>
      <c r="L15" s="204" t="s">
        <v>19</v>
      </c>
      <c r="M15" s="205"/>
      <c r="N15" s="205"/>
      <c r="O15" s="205"/>
      <c r="P15" s="205"/>
      <c r="Q15" s="206"/>
      <c r="R15" s="207" t="s">
        <v>20</v>
      </c>
      <c r="S15" s="208"/>
      <c r="T15" s="208"/>
      <c r="U15" s="208"/>
      <c r="V15" s="208"/>
      <c r="W15" s="208"/>
      <c r="X15" s="209"/>
      <c r="Y15" s="204" t="s">
        <v>21</v>
      </c>
      <c r="Z15" s="206"/>
      <c r="AA15" s="194" t="s">
        <v>22</v>
      </c>
      <c r="AB15" s="195"/>
      <c r="AC15" s="195"/>
      <c r="AD15" s="195"/>
      <c r="AE15" s="196"/>
    </row>
    <row r="16" spans="1:31" ht="9" customHeight="1" thickBot="1" x14ac:dyDescent="0.3">
      <c r="A16" s="6"/>
      <c r="B16" s="4"/>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D16" s="7"/>
      <c r="AE16" s="8"/>
    </row>
    <row r="17" spans="1:35" s="16" customFormat="1" ht="37.5" customHeight="1" thickBot="1" x14ac:dyDescent="0.3">
      <c r="A17" s="214" t="s">
        <v>23</v>
      </c>
      <c r="B17" s="215"/>
      <c r="C17" s="194" t="s">
        <v>24</v>
      </c>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6"/>
    </row>
    <row r="18" spans="1:35" ht="16.5" customHeight="1" thickBot="1" x14ac:dyDescent="0.3">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5" ht="32.1" customHeight="1" thickBot="1" x14ac:dyDescent="0.3">
      <c r="A19" s="204" t="s">
        <v>25</v>
      </c>
      <c r="B19" s="205"/>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6"/>
      <c r="AF19" s="20"/>
    </row>
    <row r="20" spans="1:35" ht="32.1" customHeight="1" thickBot="1" x14ac:dyDescent="0.3">
      <c r="A20" s="99" t="s">
        <v>26</v>
      </c>
      <c r="B20" s="201" t="s">
        <v>27</v>
      </c>
      <c r="C20" s="202"/>
      <c r="D20" s="202"/>
      <c r="E20" s="202"/>
      <c r="F20" s="202"/>
      <c r="G20" s="202"/>
      <c r="H20" s="202"/>
      <c r="I20" s="202"/>
      <c r="J20" s="202"/>
      <c r="K20" s="202"/>
      <c r="L20" s="202"/>
      <c r="M20" s="202"/>
      <c r="N20" s="202"/>
      <c r="O20" s="203"/>
      <c r="P20" s="204" t="s">
        <v>28</v>
      </c>
      <c r="Q20" s="205"/>
      <c r="R20" s="205"/>
      <c r="S20" s="205"/>
      <c r="T20" s="205"/>
      <c r="U20" s="205"/>
      <c r="V20" s="205"/>
      <c r="W20" s="205"/>
      <c r="X20" s="205"/>
      <c r="Y20" s="205"/>
      <c r="Z20" s="205"/>
      <c r="AA20" s="205"/>
      <c r="AB20" s="205"/>
      <c r="AC20" s="205"/>
      <c r="AD20" s="205"/>
      <c r="AE20" s="206"/>
      <c r="AF20" s="20"/>
    </row>
    <row r="21" spans="1:35" ht="32.1" customHeight="1" thickBot="1" x14ac:dyDescent="0.3">
      <c r="A21" s="137">
        <v>40726122</v>
      </c>
      <c r="B21" s="172" t="s">
        <v>29</v>
      </c>
      <c r="C21" s="168" t="s">
        <v>8</v>
      </c>
      <c r="D21" s="168" t="s">
        <v>30</v>
      </c>
      <c r="E21" s="168" t="s">
        <v>31</v>
      </c>
      <c r="F21" s="168" t="s">
        <v>32</v>
      </c>
      <c r="G21" s="168" t="s">
        <v>33</v>
      </c>
      <c r="H21" s="168" t="s">
        <v>34</v>
      </c>
      <c r="I21" s="168" t="s">
        <v>35</v>
      </c>
      <c r="J21" s="168" t="s">
        <v>36</v>
      </c>
      <c r="K21" s="168" t="s">
        <v>37</v>
      </c>
      <c r="L21" s="168" t="s">
        <v>38</v>
      </c>
      <c r="M21" s="168" t="s">
        <v>39</v>
      </c>
      <c r="N21" s="168" t="s">
        <v>40</v>
      </c>
      <c r="O21" s="173" t="s">
        <v>41</v>
      </c>
      <c r="P21" s="135"/>
      <c r="Q21" s="99" t="s">
        <v>29</v>
      </c>
      <c r="R21" s="100" t="s">
        <v>8</v>
      </c>
      <c r="S21" s="100" t="s">
        <v>30</v>
      </c>
      <c r="T21" s="100" t="s">
        <v>31</v>
      </c>
      <c r="U21" s="100" t="s">
        <v>32</v>
      </c>
      <c r="V21" s="100" t="s">
        <v>33</v>
      </c>
      <c r="W21" s="100" t="s">
        <v>34</v>
      </c>
      <c r="X21" s="100" t="s">
        <v>35</v>
      </c>
      <c r="Y21" s="100" t="s">
        <v>36</v>
      </c>
      <c r="Z21" s="100" t="s">
        <v>37</v>
      </c>
      <c r="AA21" s="100" t="s">
        <v>38</v>
      </c>
      <c r="AB21" s="100" t="s">
        <v>39</v>
      </c>
      <c r="AC21" s="100" t="s">
        <v>40</v>
      </c>
      <c r="AD21" s="134" t="s">
        <v>42</v>
      </c>
      <c r="AE21" s="134" t="s">
        <v>43</v>
      </c>
      <c r="AF21" s="157"/>
    </row>
    <row r="22" spans="1:35" ht="32.1" customHeight="1" x14ac:dyDescent="0.25">
      <c r="A22" s="169" t="s">
        <v>44</v>
      </c>
      <c r="B22" s="101">
        <f>25868592+6910485</f>
        <v>32779077</v>
      </c>
      <c r="C22" s="102">
        <v>6910485</v>
      </c>
      <c r="D22" s="102">
        <v>1036560</v>
      </c>
      <c r="E22" s="102"/>
      <c r="F22" s="102"/>
      <c r="G22" s="102"/>
      <c r="H22" s="102"/>
      <c r="I22" s="102"/>
      <c r="J22" s="102"/>
      <c r="K22" s="102"/>
      <c r="L22" s="102"/>
      <c r="M22" s="102"/>
      <c r="N22" s="102">
        <f>SUM(B22:M22)</f>
        <v>40726122</v>
      </c>
      <c r="O22" s="103"/>
      <c r="P22" s="131" t="s">
        <v>45</v>
      </c>
      <c r="Q22" s="101">
        <v>1238578967</v>
      </c>
      <c r="R22" s="102"/>
      <c r="S22" s="102"/>
      <c r="T22" s="102"/>
      <c r="U22" s="102"/>
      <c r="V22" s="102"/>
      <c r="W22" s="102"/>
      <c r="X22" s="102">
        <v>767966033</v>
      </c>
      <c r="Y22" s="102"/>
      <c r="Z22" s="102"/>
      <c r="AA22" s="102"/>
      <c r="AB22" s="102"/>
      <c r="AC22" s="102">
        <f>SUM(Q22:AB22)</f>
        <v>2006545000</v>
      </c>
      <c r="AD22" s="175"/>
      <c r="AE22" s="103"/>
      <c r="AF22" s="1"/>
      <c r="AG22" s="138"/>
    </row>
    <row r="23" spans="1:35" ht="32.1" customHeight="1" x14ac:dyDescent="0.25">
      <c r="A23" s="170" t="s">
        <v>46</v>
      </c>
      <c r="B23" s="80">
        <v>0</v>
      </c>
      <c r="C23" s="79">
        <v>0</v>
      </c>
      <c r="D23" s="79">
        <v>0</v>
      </c>
      <c r="E23" s="79">
        <v>0</v>
      </c>
      <c r="F23" s="79"/>
      <c r="G23" s="79"/>
      <c r="H23" s="79"/>
      <c r="I23" s="79"/>
      <c r="J23" s="79"/>
      <c r="K23" s="79"/>
      <c r="L23" s="79"/>
      <c r="M23" s="79"/>
      <c r="N23" s="79">
        <f>SUM(B23:M23)</f>
        <v>0</v>
      </c>
      <c r="O23" s="81" t="str">
        <f>IFERROR(N23/(SUMIF(B23:M23,"&gt;0",B22:M22))," ")</f>
        <v xml:space="preserve"> </v>
      </c>
      <c r="P23" s="132" t="s">
        <v>47</v>
      </c>
      <c r="Q23" s="80">
        <v>116350000</v>
      </c>
      <c r="R23" s="79">
        <v>547512000</v>
      </c>
      <c r="S23" s="79">
        <v>222929538</v>
      </c>
      <c r="T23" s="79">
        <f>125410195-41280835</f>
        <v>84129360</v>
      </c>
      <c r="U23" s="79"/>
      <c r="V23" s="79"/>
      <c r="W23" s="79"/>
      <c r="X23" s="79"/>
      <c r="Y23" s="79"/>
      <c r="Z23" s="79"/>
      <c r="AA23" s="79"/>
      <c r="AB23" s="79"/>
      <c r="AC23" s="176">
        <f>SUM(Q23:AB23)</f>
        <v>970920898</v>
      </c>
      <c r="AD23" s="177">
        <f>AC23/SUM(Q22:T22)</f>
        <v>0.7838990681003547</v>
      </c>
      <c r="AE23" s="81">
        <f>AC23/AC22</f>
        <v>0.48387696164302318</v>
      </c>
      <c r="AF23" s="1"/>
      <c r="AG23" s="138"/>
    </row>
    <row r="24" spans="1:35" ht="32.1" customHeight="1" x14ac:dyDescent="0.25">
      <c r="A24" s="170" t="s">
        <v>48</v>
      </c>
      <c r="B24" s="80">
        <f>+A21-B23</f>
        <v>40726122</v>
      </c>
      <c r="C24" s="79">
        <f>+B24-C23</f>
        <v>40726122</v>
      </c>
      <c r="D24" s="79">
        <f>+C24-D23</f>
        <v>40726122</v>
      </c>
      <c r="E24" s="79">
        <f>+D24-E23</f>
        <v>40726122</v>
      </c>
      <c r="F24" s="79"/>
      <c r="G24" s="79"/>
      <c r="H24" s="79"/>
      <c r="I24" s="79"/>
      <c r="J24" s="79"/>
      <c r="K24" s="79"/>
      <c r="L24" s="79"/>
      <c r="M24" s="79"/>
      <c r="N24" s="79">
        <f>MIN(B24:M24)</f>
        <v>40726122</v>
      </c>
      <c r="O24" s="104"/>
      <c r="P24" s="132" t="s">
        <v>44</v>
      </c>
      <c r="Q24" s="80"/>
      <c r="R24" s="79">
        <v>88585500</v>
      </c>
      <c r="S24" s="79">
        <v>177171000</v>
      </c>
      <c r="T24" s="79">
        <v>177171000</v>
      </c>
      <c r="U24" s="79">
        <f>177171000+4563000+896362</f>
        <v>182630362</v>
      </c>
      <c r="V24" s="79">
        <f>170653000+52200000+4563000</f>
        <v>227416000</v>
      </c>
      <c r="W24" s="79">
        <f>170653000+4563000</f>
        <v>175216000</v>
      </c>
      <c r="X24" s="79">
        <f>170653000+4563000</f>
        <v>175216000</v>
      </c>
      <c r="Y24" s="79">
        <f>170653000+4563000</f>
        <v>175216000</v>
      </c>
      <c r="Z24" s="79">
        <f>170653000+4563000</f>
        <v>175216000</v>
      </c>
      <c r="AA24" s="79">
        <f>170653000+4563000</f>
        <v>175216000</v>
      </c>
      <c r="AB24" s="79">
        <f>170653000+4563000+88585500+13689638</f>
        <v>277491138</v>
      </c>
      <c r="AC24" s="79">
        <f>SUM(Q24:AB24)</f>
        <v>2006545000</v>
      </c>
      <c r="AD24" s="177"/>
      <c r="AE24" s="104"/>
      <c r="AF24" s="1"/>
      <c r="AG24" s="138"/>
      <c r="AI24" s="138"/>
    </row>
    <row r="25" spans="1:35" ht="32.1" customHeight="1" thickBot="1" x14ac:dyDescent="0.3">
      <c r="A25" s="171" t="s">
        <v>49</v>
      </c>
      <c r="B25" s="111">
        <v>20566000</v>
      </c>
      <c r="C25" s="112">
        <v>12974662</v>
      </c>
      <c r="D25" s="112">
        <v>0</v>
      </c>
      <c r="E25" s="112">
        <v>6910498</v>
      </c>
      <c r="F25" s="112"/>
      <c r="G25" s="112"/>
      <c r="H25" s="112"/>
      <c r="I25" s="112"/>
      <c r="J25" s="112"/>
      <c r="K25" s="112"/>
      <c r="L25" s="112"/>
      <c r="M25" s="112"/>
      <c r="N25" s="112">
        <f>SUM(B25:M25)</f>
        <v>40451160</v>
      </c>
      <c r="O25" s="113">
        <f>+N25/N24</f>
        <v>0.99324851013312787</v>
      </c>
      <c r="P25" s="133" t="s">
        <v>49</v>
      </c>
      <c r="Q25" s="111"/>
      <c r="R25" s="112">
        <v>4356666</v>
      </c>
      <c r="S25" s="112">
        <v>57391197.5</v>
      </c>
      <c r="T25" s="112">
        <v>134596300</v>
      </c>
      <c r="U25" s="112"/>
      <c r="V25" s="112"/>
      <c r="W25" s="112"/>
      <c r="X25" s="112"/>
      <c r="Y25" s="112"/>
      <c r="Z25" s="112"/>
      <c r="AA25" s="112"/>
      <c r="AB25" s="112"/>
      <c r="AC25" s="112">
        <f>SUM(Q25:AB25)</f>
        <v>196344163.5</v>
      </c>
      <c r="AD25" s="178">
        <f>AC25/SUM(Q24:T24)</f>
        <v>0.44328736305603061</v>
      </c>
      <c r="AE25" s="113">
        <f>AC25/AC24</f>
        <v>9.7851861533132828E-2</v>
      </c>
      <c r="AF25" s="1"/>
      <c r="AG25" s="138"/>
    </row>
    <row r="26" spans="1:35" customFormat="1" ht="16.5" customHeight="1" thickBot="1" x14ac:dyDescent="0.3">
      <c r="AF26" s="1"/>
      <c r="AG26" s="1"/>
    </row>
    <row r="27" spans="1:35" ht="33.950000000000003" customHeight="1" x14ac:dyDescent="0.25">
      <c r="A27" s="276" t="s">
        <v>50</v>
      </c>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8"/>
      <c r="AF27" s="156"/>
      <c r="AG27" s="156"/>
    </row>
    <row r="28" spans="1:35" ht="15" customHeight="1" x14ac:dyDescent="0.25">
      <c r="A28" s="213" t="s">
        <v>51</v>
      </c>
      <c r="B28" s="197" t="s">
        <v>52</v>
      </c>
      <c r="C28" s="197"/>
      <c r="D28" s="197" t="s">
        <v>53</v>
      </c>
      <c r="E28" s="197"/>
      <c r="F28" s="197"/>
      <c r="G28" s="197"/>
      <c r="H28" s="197"/>
      <c r="I28" s="197"/>
      <c r="J28" s="197"/>
      <c r="K28" s="197"/>
      <c r="L28" s="197"/>
      <c r="M28" s="197"/>
      <c r="N28" s="197"/>
      <c r="O28" s="197"/>
      <c r="P28" s="197" t="s">
        <v>40</v>
      </c>
      <c r="Q28" s="197" t="s">
        <v>54</v>
      </c>
      <c r="R28" s="197"/>
      <c r="S28" s="197"/>
      <c r="T28" s="197"/>
      <c r="U28" s="197"/>
      <c r="V28" s="197"/>
      <c r="W28" s="197"/>
      <c r="X28" s="197"/>
      <c r="Y28" s="197" t="s">
        <v>55</v>
      </c>
      <c r="Z28" s="197"/>
      <c r="AA28" s="197"/>
      <c r="AB28" s="197"/>
      <c r="AC28" s="197"/>
      <c r="AD28" s="197"/>
      <c r="AE28" s="198"/>
      <c r="AF28" s="20"/>
      <c r="AG28" s="20"/>
    </row>
    <row r="29" spans="1:35" ht="27" customHeight="1" x14ac:dyDescent="0.25">
      <c r="A29" s="213"/>
      <c r="B29" s="197"/>
      <c r="C29" s="197"/>
      <c r="D29" s="95" t="s">
        <v>29</v>
      </c>
      <c r="E29" s="95" t="s">
        <v>8</v>
      </c>
      <c r="F29" s="95" t="s">
        <v>30</v>
      </c>
      <c r="G29" s="95" t="s">
        <v>31</v>
      </c>
      <c r="H29" s="95" t="s">
        <v>32</v>
      </c>
      <c r="I29" s="95" t="s">
        <v>33</v>
      </c>
      <c r="J29" s="95" t="s">
        <v>34</v>
      </c>
      <c r="K29" s="95" t="s">
        <v>35</v>
      </c>
      <c r="L29" s="95" t="s">
        <v>36</v>
      </c>
      <c r="M29" s="95" t="s">
        <v>37</v>
      </c>
      <c r="N29" s="95" t="s">
        <v>38</v>
      </c>
      <c r="O29" s="95" t="s">
        <v>39</v>
      </c>
      <c r="P29" s="197"/>
      <c r="Q29" s="197"/>
      <c r="R29" s="197"/>
      <c r="S29" s="197"/>
      <c r="T29" s="197"/>
      <c r="U29" s="197"/>
      <c r="V29" s="197"/>
      <c r="W29" s="197"/>
      <c r="X29" s="197"/>
      <c r="Y29" s="197"/>
      <c r="Z29" s="197"/>
      <c r="AA29" s="197"/>
      <c r="AB29" s="197"/>
      <c r="AC29" s="197"/>
      <c r="AD29" s="197"/>
      <c r="AE29" s="198"/>
    </row>
    <row r="30" spans="1:35" ht="42" customHeight="1" thickBot="1" x14ac:dyDescent="0.3">
      <c r="A30" s="105"/>
      <c r="B30" s="211"/>
      <c r="C30" s="211"/>
      <c r="D30" s="98"/>
      <c r="E30" s="98"/>
      <c r="F30" s="98"/>
      <c r="G30" s="98"/>
      <c r="H30" s="98"/>
      <c r="I30" s="98"/>
      <c r="J30" s="98"/>
      <c r="K30" s="98"/>
      <c r="L30" s="98"/>
      <c r="M30" s="98"/>
      <c r="N30" s="98"/>
      <c r="O30" s="98"/>
      <c r="P30" s="106">
        <f>SUM(D30:O30)</f>
        <v>0</v>
      </c>
      <c r="Q30" s="210"/>
      <c r="R30" s="210"/>
      <c r="S30" s="210"/>
      <c r="T30" s="210"/>
      <c r="U30" s="210"/>
      <c r="V30" s="210"/>
      <c r="W30" s="210"/>
      <c r="X30" s="210"/>
      <c r="Y30" s="199" t="s">
        <v>482</v>
      </c>
      <c r="Z30" s="199"/>
      <c r="AA30" s="199"/>
      <c r="AB30" s="199"/>
      <c r="AC30" s="199"/>
      <c r="AD30" s="199"/>
      <c r="AE30" s="200"/>
    </row>
    <row r="31" spans="1:35" ht="12" customHeight="1" thickBot="1" x14ac:dyDescent="0.3">
      <c r="A31" s="114"/>
      <c r="B31" s="115"/>
      <c r="C31" s="115"/>
      <c r="D31" s="9"/>
      <c r="E31" s="9"/>
      <c r="F31" s="9"/>
      <c r="G31" s="9"/>
      <c r="H31" s="9"/>
      <c r="I31" s="9"/>
      <c r="J31" s="9"/>
      <c r="K31" s="9"/>
      <c r="L31" s="9"/>
      <c r="M31" s="9"/>
      <c r="N31" s="9"/>
      <c r="O31" s="9"/>
      <c r="P31" s="116"/>
      <c r="Q31" s="117"/>
      <c r="R31" s="117"/>
      <c r="S31" s="117"/>
      <c r="T31" s="117"/>
      <c r="U31" s="117"/>
      <c r="V31" s="117"/>
      <c r="W31" s="117"/>
      <c r="X31" s="117"/>
      <c r="Y31" s="117"/>
      <c r="Z31" s="117"/>
      <c r="AA31" s="117"/>
      <c r="AB31" s="117"/>
      <c r="AC31" s="117"/>
      <c r="AD31" s="117"/>
      <c r="AE31" s="118"/>
    </row>
    <row r="32" spans="1:35" ht="45" customHeight="1" x14ac:dyDescent="0.25">
      <c r="A32" s="245" t="s">
        <v>56</v>
      </c>
      <c r="B32" s="246"/>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7"/>
    </row>
    <row r="33" spans="1:41" ht="23.1" customHeight="1" x14ac:dyDescent="0.25">
      <c r="A33" s="213" t="s">
        <v>57</v>
      </c>
      <c r="B33" s="197" t="s">
        <v>58</v>
      </c>
      <c r="C33" s="197" t="s">
        <v>52</v>
      </c>
      <c r="D33" s="197" t="s">
        <v>59</v>
      </c>
      <c r="E33" s="197"/>
      <c r="F33" s="197"/>
      <c r="G33" s="197"/>
      <c r="H33" s="197"/>
      <c r="I33" s="197"/>
      <c r="J33" s="197"/>
      <c r="K33" s="197"/>
      <c r="L33" s="197"/>
      <c r="M33" s="197"/>
      <c r="N33" s="197"/>
      <c r="O33" s="197"/>
      <c r="P33" s="197"/>
      <c r="Q33" s="197" t="s">
        <v>60</v>
      </c>
      <c r="R33" s="197"/>
      <c r="S33" s="197"/>
      <c r="T33" s="197"/>
      <c r="U33" s="197"/>
      <c r="V33" s="197"/>
      <c r="W33" s="197"/>
      <c r="X33" s="197"/>
      <c r="Y33" s="197"/>
      <c r="Z33" s="197"/>
      <c r="AA33" s="197"/>
      <c r="AB33" s="197"/>
      <c r="AC33" s="197"/>
      <c r="AD33" s="197"/>
      <c r="AE33" s="198"/>
      <c r="AG33" s="21"/>
      <c r="AH33" s="21"/>
      <c r="AI33" s="21"/>
      <c r="AJ33" s="21"/>
      <c r="AK33" s="21"/>
      <c r="AL33" s="21"/>
      <c r="AM33" s="21"/>
      <c r="AN33" s="21"/>
      <c r="AO33" s="21"/>
    </row>
    <row r="34" spans="1:41" ht="27" customHeight="1" x14ac:dyDescent="0.25">
      <c r="A34" s="213"/>
      <c r="B34" s="197"/>
      <c r="C34" s="282"/>
      <c r="D34" s="95" t="s">
        <v>29</v>
      </c>
      <c r="E34" s="95" t="s">
        <v>8</v>
      </c>
      <c r="F34" s="95" t="s">
        <v>30</v>
      </c>
      <c r="G34" s="95" t="s">
        <v>31</v>
      </c>
      <c r="H34" s="95" t="s">
        <v>32</v>
      </c>
      <c r="I34" s="95" t="s">
        <v>33</v>
      </c>
      <c r="J34" s="95" t="s">
        <v>34</v>
      </c>
      <c r="K34" s="95" t="s">
        <v>35</v>
      </c>
      <c r="L34" s="95" t="s">
        <v>36</v>
      </c>
      <c r="M34" s="95" t="s">
        <v>37</v>
      </c>
      <c r="N34" s="95" t="s">
        <v>38</v>
      </c>
      <c r="O34" s="95" t="s">
        <v>39</v>
      </c>
      <c r="P34" s="95" t="s">
        <v>40</v>
      </c>
      <c r="Q34" s="279" t="s">
        <v>61</v>
      </c>
      <c r="R34" s="280"/>
      <c r="S34" s="280"/>
      <c r="T34" s="281"/>
      <c r="U34" s="197" t="s">
        <v>62</v>
      </c>
      <c r="V34" s="197"/>
      <c r="W34" s="197"/>
      <c r="X34" s="197"/>
      <c r="Y34" s="197" t="s">
        <v>63</v>
      </c>
      <c r="Z34" s="197"/>
      <c r="AA34" s="197"/>
      <c r="AB34" s="197"/>
      <c r="AC34" s="197" t="s">
        <v>64</v>
      </c>
      <c r="AD34" s="197"/>
      <c r="AE34" s="198"/>
      <c r="AG34" s="21"/>
      <c r="AH34" s="21"/>
      <c r="AI34" s="21"/>
      <c r="AJ34" s="21"/>
      <c r="AK34" s="21"/>
      <c r="AL34" s="21"/>
      <c r="AM34" s="21"/>
      <c r="AN34" s="21"/>
      <c r="AO34" s="21"/>
    </row>
    <row r="35" spans="1:41" ht="45" customHeight="1" x14ac:dyDescent="0.25">
      <c r="A35" s="297" t="s">
        <v>65</v>
      </c>
      <c r="B35" s="299">
        <v>0.35</v>
      </c>
      <c r="C35" s="23" t="s">
        <v>66</v>
      </c>
      <c r="D35" s="22">
        <v>500</v>
      </c>
      <c r="E35" s="22">
        <v>800</v>
      </c>
      <c r="F35" s="22">
        <v>950</v>
      </c>
      <c r="G35" s="22">
        <v>950</v>
      </c>
      <c r="H35" s="22">
        <v>1044</v>
      </c>
      <c r="I35" s="22"/>
      <c r="J35" s="22"/>
      <c r="K35" s="22"/>
      <c r="L35" s="22"/>
      <c r="M35" s="22"/>
      <c r="N35" s="22"/>
      <c r="O35" s="22"/>
      <c r="P35" s="183">
        <f>SUM(D35:O35)</f>
        <v>4244</v>
      </c>
      <c r="Q35" s="308" t="s">
        <v>508</v>
      </c>
      <c r="R35" s="309"/>
      <c r="S35" s="309"/>
      <c r="T35" s="310"/>
      <c r="U35" s="283" t="s">
        <v>506</v>
      </c>
      <c r="V35" s="283"/>
      <c r="W35" s="283"/>
      <c r="X35" s="283"/>
      <c r="Y35" s="283" t="s">
        <v>489</v>
      </c>
      <c r="Z35" s="283"/>
      <c r="AA35" s="283"/>
      <c r="AB35" s="283"/>
      <c r="AC35" s="285" t="s">
        <v>68</v>
      </c>
      <c r="AD35" s="285"/>
      <c r="AE35" s="286"/>
      <c r="AG35" s="21"/>
      <c r="AH35" s="21"/>
      <c r="AI35" s="21"/>
      <c r="AJ35" s="21"/>
      <c r="AK35" s="21"/>
      <c r="AL35" s="21"/>
      <c r="AM35" s="21"/>
      <c r="AN35" s="21"/>
      <c r="AO35" s="21"/>
    </row>
    <row r="36" spans="1:41" ht="147.75" customHeight="1" thickBot="1" x14ac:dyDescent="0.3">
      <c r="A36" s="298"/>
      <c r="B36" s="300"/>
      <c r="C36" s="24" t="s">
        <v>69</v>
      </c>
      <c r="D36" s="139">
        <v>105</v>
      </c>
      <c r="E36" s="139">
        <v>647</v>
      </c>
      <c r="F36" s="139">
        <v>911</v>
      </c>
      <c r="G36" s="140">
        <v>1215</v>
      </c>
      <c r="H36" s="140"/>
      <c r="I36" s="25"/>
      <c r="J36" s="25"/>
      <c r="K36" s="25"/>
      <c r="L36" s="25"/>
      <c r="M36" s="25"/>
      <c r="N36" s="25"/>
      <c r="O36" s="25"/>
      <c r="P36" s="182">
        <f>SUM(D36:O36)</f>
        <v>2878</v>
      </c>
      <c r="Q36" s="311"/>
      <c r="R36" s="312"/>
      <c r="S36" s="312"/>
      <c r="T36" s="313"/>
      <c r="U36" s="284"/>
      <c r="V36" s="284"/>
      <c r="W36" s="284"/>
      <c r="X36" s="284"/>
      <c r="Y36" s="284"/>
      <c r="Z36" s="284"/>
      <c r="AA36" s="284"/>
      <c r="AB36" s="284"/>
      <c r="AC36" s="287"/>
      <c r="AD36" s="287"/>
      <c r="AE36" s="288"/>
      <c r="AG36" s="21"/>
      <c r="AH36" s="21"/>
      <c r="AI36" s="21"/>
      <c r="AJ36" s="21"/>
      <c r="AK36" s="21"/>
      <c r="AL36" s="21"/>
      <c r="AM36" s="21"/>
      <c r="AN36" s="21"/>
      <c r="AO36" s="21"/>
    </row>
    <row r="37" spans="1:41" customFormat="1" ht="17.25" customHeight="1" thickBot="1" x14ac:dyDescent="0.3"/>
    <row r="38" spans="1:41" ht="45" customHeight="1" thickBot="1" x14ac:dyDescent="0.3">
      <c r="A38" s="245" t="s">
        <v>70</v>
      </c>
      <c r="B38" s="24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7"/>
      <c r="AG38" s="21"/>
      <c r="AH38" s="21"/>
      <c r="AI38" s="21"/>
      <c r="AJ38" s="21"/>
      <c r="AK38" s="21"/>
      <c r="AL38" s="21"/>
      <c r="AM38" s="21"/>
      <c r="AN38" s="21"/>
      <c r="AO38" s="21"/>
    </row>
    <row r="39" spans="1:41" ht="26.1" customHeight="1" x14ac:dyDescent="0.25">
      <c r="A39" s="301" t="s">
        <v>71</v>
      </c>
      <c r="B39" s="289" t="s">
        <v>72</v>
      </c>
      <c r="C39" s="303" t="s">
        <v>73</v>
      </c>
      <c r="D39" s="305" t="s">
        <v>74</v>
      </c>
      <c r="E39" s="306"/>
      <c r="F39" s="306"/>
      <c r="G39" s="306"/>
      <c r="H39" s="306"/>
      <c r="I39" s="306"/>
      <c r="J39" s="306"/>
      <c r="K39" s="306"/>
      <c r="L39" s="306"/>
      <c r="M39" s="306"/>
      <c r="N39" s="306"/>
      <c r="O39" s="306"/>
      <c r="P39" s="307"/>
      <c r="Q39" s="289" t="s">
        <v>75</v>
      </c>
      <c r="R39" s="289"/>
      <c r="S39" s="289"/>
      <c r="T39" s="289"/>
      <c r="U39" s="289"/>
      <c r="V39" s="289"/>
      <c r="W39" s="289"/>
      <c r="X39" s="289"/>
      <c r="Y39" s="289"/>
      <c r="Z39" s="289"/>
      <c r="AA39" s="289"/>
      <c r="AB39" s="289"/>
      <c r="AC39" s="289"/>
      <c r="AD39" s="289"/>
      <c r="AE39" s="290"/>
      <c r="AG39" s="21"/>
      <c r="AH39" s="21"/>
      <c r="AI39" s="21"/>
      <c r="AJ39" s="21"/>
      <c r="AK39" s="21"/>
      <c r="AL39" s="21"/>
      <c r="AM39" s="21"/>
      <c r="AN39" s="21"/>
      <c r="AO39" s="21"/>
    </row>
    <row r="40" spans="1:41" ht="26.1" customHeight="1" x14ac:dyDescent="0.25">
      <c r="A40" s="213"/>
      <c r="B40" s="197"/>
      <c r="C40" s="304"/>
      <c r="D40" s="95" t="s">
        <v>76</v>
      </c>
      <c r="E40" s="95" t="s">
        <v>77</v>
      </c>
      <c r="F40" s="95" t="s">
        <v>78</v>
      </c>
      <c r="G40" s="95" t="s">
        <v>79</v>
      </c>
      <c r="H40" s="95" t="s">
        <v>80</v>
      </c>
      <c r="I40" s="95" t="s">
        <v>81</v>
      </c>
      <c r="J40" s="95" t="s">
        <v>82</v>
      </c>
      <c r="K40" s="95" t="s">
        <v>83</v>
      </c>
      <c r="L40" s="95" t="s">
        <v>84</v>
      </c>
      <c r="M40" s="95" t="s">
        <v>85</v>
      </c>
      <c r="N40" s="95" t="s">
        <v>86</v>
      </c>
      <c r="O40" s="95" t="s">
        <v>87</v>
      </c>
      <c r="P40" s="95" t="s">
        <v>88</v>
      </c>
      <c r="Q40" s="279" t="s">
        <v>89</v>
      </c>
      <c r="R40" s="280"/>
      <c r="S40" s="280"/>
      <c r="T40" s="280"/>
      <c r="U40" s="280"/>
      <c r="V40" s="280"/>
      <c r="W40" s="280"/>
      <c r="X40" s="281"/>
      <c r="Y40" s="279" t="s">
        <v>90</v>
      </c>
      <c r="Z40" s="280"/>
      <c r="AA40" s="280"/>
      <c r="AB40" s="280"/>
      <c r="AC40" s="280"/>
      <c r="AD40" s="280"/>
      <c r="AE40" s="314"/>
      <c r="AG40" s="26"/>
      <c r="AH40" s="26"/>
      <c r="AI40" s="26"/>
      <c r="AJ40" s="26"/>
      <c r="AK40" s="26"/>
      <c r="AL40" s="26"/>
      <c r="AM40" s="26"/>
      <c r="AN40" s="26"/>
      <c r="AO40" s="26"/>
    </row>
    <row r="41" spans="1:41" ht="81.75" customHeight="1" x14ac:dyDescent="0.25">
      <c r="A41" s="302" t="s">
        <v>91</v>
      </c>
      <c r="B41" s="292">
        <v>0.13</v>
      </c>
      <c r="C41" s="30" t="s">
        <v>66</v>
      </c>
      <c r="D41" s="31">
        <v>0.12</v>
      </c>
      <c r="E41" s="31">
        <v>0.18</v>
      </c>
      <c r="F41" s="31">
        <v>0.22</v>
      </c>
      <c r="G41" s="31">
        <v>0.22</v>
      </c>
      <c r="H41" s="31">
        <v>0.26</v>
      </c>
      <c r="I41" s="31"/>
      <c r="J41" s="31"/>
      <c r="K41" s="31"/>
      <c r="L41" s="31"/>
      <c r="M41" s="31"/>
      <c r="N41" s="31"/>
      <c r="O41" s="31"/>
      <c r="P41" s="107">
        <f t="shared" ref="P41:P46" si="0">SUM(D41:O41)</f>
        <v>1</v>
      </c>
      <c r="Q41" s="315" t="s">
        <v>484</v>
      </c>
      <c r="R41" s="316"/>
      <c r="S41" s="316"/>
      <c r="T41" s="316"/>
      <c r="U41" s="316"/>
      <c r="V41" s="316"/>
      <c r="W41" s="316"/>
      <c r="X41" s="317"/>
      <c r="Y41" s="324" t="s">
        <v>472</v>
      </c>
      <c r="Z41" s="325"/>
      <c r="AA41" s="325"/>
      <c r="AB41" s="325"/>
      <c r="AC41" s="325"/>
      <c r="AD41" s="325"/>
      <c r="AE41" s="326"/>
      <c r="AG41" s="27"/>
      <c r="AH41" s="27"/>
      <c r="AI41" s="27"/>
      <c r="AJ41" s="27"/>
      <c r="AK41" s="27"/>
      <c r="AL41" s="27"/>
      <c r="AM41" s="27"/>
      <c r="AN41" s="27"/>
      <c r="AO41" s="27"/>
    </row>
    <row r="42" spans="1:41" ht="81.75" customHeight="1" x14ac:dyDescent="0.25">
      <c r="A42" s="291"/>
      <c r="B42" s="293"/>
      <c r="C42" s="28" t="s">
        <v>69</v>
      </c>
      <c r="D42" s="29">
        <v>0</v>
      </c>
      <c r="E42" s="29">
        <v>0.3</v>
      </c>
      <c r="F42" s="29">
        <v>0.22</v>
      </c>
      <c r="G42" s="29">
        <v>0.22</v>
      </c>
      <c r="H42" s="29"/>
      <c r="I42" s="29"/>
      <c r="J42" s="29"/>
      <c r="K42" s="29"/>
      <c r="L42" s="29"/>
      <c r="M42" s="29"/>
      <c r="N42" s="29"/>
      <c r="O42" s="29"/>
      <c r="P42" s="107">
        <f t="shared" si="0"/>
        <v>0.74</v>
      </c>
      <c r="Q42" s="318"/>
      <c r="R42" s="319"/>
      <c r="S42" s="319"/>
      <c r="T42" s="319"/>
      <c r="U42" s="319"/>
      <c r="V42" s="319"/>
      <c r="W42" s="319"/>
      <c r="X42" s="320"/>
      <c r="Y42" s="321" t="s">
        <v>474</v>
      </c>
      <c r="Z42" s="322"/>
      <c r="AA42" s="322"/>
      <c r="AB42" s="322"/>
      <c r="AC42" s="322"/>
      <c r="AD42" s="322"/>
      <c r="AE42" s="323"/>
    </row>
    <row r="43" spans="1:41" ht="101.25" customHeight="1" x14ac:dyDescent="0.25">
      <c r="A43" s="291" t="s">
        <v>92</v>
      </c>
      <c r="B43" s="292">
        <v>0.13</v>
      </c>
      <c r="C43" s="30" t="s">
        <v>66</v>
      </c>
      <c r="D43" s="31">
        <v>0.12</v>
      </c>
      <c r="E43" s="31">
        <v>0.18</v>
      </c>
      <c r="F43" s="31">
        <v>0.22</v>
      </c>
      <c r="G43" s="31">
        <v>0.22</v>
      </c>
      <c r="H43" s="31">
        <v>0.26</v>
      </c>
      <c r="I43" s="31"/>
      <c r="J43" s="31"/>
      <c r="K43" s="31"/>
      <c r="L43" s="31"/>
      <c r="M43" s="31"/>
      <c r="N43" s="31"/>
      <c r="O43" s="31"/>
      <c r="P43" s="107">
        <f t="shared" si="0"/>
        <v>1</v>
      </c>
      <c r="Q43" s="315" t="s">
        <v>485</v>
      </c>
      <c r="R43" s="316"/>
      <c r="S43" s="316"/>
      <c r="T43" s="316"/>
      <c r="U43" s="316"/>
      <c r="V43" s="316"/>
      <c r="W43" s="316"/>
      <c r="X43" s="317"/>
      <c r="Y43" s="324" t="s">
        <v>472</v>
      </c>
      <c r="Z43" s="325"/>
      <c r="AA43" s="325"/>
      <c r="AB43" s="325"/>
      <c r="AC43" s="325"/>
      <c r="AD43" s="325"/>
      <c r="AE43" s="326"/>
    </row>
    <row r="44" spans="1:41" ht="101.25" customHeight="1" x14ac:dyDescent="0.25">
      <c r="A44" s="291"/>
      <c r="B44" s="293"/>
      <c r="C44" s="28" t="s">
        <v>69</v>
      </c>
      <c r="D44" s="29">
        <v>0</v>
      </c>
      <c r="E44" s="29">
        <v>0.3</v>
      </c>
      <c r="F44" s="29">
        <v>0.22</v>
      </c>
      <c r="G44" s="29">
        <v>0.22</v>
      </c>
      <c r="H44" s="29"/>
      <c r="I44" s="29"/>
      <c r="J44" s="29"/>
      <c r="K44" s="29"/>
      <c r="L44" s="29"/>
      <c r="M44" s="29"/>
      <c r="N44" s="29"/>
      <c r="O44" s="29"/>
      <c r="P44" s="107">
        <f t="shared" si="0"/>
        <v>0.74</v>
      </c>
      <c r="Q44" s="318"/>
      <c r="R44" s="319"/>
      <c r="S44" s="319"/>
      <c r="T44" s="319"/>
      <c r="U44" s="319"/>
      <c r="V44" s="319"/>
      <c r="W44" s="319"/>
      <c r="X44" s="320"/>
      <c r="Y44" s="321" t="s">
        <v>474</v>
      </c>
      <c r="Z44" s="322"/>
      <c r="AA44" s="322"/>
      <c r="AB44" s="322"/>
      <c r="AC44" s="322"/>
      <c r="AD44" s="322"/>
      <c r="AE44" s="323"/>
    </row>
    <row r="45" spans="1:41" ht="83.25" customHeight="1" x14ac:dyDescent="0.25">
      <c r="A45" s="294" t="s">
        <v>93</v>
      </c>
      <c r="B45" s="292">
        <v>0.09</v>
      </c>
      <c r="C45" s="30" t="s">
        <v>66</v>
      </c>
      <c r="D45" s="31">
        <v>0.12</v>
      </c>
      <c r="E45" s="31">
        <v>0.18</v>
      </c>
      <c r="F45" s="31">
        <v>0.22</v>
      </c>
      <c r="G45" s="31">
        <v>0.22</v>
      </c>
      <c r="H45" s="31">
        <v>0.26</v>
      </c>
      <c r="I45" s="31"/>
      <c r="J45" s="31"/>
      <c r="K45" s="31"/>
      <c r="L45" s="31"/>
      <c r="M45" s="31"/>
      <c r="N45" s="31"/>
      <c r="O45" s="31"/>
      <c r="P45" s="107">
        <f t="shared" si="0"/>
        <v>1</v>
      </c>
      <c r="Q45" s="315" t="s">
        <v>507</v>
      </c>
      <c r="R45" s="316"/>
      <c r="S45" s="316"/>
      <c r="T45" s="316"/>
      <c r="U45" s="316"/>
      <c r="V45" s="316"/>
      <c r="W45" s="316"/>
      <c r="X45" s="317"/>
      <c r="Y45" s="324" t="s">
        <v>472</v>
      </c>
      <c r="Z45" s="325"/>
      <c r="AA45" s="325"/>
      <c r="AB45" s="325"/>
      <c r="AC45" s="325"/>
      <c r="AD45" s="325"/>
      <c r="AE45" s="326"/>
    </row>
    <row r="46" spans="1:41" ht="83.25" customHeight="1" thickBot="1" x14ac:dyDescent="0.3">
      <c r="A46" s="295"/>
      <c r="B46" s="296"/>
      <c r="C46" s="28" t="s">
        <v>69</v>
      </c>
      <c r="D46" s="29">
        <v>0.10299999999999999</v>
      </c>
      <c r="E46" s="29">
        <v>0.2</v>
      </c>
      <c r="F46" s="29">
        <v>0.22</v>
      </c>
      <c r="G46" s="29">
        <v>0.22</v>
      </c>
      <c r="H46" s="29"/>
      <c r="I46" s="29"/>
      <c r="J46" s="29"/>
      <c r="K46" s="29"/>
      <c r="L46" s="29"/>
      <c r="M46" s="29"/>
      <c r="N46" s="29"/>
      <c r="O46" s="29"/>
      <c r="P46" s="107">
        <f t="shared" si="0"/>
        <v>0.74299999999999999</v>
      </c>
      <c r="Q46" s="318"/>
      <c r="R46" s="319"/>
      <c r="S46" s="319"/>
      <c r="T46" s="319"/>
      <c r="U46" s="319"/>
      <c r="V46" s="319"/>
      <c r="W46" s="319"/>
      <c r="X46" s="320"/>
      <c r="Y46" s="321" t="s">
        <v>474</v>
      </c>
      <c r="Z46" s="322"/>
      <c r="AA46" s="322"/>
      <c r="AB46" s="322"/>
      <c r="AC46" s="322"/>
      <c r="AD46" s="322"/>
      <c r="AE46" s="323"/>
    </row>
    <row r="47" spans="1:41" ht="15" customHeight="1" x14ac:dyDescent="0.25">
      <c r="A47" s="2" t="s">
        <v>94</v>
      </c>
    </row>
  </sheetData>
  <mergeCells count="82">
    <mergeCell ref="Y40:AE40"/>
    <mergeCell ref="Q43:X44"/>
    <mergeCell ref="Q45:X46"/>
    <mergeCell ref="Q41:X42"/>
    <mergeCell ref="Y46:AE46"/>
    <mergeCell ref="Y45:AE45"/>
    <mergeCell ref="Y43:AE43"/>
    <mergeCell ref="Y44:AE44"/>
    <mergeCell ref="Y41:AE41"/>
    <mergeCell ref="Y42:AE42"/>
    <mergeCell ref="A43:A44"/>
    <mergeCell ref="B43:B44"/>
    <mergeCell ref="A45:A46"/>
    <mergeCell ref="B45:B46"/>
    <mergeCell ref="A35:A36"/>
    <mergeCell ref="B35:B36"/>
    <mergeCell ref="A39:A40"/>
    <mergeCell ref="B39:B40"/>
    <mergeCell ref="A41:A42"/>
    <mergeCell ref="B41:B42"/>
    <mergeCell ref="A38:AE38"/>
    <mergeCell ref="Q40:X40"/>
    <mergeCell ref="C39:C40"/>
    <mergeCell ref="D39:P39"/>
    <mergeCell ref="Q35:T36"/>
    <mergeCell ref="U35:X36"/>
    <mergeCell ref="Y35:AB36"/>
    <mergeCell ref="AC35:AE36"/>
    <mergeCell ref="Q39:AE39"/>
    <mergeCell ref="D28:O28"/>
    <mergeCell ref="P28:P29"/>
    <mergeCell ref="A27:AE27"/>
    <mergeCell ref="U34:X34"/>
    <mergeCell ref="Y34:AB34"/>
    <mergeCell ref="A32:AE32"/>
    <mergeCell ref="Q33:AE33"/>
    <mergeCell ref="Q34:T34"/>
    <mergeCell ref="A33:A34"/>
    <mergeCell ref="B33:B34"/>
    <mergeCell ref="C33:C34"/>
    <mergeCell ref="D33:P33"/>
    <mergeCell ref="AC34:AE34"/>
    <mergeCell ref="A11:B13"/>
    <mergeCell ref="D7:H9"/>
    <mergeCell ref="A15:B15"/>
    <mergeCell ref="O7:P7"/>
    <mergeCell ref="C11:AE13"/>
    <mergeCell ref="C15:K15"/>
    <mergeCell ref="M7:N7"/>
    <mergeCell ref="O8:P8"/>
    <mergeCell ref="M9:N9"/>
    <mergeCell ref="O9:P9"/>
    <mergeCell ref="I7:J9"/>
    <mergeCell ref="K7:L9"/>
    <mergeCell ref="Y15:Z15"/>
    <mergeCell ref="A7:B9"/>
    <mergeCell ref="C7:C9"/>
    <mergeCell ref="M8:N8"/>
    <mergeCell ref="A1:A4"/>
    <mergeCell ref="B1:AA1"/>
    <mergeCell ref="B2:AA2"/>
    <mergeCell ref="B3:AA4"/>
    <mergeCell ref="AB1:AE1"/>
    <mergeCell ref="AB2:AE2"/>
    <mergeCell ref="AB3:AE3"/>
    <mergeCell ref="AB4:AE4"/>
    <mergeCell ref="C17:AE17"/>
    <mergeCell ref="Y28:AE29"/>
    <mergeCell ref="Y30:AE30"/>
    <mergeCell ref="B20:O20"/>
    <mergeCell ref="L15:Q15"/>
    <mergeCell ref="AA15:AE15"/>
    <mergeCell ref="R15:X15"/>
    <mergeCell ref="Q28:X29"/>
    <mergeCell ref="Q30:X30"/>
    <mergeCell ref="B30:C30"/>
    <mergeCell ref="A19:AE19"/>
    <mergeCell ref="P20:AE20"/>
    <mergeCell ref="C16:AB16"/>
    <mergeCell ref="B28:C29"/>
    <mergeCell ref="A28:A29"/>
    <mergeCell ref="A17:B17"/>
  </mergeCells>
  <dataValidations count="3">
    <dataValidation type="textLength" operator="lessThanOrEqual" allowBlank="1" showInputMessage="1" showErrorMessage="1" errorTitle="Máximo 2.000 caracteres" error="Máximo 2.000 caracteres" sqref="AC35 Q35 Y35 Q43 Q41 Q45" xr:uid="{00000000-0002-0000-0000-000000000000}">
      <formula1>2000</formula1>
    </dataValidation>
    <dataValidation type="textLength" operator="lessThanOrEqual" allowBlank="1" showInputMessage="1" showErrorMessage="1" errorTitle="Máximo 2.000 caracteres" error="Máximo 2.000 caracteres" promptTitle="2.000 caracteres" sqref="Q30:Q31" xr:uid="{00000000-0002-0000-0000-000001000000}">
      <formula1>2000</formula1>
    </dataValidation>
    <dataValidation type="list" allowBlank="1" showInputMessage="1" showErrorMessage="1" sqref="C7:C9" xr:uid="{C57B51A3-234B-4A2B-A8D9-636DB678CD1A}">
      <formula1>$B$21:$M$21</formula1>
    </dataValidation>
  </dataValidations>
  <hyperlinks>
    <hyperlink ref="Y45" r:id="rId1" xr:uid="{00000000-0004-0000-0000-000000000000}"/>
    <hyperlink ref="Y43" r:id="rId2" xr:uid="{00000000-0004-0000-0000-000001000000}"/>
    <hyperlink ref="Y41" r:id="rId3" xr:uid="{00000000-0004-0000-0000-000002000000}"/>
  </hyperlinks>
  <pageMargins left="0.25" right="0.25" top="0.75" bottom="0.75" header="0.3" footer="0.3"/>
  <pageSetup scale="19" orientation="landscape" r:id="rId4"/>
  <drawing r:id="rId5"/>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A1:B14"/>
  <sheetViews>
    <sheetView workbookViewId="0">
      <selection activeCell="A11" sqref="A11"/>
    </sheetView>
  </sheetViews>
  <sheetFormatPr baseColWidth="10" defaultColWidth="11.42578125" defaultRowHeight="15" x14ac:dyDescent="0.25"/>
  <sheetData>
    <row r="1" spans="1:2" x14ac:dyDescent="0.25">
      <c r="A1" t="s">
        <v>274</v>
      </c>
      <c r="B1" t="s">
        <v>275</v>
      </c>
    </row>
    <row r="2" spans="1:2" x14ac:dyDescent="0.25">
      <c r="A2" t="s">
        <v>276</v>
      </c>
      <c r="B2" t="s">
        <v>155</v>
      </c>
    </row>
    <row r="3" spans="1:2" x14ac:dyDescent="0.25">
      <c r="A3" t="s">
        <v>277</v>
      </c>
      <c r="B3" t="s">
        <v>278</v>
      </c>
    </row>
    <row r="4" spans="1:2" x14ac:dyDescent="0.25">
      <c r="A4" t="s">
        <v>279</v>
      </c>
    </row>
    <row r="5" spans="1:2" x14ac:dyDescent="0.25">
      <c r="A5" t="s">
        <v>280</v>
      </c>
    </row>
    <row r="6" spans="1:2" x14ac:dyDescent="0.25">
      <c r="A6" t="s">
        <v>281</v>
      </c>
    </row>
    <row r="7" spans="1:2" x14ac:dyDescent="0.25">
      <c r="A7" t="s">
        <v>282</v>
      </c>
    </row>
    <row r="8" spans="1:2" x14ac:dyDescent="0.25">
      <c r="A8" t="s">
        <v>283</v>
      </c>
    </row>
    <row r="9" spans="1:2" x14ac:dyDescent="0.25">
      <c r="A9" t="s">
        <v>284</v>
      </c>
    </row>
    <row r="10" spans="1:2" x14ac:dyDescent="0.25">
      <c r="A10" t="s">
        <v>178</v>
      </c>
    </row>
    <row r="11" spans="1:2" x14ac:dyDescent="0.25">
      <c r="A11" t="s">
        <v>285</v>
      </c>
    </row>
    <row r="12" spans="1:2" x14ac:dyDescent="0.25">
      <c r="A12" t="s">
        <v>286</v>
      </c>
    </row>
    <row r="13" spans="1:2" x14ac:dyDescent="0.25">
      <c r="A13" t="s">
        <v>287</v>
      </c>
    </row>
    <row r="14" spans="1:2" x14ac:dyDescent="0.25">
      <c r="A14" t="s">
        <v>117</v>
      </c>
    </row>
  </sheetData>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56"/>
  <sheetViews>
    <sheetView workbookViewId="0"/>
  </sheetViews>
  <sheetFormatPr baseColWidth="10" defaultColWidth="11.42578125" defaultRowHeight="15" x14ac:dyDescent="0.25"/>
  <cols>
    <col min="1" max="1" width="44.140625" style="32" customWidth="1"/>
    <col min="2" max="2" width="61.85546875" style="32" customWidth="1"/>
    <col min="3" max="3" width="61.140625" style="32" customWidth="1"/>
    <col min="4" max="4" width="81" style="32" customWidth="1"/>
    <col min="5" max="5" width="32.85546875" style="58" customWidth="1"/>
    <col min="6" max="6" width="19" style="32" customWidth="1"/>
    <col min="7" max="7" width="29.42578125" style="32" customWidth="1"/>
    <col min="8" max="8" width="36.28515625" style="32" customWidth="1"/>
    <col min="9" max="9" width="40" style="32" customWidth="1"/>
    <col min="10" max="16384" width="11.42578125" style="32"/>
  </cols>
  <sheetData>
    <row r="1" spans="1:9" s="46" customFormat="1" x14ac:dyDescent="0.25">
      <c r="A1" s="45" t="s">
        <v>288</v>
      </c>
      <c r="B1" s="45" t="s">
        <v>289</v>
      </c>
      <c r="C1" s="45" t="s">
        <v>290</v>
      </c>
      <c r="D1" s="45" t="s">
        <v>291</v>
      </c>
      <c r="E1" s="45" t="s">
        <v>136</v>
      </c>
      <c r="F1" s="45" t="s">
        <v>292</v>
      </c>
      <c r="G1" s="45" t="s">
        <v>293</v>
      </c>
      <c r="H1" s="45" t="s">
        <v>226</v>
      </c>
      <c r="I1" s="45" t="s">
        <v>294</v>
      </c>
    </row>
    <row r="2" spans="1:9" s="46" customFormat="1" x14ac:dyDescent="0.25">
      <c r="A2" s="47" t="s">
        <v>295</v>
      </c>
      <c r="B2" s="41" t="s">
        <v>296</v>
      </c>
      <c r="C2" s="47" t="s">
        <v>297</v>
      </c>
      <c r="D2" s="48" t="s">
        <v>298</v>
      </c>
      <c r="E2" s="42" t="s">
        <v>299</v>
      </c>
      <c r="F2" s="49" t="s">
        <v>300</v>
      </c>
      <c r="G2" s="50" t="s">
        <v>301</v>
      </c>
      <c r="H2" s="50" t="s">
        <v>302</v>
      </c>
      <c r="I2" s="49" t="s">
        <v>303</v>
      </c>
    </row>
    <row r="3" spans="1:9" x14ac:dyDescent="0.25">
      <c r="A3" s="47" t="s">
        <v>304</v>
      </c>
      <c r="B3" s="41" t="s">
        <v>305</v>
      </c>
      <c r="C3" s="47" t="s">
        <v>306</v>
      </c>
      <c r="D3" s="51" t="s">
        <v>307</v>
      </c>
      <c r="E3" s="42" t="s">
        <v>308</v>
      </c>
      <c r="F3" s="49" t="s">
        <v>309</v>
      </c>
      <c r="G3" s="50" t="s">
        <v>310</v>
      </c>
      <c r="H3" s="50" t="s">
        <v>235</v>
      </c>
      <c r="I3" s="49" t="s">
        <v>311</v>
      </c>
    </row>
    <row r="4" spans="1:9" x14ac:dyDescent="0.25">
      <c r="A4" s="47" t="s">
        <v>312</v>
      </c>
      <c r="B4" s="41" t="s">
        <v>313</v>
      </c>
      <c r="C4" s="47" t="s">
        <v>314</v>
      </c>
      <c r="D4" s="51" t="s">
        <v>315</v>
      </c>
      <c r="E4" s="42" t="s">
        <v>316</v>
      </c>
      <c r="F4" s="49" t="s">
        <v>317</v>
      </c>
      <c r="G4" s="50" t="s">
        <v>318</v>
      </c>
      <c r="H4" s="50" t="s">
        <v>230</v>
      </c>
      <c r="I4" s="49" t="s">
        <v>319</v>
      </c>
    </row>
    <row r="5" spans="1:9" x14ac:dyDescent="0.25">
      <c r="A5" s="47" t="s">
        <v>320</v>
      </c>
      <c r="B5" s="41" t="s">
        <v>321</v>
      </c>
      <c r="C5" s="47" t="s">
        <v>322</v>
      </c>
      <c r="D5" s="51" t="s">
        <v>323</v>
      </c>
      <c r="E5" s="42" t="s">
        <v>324</v>
      </c>
      <c r="F5" s="49" t="s">
        <v>325</v>
      </c>
      <c r="G5" s="50" t="s">
        <v>326</v>
      </c>
      <c r="H5" s="50" t="s">
        <v>231</v>
      </c>
      <c r="I5" s="49" t="s">
        <v>327</v>
      </c>
    </row>
    <row r="6" spans="1:9" ht="30" x14ac:dyDescent="0.25">
      <c r="A6" s="47" t="s">
        <v>328</v>
      </c>
      <c r="B6" s="41" t="s">
        <v>329</v>
      </c>
      <c r="C6" s="47" t="s">
        <v>330</v>
      </c>
      <c r="D6" s="51" t="s">
        <v>331</v>
      </c>
      <c r="E6" s="42" t="s">
        <v>332</v>
      </c>
      <c r="G6" s="50" t="s">
        <v>333</v>
      </c>
      <c r="H6" s="50" t="s">
        <v>232</v>
      </c>
      <c r="I6" s="49" t="s">
        <v>334</v>
      </c>
    </row>
    <row r="7" spans="1:9" ht="30" x14ac:dyDescent="0.25">
      <c r="B7" s="41" t="s">
        <v>335</v>
      </c>
      <c r="C7" s="47" t="s">
        <v>336</v>
      </c>
      <c r="D7" s="51" t="s">
        <v>337</v>
      </c>
      <c r="E7" s="49" t="s">
        <v>338</v>
      </c>
      <c r="G7" s="42" t="s">
        <v>241</v>
      </c>
      <c r="H7" s="50" t="s">
        <v>233</v>
      </c>
      <c r="I7" s="49" t="s">
        <v>339</v>
      </c>
    </row>
    <row r="8" spans="1:9" ht="30" x14ac:dyDescent="0.25">
      <c r="A8" s="52"/>
      <c r="B8" s="41" t="s">
        <v>340</v>
      </c>
      <c r="C8" s="47" t="s">
        <v>341</v>
      </c>
      <c r="D8" s="51" t="s">
        <v>342</v>
      </c>
      <c r="E8" s="49" t="s">
        <v>343</v>
      </c>
      <c r="I8" s="49" t="s">
        <v>344</v>
      </c>
    </row>
    <row r="9" spans="1:9" ht="32.1" customHeight="1" x14ac:dyDescent="0.25">
      <c r="A9" s="52"/>
      <c r="B9" s="41" t="s">
        <v>345</v>
      </c>
      <c r="C9" s="47" t="s">
        <v>346</v>
      </c>
      <c r="D9" s="51" t="s">
        <v>347</v>
      </c>
      <c r="E9" s="49" t="s">
        <v>348</v>
      </c>
      <c r="I9" s="49" t="s">
        <v>349</v>
      </c>
    </row>
    <row r="10" spans="1:9" x14ac:dyDescent="0.25">
      <c r="A10" s="52"/>
      <c r="B10" s="41" t="s">
        <v>350</v>
      </c>
      <c r="C10" s="47" t="s">
        <v>351</v>
      </c>
      <c r="D10" s="51" t="s">
        <v>352</v>
      </c>
      <c r="E10" s="49" t="s">
        <v>353</v>
      </c>
      <c r="I10" s="49" t="s">
        <v>354</v>
      </c>
    </row>
    <row r="11" spans="1:9" x14ac:dyDescent="0.25">
      <c r="A11" s="52"/>
      <c r="B11" s="41" t="s">
        <v>355</v>
      </c>
      <c r="C11" s="47" t="s">
        <v>356</v>
      </c>
      <c r="D11" s="51" t="s">
        <v>357</v>
      </c>
      <c r="E11" s="49" t="s">
        <v>358</v>
      </c>
      <c r="I11" s="49" t="s">
        <v>359</v>
      </c>
    </row>
    <row r="12" spans="1:9" ht="30" x14ac:dyDescent="0.25">
      <c r="A12" s="52"/>
      <c r="B12" s="41" t="s">
        <v>360</v>
      </c>
      <c r="C12" s="47" t="s">
        <v>361</v>
      </c>
      <c r="D12" s="51" t="s">
        <v>362</v>
      </c>
      <c r="E12" s="49" t="s">
        <v>363</v>
      </c>
      <c r="I12" s="49" t="s">
        <v>364</v>
      </c>
    </row>
    <row r="13" spans="1:9" x14ac:dyDescent="0.25">
      <c r="A13" s="52"/>
      <c r="B13" s="136" t="s">
        <v>365</v>
      </c>
      <c r="D13" s="51" t="s">
        <v>366</v>
      </c>
      <c r="E13" s="49" t="s">
        <v>367</v>
      </c>
      <c r="I13" s="49" t="s">
        <v>368</v>
      </c>
    </row>
    <row r="14" spans="1:9" x14ac:dyDescent="0.25">
      <c r="A14" s="52"/>
      <c r="B14" s="41" t="s">
        <v>369</v>
      </c>
      <c r="C14" s="52"/>
      <c r="D14" s="51" t="s">
        <v>370</v>
      </c>
      <c r="E14" s="49" t="s">
        <v>371</v>
      </c>
    </row>
    <row r="15" spans="1:9" x14ac:dyDescent="0.25">
      <c r="A15" s="52"/>
      <c r="B15" s="41" t="s">
        <v>372</v>
      </c>
      <c r="C15" s="52"/>
      <c r="D15" s="51" t="s">
        <v>373</v>
      </c>
      <c r="E15" s="49" t="s">
        <v>374</v>
      </c>
    </row>
    <row r="16" spans="1:9" x14ac:dyDescent="0.25">
      <c r="A16" s="52"/>
      <c r="B16" s="41" t="s">
        <v>375</v>
      </c>
      <c r="C16" s="52"/>
      <c r="D16" s="51" t="s">
        <v>376</v>
      </c>
      <c r="E16" s="53"/>
    </row>
    <row r="17" spans="1:5" x14ac:dyDescent="0.25">
      <c r="A17" s="52"/>
      <c r="B17" s="41" t="s">
        <v>377</v>
      </c>
      <c r="C17" s="52"/>
      <c r="D17" s="51" t="s">
        <v>378</v>
      </c>
      <c r="E17" s="53"/>
    </row>
    <row r="18" spans="1:5" x14ac:dyDescent="0.25">
      <c r="A18" s="52"/>
      <c r="B18" s="41" t="s">
        <v>379</v>
      </c>
      <c r="C18" s="52"/>
      <c r="D18" s="51" t="s">
        <v>380</v>
      </c>
      <c r="E18" s="53"/>
    </row>
    <row r="19" spans="1:5" x14ac:dyDescent="0.25">
      <c r="A19" s="52"/>
      <c r="B19" s="41" t="s">
        <v>381</v>
      </c>
      <c r="C19" s="52"/>
      <c r="D19" s="51" t="s">
        <v>382</v>
      </c>
      <c r="E19" s="53"/>
    </row>
    <row r="20" spans="1:5" x14ac:dyDescent="0.25">
      <c r="A20" s="52"/>
      <c r="B20" s="41" t="s">
        <v>383</v>
      </c>
      <c r="C20" s="52"/>
      <c r="D20" s="51" t="s">
        <v>384</v>
      </c>
      <c r="E20" s="53"/>
    </row>
    <row r="21" spans="1:5" x14ac:dyDescent="0.25">
      <c r="B21" s="41" t="s">
        <v>385</v>
      </c>
      <c r="D21" s="51" t="s">
        <v>386</v>
      </c>
      <c r="E21" s="53"/>
    </row>
    <row r="22" spans="1:5" x14ac:dyDescent="0.25">
      <c r="B22" s="41" t="s">
        <v>387</v>
      </c>
      <c r="D22" s="51" t="s">
        <v>388</v>
      </c>
      <c r="E22" s="53"/>
    </row>
    <row r="23" spans="1:5" x14ac:dyDescent="0.25">
      <c r="B23" s="41" t="s">
        <v>389</v>
      </c>
      <c r="D23" s="51" t="s">
        <v>390</v>
      </c>
      <c r="E23" s="53"/>
    </row>
    <row r="24" spans="1:5" x14ac:dyDescent="0.25">
      <c r="D24" s="54" t="s">
        <v>391</v>
      </c>
      <c r="E24" s="54" t="s">
        <v>392</v>
      </c>
    </row>
    <row r="25" spans="1:5" x14ac:dyDescent="0.25">
      <c r="D25" s="55" t="s">
        <v>393</v>
      </c>
      <c r="E25" s="49" t="s">
        <v>394</v>
      </c>
    </row>
    <row r="26" spans="1:5" x14ac:dyDescent="0.25">
      <c r="D26" s="55" t="s">
        <v>395</v>
      </c>
      <c r="E26" s="49" t="s">
        <v>396</v>
      </c>
    </row>
    <row r="27" spans="1:5" x14ac:dyDescent="0.25">
      <c r="D27" s="438" t="s">
        <v>397</v>
      </c>
      <c r="E27" s="49" t="s">
        <v>398</v>
      </c>
    </row>
    <row r="28" spans="1:5" x14ac:dyDescent="0.25">
      <c r="D28" s="439"/>
      <c r="E28" s="49" t="s">
        <v>399</v>
      </c>
    </row>
    <row r="29" spans="1:5" x14ac:dyDescent="0.25">
      <c r="D29" s="439"/>
      <c r="E29" s="49" t="s">
        <v>400</v>
      </c>
    </row>
    <row r="30" spans="1:5" x14ac:dyDescent="0.25">
      <c r="D30" s="440"/>
      <c r="E30" s="49" t="s">
        <v>401</v>
      </c>
    </row>
    <row r="31" spans="1:5" x14ac:dyDescent="0.25">
      <c r="D31" s="55" t="s">
        <v>402</v>
      </c>
      <c r="E31" s="49" t="s">
        <v>403</v>
      </c>
    </row>
    <row r="32" spans="1:5" x14ac:dyDescent="0.25">
      <c r="D32" s="55" t="s">
        <v>404</v>
      </c>
      <c r="E32" s="49" t="s">
        <v>405</v>
      </c>
    </row>
    <row r="33" spans="4:5" x14ac:dyDescent="0.25">
      <c r="D33" s="55" t="s">
        <v>406</v>
      </c>
      <c r="E33" s="49" t="s">
        <v>407</v>
      </c>
    </row>
    <row r="34" spans="4:5" x14ac:dyDescent="0.25">
      <c r="D34" s="55" t="s">
        <v>408</v>
      </c>
      <c r="E34" s="49" t="s">
        <v>409</v>
      </c>
    </row>
    <row r="35" spans="4:5" x14ac:dyDescent="0.25">
      <c r="D35" s="55" t="s">
        <v>410</v>
      </c>
      <c r="E35" s="49" t="s">
        <v>411</v>
      </c>
    </row>
    <row r="36" spans="4:5" x14ac:dyDescent="0.25">
      <c r="D36" s="55" t="s">
        <v>412</v>
      </c>
      <c r="E36" s="49" t="s">
        <v>413</v>
      </c>
    </row>
    <row r="37" spans="4:5" x14ac:dyDescent="0.25">
      <c r="D37" s="55" t="s">
        <v>414</v>
      </c>
      <c r="E37" s="49" t="s">
        <v>415</v>
      </c>
    </row>
    <row r="38" spans="4:5" x14ac:dyDescent="0.25">
      <c r="D38" s="55" t="s">
        <v>416</v>
      </c>
      <c r="E38" s="49" t="s">
        <v>417</v>
      </c>
    </row>
    <row r="39" spans="4:5" x14ac:dyDescent="0.25">
      <c r="D39" s="56" t="s">
        <v>418</v>
      </c>
      <c r="E39" s="49" t="s">
        <v>419</v>
      </c>
    </row>
    <row r="40" spans="4:5" x14ac:dyDescent="0.25">
      <c r="D40" s="56" t="s">
        <v>420</v>
      </c>
      <c r="E40" s="49" t="s">
        <v>421</v>
      </c>
    </row>
    <row r="41" spans="4:5" x14ac:dyDescent="0.25">
      <c r="D41" s="55" t="s">
        <v>422</v>
      </c>
      <c r="E41" s="49" t="s">
        <v>423</v>
      </c>
    </row>
    <row r="42" spans="4:5" x14ac:dyDescent="0.25">
      <c r="D42" s="55" t="s">
        <v>424</v>
      </c>
      <c r="E42" s="49" t="s">
        <v>425</v>
      </c>
    </row>
    <row r="43" spans="4:5" x14ac:dyDescent="0.25">
      <c r="D43" s="56" t="s">
        <v>426</v>
      </c>
      <c r="E43" s="49" t="s">
        <v>427</v>
      </c>
    </row>
    <row r="44" spans="4:5" x14ac:dyDescent="0.25">
      <c r="D44" s="57" t="s">
        <v>428</v>
      </c>
      <c r="E44" s="49" t="s">
        <v>429</v>
      </c>
    </row>
    <row r="45" spans="4:5" x14ac:dyDescent="0.25">
      <c r="D45" s="51" t="s">
        <v>430</v>
      </c>
      <c r="E45" s="49" t="s">
        <v>431</v>
      </c>
    </row>
    <row r="46" spans="4:5" x14ac:dyDescent="0.25">
      <c r="D46" s="51" t="s">
        <v>432</v>
      </c>
      <c r="E46" s="49" t="s">
        <v>433</v>
      </c>
    </row>
    <row r="47" spans="4:5" x14ac:dyDescent="0.25">
      <c r="D47" s="51" t="s">
        <v>434</v>
      </c>
      <c r="E47" s="49" t="s">
        <v>435</v>
      </c>
    </row>
    <row r="48" spans="4:5" x14ac:dyDescent="0.25">
      <c r="D48" s="51" t="s">
        <v>436</v>
      </c>
      <c r="E48" s="49" t="s">
        <v>437</v>
      </c>
    </row>
    <row r="49" spans="4:4" x14ac:dyDescent="0.25">
      <c r="D49" s="54" t="s">
        <v>438</v>
      </c>
    </row>
    <row r="50" spans="4:4" x14ac:dyDescent="0.25">
      <c r="D50" s="51" t="s">
        <v>439</v>
      </c>
    </row>
    <row r="51" spans="4:4" x14ac:dyDescent="0.25">
      <c r="D51" s="51" t="s">
        <v>440</v>
      </c>
    </row>
    <row r="52" spans="4:4" x14ac:dyDescent="0.25">
      <c r="D52" s="54" t="s">
        <v>441</v>
      </c>
    </row>
    <row r="53" spans="4:4" x14ac:dyDescent="0.25">
      <c r="D53" s="57" t="s">
        <v>442</v>
      </c>
    </row>
    <row r="54" spans="4:4" x14ac:dyDescent="0.25">
      <c r="D54" s="57" t="s">
        <v>443</v>
      </c>
    </row>
    <row r="55" spans="4:4" x14ac:dyDescent="0.25">
      <c r="D55" s="57" t="s">
        <v>444</v>
      </c>
    </row>
    <row r="56" spans="4:4" x14ac:dyDescent="0.25">
      <c r="D56" s="57" t="s">
        <v>445</v>
      </c>
    </row>
  </sheetData>
  <mergeCells count="1">
    <mergeCell ref="D27:D30"/>
  </mergeCells>
  <pageMargins left="0.7" right="0.7" top="0.75" bottom="0.75" header="0.3" footer="0.3"/>
  <pageSetup scale="27"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AO45"/>
  <sheetViews>
    <sheetView topLeftCell="U36" zoomScale="70" zoomScaleNormal="70" workbookViewId="0">
      <selection activeCell="Y41" sqref="Y41:AE41"/>
    </sheetView>
  </sheetViews>
  <sheetFormatPr baseColWidth="10" defaultColWidth="10.85546875" defaultRowHeight="15" x14ac:dyDescent="0.25"/>
  <cols>
    <col min="1" max="1" width="38.42578125" style="2" customWidth="1"/>
    <col min="2" max="2" width="20.42578125" style="2" customWidth="1"/>
    <col min="3" max="3" width="20.7109375" style="2" customWidth="1"/>
    <col min="4" max="4" width="18" style="2" customWidth="1"/>
    <col min="5" max="5" width="14" style="2" customWidth="1"/>
    <col min="6" max="8" width="6.42578125" style="2" customWidth="1"/>
    <col min="9" max="14" width="20.7109375" style="2" customWidth="1"/>
    <col min="15" max="15" width="20.42578125" style="2" customWidth="1"/>
    <col min="16" max="16" width="32.42578125" style="2" customWidth="1"/>
    <col min="17" max="20" width="26" style="2" customWidth="1"/>
    <col min="21" max="24" width="23.42578125" style="2" customWidth="1"/>
    <col min="25" max="27" width="18.140625" style="2" customWidth="1"/>
    <col min="28" max="28" width="22.7109375" style="2" customWidth="1"/>
    <col min="29" max="29" width="19" style="2" customWidth="1"/>
    <col min="30" max="30" width="19.42578125" style="2" customWidth="1"/>
    <col min="31" max="31" width="20.42578125" style="2" customWidth="1"/>
    <col min="32" max="32" width="22.85546875" style="2" customWidth="1"/>
    <col min="33" max="33" width="18.42578125" style="2" bestFit="1" customWidth="1"/>
    <col min="34" max="34" width="8.42578125" style="2" customWidth="1"/>
    <col min="35" max="35" width="18.42578125" style="2" bestFit="1" customWidth="1"/>
    <col min="36" max="36" width="5.7109375" style="2" customWidth="1"/>
    <col min="37" max="37" width="18.42578125" style="2" bestFit="1" customWidth="1"/>
    <col min="38" max="38" width="4.7109375" style="2" customWidth="1"/>
    <col min="39" max="39" width="23" style="2" bestFit="1" customWidth="1"/>
    <col min="40" max="40" width="10.85546875" style="2"/>
    <col min="41" max="41" width="18.42578125" style="2" bestFit="1" customWidth="1"/>
    <col min="42" max="42" width="16.140625" style="2" customWidth="1"/>
    <col min="43" max="16384" width="10.85546875" style="2"/>
  </cols>
  <sheetData>
    <row r="1" spans="1:31" ht="32.25" customHeight="1" thickBot="1" x14ac:dyDescent="0.3">
      <c r="A1" s="216"/>
      <c r="B1" s="219" t="s">
        <v>0</v>
      </c>
      <c r="C1" s="220"/>
      <c r="D1" s="220"/>
      <c r="E1" s="220"/>
      <c r="F1" s="220"/>
      <c r="G1" s="220"/>
      <c r="H1" s="220"/>
      <c r="I1" s="220"/>
      <c r="J1" s="220"/>
      <c r="K1" s="220"/>
      <c r="L1" s="220"/>
      <c r="M1" s="220"/>
      <c r="N1" s="220"/>
      <c r="O1" s="220"/>
      <c r="P1" s="220"/>
      <c r="Q1" s="220"/>
      <c r="R1" s="220"/>
      <c r="S1" s="220"/>
      <c r="T1" s="220"/>
      <c r="U1" s="220"/>
      <c r="V1" s="220"/>
      <c r="W1" s="220"/>
      <c r="X1" s="220"/>
      <c r="Y1" s="220"/>
      <c r="Z1" s="220"/>
      <c r="AA1" s="221"/>
      <c r="AB1" s="228" t="s">
        <v>1</v>
      </c>
      <c r="AC1" s="229"/>
      <c r="AD1" s="229"/>
      <c r="AE1" s="230"/>
    </row>
    <row r="2" spans="1:31" ht="30.75" customHeight="1" thickBot="1" x14ac:dyDescent="0.3">
      <c r="A2" s="217"/>
      <c r="B2" s="219" t="s">
        <v>2</v>
      </c>
      <c r="C2" s="220"/>
      <c r="D2" s="220"/>
      <c r="E2" s="220"/>
      <c r="F2" s="220"/>
      <c r="G2" s="220"/>
      <c r="H2" s="220"/>
      <c r="I2" s="220"/>
      <c r="J2" s="220"/>
      <c r="K2" s="220"/>
      <c r="L2" s="220"/>
      <c r="M2" s="220"/>
      <c r="N2" s="220"/>
      <c r="O2" s="220"/>
      <c r="P2" s="220"/>
      <c r="Q2" s="220"/>
      <c r="R2" s="220"/>
      <c r="S2" s="220"/>
      <c r="T2" s="220"/>
      <c r="U2" s="220"/>
      <c r="V2" s="220"/>
      <c r="W2" s="220"/>
      <c r="X2" s="220"/>
      <c r="Y2" s="220"/>
      <c r="Z2" s="220"/>
      <c r="AA2" s="221"/>
      <c r="AB2" s="228" t="s">
        <v>3</v>
      </c>
      <c r="AC2" s="229"/>
      <c r="AD2" s="229"/>
      <c r="AE2" s="230"/>
    </row>
    <row r="3" spans="1:31" ht="24" customHeight="1" thickBot="1" x14ac:dyDescent="0.3">
      <c r="A3" s="217"/>
      <c r="B3" s="222" t="s">
        <v>4</v>
      </c>
      <c r="C3" s="223"/>
      <c r="D3" s="223"/>
      <c r="E3" s="223"/>
      <c r="F3" s="223"/>
      <c r="G3" s="223"/>
      <c r="H3" s="223"/>
      <c r="I3" s="223"/>
      <c r="J3" s="223"/>
      <c r="K3" s="223"/>
      <c r="L3" s="223"/>
      <c r="M3" s="223"/>
      <c r="N3" s="223"/>
      <c r="O3" s="223"/>
      <c r="P3" s="223"/>
      <c r="Q3" s="223"/>
      <c r="R3" s="223"/>
      <c r="S3" s="223"/>
      <c r="T3" s="223"/>
      <c r="U3" s="223"/>
      <c r="V3" s="223"/>
      <c r="W3" s="223"/>
      <c r="X3" s="223"/>
      <c r="Y3" s="223"/>
      <c r="Z3" s="223"/>
      <c r="AA3" s="224"/>
      <c r="AB3" s="228" t="s">
        <v>5</v>
      </c>
      <c r="AC3" s="229"/>
      <c r="AD3" s="229"/>
      <c r="AE3" s="230"/>
    </row>
    <row r="4" spans="1:31" ht="21.75" customHeight="1" thickBot="1" x14ac:dyDescent="0.3">
      <c r="A4" s="218"/>
      <c r="B4" s="225"/>
      <c r="C4" s="226"/>
      <c r="D4" s="226"/>
      <c r="E4" s="226"/>
      <c r="F4" s="226"/>
      <c r="G4" s="226"/>
      <c r="H4" s="226"/>
      <c r="I4" s="226"/>
      <c r="J4" s="226"/>
      <c r="K4" s="226"/>
      <c r="L4" s="226"/>
      <c r="M4" s="226"/>
      <c r="N4" s="226"/>
      <c r="O4" s="226"/>
      <c r="P4" s="226"/>
      <c r="Q4" s="226"/>
      <c r="R4" s="226"/>
      <c r="S4" s="226"/>
      <c r="T4" s="226"/>
      <c r="U4" s="226"/>
      <c r="V4" s="226"/>
      <c r="W4" s="226"/>
      <c r="X4" s="226"/>
      <c r="Y4" s="226"/>
      <c r="Z4" s="226"/>
      <c r="AA4" s="227"/>
      <c r="AB4" s="231" t="s">
        <v>6</v>
      </c>
      <c r="AC4" s="232"/>
      <c r="AD4" s="232"/>
      <c r="AE4" s="233"/>
    </row>
    <row r="5" spans="1:31" ht="9" customHeight="1" thickBot="1" x14ac:dyDescent="0.3">
      <c r="A5" s="3"/>
      <c r="B5" s="96"/>
      <c r="C5" s="97"/>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ht="15" customHeight="1" x14ac:dyDescent="0.25">
      <c r="A7" s="234" t="s">
        <v>7</v>
      </c>
      <c r="B7" s="235"/>
      <c r="C7" s="271" t="s">
        <v>31</v>
      </c>
      <c r="D7" s="234" t="s">
        <v>9</v>
      </c>
      <c r="E7" s="240"/>
      <c r="F7" s="240"/>
      <c r="G7" s="240"/>
      <c r="H7" s="235"/>
      <c r="I7" s="265">
        <v>45420</v>
      </c>
      <c r="J7" s="266"/>
      <c r="K7" s="234" t="s">
        <v>10</v>
      </c>
      <c r="L7" s="235"/>
      <c r="M7" s="257" t="s">
        <v>11</v>
      </c>
      <c r="N7" s="258"/>
      <c r="O7" s="243"/>
      <c r="P7" s="244"/>
      <c r="Q7" s="4"/>
      <c r="R7" s="4"/>
      <c r="S7" s="4"/>
      <c r="T7" s="4"/>
      <c r="U7" s="4"/>
      <c r="V7" s="4"/>
      <c r="W7" s="4"/>
      <c r="X7" s="4"/>
      <c r="Y7" s="4"/>
      <c r="Z7" s="5"/>
      <c r="AA7" s="4"/>
      <c r="AB7" s="4"/>
      <c r="AD7" s="7"/>
      <c r="AE7" s="8"/>
    </row>
    <row r="8" spans="1:31" ht="15" customHeight="1" x14ac:dyDescent="0.25">
      <c r="A8" s="236"/>
      <c r="B8" s="237"/>
      <c r="C8" s="272"/>
      <c r="D8" s="236"/>
      <c r="E8" s="241"/>
      <c r="F8" s="241"/>
      <c r="G8" s="241"/>
      <c r="H8" s="237"/>
      <c r="I8" s="267"/>
      <c r="J8" s="268"/>
      <c r="K8" s="236"/>
      <c r="L8" s="237"/>
      <c r="M8" s="274" t="s">
        <v>12</v>
      </c>
      <c r="N8" s="275"/>
      <c r="O8" s="259"/>
      <c r="P8" s="260"/>
      <c r="Q8" s="4"/>
      <c r="R8" s="4"/>
      <c r="S8" s="4"/>
      <c r="T8" s="4"/>
      <c r="U8" s="4"/>
      <c r="V8" s="4"/>
      <c r="W8" s="4"/>
      <c r="X8" s="4"/>
      <c r="Y8" s="4"/>
      <c r="Z8" s="5"/>
      <c r="AA8" s="4"/>
      <c r="AB8" s="4"/>
      <c r="AD8" s="7"/>
      <c r="AE8" s="8"/>
    </row>
    <row r="9" spans="1:31" ht="15.75" customHeight="1" thickBot="1" x14ac:dyDescent="0.3">
      <c r="A9" s="238"/>
      <c r="B9" s="239"/>
      <c r="C9" s="273"/>
      <c r="D9" s="238"/>
      <c r="E9" s="242"/>
      <c r="F9" s="242"/>
      <c r="G9" s="242"/>
      <c r="H9" s="239"/>
      <c r="I9" s="269"/>
      <c r="J9" s="270"/>
      <c r="K9" s="238"/>
      <c r="L9" s="239"/>
      <c r="M9" s="261" t="s">
        <v>13</v>
      </c>
      <c r="N9" s="262"/>
      <c r="O9" s="263" t="s">
        <v>14</v>
      </c>
      <c r="P9" s="264"/>
      <c r="Q9" s="4"/>
      <c r="R9" s="4"/>
      <c r="S9" s="4"/>
      <c r="T9" s="4"/>
      <c r="U9" s="4"/>
      <c r="V9" s="4"/>
      <c r="W9" s="4"/>
      <c r="X9" s="4"/>
      <c r="Y9" s="4"/>
      <c r="Z9" s="5"/>
      <c r="AA9" s="4"/>
      <c r="AB9" s="4"/>
      <c r="AD9" s="7"/>
      <c r="AE9" s="8"/>
    </row>
    <row r="10" spans="1:31" ht="15" customHeight="1" thickBot="1" x14ac:dyDescent="0.3">
      <c r="A10" s="74"/>
      <c r="B10" s="75"/>
      <c r="C10" s="75"/>
      <c r="D10" s="9"/>
      <c r="E10" s="9"/>
      <c r="F10" s="9"/>
      <c r="G10" s="9"/>
      <c r="H10" s="9"/>
      <c r="I10" s="71"/>
      <c r="J10" s="71"/>
      <c r="K10" s="9"/>
      <c r="L10" s="9"/>
      <c r="M10" s="72"/>
      <c r="N10" s="72"/>
      <c r="O10" s="73"/>
      <c r="P10" s="73"/>
      <c r="Q10" s="75"/>
      <c r="R10" s="75"/>
      <c r="S10" s="75"/>
      <c r="T10" s="75"/>
      <c r="U10" s="75"/>
      <c r="V10" s="75"/>
      <c r="W10" s="75"/>
      <c r="X10" s="75"/>
      <c r="Y10" s="75"/>
      <c r="Z10" s="76"/>
      <c r="AA10" s="75"/>
      <c r="AB10" s="75"/>
      <c r="AD10" s="77"/>
      <c r="AE10" s="78"/>
    </row>
    <row r="11" spans="1:31" ht="15" customHeight="1" x14ac:dyDescent="0.25">
      <c r="A11" s="234" t="s">
        <v>15</v>
      </c>
      <c r="B11" s="235"/>
      <c r="C11" s="245" t="s">
        <v>16</v>
      </c>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7"/>
    </row>
    <row r="12" spans="1:31" ht="15" customHeight="1" x14ac:dyDescent="0.25">
      <c r="A12" s="236"/>
      <c r="B12" s="237"/>
      <c r="C12" s="248"/>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50"/>
    </row>
    <row r="13" spans="1:31" ht="15" customHeight="1" thickBot="1" x14ac:dyDescent="0.3">
      <c r="A13" s="238"/>
      <c r="B13" s="239"/>
      <c r="C13" s="251"/>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3"/>
    </row>
    <row r="14" spans="1:31" ht="9" customHeight="1" thickBot="1" x14ac:dyDescent="0.3">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
      <c r="A15" s="214" t="s">
        <v>17</v>
      </c>
      <c r="B15" s="215"/>
      <c r="C15" s="254" t="s">
        <v>18</v>
      </c>
      <c r="D15" s="255"/>
      <c r="E15" s="255"/>
      <c r="F15" s="255"/>
      <c r="G15" s="255"/>
      <c r="H15" s="255"/>
      <c r="I15" s="255"/>
      <c r="J15" s="255"/>
      <c r="K15" s="256"/>
      <c r="L15" s="204" t="s">
        <v>19</v>
      </c>
      <c r="M15" s="205"/>
      <c r="N15" s="205"/>
      <c r="O15" s="205"/>
      <c r="P15" s="205"/>
      <c r="Q15" s="206"/>
      <c r="R15" s="207" t="s">
        <v>20</v>
      </c>
      <c r="S15" s="208"/>
      <c r="T15" s="208"/>
      <c r="U15" s="208"/>
      <c r="V15" s="208"/>
      <c r="W15" s="208"/>
      <c r="X15" s="209"/>
      <c r="Y15" s="204" t="s">
        <v>21</v>
      </c>
      <c r="Z15" s="206"/>
      <c r="AA15" s="194" t="s">
        <v>22</v>
      </c>
      <c r="AB15" s="195"/>
      <c r="AC15" s="195"/>
      <c r="AD15" s="195"/>
      <c r="AE15" s="196"/>
    </row>
    <row r="16" spans="1:31" ht="9" customHeight="1" thickBot="1" x14ac:dyDescent="0.3">
      <c r="A16" s="6"/>
      <c r="B16" s="4"/>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D16" s="7"/>
      <c r="AE16" s="8"/>
    </row>
    <row r="17" spans="1:33" s="16" customFormat="1" ht="37.5" customHeight="1" thickBot="1" x14ac:dyDescent="0.3">
      <c r="A17" s="214" t="s">
        <v>23</v>
      </c>
      <c r="B17" s="215"/>
      <c r="C17" s="194" t="s">
        <v>95</v>
      </c>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6"/>
    </row>
    <row r="18" spans="1:33" ht="16.5" customHeight="1" thickBot="1" x14ac:dyDescent="0.3">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3" ht="32.1" customHeight="1" thickBot="1" x14ac:dyDescent="0.3">
      <c r="A19" s="204" t="s">
        <v>25</v>
      </c>
      <c r="B19" s="205"/>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6"/>
      <c r="AF19" s="20"/>
    </row>
    <row r="20" spans="1:33" ht="32.1" customHeight="1" thickBot="1" x14ac:dyDescent="0.3">
      <c r="A20" s="99" t="s">
        <v>26</v>
      </c>
      <c r="B20" s="201" t="s">
        <v>27</v>
      </c>
      <c r="C20" s="202"/>
      <c r="D20" s="202"/>
      <c r="E20" s="202"/>
      <c r="F20" s="202"/>
      <c r="G20" s="202"/>
      <c r="H20" s="202"/>
      <c r="I20" s="202"/>
      <c r="J20" s="202"/>
      <c r="K20" s="202"/>
      <c r="L20" s="202"/>
      <c r="M20" s="202"/>
      <c r="N20" s="202"/>
      <c r="O20" s="203"/>
      <c r="P20" s="204" t="s">
        <v>28</v>
      </c>
      <c r="Q20" s="205"/>
      <c r="R20" s="205"/>
      <c r="S20" s="205"/>
      <c r="T20" s="205"/>
      <c r="U20" s="205"/>
      <c r="V20" s="205"/>
      <c r="W20" s="205"/>
      <c r="X20" s="205"/>
      <c r="Y20" s="205"/>
      <c r="Z20" s="205"/>
      <c r="AA20" s="205"/>
      <c r="AB20" s="205"/>
      <c r="AC20" s="205"/>
      <c r="AD20" s="205"/>
      <c r="AE20" s="206"/>
      <c r="AF20" s="20"/>
    </row>
    <row r="21" spans="1:33" ht="32.1" customHeight="1" thickBot="1" x14ac:dyDescent="0.3">
      <c r="A21" s="137">
        <v>30702542</v>
      </c>
      <c r="B21" s="172" t="s">
        <v>29</v>
      </c>
      <c r="C21" s="168" t="s">
        <v>8</v>
      </c>
      <c r="D21" s="168" t="s">
        <v>30</v>
      </c>
      <c r="E21" s="168" t="s">
        <v>31</v>
      </c>
      <c r="F21" s="168" t="s">
        <v>32</v>
      </c>
      <c r="G21" s="168" t="s">
        <v>33</v>
      </c>
      <c r="H21" s="168" t="s">
        <v>34</v>
      </c>
      <c r="I21" s="168" t="s">
        <v>35</v>
      </c>
      <c r="J21" s="168" t="s">
        <v>36</v>
      </c>
      <c r="K21" s="168" t="s">
        <v>37</v>
      </c>
      <c r="L21" s="168" t="s">
        <v>38</v>
      </c>
      <c r="M21" s="168" t="s">
        <v>39</v>
      </c>
      <c r="N21" s="168" t="s">
        <v>40</v>
      </c>
      <c r="O21" s="173" t="s">
        <v>41</v>
      </c>
      <c r="P21" s="135"/>
      <c r="Q21" s="99" t="s">
        <v>29</v>
      </c>
      <c r="R21" s="100" t="s">
        <v>8</v>
      </c>
      <c r="S21" s="100" t="s">
        <v>30</v>
      </c>
      <c r="T21" s="100" t="s">
        <v>31</v>
      </c>
      <c r="U21" s="100" t="s">
        <v>32</v>
      </c>
      <c r="V21" s="100" t="s">
        <v>33</v>
      </c>
      <c r="W21" s="100" t="s">
        <v>34</v>
      </c>
      <c r="X21" s="100" t="s">
        <v>35</v>
      </c>
      <c r="Y21" s="100" t="s">
        <v>36</v>
      </c>
      <c r="Z21" s="100" t="s">
        <v>37</v>
      </c>
      <c r="AA21" s="100" t="s">
        <v>38</v>
      </c>
      <c r="AB21" s="100" t="s">
        <v>39</v>
      </c>
      <c r="AC21" s="100" t="s">
        <v>40</v>
      </c>
      <c r="AD21" s="134" t="s">
        <v>42</v>
      </c>
      <c r="AE21" s="134" t="s">
        <v>43</v>
      </c>
      <c r="AF21" s="1"/>
    </row>
    <row r="22" spans="1:33" ht="32.1" customHeight="1" x14ac:dyDescent="0.25">
      <c r="A22" s="169" t="s">
        <v>44</v>
      </c>
      <c r="B22" s="101">
        <v>21210542</v>
      </c>
      <c r="C22" s="102"/>
      <c r="D22" s="102">
        <v>9492000</v>
      </c>
      <c r="E22" s="102"/>
      <c r="F22" s="102"/>
      <c r="G22" s="102"/>
      <c r="H22" s="102"/>
      <c r="I22" s="102"/>
      <c r="J22" s="102"/>
      <c r="K22" s="102"/>
      <c r="L22" s="102"/>
      <c r="M22" s="102"/>
      <c r="N22" s="102">
        <f>SUM(B22:M22)</f>
        <v>30702542</v>
      </c>
      <c r="O22" s="103"/>
      <c r="P22" s="179" t="s">
        <v>45</v>
      </c>
      <c r="Q22" s="101">
        <v>1982706500</v>
      </c>
      <c r="R22" s="102"/>
      <c r="S22" s="102"/>
      <c r="T22" s="102"/>
      <c r="U22" s="102"/>
      <c r="V22" s="102"/>
      <c r="W22" s="102"/>
      <c r="X22" s="102">
        <v>1336504500</v>
      </c>
      <c r="Y22" s="102"/>
      <c r="Z22" s="102"/>
      <c r="AA22" s="102"/>
      <c r="AB22" s="102"/>
      <c r="AC22" s="102">
        <f>SUM(Q22:AB22)</f>
        <v>3319211000</v>
      </c>
      <c r="AD22" s="175"/>
      <c r="AE22" s="103"/>
      <c r="AF22" s="1"/>
    </row>
    <row r="23" spans="1:33" ht="32.1" customHeight="1" x14ac:dyDescent="0.25">
      <c r="A23" s="170" t="s">
        <v>46</v>
      </c>
      <c r="B23" s="80">
        <v>0</v>
      </c>
      <c r="C23" s="79">
        <v>0</v>
      </c>
      <c r="D23" s="79">
        <v>0</v>
      </c>
      <c r="E23" s="79">
        <v>9492000</v>
      </c>
      <c r="F23" s="79"/>
      <c r="G23" s="79"/>
      <c r="H23" s="79"/>
      <c r="I23" s="79"/>
      <c r="J23" s="79"/>
      <c r="K23" s="79"/>
      <c r="L23" s="79"/>
      <c r="M23" s="79"/>
      <c r="N23" s="79">
        <f>SUM(B23:M23)</f>
        <v>9492000</v>
      </c>
      <c r="O23" s="81" t="str">
        <f>IFERROR(N23/(SUMIF(B23:M23,"&gt;0",B22:M22))," ")</f>
        <v xml:space="preserve"> </v>
      </c>
      <c r="P23" s="180" t="s">
        <v>47</v>
      </c>
      <c r="Q23" s="80">
        <v>1346000500</v>
      </c>
      <c r="R23" s="79">
        <v>283818000</v>
      </c>
      <c r="S23" s="79">
        <v>78755600</v>
      </c>
      <c r="T23" s="79">
        <f>50202704-18589434</f>
        <v>31613270</v>
      </c>
      <c r="U23" s="79"/>
      <c r="V23" s="79"/>
      <c r="W23" s="79"/>
      <c r="X23" s="79"/>
      <c r="Y23" s="79"/>
      <c r="Z23" s="79"/>
      <c r="AA23" s="79"/>
      <c r="AB23" s="79"/>
      <c r="AC23" s="79">
        <f>SUM(Q23:AB23)</f>
        <v>1740187370</v>
      </c>
      <c r="AD23" s="177">
        <f>AC23/SUM(Q22:T22)</f>
        <v>0.87768278865278349</v>
      </c>
      <c r="AE23" s="81">
        <f>AC23/AC22</f>
        <v>0.52427741713316811</v>
      </c>
      <c r="AF23" s="1"/>
      <c r="AG23" s="138"/>
    </row>
    <row r="24" spans="1:33" ht="32.1" customHeight="1" x14ac:dyDescent="0.25">
      <c r="A24" s="170" t="s">
        <v>48</v>
      </c>
      <c r="B24" s="80">
        <f>+A21-B23</f>
        <v>30702542</v>
      </c>
      <c r="C24" s="79">
        <f>+B24-C23</f>
        <v>30702542</v>
      </c>
      <c r="D24" s="79">
        <f>+C24-D23</f>
        <v>30702542</v>
      </c>
      <c r="E24" s="79">
        <f>+D24-E23</f>
        <v>21210542</v>
      </c>
      <c r="F24" s="79"/>
      <c r="G24" s="79"/>
      <c r="H24" s="79"/>
      <c r="I24" s="79"/>
      <c r="J24" s="79"/>
      <c r="K24" s="79"/>
      <c r="L24" s="79"/>
      <c r="M24" s="79"/>
      <c r="N24" s="79">
        <f>MIN(B24:M24)</f>
        <v>21210542</v>
      </c>
      <c r="O24" s="104"/>
      <c r="P24" s="180" t="s">
        <v>44</v>
      </c>
      <c r="Q24" s="80"/>
      <c r="R24" s="79">
        <v>148500500</v>
      </c>
      <c r="S24" s="79">
        <v>297001000</v>
      </c>
      <c r="T24" s="79">
        <v>297001000</v>
      </c>
      <c r="U24" s="79">
        <v>297001000</v>
      </c>
      <c r="V24" s="79">
        <f>297001000+52200000</f>
        <v>349201000</v>
      </c>
      <c r="W24" s="79">
        <v>297001000</v>
      </c>
      <c r="X24" s="79">
        <v>297001000</v>
      </c>
      <c r="Y24" s="79">
        <v>297001000</v>
      </c>
      <c r="Z24" s="79">
        <v>297001000</v>
      </c>
      <c r="AA24" s="79">
        <v>297001000</v>
      </c>
      <c r="AB24" s="79">
        <f>297001000+148500500</f>
        <v>445501500</v>
      </c>
      <c r="AC24" s="79">
        <f>SUM(Q24:AB24)</f>
        <v>3319211000</v>
      </c>
      <c r="AD24" s="177"/>
      <c r="AE24" s="104"/>
      <c r="AF24" s="1"/>
    </row>
    <row r="25" spans="1:33" ht="32.1" customHeight="1" thickBot="1" x14ac:dyDescent="0.3">
      <c r="A25" s="171" t="s">
        <v>49</v>
      </c>
      <c r="B25" s="111">
        <v>6856000</v>
      </c>
      <c r="C25" s="112">
        <v>14354542</v>
      </c>
      <c r="D25" s="112">
        <v>0</v>
      </c>
      <c r="E25" s="112">
        <v>0</v>
      </c>
      <c r="F25" s="112"/>
      <c r="G25" s="112"/>
      <c r="H25" s="112"/>
      <c r="I25" s="112"/>
      <c r="J25" s="112"/>
      <c r="K25" s="112"/>
      <c r="L25" s="112"/>
      <c r="M25" s="112"/>
      <c r="N25" s="112">
        <f>SUM(B25:M25)</f>
        <v>21210542</v>
      </c>
      <c r="O25" s="113">
        <f>+N25/N24</f>
        <v>1</v>
      </c>
      <c r="P25" s="181" t="s">
        <v>49</v>
      </c>
      <c r="Q25" s="111"/>
      <c r="R25" s="112">
        <v>82611001</v>
      </c>
      <c r="S25" s="112">
        <v>237366833</v>
      </c>
      <c r="T25" s="112">
        <v>261127367</v>
      </c>
      <c r="U25" s="112"/>
      <c r="V25" s="112"/>
      <c r="W25" s="112"/>
      <c r="X25" s="112"/>
      <c r="Y25" s="112"/>
      <c r="Z25" s="112"/>
      <c r="AA25" s="112"/>
      <c r="AB25" s="112"/>
      <c r="AC25" s="112">
        <f>SUM(Q25:AB25)</f>
        <v>581105201</v>
      </c>
      <c r="AD25" s="178">
        <f>AC25/SUM(Q24:T24)</f>
        <v>0.78263063222009355</v>
      </c>
      <c r="AE25" s="113">
        <f>AC25/AC24</f>
        <v>0.17507329332181654</v>
      </c>
      <c r="AF25" s="1"/>
    </row>
    <row r="26" spans="1:33" customFormat="1" ht="16.5" customHeight="1" thickBot="1" x14ac:dyDescent="0.3"/>
    <row r="27" spans="1:33" ht="33.950000000000003" customHeight="1" x14ac:dyDescent="0.25">
      <c r="A27" s="276" t="s">
        <v>50</v>
      </c>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8"/>
    </row>
    <row r="28" spans="1:33" ht="15" customHeight="1" x14ac:dyDescent="0.25">
      <c r="A28" s="213" t="s">
        <v>51</v>
      </c>
      <c r="B28" s="197" t="s">
        <v>52</v>
      </c>
      <c r="C28" s="197"/>
      <c r="D28" s="197" t="s">
        <v>53</v>
      </c>
      <c r="E28" s="197"/>
      <c r="F28" s="197"/>
      <c r="G28" s="197"/>
      <c r="H28" s="197"/>
      <c r="I28" s="197"/>
      <c r="J28" s="197"/>
      <c r="K28" s="197"/>
      <c r="L28" s="197"/>
      <c r="M28" s="197"/>
      <c r="N28" s="197"/>
      <c r="O28" s="197"/>
      <c r="P28" s="197" t="s">
        <v>40</v>
      </c>
      <c r="Q28" s="197" t="s">
        <v>54</v>
      </c>
      <c r="R28" s="197"/>
      <c r="S28" s="197"/>
      <c r="T28" s="197"/>
      <c r="U28" s="197"/>
      <c r="V28" s="197"/>
      <c r="W28" s="197"/>
      <c r="X28" s="197"/>
      <c r="Y28" s="197" t="s">
        <v>55</v>
      </c>
      <c r="Z28" s="197"/>
      <c r="AA28" s="197"/>
      <c r="AB28" s="197"/>
      <c r="AC28" s="197"/>
      <c r="AD28" s="197"/>
      <c r="AE28" s="198"/>
    </row>
    <row r="29" spans="1:33" ht="27" customHeight="1" x14ac:dyDescent="0.25">
      <c r="A29" s="213"/>
      <c r="B29" s="197"/>
      <c r="C29" s="197"/>
      <c r="D29" s="95" t="s">
        <v>29</v>
      </c>
      <c r="E29" s="95" t="s">
        <v>8</v>
      </c>
      <c r="F29" s="95" t="s">
        <v>30</v>
      </c>
      <c r="G29" s="95" t="s">
        <v>31</v>
      </c>
      <c r="H29" s="95" t="s">
        <v>32</v>
      </c>
      <c r="I29" s="95" t="s">
        <v>33</v>
      </c>
      <c r="J29" s="95" t="s">
        <v>34</v>
      </c>
      <c r="K29" s="95" t="s">
        <v>35</v>
      </c>
      <c r="L29" s="95" t="s">
        <v>36</v>
      </c>
      <c r="M29" s="95" t="s">
        <v>37</v>
      </c>
      <c r="N29" s="95" t="s">
        <v>38</v>
      </c>
      <c r="O29" s="95" t="s">
        <v>39</v>
      </c>
      <c r="P29" s="197"/>
      <c r="Q29" s="197"/>
      <c r="R29" s="197"/>
      <c r="S29" s="197"/>
      <c r="T29" s="197"/>
      <c r="U29" s="197"/>
      <c r="V29" s="197"/>
      <c r="W29" s="197"/>
      <c r="X29" s="197"/>
      <c r="Y29" s="197"/>
      <c r="Z29" s="197"/>
      <c r="AA29" s="197"/>
      <c r="AB29" s="197"/>
      <c r="AC29" s="197"/>
      <c r="AD29" s="197"/>
      <c r="AE29" s="198"/>
    </row>
    <row r="30" spans="1:33" ht="42" customHeight="1" thickBot="1" x14ac:dyDescent="0.3">
      <c r="A30" s="105"/>
      <c r="B30" s="211"/>
      <c r="C30" s="211"/>
      <c r="D30" s="98"/>
      <c r="E30" s="98"/>
      <c r="F30" s="98"/>
      <c r="G30" s="98"/>
      <c r="H30" s="98"/>
      <c r="I30" s="98"/>
      <c r="J30" s="98"/>
      <c r="K30" s="98"/>
      <c r="L30" s="98"/>
      <c r="M30" s="98"/>
      <c r="N30" s="98"/>
      <c r="O30" s="98"/>
      <c r="P30" s="106">
        <f>SUM(D30:O30)</f>
        <v>0</v>
      </c>
      <c r="Q30" s="210"/>
      <c r="R30" s="210"/>
      <c r="S30" s="210"/>
      <c r="T30" s="210"/>
      <c r="U30" s="210"/>
      <c r="V30" s="210"/>
      <c r="W30" s="210"/>
      <c r="X30" s="210"/>
      <c r="Y30" s="199" t="s">
        <v>486</v>
      </c>
      <c r="Z30" s="199"/>
      <c r="AA30" s="199"/>
      <c r="AB30" s="199"/>
      <c r="AC30" s="199"/>
      <c r="AD30" s="199"/>
      <c r="AE30" s="200"/>
    </row>
    <row r="31" spans="1:33" ht="12" customHeight="1" thickBot="1" x14ac:dyDescent="0.3">
      <c r="A31" s="114"/>
      <c r="B31" s="115"/>
      <c r="C31" s="115"/>
      <c r="D31" s="9"/>
      <c r="E31" s="9"/>
      <c r="F31" s="9"/>
      <c r="G31" s="9"/>
      <c r="H31" s="9"/>
      <c r="I31" s="9"/>
      <c r="J31" s="9"/>
      <c r="K31" s="9"/>
      <c r="L31" s="9"/>
      <c r="M31" s="9"/>
      <c r="N31" s="9"/>
      <c r="O31" s="9"/>
      <c r="P31" s="116"/>
      <c r="Q31" s="117"/>
      <c r="R31" s="117"/>
      <c r="S31" s="117"/>
      <c r="T31" s="117"/>
      <c r="U31" s="117"/>
      <c r="V31" s="117"/>
      <c r="W31" s="117"/>
      <c r="X31" s="117"/>
      <c r="Y31" s="117"/>
      <c r="Z31" s="117"/>
      <c r="AA31" s="117"/>
      <c r="AB31" s="117"/>
      <c r="AC31" s="117"/>
      <c r="AD31" s="117"/>
      <c r="AE31" s="118"/>
    </row>
    <row r="32" spans="1:33" ht="45" customHeight="1" x14ac:dyDescent="0.25">
      <c r="A32" s="245" t="s">
        <v>56</v>
      </c>
      <c r="B32" s="246"/>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7"/>
    </row>
    <row r="33" spans="1:41" ht="23.1" customHeight="1" x14ac:dyDescent="0.25">
      <c r="A33" s="213" t="s">
        <v>57</v>
      </c>
      <c r="B33" s="197" t="s">
        <v>58</v>
      </c>
      <c r="C33" s="197" t="s">
        <v>52</v>
      </c>
      <c r="D33" s="197" t="s">
        <v>59</v>
      </c>
      <c r="E33" s="197"/>
      <c r="F33" s="197"/>
      <c r="G33" s="197"/>
      <c r="H33" s="197"/>
      <c r="I33" s="197"/>
      <c r="J33" s="197"/>
      <c r="K33" s="197"/>
      <c r="L33" s="197"/>
      <c r="M33" s="197"/>
      <c r="N33" s="197"/>
      <c r="O33" s="197"/>
      <c r="P33" s="197"/>
      <c r="Q33" s="197" t="s">
        <v>60</v>
      </c>
      <c r="R33" s="197"/>
      <c r="S33" s="197"/>
      <c r="T33" s="197"/>
      <c r="U33" s="197"/>
      <c r="V33" s="197"/>
      <c r="W33" s="197"/>
      <c r="X33" s="197"/>
      <c r="Y33" s="197"/>
      <c r="Z33" s="197"/>
      <c r="AA33" s="197"/>
      <c r="AB33" s="197"/>
      <c r="AC33" s="197"/>
      <c r="AD33" s="197"/>
      <c r="AE33" s="198"/>
      <c r="AG33" s="21"/>
      <c r="AH33" s="21"/>
      <c r="AI33" s="21"/>
      <c r="AJ33" s="21"/>
      <c r="AK33" s="21"/>
      <c r="AL33" s="21"/>
      <c r="AM33" s="21"/>
      <c r="AN33" s="21"/>
      <c r="AO33" s="21"/>
    </row>
    <row r="34" spans="1:41" ht="27" customHeight="1" x14ac:dyDescent="0.25">
      <c r="A34" s="213"/>
      <c r="B34" s="197"/>
      <c r="C34" s="282"/>
      <c r="D34" s="95" t="s">
        <v>29</v>
      </c>
      <c r="E34" s="95" t="s">
        <v>8</v>
      </c>
      <c r="F34" s="95" t="s">
        <v>30</v>
      </c>
      <c r="G34" s="95" t="s">
        <v>31</v>
      </c>
      <c r="H34" s="95" t="s">
        <v>32</v>
      </c>
      <c r="I34" s="95" t="s">
        <v>33</v>
      </c>
      <c r="J34" s="95" t="s">
        <v>34</v>
      </c>
      <c r="K34" s="95" t="s">
        <v>35</v>
      </c>
      <c r="L34" s="95" t="s">
        <v>36</v>
      </c>
      <c r="M34" s="95" t="s">
        <v>37</v>
      </c>
      <c r="N34" s="95" t="s">
        <v>38</v>
      </c>
      <c r="O34" s="95" t="s">
        <v>39</v>
      </c>
      <c r="P34" s="95" t="s">
        <v>40</v>
      </c>
      <c r="Q34" s="279" t="s">
        <v>61</v>
      </c>
      <c r="R34" s="280"/>
      <c r="S34" s="280"/>
      <c r="T34" s="281"/>
      <c r="U34" s="197" t="s">
        <v>62</v>
      </c>
      <c r="V34" s="197"/>
      <c r="W34" s="197"/>
      <c r="X34" s="197"/>
      <c r="Y34" s="197" t="s">
        <v>63</v>
      </c>
      <c r="Z34" s="197"/>
      <c r="AA34" s="197"/>
      <c r="AB34" s="197"/>
      <c r="AC34" s="197" t="s">
        <v>64</v>
      </c>
      <c r="AD34" s="197"/>
      <c r="AE34" s="198"/>
      <c r="AG34" s="21"/>
      <c r="AH34" s="21"/>
      <c r="AI34" s="21"/>
      <c r="AJ34" s="21"/>
      <c r="AK34" s="21"/>
      <c r="AL34" s="21"/>
      <c r="AM34" s="21"/>
      <c r="AN34" s="21"/>
      <c r="AO34" s="21"/>
    </row>
    <row r="35" spans="1:41" ht="159.75" customHeight="1" x14ac:dyDescent="0.25">
      <c r="A35" s="297" t="s">
        <v>95</v>
      </c>
      <c r="B35" s="299">
        <v>0.4</v>
      </c>
      <c r="C35" s="23" t="s">
        <v>66</v>
      </c>
      <c r="D35" s="22">
        <v>11</v>
      </c>
      <c r="E35" s="22">
        <v>20</v>
      </c>
      <c r="F35" s="22">
        <v>90</v>
      </c>
      <c r="G35" s="22">
        <v>100</v>
      </c>
      <c r="H35" s="22">
        <v>131</v>
      </c>
      <c r="I35" s="22"/>
      <c r="J35" s="22"/>
      <c r="K35" s="22"/>
      <c r="L35" s="22"/>
      <c r="M35" s="22"/>
      <c r="N35" s="22"/>
      <c r="O35" s="22"/>
      <c r="P35" s="89">
        <f>SUM(D35:O35)</f>
        <v>352</v>
      </c>
      <c r="Q35" s="308" t="s">
        <v>509</v>
      </c>
      <c r="R35" s="309"/>
      <c r="S35" s="309"/>
      <c r="T35" s="310"/>
      <c r="U35" s="283" t="s">
        <v>510</v>
      </c>
      <c r="V35" s="283"/>
      <c r="W35" s="283"/>
      <c r="X35" s="283"/>
      <c r="Y35" s="285" t="s">
        <v>455</v>
      </c>
      <c r="Z35" s="285"/>
      <c r="AA35" s="285"/>
      <c r="AB35" s="285"/>
      <c r="AC35" s="285" t="s">
        <v>96</v>
      </c>
      <c r="AD35" s="285"/>
      <c r="AE35" s="286"/>
      <c r="AG35" s="21"/>
      <c r="AH35" s="21"/>
      <c r="AI35" s="21"/>
      <c r="AJ35" s="21"/>
      <c r="AK35" s="21"/>
      <c r="AL35" s="21"/>
      <c r="AM35" s="21"/>
      <c r="AN35" s="21"/>
      <c r="AO35" s="21"/>
    </row>
    <row r="36" spans="1:41" ht="159.75" customHeight="1" thickBot="1" x14ac:dyDescent="0.3">
      <c r="A36" s="298"/>
      <c r="B36" s="300"/>
      <c r="C36" s="24" t="s">
        <v>69</v>
      </c>
      <c r="D36" s="139">
        <v>1</v>
      </c>
      <c r="E36" s="139">
        <v>41</v>
      </c>
      <c r="F36" s="139">
        <v>101</v>
      </c>
      <c r="G36" s="140">
        <v>127</v>
      </c>
      <c r="H36" s="140"/>
      <c r="I36" s="25"/>
      <c r="J36" s="25"/>
      <c r="K36" s="25"/>
      <c r="L36" s="25"/>
      <c r="M36" s="25"/>
      <c r="N36" s="25"/>
      <c r="O36" s="25"/>
      <c r="P36" s="163">
        <f>SUM(D36:O36)</f>
        <v>270</v>
      </c>
      <c r="Q36" s="311"/>
      <c r="R36" s="312"/>
      <c r="S36" s="312"/>
      <c r="T36" s="313"/>
      <c r="U36" s="284"/>
      <c r="V36" s="284"/>
      <c r="W36" s="284"/>
      <c r="X36" s="284"/>
      <c r="Y36" s="287"/>
      <c r="Z36" s="287"/>
      <c r="AA36" s="287"/>
      <c r="AB36" s="287"/>
      <c r="AC36" s="287"/>
      <c r="AD36" s="287"/>
      <c r="AE36" s="288"/>
      <c r="AG36" s="21"/>
      <c r="AH36" s="21"/>
      <c r="AI36" s="21"/>
      <c r="AJ36" s="21"/>
      <c r="AK36" s="21"/>
      <c r="AL36" s="21"/>
      <c r="AM36" s="21"/>
      <c r="AN36" s="21"/>
      <c r="AO36" s="21"/>
    </row>
    <row r="37" spans="1:41" customFormat="1" ht="17.25" customHeight="1" thickBot="1" x14ac:dyDescent="0.3"/>
    <row r="38" spans="1:41" ht="45" customHeight="1" thickBot="1" x14ac:dyDescent="0.3">
      <c r="A38" s="245" t="s">
        <v>70</v>
      </c>
      <c r="B38" s="24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7"/>
      <c r="AG38" s="21"/>
      <c r="AH38" s="21"/>
      <c r="AI38" s="21"/>
      <c r="AJ38" s="21"/>
      <c r="AK38" s="21"/>
      <c r="AL38" s="21"/>
      <c r="AM38" s="21"/>
      <c r="AN38" s="21"/>
      <c r="AO38" s="21"/>
    </row>
    <row r="39" spans="1:41" ht="26.1" customHeight="1" x14ac:dyDescent="0.25">
      <c r="A39" s="301" t="s">
        <v>71</v>
      </c>
      <c r="B39" s="289" t="s">
        <v>72</v>
      </c>
      <c r="C39" s="303" t="s">
        <v>73</v>
      </c>
      <c r="D39" s="305" t="s">
        <v>74</v>
      </c>
      <c r="E39" s="306"/>
      <c r="F39" s="306"/>
      <c r="G39" s="306"/>
      <c r="H39" s="306"/>
      <c r="I39" s="306"/>
      <c r="J39" s="306"/>
      <c r="K39" s="306"/>
      <c r="L39" s="306"/>
      <c r="M39" s="306"/>
      <c r="N39" s="306"/>
      <c r="O39" s="306"/>
      <c r="P39" s="307"/>
      <c r="Q39" s="289" t="s">
        <v>75</v>
      </c>
      <c r="R39" s="289"/>
      <c r="S39" s="289"/>
      <c r="T39" s="289"/>
      <c r="U39" s="289"/>
      <c r="V39" s="289"/>
      <c r="W39" s="289"/>
      <c r="X39" s="289"/>
      <c r="Y39" s="289"/>
      <c r="Z39" s="289"/>
      <c r="AA39" s="289"/>
      <c r="AB39" s="289"/>
      <c r="AC39" s="289"/>
      <c r="AD39" s="289"/>
      <c r="AE39" s="290"/>
      <c r="AG39" s="21"/>
      <c r="AH39" s="21"/>
      <c r="AI39" s="21"/>
      <c r="AJ39" s="21"/>
      <c r="AK39" s="21"/>
      <c r="AL39" s="21"/>
      <c r="AM39" s="21"/>
      <c r="AN39" s="21"/>
      <c r="AO39" s="21"/>
    </row>
    <row r="40" spans="1:41" ht="26.1" customHeight="1" x14ac:dyDescent="0.25">
      <c r="A40" s="213"/>
      <c r="B40" s="197"/>
      <c r="C40" s="304"/>
      <c r="D40" s="95" t="s">
        <v>76</v>
      </c>
      <c r="E40" s="95" t="s">
        <v>77</v>
      </c>
      <c r="F40" s="95" t="s">
        <v>78</v>
      </c>
      <c r="G40" s="95" t="s">
        <v>79</v>
      </c>
      <c r="H40" s="95" t="s">
        <v>80</v>
      </c>
      <c r="I40" s="95" t="s">
        <v>81</v>
      </c>
      <c r="J40" s="95" t="s">
        <v>82</v>
      </c>
      <c r="K40" s="95" t="s">
        <v>83</v>
      </c>
      <c r="L40" s="95" t="s">
        <v>84</v>
      </c>
      <c r="M40" s="95" t="s">
        <v>85</v>
      </c>
      <c r="N40" s="95" t="s">
        <v>86</v>
      </c>
      <c r="O40" s="95" t="s">
        <v>87</v>
      </c>
      <c r="P40" s="95" t="s">
        <v>88</v>
      </c>
      <c r="Q40" s="279" t="s">
        <v>89</v>
      </c>
      <c r="R40" s="280"/>
      <c r="S40" s="280"/>
      <c r="T40" s="280"/>
      <c r="U40" s="280"/>
      <c r="V40" s="280"/>
      <c r="W40" s="280"/>
      <c r="X40" s="281"/>
      <c r="Y40" s="279" t="s">
        <v>90</v>
      </c>
      <c r="Z40" s="280"/>
      <c r="AA40" s="280"/>
      <c r="AB40" s="280"/>
      <c r="AC40" s="280"/>
      <c r="AD40" s="280"/>
      <c r="AE40" s="314"/>
      <c r="AG40" s="26"/>
      <c r="AH40" s="26"/>
      <c r="AI40" s="26"/>
      <c r="AJ40" s="26"/>
      <c r="AK40" s="26"/>
      <c r="AL40" s="26"/>
      <c r="AM40" s="26"/>
      <c r="AN40" s="26"/>
      <c r="AO40" s="26"/>
    </row>
    <row r="41" spans="1:41" ht="120.75" customHeight="1" x14ac:dyDescent="0.25">
      <c r="A41" s="302" t="s">
        <v>97</v>
      </c>
      <c r="B41" s="327">
        <v>0.4</v>
      </c>
      <c r="C41" s="30" t="s">
        <v>66</v>
      </c>
      <c r="D41" s="31">
        <v>0.06</v>
      </c>
      <c r="E41" s="31">
        <v>0.14000000000000001</v>
      </c>
      <c r="F41" s="31">
        <v>0.25</v>
      </c>
      <c r="G41" s="31">
        <v>0.25</v>
      </c>
      <c r="H41" s="31">
        <v>0.3</v>
      </c>
      <c r="I41" s="31"/>
      <c r="J41" s="31"/>
      <c r="K41" s="31"/>
      <c r="L41" s="31"/>
      <c r="M41" s="31"/>
      <c r="N41" s="31"/>
      <c r="O41" s="31"/>
      <c r="P41" s="107">
        <f>SUM(D41:O41)</f>
        <v>1</v>
      </c>
      <c r="Q41" s="315" t="s">
        <v>511</v>
      </c>
      <c r="R41" s="316"/>
      <c r="S41" s="316"/>
      <c r="T41" s="316"/>
      <c r="U41" s="316"/>
      <c r="V41" s="316"/>
      <c r="W41" s="316"/>
      <c r="X41" s="317"/>
      <c r="Y41" s="324" t="s">
        <v>476</v>
      </c>
      <c r="Z41" s="325"/>
      <c r="AA41" s="325"/>
      <c r="AB41" s="325"/>
      <c r="AC41" s="325"/>
      <c r="AD41" s="325"/>
      <c r="AE41" s="326"/>
      <c r="AG41" s="27"/>
      <c r="AH41" s="27"/>
      <c r="AI41" s="27"/>
      <c r="AJ41" s="27"/>
      <c r="AK41" s="27"/>
      <c r="AL41" s="27"/>
      <c r="AM41" s="27"/>
      <c r="AN41" s="27"/>
      <c r="AO41" s="27"/>
    </row>
    <row r="42" spans="1:41" ht="120.75" customHeight="1" x14ac:dyDescent="0.25">
      <c r="A42" s="291"/>
      <c r="B42" s="327"/>
      <c r="C42" s="28" t="s">
        <v>69</v>
      </c>
      <c r="D42" s="29">
        <v>0.06</v>
      </c>
      <c r="E42" s="29">
        <v>0.14000000000000001</v>
      </c>
      <c r="F42" s="29">
        <v>0.25</v>
      </c>
      <c r="G42" s="29">
        <v>0.25</v>
      </c>
      <c r="H42" s="29"/>
      <c r="I42" s="29"/>
      <c r="J42" s="29"/>
      <c r="K42" s="29"/>
      <c r="L42" s="29"/>
      <c r="M42" s="29"/>
      <c r="N42" s="29"/>
      <c r="O42" s="29"/>
      <c r="P42" s="107">
        <f>SUM(D42:O42)</f>
        <v>0.7</v>
      </c>
      <c r="Q42" s="318"/>
      <c r="R42" s="319"/>
      <c r="S42" s="319"/>
      <c r="T42" s="319"/>
      <c r="U42" s="319"/>
      <c r="V42" s="319"/>
      <c r="W42" s="319"/>
      <c r="X42" s="320"/>
      <c r="Y42" s="321" t="s">
        <v>475</v>
      </c>
      <c r="Z42" s="322"/>
      <c r="AA42" s="322"/>
      <c r="AB42" s="322"/>
      <c r="AC42" s="322"/>
      <c r="AD42" s="322"/>
      <c r="AE42" s="323"/>
      <c r="AF42" s="161"/>
    </row>
    <row r="43" spans="1:41" ht="15" customHeight="1" x14ac:dyDescent="0.25">
      <c r="A43" s="2" t="s">
        <v>94</v>
      </c>
      <c r="AF43" s="162"/>
    </row>
    <row r="45" spans="1:41" x14ac:dyDescent="0.25">
      <c r="AF45" s="161"/>
    </row>
  </sheetData>
  <mergeCells count="72">
    <mergeCell ref="Y41:AE41"/>
    <mergeCell ref="Y42:AE42"/>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41:A42"/>
    <mergeCell ref="B41:B42"/>
    <mergeCell ref="Q41:X42"/>
    <mergeCell ref="AC35:AE36"/>
    <mergeCell ref="A38:AE38"/>
    <mergeCell ref="A39:A40"/>
    <mergeCell ref="B39:B40"/>
    <mergeCell ref="C39:C40"/>
    <mergeCell ref="D39:P39"/>
    <mergeCell ref="Q39:AE39"/>
    <mergeCell ref="Q40:X40"/>
    <mergeCell ref="Y40:AE40"/>
    <mergeCell ref="A35:A36"/>
    <mergeCell ref="B35:B36"/>
    <mergeCell ref="Q35:T36"/>
    <mergeCell ref="U35:X36"/>
  </mergeCells>
  <dataValidations count="3">
    <dataValidation type="list" allowBlank="1" showInputMessage="1" showErrorMessage="1" sqref="C7:C9" xr:uid="{43032D42-A12C-4BEA-A919-0864C5801CE4}">
      <formula1>$B$21:$M$21</formula1>
    </dataValidation>
    <dataValidation type="textLength" operator="lessThanOrEqual" allowBlank="1" showInputMessage="1" showErrorMessage="1" errorTitle="Máximo 2.000 caracteres" error="Máximo 2.000 caracteres" promptTitle="2.000 caracteres" sqref="Q30:Q31" xr:uid="{00000000-0002-0000-0100-000001000000}">
      <formula1>2000</formula1>
    </dataValidation>
    <dataValidation type="textLength" operator="lessThanOrEqual" allowBlank="1" showInputMessage="1" showErrorMessage="1" errorTitle="Máximo 2.000 caracteres" error="Máximo 2.000 caracteres" sqref="Y35 AC35 Q35" xr:uid="{00000000-0002-0000-0100-000002000000}">
      <formula1>2000</formula1>
    </dataValidation>
  </dataValidations>
  <hyperlinks>
    <hyperlink ref="Y41" r:id="rId1" xr:uid="{00000000-0004-0000-0100-000000000000}"/>
  </hyperlinks>
  <pageMargins left="0.25" right="0.25" top="0.75" bottom="0.75" header="0.3" footer="0.3"/>
  <pageSetup scale="21"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AO47"/>
  <sheetViews>
    <sheetView topLeftCell="F38" zoomScale="80" zoomScaleNormal="80" workbookViewId="0">
      <selection activeCell="Q45" sqref="Q45:X46"/>
    </sheetView>
  </sheetViews>
  <sheetFormatPr baseColWidth="10" defaultColWidth="10.85546875" defaultRowHeight="15" x14ac:dyDescent="0.25"/>
  <cols>
    <col min="1" max="1" width="38.42578125" style="2" customWidth="1"/>
    <col min="2" max="2" width="20.42578125" style="2" customWidth="1"/>
    <col min="3" max="14" width="20.7109375" style="2" customWidth="1"/>
    <col min="15" max="15" width="20.42578125" style="2" customWidth="1"/>
    <col min="16" max="16" width="32.42578125" style="2" customWidth="1"/>
    <col min="17" max="27" width="18.140625" style="2" customWidth="1"/>
    <col min="28" max="28" width="22.7109375" style="2" customWidth="1"/>
    <col min="29" max="29" width="19" style="2" customWidth="1"/>
    <col min="30" max="30" width="19.42578125" style="2" customWidth="1"/>
    <col min="31" max="31" width="20.42578125" style="2" customWidth="1"/>
    <col min="32" max="32" width="22.85546875" style="2" customWidth="1"/>
    <col min="33" max="33" width="18.42578125" style="2" bestFit="1" customWidth="1"/>
    <col min="34" max="34" width="8.42578125" style="2" customWidth="1"/>
    <col min="35" max="35" width="18.42578125" style="2" bestFit="1" customWidth="1"/>
    <col min="36" max="36" width="5.7109375" style="2" customWidth="1"/>
    <col min="37" max="37" width="18.42578125" style="2" bestFit="1" customWidth="1"/>
    <col min="38" max="38" width="4.7109375" style="2" customWidth="1"/>
    <col min="39" max="39" width="23" style="2" bestFit="1" customWidth="1"/>
    <col min="40" max="40" width="10.85546875" style="2"/>
    <col min="41" max="41" width="18.42578125" style="2" bestFit="1" customWidth="1"/>
    <col min="42" max="42" width="16.140625" style="2" customWidth="1"/>
    <col min="43" max="16384" width="10.85546875" style="2"/>
  </cols>
  <sheetData>
    <row r="1" spans="1:31" ht="32.25" customHeight="1" thickBot="1" x14ac:dyDescent="0.3">
      <c r="A1" s="216"/>
      <c r="B1" s="219" t="s">
        <v>0</v>
      </c>
      <c r="C1" s="220"/>
      <c r="D1" s="220"/>
      <c r="E1" s="220"/>
      <c r="F1" s="220"/>
      <c r="G1" s="220"/>
      <c r="H1" s="220"/>
      <c r="I1" s="220"/>
      <c r="J1" s="220"/>
      <c r="K1" s="220"/>
      <c r="L1" s="220"/>
      <c r="M1" s="220"/>
      <c r="N1" s="220"/>
      <c r="O1" s="220"/>
      <c r="P1" s="220"/>
      <c r="Q1" s="220"/>
      <c r="R1" s="220"/>
      <c r="S1" s="220"/>
      <c r="T1" s="220"/>
      <c r="U1" s="220"/>
      <c r="V1" s="220"/>
      <c r="W1" s="220"/>
      <c r="X1" s="220"/>
      <c r="Y1" s="220"/>
      <c r="Z1" s="220"/>
      <c r="AA1" s="221"/>
      <c r="AB1" s="228" t="s">
        <v>1</v>
      </c>
      <c r="AC1" s="229"/>
      <c r="AD1" s="229"/>
      <c r="AE1" s="230"/>
    </row>
    <row r="2" spans="1:31" ht="30.75" customHeight="1" thickBot="1" x14ac:dyDescent="0.3">
      <c r="A2" s="217"/>
      <c r="B2" s="219" t="s">
        <v>2</v>
      </c>
      <c r="C2" s="220"/>
      <c r="D2" s="220"/>
      <c r="E2" s="220"/>
      <c r="F2" s="220"/>
      <c r="G2" s="220"/>
      <c r="H2" s="220"/>
      <c r="I2" s="220"/>
      <c r="J2" s="220"/>
      <c r="K2" s="220"/>
      <c r="L2" s="220"/>
      <c r="M2" s="220"/>
      <c r="N2" s="220"/>
      <c r="O2" s="220"/>
      <c r="P2" s="220"/>
      <c r="Q2" s="220"/>
      <c r="R2" s="220"/>
      <c r="S2" s="220"/>
      <c r="T2" s="220"/>
      <c r="U2" s="220"/>
      <c r="V2" s="220"/>
      <c r="W2" s="220"/>
      <c r="X2" s="220"/>
      <c r="Y2" s="220"/>
      <c r="Z2" s="220"/>
      <c r="AA2" s="221"/>
      <c r="AB2" s="228" t="s">
        <v>3</v>
      </c>
      <c r="AC2" s="229"/>
      <c r="AD2" s="229"/>
      <c r="AE2" s="230"/>
    </row>
    <row r="3" spans="1:31" ht="24" customHeight="1" thickBot="1" x14ac:dyDescent="0.3">
      <c r="A3" s="217"/>
      <c r="B3" s="222" t="s">
        <v>4</v>
      </c>
      <c r="C3" s="223"/>
      <c r="D3" s="223"/>
      <c r="E3" s="223"/>
      <c r="F3" s="223"/>
      <c r="G3" s="223"/>
      <c r="H3" s="223"/>
      <c r="I3" s="223"/>
      <c r="J3" s="223"/>
      <c r="K3" s="223"/>
      <c r="L3" s="223"/>
      <c r="M3" s="223"/>
      <c r="N3" s="223"/>
      <c r="O3" s="223"/>
      <c r="P3" s="223"/>
      <c r="Q3" s="223"/>
      <c r="R3" s="223"/>
      <c r="S3" s="223"/>
      <c r="T3" s="223"/>
      <c r="U3" s="223"/>
      <c r="V3" s="223"/>
      <c r="W3" s="223"/>
      <c r="X3" s="223"/>
      <c r="Y3" s="223"/>
      <c r="Z3" s="223"/>
      <c r="AA3" s="224"/>
      <c r="AB3" s="228" t="s">
        <v>5</v>
      </c>
      <c r="AC3" s="229"/>
      <c r="AD3" s="229"/>
      <c r="AE3" s="230"/>
    </row>
    <row r="4" spans="1:31" ht="21.75" customHeight="1" thickBot="1" x14ac:dyDescent="0.3">
      <c r="A4" s="218"/>
      <c r="B4" s="225"/>
      <c r="C4" s="226"/>
      <c r="D4" s="226"/>
      <c r="E4" s="226"/>
      <c r="F4" s="226"/>
      <c r="G4" s="226"/>
      <c r="H4" s="226"/>
      <c r="I4" s="226"/>
      <c r="J4" s="226"/>
      <c r="K4" s="226"/>
      <c r="L4" s="226"/>
      <c r="M4" s="226"/>
      <c r="N4" s="226"/>
      <c r="O4" s="226"/>
      <c r="P4" s="226"/>
      <c r="Q4" s="226"/>
      <c r="R4" s="226"/>
      <c r="S4" s="226"/>
      <c r="T4" s="226"/>
      <c r="U4" s="226"/>
      <c r="V4" s="226"/>
      <c r="W4" s="226"/>
      <c r="X4" s="226"/>
      <c r="Y4" s="226"/>
      <c r="Z4" s="226"/>
      <c r="AA4" s="227"/>
      <c r="AB4" s="231" t="s">
        <v>6</v>
      </c>
      <c r="AC4" s="232"/>
      <c r="AD4" s="232"/>
      <c r="AE4" s="233"/>
    </row>
    <row r="5" spans="1:31" ht="9" customHeight="1" thickBot="1" x14ac:dyDescent="0.3">
      <c r="A5" s="3"/>
      <c r="B5" s="96"/>
      <c r="C5" s="97"/>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ht="15" customHeight="1" x14ac:dyDescent="0.25">
      <c r="A7" s="234" t="s">
        <v>7</v>
      </c>
      <c r="B7" s="235"/>
      <c r="C7" s="271" t="s">
        <v>31</v>
      </c>
      <c r="D7" s="234" t="s">
        <v>9</v>
      </c>
      <c r="E7" s="240"/>
      <c r="F7" s="240"/>
      <c r="G7" s="240"/>
      <c r="H7" s="235"/>
      <c r="I7" s="265">
        <v>45420</v>
      </c>
      <c r="J7" s="266"/>
      <c r="K7" s="234" t="s">
        <v>10</v>
      </c>
      <c r="L7" s="235"/>
      <c r="M7" s="257" t="s">
        <v>11</v>
      </c>
      <c r="N7" s="258"/>
      <c r="O7" s="243"/>
      <c r="P7" s="244"/>
      <c r="Q7" s="4"/>
      <c r="R7" s="4"/>
      <c r="S7" s="4"/>
      <c r="T7" s="4"/>
      <c r="U7" s="4"/>
      <c r="V7" s="4"/>
      <c r="W7" s="4"/>
      <c r="X7" s="4"/>
      <c r="Y7" s="4"/>
      <c r="Z7" s="5"/>
      <c r="AA7" s="4"/>
      <c r="AB7" s="4"/>
      <c r="AD7" s="7"/>
      <c r="AE7" s="8"/>
    </row>
    <row r="8" spans="1:31" ht="15" customHeight="1" x14ac:dyDescent="0.25">
      <c r="A8" s="236"/>
      <c r="B8" s="237"/>
      <c r="C8" s="272"/>
      <c r="D8" s="236"/>
      <c r="E8" s="241"/>
      <c r="F8" s="241"/>
      <c r="G8" s="241"/>
      <c r="H8" s="237"/>
      <c r="I8" s="267"/>
      <c r="J8" s="268"/>
      <c r="K8" s="236"/>
      <c r="L8" s="237"/>
      <c r="M8" s="274" t="s">
        <v>12</v>
      </c>
      <c r="N8" s="275"/>
      <c r="O8" s="259"/>
      <c r="P8" s="260"/>
      <c r="Q8" s="4"/>
      <c r="R8" s="4"/>
      <c r="S8" s="4"/>
      <c r="T8" s="4"/>
      <c r="U8" s="4"/>
      <c r="V8" s="4"/>
      <c r="W8" s="4"/>
      <c r="X8" s="4"/>
      <c r="Y8" s="4"/>
      <c r="Z8" s="5"/>
      <c r="AA8" s="4"/>
      <c r="AB8" s="4"/>
      <c r="AD8" s="7"/>
      <c r="AE8" s="8"/>
    </row>
    <row r="9" spans="1:31" ht="15.75" customHeight="1" thickBot="1" x14ac:dyDescent="0.3">
      <c r="A9" s="238"/>
      <c r="B9" s="239"/>
      <c r="C9" s="273"/>
      <c r="D9" s="238"/>
      <c r="E9" s="242"/>
      <c r="F9" s="242"/>
      <c r="G9" s="242"/>
      <c r="H9" s="239"/>
      <c r="I9" s="269"/>
      <c r="J9" s="270"/>
      <c r="K9" s="238"/>
      <c r="L9" s="239"/>
      <c r="M9" s="261" t="s">
        <v>13</v>
      </c>
      <c r="N9" s="262"/>
      <c r="O9" s="263" t="s">
        <v>14</v>
      </c>
      <c r="P9" s="264"/>
      <c r="Q9" s="4"/>
      <c r="R9" s="4"/>
      <c r="S9" s="4"/>
      <c r="T9" s="4"/>
      <c r="U9" s="4"/>
      <c r="V9" s="4"/>
      <c r="W9" s="4"/>
      <c r="X9" s="4"/>
      <c r="Y9" s="4"/>
      <c r="Z9" s="5"/>
      <c r="AA9" s="4"/>
      <c r="AB9" s="4"/>
      <c r="AD9" s="7"/>
      <c r="AE9" s="8"/>
    </row>
    <row r="10" spans="1:31" ht="15" customHeight="1" thickBot="1" x14ac:dyDescent="0.3">
      <c r="A10" s="74"/>
      <c r="B10" s="75"/>
      <c r="C10" s="75"/>
      <c r="D10" s="9"/>
      <c r="E10" s="9"/>
      <c r="F10" s="9"/>
      <c r="G10" s="9"/>
      <c r="H10" s="9"/>
      <c r="I10" s="71"/>
      <c r="J10" s="71"/>
      <c r="K10" s="9"/>
      <c r="L10" s="9"/>
      <c r="M10" s="72"/>
      <c r="N10" s="72"/>
      <c r="O10" s="73"/>
      <c r="P10" s="73"/>
      <c r="Q10" s="75"/>
      <c r="R10" s="75"/>
      <c r="S10" s="75"/>
      <c r="T10" s="75"/>
      <c r="U10" s="75"/>
      <c r="V10" s="75"/>
      <c r="W10" s="75"/>
      <c r="X10" s="75"/>
      <c r="Y10" s="75"/>
      <c r="Z10" s="76"/>
      <c r="AA10" s="75"/>
      <c r="AB10" s="75"/>
      <c r="AD10" s="77"/>
      <c r="AE10" s="78"/>
    </row>
    <row r="11" spans="1:31" ht="15" customHeight="1" x14ac:dyDescent="0.25">
      <c r="A11" s="234" t="s">
        <v>15</v>
      </c>
      <c r="B11" s="235"/>
      <c r="C11" s="245" t="s">
        <v>16</v>
      </c>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7"/>
    </row>
    <row r="12" spans="1:31" ht="15" customHeight="1" x14ac:dyDescent="0.25">
      <c r="A12" s="236"/>
      <c r="B12" s="237"/>
      <c r="C12" s="248"/>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50"/>
    </row>
    <row r="13" spans="1:31" ht="15" customHeight="1" thickBot="1" x14ac:dyDescent="0.3">
      <c r="A13" s="238"/>
      <c r="B13" s="239"/>
      <c r="C13" s="251"/>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3"/>
    </row>
    <row r="14" spans="1:31" ht="9" customHeight="1" thickBot="1" x14ac:dyDescent="0.3">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
      <c r="A15" s="214" t="s">
        <v>17</v>
      </c>
      <c r="B15" s="215"/>
      <c r="C15" s="254" t="s">
        <v>18</v>
      </c>
      <c r="D15" s="255"/>
      <c r="E15" s="255"/>
      <c r="F15" s="255"/>
      <c r="G15" s="255"/>
      <c r="H15" s="255"/>
      <c r="I15" s="255"/>
      <c r="J15" s="255"/>
      <c r="K15" s="256"/>
      <c r="L15" s="204" t="s">
        <v>19</v>
      </c>
      <c r="M15" s="205"/>
      <c r="N15" s="205"/>
      <c r="O15" s="205"/>
      <c r="P15" s="205"/>
      <c r="Q15" s="206"/>
      <c r="R15" s="207" t="s">
        <v>20</v>
      </c>
      <c r="S15" s="208"/>
      <c r="T15" s="208"/>
      <c r="U15" s="208"/>
      <c r="V15" s="208"/>
      <c r="W15" s="208"/>
      <c r="X15" s="209"/>
      <c r="Y15" s="204" t="s">
        <v>21</v>
      </c>
      <c r="Z15" s="206"/>
      <c r="AA15" s="194" t="s">
        <v>22</v>
      </c>
      <c r="AB15" s="195"/>
      <c r="AC15" s="195"/>
      <c r="AD15" s="195"/>
      <c r="AE15" s="196"/>
    </row>
    <row r="16" spans="1:31" ht="9" customHeight="1" thickBot="1" x14ac:dyDescent="0.3">
      <c r="A16" s="6"/>
      <c r="B16" s="4"/>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D16" s="7"/>
      <c r="AE16" s="8"/>
    </row>
    <row r="17" spans="1:34" s="16" customFormat="1" ht="37.5" customHeight="1" thickBot="1" x14ac:dyDescent="0.3">
      <c r="A17" s="214" t="s">
        <v>23</v>
      </c>
      <c r="B17" s="215"/>
      <c r="C17" s="194" t="s">
        <v>98</v>
      </c>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6"/>
    </row>
    <row r="18" spans="1:34" ht="16.5" customHeight="1" thickBot="1" x14ac:dyDescent="0.3">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4" ht="32.1" customHeight="1" thickBot="1" x14ac:dyDescent="0.3">
      <c r="A19" s="204" t="s">
        <v>25</v>
      </c>
      <c r="B19" s="205"/>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6"/>
      <c r="AF19" s="20"/>
    </row>
    <row r="20" spans="1:34" ht="32.1" customHeight="1" thickBot="1" x14ac:dyDescent="0.3">
      <c r="A20" s="99" t="s">
        <v>26</v>
      </c>
      <c r="B20" s="201" t="s">
        <v>27</v>
      </c>
      <c r="C20" s="202"/>
      <c r="D20" s="202"/>
      <c r="E20" s="202"/>
      <c r="F20" s="202"/>
      <c r="G20" s="202"/>
      <c r="H20" s="202"/>
      <c r="I20" s="202"/>
      <c r="J20" s="202"/>
      <c r="K20" s="202"/>
      <c r="L20" s="202"/>
      <c r="M20" s="202"/>
      <c r="N20" s="202"/>
      <c r="O20" s="203"/>
      <c r="P20" s="204" t="s">
        <v>28</v>
      </c>
      <c r="Q20" s="205"/>
      <c r="R20" s="205"/>
      <c r="S20" s="205"/>
      <c r="T20" s="205"/>
      <c r="U20" s="205"/>
      <c r="V20" s="205"/>
      <c r="W20" s="205"/>
      <c r="X20" s="205"/>
      <c r="Y20" s="205"/>
      <c r="Z20" s="205"/>
      <c r="AA20" s="205"/>
      <c r="AB20" s="205"/>
      <c r="AC20" s="205"/>
      <c r="AD20" s="205"/>
      <c r="AE20" s="206"/>
      <c r="AF20" s="20"/>
    </row>
    <row r="21" spans="1:34" ht="32.1" customHeight="1" thickBot="1" x14ac:dyDescent="0.3">
      <c r="A21" s="137">
        <v>27031164</v>
      </c>
      <c r="B21" s="108" t="s">
        <v>29</v>
      </c>
      <c r="C21" s="109" t="s">
        <v>8</v>
      </c>
      <c r="D21" s="109" t="s">
        <v>30</v>
      </c>
      <c r="E21" s="109" t="s">
        <v>31</v>
      </c>
      <c r="F21" s="109" t="s">
        <v>32</v>
      </c>
      <c r="G21" s="109" t="s">
        <v>33</v>
      </c>
      <c r="H21" s="109" t="s">
        <v>34</v>
      </c>
      <c r="I21" s="109" t="s">
        <v>35</v>
      </c>
      <c r="J21" s="109" t="s">
        <v>36</v>
      </c>
      <c r="K21" s="109" t="s">
        <v>37</v>
      </c>
      <c r="L21" s="109" t="s">
        <v>38</v>
      </c>
      <c r="M21" s="109" t="s">
        <v>39</v>
      </c>
      <c r="N21" s="109" t="s">
        <v>40</v>
      </c>
      <c r="O21" s="110" t="s">
        <v>41</v>
      </c>
      <c r="P21" s="135"/>
      <c r="Q21" s="99" t="s">
        <v>29</v>
      </c>
      <c r="R21" s="100" t="s">
        <v>8</v>
      </c>
      <c r="S21" s="100" t="s">
        <v>30</v>
      </c>
      <c r="T21" s="100" t="s">
        <v>31</v>
      </c>
      <c r="U21" s="100" t="s">
        <v>32</v>
      </c>
      <c r="V21" s="100" t="s">
        <v>33</v>
      </c>
      <c r="W21" s="100" t="s">
        <v>34</v>
      </c>
      <c r="X21" s="100" t="s">
        <v>35</v>
      </c>
      <c r="Y21" s="100" t="s">
        <v>36</v>
      </c>
      <c r="Z21" s="100" t="s">
        <v>37</v>
      </c>
      <c r="AA21" s="100" t="s">
        <v>38</v>
      </c>
      <c r="AB21" s="100" t="s">
        <v>39</v>
      </c>
      <c r="AC21" s="100" t="s">
        <v>40</v>
      </c>
      <c r="AD21" s="134" t="s">
        <v>42</v>
      </c>
      <c r="AE21" s="134" t="s">
        <v>43</v>
      </c>
      <c r="AF21" s="1"/>
    </row>
    <row r="22" spans="1:34" ht="32.1" customHeight="1" x14ac:dyDescent="0.25">
      <c r="A22" s="131" t="s">
        <v>44</v>
      </c>
      <c r="B22" s="101">
        <v>20882238</v>
      </c>
      <c r="C22" s="102"/>
      <c r="D22" s="102">
        <v>5873925</v>
      </c>
      <c r="E22" s="102">
        <v>275001</v>
      </c>
      <c r="F22" s="102"/>
      <c r="G22" s="102"/>
      <c r="H22" s="102"/>
      <c r="I22" s="102"/>
      <c r="J22" s="102"/>
      <c r="K22" s="102"/>
      <c r="L22" s="102"/>
      <c r="M22" s="102"/>
      <c r="N22" s="102">
        <f>SUM(B22:M22)</f>
        <v>27031164</v>
      </c>
      <c r="O22" s="103"/>
      <c r="P22" s="131" t="s">
        <v>45</v>
      </c>
      <c r="Q22" s="101">
        <v>1005847500</v>
      </c>
      <c r="R22" s="102"/>
      <c r="S22" s="102"/>
      <c r="T22" s="102"/>
      <c r="U22" s="102"/>
      <c r="V22" s="102"/>
      <c r="W22" s="102"/>
      <c r="X22" s="102">
        <v>622309500</v>
      </c>
      <c r="Y22" s="102"/>
      <c r="Z22" s="102"/>
      <c r="AA22" s="102"/>
      <c r="AB22" s="102"/>
      <c r="AC22" s="102">
        <f>SUM(Q22:AB22)</f>
        <v>1628157000</v>
      </c>
      <c r="AD22" s="175"/>
      <c r="AE22" s="103"/>
      <c r="AF22" s="1"/>
    </row>
    <row r="23" spans="1:34" ht="32.1" customHeight="1" x14ac:dyDescent="0.25">
      <c r="A23" s="132" t="s">
        <v>46</v>
      </c>
      <c r="B23" s="80">
        <v>0</v>
      </c>
      <c r="C23" s="79">
        <v>0</v>
      </c>
      <c r="D23" s="79"/>
      <c r="E23" s="79"/>
      <c r="F23" s="79"/>
      <c r="G23" s="79"/>
      <c r="H23" s="79"/>
      <c r="I23" s="79"/>
      <c r="J23" s="79"/>
      <c r="K23" s="79"/>
      <c r="L23" s="79"/>
      <c r="M23" s="79"/>
      <c r="N23" s="79">
        <f>SUM(B23:M23)</f>
        <v>0</v>
      </c>
      <c r="O23" s="81" t="str">
        <f>IFERROR(N23/(SUMIF(B23:M23,"&gt;0",B22:M22))," ")</f>
        <v xml:space="preserve"> </v>
      </c>
      <c r="P23" s="132" t="s">
        <v>47</v>
      </c>
      <c r="Q23" s="80">
        <v>462208500</v>
      </c>
      <c r="R23" s="79">
        <v>323336000</v>
      </c>
      <c r="S23" s="79">
        <v>79349398</v>
      </c>
      <c r="T23" s="79"/>
      <c r="U23" s="79">
        <f>97165527-34012901</f>
        <v>63152626</v>
      </c>
      <c r="V23" s="79"/>
      <c r="W23" s="79"/>
      <c r="X23" s="79"/>
      <c r="Y23" s="79"/>
      <c r="Z23" s="79"/>
      <c r="AA23" s="79"/>
      <c r="AB23" s="79"/>
      <c r="AC23" s="79">
        <f>SUM(Q23:AB23)</f>
        <v>928046524</v>
      </c>
      <c r="AD23" s="177">
        <f>AC23/SUM(Q22:T22)</f>
        <v>0.92265132040393794</v>
      </c>
      <c r="AE23" s="81">
        <f>AC23/AC22</f>
        <v>0.5699981783083572</v>
      </c>
      <c r="AF23" s="1"/>
      <c r="AH23" s="138"/>
    </row>
    <row r="24" spans="1:34" ht="32.1" customHeight="1" x14ac:dyDescent="0.25">
      <c r="A24" s="132" t="s">
        <v>48</v>
      </c>
      <c r="B24" s="80">
        <f>+A21-B23</f>
        <v>27031164</v>
      </c>
      <c r="C24" s="79">
        <f>+B24-C23</f>
        <v>27031164</v>
      </c>
      <c r="D24" s="79"/>
      <c r="E24" s="79"/>
      <c r="F24" s="79"/>
      <c r="G24" s="79"/>
      <c r="H24" s="79"/>
      <c r="I24" s="79"/>
      <c r="J24" s="79"/>
      <c r="K24" s="79"/>
      <c r="L24" s="79"/>
      <c r="M24" s="79"/>
      <c r="N24" s="79">
        <f>MIN(B24:M24)</f>
        <v>27031164</v>
      </c>
      <c r="O24" s="104"/>
      <c r="P24" s="132" t="s">
        <v>44</v>
      </c>
      <c r="Q24" s="80"/>
      <c r="R24" s="79">
        <v>69145500</v>
      </c>
      <c r="S24" s="79">
        <v>138291000</v>
      </c>
      <c r="T24" s="79">
        <f>138291000+4563000</f>
        <v>142854000</v>
      </c>
      <c r="U24" s="79">
        <f>138291000+4563000</f>
        <v>142854000</v>
      </c>
      <c r="V24" s="79">
        <f>138291000+52200000+4563000</f>
        <v>195054000</v>
      </c>
      <c r="W24" s="79">
        <f>138291000+4563000</f>
        <v>142854000</v>
      </c>
      <c r="X24" s="79">
        <f>138291000+4563000</f>
        <v>142854000</v>
      </c>
      <c r="Y24" s="79">
        <f>138291000+4563000</f>
        <v>142854000</v>
      </c>
      <c r="Z24" s="79">
        <f>138291000+4563000</f>
        <v>142854000</v>
      </c>
      <c r="AA24" s="79">
        <f>138291000+4563000</f>
        <v>142854000</v>
      </c>
      <c r="AB24" s="79">
        <f>138291000+4563000+69145500+13689000</f>
        <v>225688500</v>
      </c>
      <c r="AC24" s="79">
        <f>SUM(Q24:AB24)</f>
        <v>1628157000</v>
      </c>
      <c r="AD24" s="177"/>
      <c r="AE24" s="104"/>
      <c r="AF24" s="1"/>
    </row>
    <row r="25" spans="1:34" ht="32.1" customHeight="1" thickBot="1" x14ac:dyDescent="0.3">
      <c r="A25" s="133" t="s">
        <v>49</v>
      </c>
      <c r="B25" s="111">
        <v>13986000</v>
      </c>
      <c r="C25" s="112">
        <v>13045164</v>
      </c>
      <c r="D25" s="112"/>
      <c r="E25" s="112"/>
      <c r="F25" s="112"/>
      <c r="G25" s="112"/>
      <c r="H25" s="112"/>
      <c r="I25" s="112"/>
      <c r="J25" s="112"/>
      <c r="K25" s="112"/>
      <c r="L25" s="112"/>
      <c r="M25" s="112"/>
      <c r="N25" s="112">
        <f>SUM(B25:M25)</f>
        <v>27031164</v>
      </c>
      <c r="O25" s="113">
        <f>+N25/N24</f>
        <v>1</v>
      </c>
      <c r="P25" s="133" t="s">
        <v>49</v>
      </c>
      <c r="Q25" s="111"/>
      <c r="R25" s="112">
        <v>9157264.5</v>
      </c>
      <c r="S25" s="112">
        <v>102573898</v>
      </c>
      <c r="T25" s="112">
        <v>135353066</v>
      </c>
      <c r="U25" s="112"/>
      <c r="V25" s="112"/>
      <c r="W25" s="112"/>
      <c r="X25" s="112"/>
      <c r="Y25" s="112"/>
      <c r="Z25" s="112"/>
      <c r="AA25" s="112"/>
      <c r="AB25" s="112"/>
      <c r="AC25" s="112">
        <f>SUM(Q25:AB25)</f>
        <v>247084228.5</v>
      </c>
      <c r="AD25" s="178">
        <f>AC25/SUM(Q24:T24)</f>
        <v>0.70536948190145032</v>
      </c>
      <c r="AE25" s="113">
        <f>AC25/AC24</f>
        <v>0.15175700408498688</v>
      </c>
      <c r="AF25" s="1"/>
    </row>
    <row r="26" spans="1:34" customFormat="1" ht="16.5" customHeight="1" thickBot="1" x14ac:dyDescent="0.3"/>
    <row r="27" spans="1:34" ht="33.950000000000003" customHeight="1" x14ac:dyDescent="0.25">
      <c r="A27" s="276" t="s">
        <v>50</v>
      </c>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8"/>
    </row>
    <row r="28" spans="1:34" ht="15" customHeight="1" x14ac:dyDescent="0.25">
      <c r="A28" s="213" t="s">
        <v>51</v>
      </c>
      <c r="B28" s="197" t="s">
        <v>52</v>
      </c>
      <c r="C28" s="197"/>
      <c r="D28" s="197" t="s">
        <v>53</v>
      </c>
      <c r="E28" s="197"/>
      <c r="F28" s="197"/>
      <c r="G28" s="197"/>
      <c r="H28" s="197"/>
      <c r="I28" s="197"/>
      <c r="J28" s="197"/>
      <c r="K28" s="197"/>
      <c r="L28" s="197"/>
      <c r="M28" s="197"/>
      <c r="N28" s="197"/>
      <c r="O28" s="197"/>
      <c r="P28" s="197" t="s">
        <v>40</v>
      </c>
      <c r="Q28" s="197" t="s">
        <v>54</v>
      </c>
      <c r="R28" s="197"/>
      <c r="S28" s="197"/>
      <c r="T28" s="197"/>
      <c r="U28" s="197"/>
      <c r="V28" s="197"/>
      <c r="W28" s="197"/>
      <c r="X28" s="197"/>
      <c r="Y28" s="197" t="s">
        <v>55</v>
      </c>
      <c r="Z28" s="197"/>
      <c r="AA28" s="197"/>
      <c r="AB28" s="197"/>
      <c r="AC28" s="197"/>
      <c r="AD28" s="197"/>
      <c r="AE28" s="198"/>
    </row>
    <row r="29" spans="1:34" ht="27" customHeight="1" x14ac:dyDescent="0.25">
      <c r="A29" s="213"/>
      <c r="B29" s="197"/>
      <c r="C29" s="197"/>
      <c r="D29" s="95" t="s">
        <v>29</v>
      </c>
      <c r="E29" s="95" t="s">
        <v>8</v>
      </c>
      <c r="F29" s="95" t="s">
        <v>30</v>
      </c>
      <c r="G29" s="95" t="s">
        <v>31</v>
      </c>
      <c r="H29" s="95" t="s">
        <v>32</v>
      </c>
      <c r="I29" s="95" t="s">
        <v>33</v>
      </c>
      <c r="J29" s="95" t="s">
        <v>34</v>
      </c>
      <c r="K29" s="95" t="s">
        <v>35</v>
      </c>
      <c r="L29" s="95" t="s">
        <v>36</v>
      </c>
      <c r="M29" s="95" t="s">
        <v>37</v>
      </c>
      <c r="N29" s="95" t="s">
        <v>38</v>
      </c>
      <c r="O29" s="95" t="s">
        <v>39</v>
      </c>
      <c r="P29" s="197"/>
      <c r="Q29" s="197"/>
      <c r="R29" s="197"/>
      <c r="S29" s="197"/>
      <c r="T29" s="197"/>
      <c r="U29" s="197"/>
      <c r="V29" s="197"/>
      <c r="W29" s="197"/>
      <c r="X29" s="197"/>
      <c r="Y29" s="197"/>
      <c r="Z29" s="197"/>
      <c r="AA29" s="197"/>
      <c r="AB29" s="197"/>
      <c r="AC29" s="197"/>
      <c r="AD29" s="197"/>
      <c r="AE29" s="198"/>
    </row>
    <row r="30" spans="1:34" ht="42" customHeight="1" thickBot="1" x14ac:dyDescent="0.3">
      <c r="A30" s="105"/>
      <c r="B30" s="211"/>
      <c r="C30" s="211"/>
      <c r="D30" s="98"/>
      <c r="E30" s="98"/>
      <c r="F30" s="98"/>
      <c r="G30" s="98"/>
      <c r="H30" s="98"/>
      <c r="I30" s="98"/>
      <c r="J30" s="98"/>
      <c r="K30" s="98"/>
      <c r="L30" s="98"/>
      <c r="M30" s="98"/>
      <c r="N30" s="98"/>
      <c r="O30" s="98"/>
      <c r="P30" s="106">
        <f>SUM(D30:O30)</f>
        <v>0</v>
      </c>
      <c r="Q30" s="210"/>
      <c r="R30" s="210"/>
      <c r="S30" s="210"/>
      <c r="T30" s="210"/>
      <c r="U30" s="210"/>
      <c r="V30" s="210"/>
      <c r="W30" s="210"/>
      <c r="X30" s="210"/>
      <c r="Y30" s="199" t="s">
        <v>483</v>
      </c>
      <c r="Z30" s="199"/>
      <c r="AA30" s="199"/>
      <c r="AB30" s="199"/>
      <c r="AC30" s="199"/>
      <c r="AD30" s="199"/>
      <c r="AE30" s="200"/>
    </row>
    <row r="31" spans="1:34" ht="12" customHeight="1" thickBot="1" x14ac:dyDescent="0.3">
      <c r="A31" s="114"/>
      <c r="B31" s="115"/>
      <c r="C31" s="115"/>
      <c r="D31" s="9"/>
      <c r="E31" s="9"/>
      <c r="F31" s="9"/>
      <c r="G31" s="9"/>
      <c r="H31" s="9"/>
      <c r="I31" s="9"/>
      <c r="J31" s="9"/>
      <c r="K31" s="9"/>
      <c r="L31" s="9"/>
      <c r="M31" s="9"/>
      <c r="N31" s="9"/>
      <c r="O31" s="9"/>
      <c r="P31" s="116"/>
      <c r="Q31" s="117"/>
      <c r="R31" s="117"/>
      <c r="S31" s="117"/>
      <c r="T31" s="117"/>
      <c r="U31" s="117"/>
      <c r="V31" s="117"/>
      <c r="W31" s="117"/>
      <c r="X31" s="117"/>
      <c r="Y31" s="117"/>
      <c r="Z31" s="117"/>
      <c r="AA31" s="117"/>
      <c r="AB31" s="117"/>
      <c r="AC31" s="117"/>
      <c r="AD31" s="117"/>
      <c r="AE31" s="118"/>
    </row>
    <row r="32" spans="1:34" ht="45" customHeight="1" x14ac:dyDescent="0.25">
      <c r="A32" s="245" t="s">
        <v>56</v>
      </c>
      <c r="B32" s="246"/>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7"/>
    </row>
    <row r="33" spans="1:41" ht="23.1" customHeight="1" x14ac:dyDescent="0.25">
      <c r="A33" s="213" t="s">
        <v>57</v>
      </c>
      <c r="B33" s="197" t="s">
        <v>58</v>
      </c>
      <c r="C33" s="197" t="s">
        <v>52</v>
      </c>
      <c r="D33" s="197" t="s">
        <v>59</v>
      </c>
      <c r="E33" s="197"/>
      <c r="F33" s="197"/>
      <c r="G33" s="197"/>
      <c r="H33" s="197"/>
      <c r="I33" s="197"/>
      <c r="J33" s="197"/>
      <c r="K33" s="197"/>
      <c r="L33" s="197"/>
      <c r="M33" s="197"/>
      <c r="N33" s="197"/>
      <c r="O33" s="197"/>
      <c r="P33" s="197"/>
      <c r="Q33" s="197" t="s">
        <v>60</v>
      </c>
      <c r="R33" s="197"/>
      <c r="S33" s="197"/>
      <c r="T33" s="197"/>
      <c r="U33" s="197"/>
      <c r="V33" s="197"/>
      <c r="W33" s="197"/>
      <c r="X33" s="197"/>
      <c r="Y33" s="197"/>
      <c r="Z33" s="197"/>
      <c r="AA33" s="197"/>
      <c r="AB33" s="197"/>
      <c r="AC33" s="197"/>
      <c r="AD33" s="197"/>
      <c r="AE33" s="198"/>
      <c r="AG33" s="21"/>
      <c r="AH33" s="21"/>
      <c r="AI33" s="21"/>
      <c r="AJ33" s="21"/>
      <c r="AK33" s="21"/>
      <c r="AL33" s="21"/>
      <c r="AM33" s="21"/>
      <c r="AN33" s="21"/>
      <c r="AO33" s="21"/>
    </row>
    <row r="34" spans="1:41" ht="27" customHeight="1" x14ac:dyDescent="0.25">
      <c r="A34" s="213"/>
      <c r="B34" s="197"/>
      <c r="C34" s="282"/>
      <c r="D34" s="95" t="s">
        <v>29</v>
      </c>
      <c r="E34" s="95" t="s">
        <v>8</v>
      </c>
      <c r="F34" s="95" t="s">
        <v>30</v>
      </c>
      <c r="G34" s="95" t="s">
        <v>31</v>
      </c>
      <c r="H34" s="95" t="s">
        <v>32</v>
      </c>
      <c r="I34" s="95" t="s">
        <v>33</v>
      </c>
      <c r="J34" s="95" t="s">
        <v>34</v>
      </c>
      <c r="K34" s="95" t="s">
        <v>35</v>
      </c>
      <c r="L34" s="95" t="s">
        <v>36</v>
      </c>
      <c r="M34" s="95" t="s">
        <v>37</v>
      </c>
      <c r="N34" s="95" t="s">
        <v>38</v>
      </c>
      <c r="O34" s="95" t="s">
        <v>39</v>
      </c>
      <c r="P34" s="95" t="s">
        <v>40</v>
      </c>
      <c r="Q34" s="279" t="s">
        <v>61</v>
      </c>
      <c r="R34" s="280"/>
      <c r="S34" s="280"/>
      <c r="T34" s="281"/>
      <c r="U34" s="197" t="s">
        <v>62</v>
      </c>
      <c r="V34" s="197"/>
      <c r="W34" s="197"/>
      <c r="X34" s="197"/>
      <c r="Y34" s="197" t="s">
        <v>63</v>
      </c>
      <c r="Z34" s="197"/>
      <c r="AA34" s="197"/>
      <c r="AB34" s="197"/>
      <c r="AC34" s="197" t="s">
        <v>64</v>
      </c>
      <c r="AD34" s="197"/>
      <c r="AE34" s="198"/>
      <c r="AG34" s="21"/>
      <c r="AH34" s="21"/>
      <c r="AI34" s="21"/>
      <c r="AJ34" s="21"/>
      <c r="AK34" s="21"/>
      <c r="AL34" s="21"/>
      <c r="AM34" s="21"/>
      <c r="AN34" s="21"/>
      <c r="AO34" s="21"/>
    </row>
    <row r="35" spans="1:41" ht="107.25" customHeight="1" x14ac:dyDescent="0.25">
      <c r="A35" s="297" t="s">
        <v>98</v>
      </c>
      <c r="B35" s="299">
        <v>0.1</v>
      </c>
      <c r="C35" s="23" t="s">
        <v>66</v>
      </c>
      <c r="D35" s="22">
        <v>7</v>
      </c>
      <c r="E35" s="22">
        <v>7</v>
      </c>
      <c r="F35" s="22">
        <v>7</v>
      </c>
      <c r="G35" s="22">
        <v>7</v>
      </c>
      <c r="H35" s="22">
        <v>7</v>
      </c>
      <c r="I35" s="22"/>
      <c r="J35" s="22"/>
      <c r="K35" s="22"/>
      <c r="L35" s="22"/>
      <c r="M35" s="22"/>
      <c r="N35" s="22"/>
      <c r="O35" s="22"/>
      <c r="P35" s="183">
        <v>7</v>
      </c>
      <c r="Q35" s="308" t="s">
        <v>487</v>
      </c>
      <c r="R35" s="309"/>
      <c r="S35" s="309"/>
      <c r="T35" s="310"/>
      <c r="U35" s="283" t="s">
        <v>488</v>
      </c>
      <c r="V35" s="283"/>
      <c r="W35" s="283"/>
      <c r="X35" s="283"/>
      <c r="Y35" s="285" t="s">
        <v>456</v>
      </c>
      <c r="Z35" s="285"/>
      <c r="AA35" s="285"/>
      <c r="AB35" s="285"/>
      <c r="AC35" s="285" t="s">
        <v>99</v>
      </c>
      <c r="AD35" s="285"/>
      <c r="AE35" s="286"/>
      <c r="AG35" s="21"/>
      <c r="AH35" s="21"/>
      <c r="AI35" s="21"/>
      <c r="AJ35" s="21"/>
      <c r="AK35" s="21"/>
      <c r="AL35" s="21"/>
      <c r="AM35" s="21"/>
      <c r="AN35" s="21"/>
      <c r="AO35" s="21"/>
    </row>
    <row r="36" spans="1:41" ht="107.25" customHeight="1" thickBot="1" x14ac:dyDescent="0.3">
      <c r="A36" s="298"/>
      <c r="B36" s="300"/>
      <c r="C36" s="24" t="s">
        <v>69</v>
      </c>
      <c r="D36" s="158">
        <v>5</v>
      </c>
      <c r="E36" s="158">
        <v>7</v>
      </c>
      <c r="F36" s="158">
        <v>7</v>
      </c>
      <c r="G36" s="158">
        <v>7</v>
      </c>
      <c r="H36" s="25"/>
      <c r="I36" s="25"/>
      <c r="J36" s="25"/>
      <c r="K36" s="25"/>
      <c r="L36" s="25"/>
      <c r="M36" s="25"/>
      <c r="N36" s="25"/>
      <c r="O36" s="25"/>
      <c r="P36" s="184">
        <f>MAX(D36:O36)</f>
        <v>7</v>
      </c>
      <c r="Q36" s="311"/>
      <c r="R36" s="312"/>
      <c r="S36" s="312"/>
      <c r="T36" s="313"/>
      <c r="U36" s="284"/>
      <c r="V36" s="284"/>
      <c r="W36" s="284"/>
      <c r="X36" s="284"/>
      <c r="Y36" s="287"/>
      <c r="Z36" s="287"/>
      <c r="AA36" s="287"/>
      <c r="AB36" s="287"/>
      <c r="AC36" s="287"/>
      <c r="AD36" s="287"/>
      <c r="AE36" s="288"/>
      <c r="AG36" s="21"/>
      <c r="AH36" s="21"/>
      <c r="AI36" s="21"/>
      <c r="AJ36" s="21"/>
      <c r="AK36" s="21"/>
      <c r="AL36" s="21"/>
      <c r="AM36" s="21"/>
      <c r="AN36" s="21"/>
      <c r="AO36" s="21"/>
    </row>
    <row r="37" spans="1:41" customFormat="1" ht="17.25" customHeight="1" thickBot="1" x14ac:dyDescent="0.3"/>
    <row r="38" spans="1:41" ht="45" customHeight="1" thickBot="1" x14ac:dyDescent="0.3">
      <c r="A38" s="245" t="s">
        <v>70</v>
      </c>
      <c r="B38" s="24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7"/>
      <c r="AG38" s="21"/>
      <c r="AH38" s="21"/>
      <c r="AI38" s="21"/>
      <c r="AJ38" s="21"/>
      <c r="AK38" s="21"/>
      <c r="AL38" s="21"/>
      <c r="AM38" s="21"/>
      <c r="AN38" s="21"/>
      <c r="AO38" s="21"/>
    </row>
    <row r="39" spans="1:41" ht="26.1" customHeight="1" x14ac:dyDescent="0.25">
      <c r="A39" s="301" t="s">
        <v>71</v>
      </c>
      <c r="B39" s="289" t="s">
        <v>72</v>
      </c>
      <c r="C39" s="303" t="s">
        <v>73</v>
      </c>
      <c r="D39" s="305" t="s">
        <v>74</v>
      </c>
      <c r="E39" s="306"/>
      <c r="F39" s="306"/>
      <c r="G39" s="306"/>
      <c r="H39" s="306"/>
      <c r="I39" s="306"/>
      <c r="J39" s="306"/>
      <c r="K39" s="306"/>
      <c r="L39" s="306"/>
      <c r="M39" s="306"/>
      <c r="N39" s="306"/>
      <c r="O39" s="306"/>
      <c r="P39" s="307"/>
      <c r="Q39" s="289" t="s">
        <v>75</v>
      </c>
      <c r="R39" s="289"/>
      <c r="S39" s="289"/>
      <c r="T39" s="289"/>
      <c r="U39" s="289"/>
      <c r="V39" s="289"/>
      <c r="W39" s="289"/>
      <c r="X39" s="289"/>
      <c r="Y39" s="289"/>
      <c r="Z39" s="289"/>
      <c r="AA39" s="289"/>
      <c r="AB39" s="289"/>
      <c r="AC39" s="289"/>
      <c r="AD39" s="289"/>
      <c r="AE39" s="290"/>
      <c r="AG39" s="21"/>
      <c r="AH39" s="21"/>
      <c r="AI39" s="21"/>
      <c r="AJ39" s="21"/>
      <c r="AK39" s="21"/>
      <c r="AL39" s="21"/>
      <c r="AM39" s="21"/>
      <c r="AN39" s="21"/>
      <c r="AO39" s="21"/>
    </row>
    <row r="40" spans="1:41" ht="26.1" customHeight="1" x14ac:dyDescent="0.25">
      <c r="A40" s="213"/>
      <c r="B40" s="197"/>
      <c r="C40" s="304"/>
      <c r="D40" s="95" t="s">
        <v>76</v>
      </c>
      <c r="E40" s="95" t="s">
        <v>77</v>
      </c>
      <c r="F40" s="95" t="s">
        <v>78</v>
      </c>
      <c r="G40" s="95" t="s">
        <v>79</v>
      </c>
      <c r="H40" s="95" t="s">
        <v>80</v>
      </c>
      <c r="I40" s="95" t="s">
        <v>81</v>
      </c>
      <c r="J40" s="95" t="s">
        <v>82</v>
      </c>
      <c r="K40" s="95" t="s">
        <v>83</v>
      </c>
      <c r="L40" s="95" t="s">
        <v>84</v>
      </c>
      <c r="M40" s="95" t="s">
        <v>85</v>
      </c>
      <c r="N40" s="95" t="s">
        <v>86</v>
      </c>
      <c r="O40" s="95" t="s">
        <v>87</v>
      </c>
      <c r="P40" s="95" t="s">
        <v>88</v>
      </c>
      <c r="Q40" s="279" t="s">
        <v>89</v>
      </c>
      <c r="R40" s="280"/>
      <c r="S40" s="280"/>
      <c r="T40" s="280"/>
      <c r="U40" s="280"/>
      <c r="V40" s="280"/>
      <c r="W40" s="280"/>
      <c r="X40" s="281"/>
      <c r="Y40" s="279" t="s">
        <v>90</v>
      </c>
      <c r="Z40" s="280"/>
      <c r="AA40" s="280"/>
      <c r="AB40" s="280"/>
      <c r="AC40" s="280"/>
      <c r="AD40" s="280"/>
      <c r="AE40" s="314"/>
      <c r="AG40" s="26"/>
      <c r="AH40" s="26"/>
      <c r="AI40" s="26"/>
      <c r="AJ40" s="26"/>
      <c r="AK40" s="26"/>
      <c r="AL40" s="26"/>
      <c r="AM40" s="26"/>
      <c r="AN40" s="26"/>
      <c r="AO40" s="26"/>
    </row>
    <row r="41" spans="1:41" ht="71.25" customHeight="1" x14ac:dyDescent="0.25">
      <c r="A41" s="302" t="s">
        <v>100</v>
      </c>
      <c r="B41" s="292">
        <v>0.03</v>
      </c>
      <c r="C41" s="30" t="s">
        <v>66</v>
      </c>
      <c r="D41" s="31">
        <v>0.2</v>
      </c>
      <c r="E41" s="31">
        <v>0.2</v>
      </c>
      <c r="F41" s="31">
        <v>0.2</v>
      </c>
      <c r="G41" s="31">
        <v>0.2</v>
      </c>
      <c r="H41" s="31">
        <v>0.2</v>
      </c>
      <c r="I41" s="31"/>
      <c r="J41" s="31"/>
      <c r="K41" s="31"/>
      <c r="L41" s="31"/>
      <c r="M41" s="31"/>
      <c r="N41" s="31"/>
      <c r="O41" s="31"/>
      <c r="P41" s="107">
        <f t="shared" ref="P41:P46" si="0">SUM(D41:O41)</f>
        <v>1</v>
      </c>
      <c r="Q41" s="315" t="s">
        <v>490</v>
      </c>
      <c r="R41" s="316"/>
      <c r="S41" s="316"/>
      <c r="T41" s="316"/>
      <c r="U41" s="316"/>
      <c r="V41" s="316"/>
      <c r="W41" s="316"/>
      <c r="X41" s="317"/>
      <c r="Y41" s="324" t="s">
        <v>472</v>
      </c>
      <c r="Z41" s="325"/>
      <c r="AA41" s="325"/>
      <c r="AB41" s="325"/>
      <c r="AC41" s="325"/>
      <c r="AD41" s="325"/>
      <c r="AE41" s="326"/>
      <c r="AG41" s="27"/>
      <c r="AH41" s="27"/>
      <c r="AI41" s="27"/>
      <c r="AJ41" s="27"/>
      <c r="AK41" s="27"/>
      <c r="AL41" s="27"/>
      <c r="AM41" s="27"/>
      <c r="AN41" s="27"/>
      <c r="AO41" s="27"/>
    </row>
    <row r="42" spans="1:41" ht="71.25" customHeight="1" x14ac:dyDescent="0.25">
      <c r="A42" s="291"/>
      <c r="B42" s="293"/>
      <c r="C42" s="28" t="s">
        <v>69</v>
      </c>
      <c r="D42" s="29">
        <v>0.17</v>
      </c>
      <c r="E42" s="29">
        <v>0.23</v>
      </c>
      <c r="F42" s="29">
        <v>0.2</v>
      </c>
      <c r="G42" s="29">
        <v>0.2</v>
      </c>
      <c r="H42" s="29"/>
      <c r="I42" s="29"/>
      <c r="J42" s="29"/>
      <c r="K42" s="29"/>
      <c r="L42" s="29"/>
      <c r="M42" s="29"/>
      <c r="N42" s="29"/>
      <c r="O42" s="29"/>
      <c r="P42" s="107">
        <f t="shared" si="0"/>
        <v>0.8</v>
      </c>
      <c r="Q42" s="318"/>
      <c r="R42" s="319"/>
      <c r="S42" s="319"/>
      <c r="T42" s="319"/>
      <c r="U42" s="319"/>
      <c r="V42" s="319"/>
      <c r="W42" s="319"/>
      <c r="X42" s="320"/>
      <c r="Y42" s="321" t="s">
        <v>474</v>
      </c>
      <c r="Z42" s="322"/>
      <c r="AA42" s="322"/>
      <c r="AB42" s="322"/>
      <c r="AC42" s="322"/>
      <c r="AD42" s="322"/>
      <c r="AE42" s="323"/>
    </row>
    <row r="43" spans="1:41" ht="57" customHeight="1" x14ac:dyDescent="0.25">
      <c r="A43" s="291" t="s">
        <v>101</v>
      </c>
      <c r="B43" s="292">
        <v>0.04</v>
      </c>
      <c r="C43" s="30" t="s">
        <v>66</v>
      </c>
      <c r="D43" s="31">
        <v>0.2</v>
      </c>
      <c r="E43" s="31">
        <v>0.2</v>
      </c>
      <c r="F43" s="31">
        <v>0.2</v>
      </c>
      <c r="G43" s="31">
        <v>0.2</v>
      </c>
      <c r="H43" s="31">
        <v>0.2</v>
      </c>
      <c r="I43" s="31"/>
      <c r="J43" s="31"/>
      <c r="K43" s="31"/>
      <c r="L43" s="31"/>
      <c r="M43" s="31"/>
      <c r="N43" s="31"/>
      <c r="O43" s="31"/>
      <c r="P43" s="107">
        <f t="shared" si="0"/>
        <v>1</v>
      </c>
      <c r="Q43" s="315" t="s">
        <v>463</v>
      </c>
      <c r="R43" s="316"/>
      <c r="S43" s="316"/>
      <c r="T43" s="316"/>
      <c r="U43" s="316"/>
      <c r="V43" s="316"/>
      <c r="W43" s="316"/>
      <c r="X43" s="317"/>
      <c r="Y43" s="324" t="s">
        <v>472</v>
      </c>
      <c r="Z43" s="325"/>
      <c r="AA43" s="325"/>
      <c r="AB43" s="325"/>
      <c r="AC43" s="325"/>
      <c r="AD43" s="325"/>
      <c r="AE43" s="326"/>
    </row>
    <row r="44" spans="1:41" ht="57" customHeight="1" x14ac:dyDescent="0.25">
      <c r="A44" s="291"/>
      <c r="B44" s="293"/>
      <c r="C44" s="28" t="s">
        <v>69</v>
      </c>
      <c r="D44" s="29">
        <v>0.03</v>
      </c>
      <c r="E44" s="29">
        <v>0.37</v>
      </c>
      <c r="F44" s="29">
        <v>0.2</v>
      </c>
      <c r="G44" s="29">
        <v>0.2</v>
      </c>
      <c r="H44" s="29"/>
      <c r="I44" s="29"/>
      <c r="J44" s="29"/>
      <c r="K44" s="29"/>
      <c r="L44" s="29"/>
      <c r="M44" s="29"/>
      <c r="N44" s="29"/>
      <c r="O44" s="29"/>
      <c r="P44" s="107">
        <f t="shared" si="0"/>
        <v>0.8</v>
      </c>
      <c r="Q44" s="318"/>
      <c r="R44" s="319"/>
      <c r="S44" s="319"/>
      <c r="T44" s="319"/>
      <c r="U44" s="319"/>
      <c r="V44" s="319"/>
      <c r="W44" s="319"/>
      <c r="X44" s="320"/>
      <c r="Y44" s="321" t="s">
        <v>477</v>
      </c>
      <c r="Z44" s="322"/>
      <c r="AA44" s="322"/>
      <c r="AB44" s="322"/>
      <c r="AC44" s="322"/>
      <c r="AD44" s="322"/>
      <c r="AE44" s="323"/>
    </row>
    <row r="45" spans="1:41" ht="80.25" customHeight="1" x14ac:dyDescent="0.25">
      <c r="A45" s="294" t="s">
        <v>102</v>
      </c>
      <c r="B45" s="292">
        <v>0.03</v>
      </c>
      <c r="C45" s="30" t="s">
        <v>66</v>
      </c>
      <c r="D45" s="31">
        <v>0.2</v>
      </c>
      <c r="E45" s="31">
        <v>0.2</v>
      </c>
      <c r="F45" s="31">
        <v>0.2</v>
      </c>
      <c r="G45" s="31">
        <v>0.2</v>
      </c>
      <c r="H45" s="31">
        <v>0.2</v>
      </c>
      <c r="I45" s="31"/>
      <c r="J45" s="31"/>
      <c r="K45" s="31"/>
      <c r="L45" s="31"/>
      <c r="M45" s="31"/>
      <c r="N45" s="31"/>
      <c r="O45" s="31"/>
      <c r="P45" s="107">
        <f t="shared" si="0"/>
        <v>1</v>
      </c>
      <c r="Q45" s="315" t="s">
        <v>491</v>
      </c>
      <c r="R45" s="316"/>
      <c r="S45" s="316"/>
      <c r="T45" s="316"/>
      <c r="U45" s="316"/>
      <c r="V45" s="316"/>
      <c r="W45" s="316"/>
      <c r="X45" s="317"/>
      <c r="Y45" s="324" t="s">
        <v>478</v>
      </c>
      <c r="Z45" s="325"/>
      <c r="AA45" s="325"/>
      <c r="AB45" s="325"/>
      <c r="AC45" s="325"/>
      <c r="AD45" s="325"/>
      <c r="AE45" s="326"/>
    </row>
    <row r="46" spans="1:41" ht="66.75" customHeight="1" thickBot="1" x14ac:dyDescent="0.3">
      <c r="A46" s="295"/>
      <c r="B46" s="296"/>
      <c r="C46" s="28" t="s">
        <v>69</v>
      </c>
      <c r="D46" s="29">
        <v>0</v>
      </c>
      <c r="E46" s="29">
        <v>0.4</v>
      </c>
      <c r="F46" s="29">
        <v>0.2</v>
      </c>
      <c r="G46" s="29">
        <v>0.2</v>
      </c>
      <c r="H46" s="29"/>
      <c r="I46" s="29"/>
      <c r="J46" s="29"/>
      <c r="K46" s="29"/>
      <c r="L46" s="29"/>
      <c r="M46" s="29"/>
      <c r="N46" s="29"/>
      <c r="O46" s="29"/>
      <c r="P46" s="107">
        <f t="shared" si="0"/>
        <v>0.8</v>
      </c>
      <c r="Q46" s="318"/>
      <c r="R46" s="319"/>
      <c r="S46" s="319"/>
      <c r="T46" s="319"/>
      <c r="U46" s="319"/>
      <c r="V46" s="319"/>
      <c r="W46" s="319"/>
      <c r="X46" s="320"/>
      <c r="Y46" s="321" t="s">
        <v>458</v>
      </c>
      <c r="Z46" s="322"/>
      <c r="AA46" s="322"/>
      <c r="AB46" s="322"/>
      <c r="AC46" s="322"/>
      <c r="AD46" s="322"/>
      <c r="AE46" s="323"/>
    </row>
    <row r="47" spans="1:41" ht="15" customHeight="1" x14ac:dyDescent="0.25">
      <c r="A47" s="2" t="s">
        <v>94</v>
      </c>
    </row>
  </sheetData>
  <mergeCells count="82">
    <mergeCell ref="A11:B13"/>
    <mergeCell ref="C11:AE13"/>
    <mergeCell ref="A7:B9"/>
    <mergeCell ref="C7:C9"/>
    <mergeCell ref="D7:H9"/>
    <mergeCell ref="I7:J9"/>
    <mergeCell ref="K7:L9"/>
    <mergeCell ref="M7:N7"/>
    <mergeCell ref="A1:A4"/>
    <mergeCell ref="B1:AA1"/>
    <mergeCell ref="AB1:AE1"/>
    <mergeCell ref="B2:AA2"/>
    <mergeCell ref="AB2:AE2"/>
    <mergeCell ref="B3:AA4"/>
    <mergeCell ref="AB3:AE3"/>
    <mergeCell ref="AB4:AE4"/>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Y41:AE41"/>
    <mergeCell ref="Y42:AE42"/>
    <mergeCell ref="Y43:AE43"/>
    <mergeCell ref="Y44:AE44"/>
    <mergeCell ref="A45:A46"/>
    <mergeCell ref="B45:B46"/>
    <mergeCell ref="Q45:X46"/>
    <mergeCell ref="A41:A42"/>
    <mergeCell ref="B41:B42"/>
    <mergeCell ref="Q41:X42"/>
    <mergeCell ref="A43:A44"/>
    <mergeCell ref="B43:B44"/>
    <mergeCell ref="Q43:X44"/>
    <mergeCell ref="Y45:AE45"/>
    <mergeCell ref="Y46:AE46"/>
  </mergeCells>
  <dataValidations count="3">
    <dataValidation type="textLength" operator="lessThanOrEqual" allowBlank="1" showInputMessage="1" showErrorMessage="1" errorTitle="Máximo 2.000 caracteres" error="Máximo 2.000 caracteres" sqref="AC35 Q35 Y35 Q43 Q41 Q45" xr:uid="{00000000-0002-0000-0200-000000000000}">
      <formula1>2000</formula1>
    </dataValidation>
    <dataValidation type="textLength" operator="lessThanOrEqual" allowBlank="1" showInputMessage="1" showErrorMessage="1" errorTitle="Máximo 2.000 caracteres" error="Máximo 2.000 caracteres" promptTitle="2.000 caracteres" sqref="Q30:Q31" xr:uid="{00000000-0002-0000-0200-000001000000}">
      <formula1>2000</formula1>
    </dataValidation>
    <dataValidation type="list" allowBlank="1" showInputMessage="1" showErrorMessage="1" sqref="C7:C9" xr:uid="{A4DAC459-A508-447D-A663-26A3BF5190B3}">
      <formula1>$B$21:$M$21</formula1>
    </dataValidation>
  </dataValidations>
  <hyperlinks>
    <hyperlink ref="Y41" r:id="rId1" xr:uid="{00000000-0004-0000-0200-000000000000}"/>
    <hyperlink ref="Y43" r:id="rId2" xr:uid="{00000000-0004-0000-0200-000001000000}"/>
    <hyperlink ref="Y45" r:id="rId3" display="https://secretariadistritald-my.sharepoint.com/:x:/g/personal/scalderon_sdmujer_gov_co/Eeo2p3AZGcpIrMsbDMI__KABR72p4QXZpOQUY4w-RtWR0Q?e=q9Z5zL" xr:uid="{00000000-0004-0000-0200-000002000000}"/>
  </hyperlinks>
  <pageMargins left="0.25" right="0.25" top="0.75" bottom="0.75" header="0.3" footer="0.3"/>
  <pageSetup scale="19" orientation="landscape" r:id="rId4"/>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AO45"/>
  <sheetViews>
    <sheetView topLeftCell="P36" zoomScale="80" zoomScaleNormal="80" workbookViewId="0">
      <selection activeCell="Q41" sqref="Q41:X42"/>
    </sheetView>
  </sheetViews>
  <sheetFormatPr baseColWidth="10" defaultColWidth="10.85546875" defaultRowHeight="15" x14ac:dyDescent="0.25"/>
  <cols>
    <col min="1" max="1" width="38.42578125" style="2" customWidth="1"/>
    <col min="2" max="2" width="20.42578125" style="2" customWidth="1"/>
    <col min="3" max="14" width="20.7109375" style="2" customWidth="1"/>
    <col min="15" max="15" width="20.42578125" style="2" customWidth="1"/>
    <col min="16" max="16" width="32.42578125" style="2" customWidth="1"/>
    <col min="17" max="27" width="18.140625" style="2" customWidth="1"/>
    <col min="28" max="28" width="22.7109375" style="2" customWidth="1"/>
    <col min="29" max="29" width="19" style="2" customWidth="1"/>
    <col min="30" max="30" width="19.42578125" style="2" customWidth="1"/>
    <col min="31" max="31" width="20.42578125" style="2" customWidth="1"/>
    <col min="32" max="32" width="22.85546875" style="2" customWidth="1"/>
    <col min="33" max="33" width="18.42578125" style="2" bestFit="1" customWidth="1"/>
    <col min="34" max="34" width="8.42578125" style="2" customWidth="1"/>
    <col min="35" max="35" width="18.42578125" style="2" bestFit="1" customWidth="1"/>
    <col min="36" max="36" width="5.7109375" style="2" customWidth="1"/>
    <col min="37" max="37" width="18.42578125" style="2" bestFit="1" customWidth="1"/>
    <col min="38" max="38" width="4.7109375" style="2" customWidth="1"/>
    <col min="39" max="39" width="23" style="2" bestFit="1" customWidth="1"/>
    <col min="40" max="40" width="10.85546875" style="2"/>
    <col min="41" max="41" width="18.42578125" style="2" bestFit="1" customWidth="1"/>
    <col min="42" max="42" width="16.140625" style="2" customWidth="1"/>
    <col min="43" max="16384" width="10.85546875" style="2"/>
  </cols>
  <sheetData>
    <row r="1" spans="1:31" ht="32.25" customHeight="1" thickBot="1" x14ac:dyDescent="0.3">
      <c r="A1" s="216"/>
      <c r="B1" s="219" t="s">
        <v>0</v>
      </c>
      <c r="C1" s="220"/>
      <c r="D1" s="220"/>
      <c r="E1" s="220"/>
      <c r="F1" s="220"/>
      <c r="G1" s="220"/>
      <c r="H1" s="220"/>
      <c r="I1" s="220"/>
      <c r="J1" s="220"/>
      <c r="K1" s="220"/>
      <c r="L1" s="220"/>
      <c r="M1" s="220"/>
      <c r="N1" s="220"/>
      <c r="O1" s="220"/>
      <c r="P1" s="220"/>
      <c r="Q1" s="220"/>
      <c r="R1" s="220"/>
      <c r="S1" s="220"/>
      <c r="T1" s="220"/>
      <c r="U1" s="220"/>
      <c r="V1" s="220"/>
      <c r="W1" s="220"/>
      <c r="X1" s="220"/>
      <c r="Y1" s="220"/>
      <c r="Z1" s="220"/>
      <c r="AA1" s="221"/>
      <c r="AB1" s="228" t="s">
        <v>1</v>
      </c>
      <c r="AC1" s="229"/>
      <c r="AD1" s="229"/>
      <c r="AE1" s="230"/>
    </row>
    <row r="2" spans="1:31" ht="30.75" customHeight="1" thickBot="1" x14ac:dyDescent="0.3">
      <c r="A2" s="217"/>
      <c r="B2" s="219" t="s">
        <v>2</v>
      </c>
      <c r="C2" s="220"/>
      <c r="D2" s="220"/>
      <c r="E2" s="220"/>
      <c r="F2" s="220"/>
      <c r="G2" s="220"/>
      <c r="H2" s="220"/>
      <c r="I2" s="220"/>
      <c r="J2" s="220"/>
      <c r="K2" s="220"/>
      <c r="L2" s="220"/>
      <c r="M2" s="220"/>
      <c r="N2" s="220"/>
      <c r="O2" s="220"/>
      <c r="P2" s="220"/>
      <c r="Q2" s="220"/>
      <c r="R2" s="220"/>
      <c r="S2" s="220"/>
      <c r="T2" s="220"/>
      <c r="U2" s="220"/>
      <c r="V2" s="220"/>
      <c r="W2" s="220"/>
      <c r="X2" s="220"/>
      <c r="Y2" s="220"/>
      <c r="Z2" s="220"/>
      <c r="AA2" s="221"/>
      <c r="AB2" s="228" t="s">
        <v>3</v>
      </c>
      <c r="AC2" s="229"/>
      <c r="AD2" s="229"/>
      <c r="AE2" s="230"/>
    </row>
    <row r="3" spans="1:31" ht="24" customHeight="1" thickBot="1" x14ac:dyDescent="0.3">
      <c r="A3" s="217"/>
      <c r="B3" s="222" t="s">
        <v>4</v>
      </c>
      <c r="C3" s="223"/>
      <c r="D3" s="223"/>
      <c r="E3" s="223"/>
      <c r="F3" s="223"/>
      <c r="G3" s="223"/>
      <c r="H3" s="223"/>
      <c r="I3" s="223"/>
      <c r="J3" s="223"/>
      <c r="K3" s="223"/>
      <c r="L3" s="223"/>
      <c r="M3" s="223"/>
      <c r="N3" s="223"/>
      <c r="O3" s="223"/>
      <c r="P3" s="223"/>
      <c r="Q3" s="223"/>
      <c r="R3" s="223"/>
      <c r="S3" s="223"/>
      <c r="T3" s="223"/>
      <c r="U3" s="223"/>
      <c r="V3" s="223"/>
      <c r="W3" s="223"/>
      <c r="X3" s="223"/>
      <c r="Y3" s="223"/>
      <c r="Z3" s="223"/>
      <c r="AA3" s="224"/>
      <c r="AB3" s="228" t="s">
        <v>5</v>
      </c>
      <c r="AC3" s="229"/>
      <c r="AD3" s="229"/>
      <c r="AE3" s="230"/>
    </row>
    <row r="4" spans="1:31" ht="21.75" customHeight="1" thickBot="1" x14ac:dyDescent="0.3">
      <c r="A4" s="218"/>
      <c r="B4" s="225"/>
      <c r="C4" s="226"/>
      <c r="D4" s="226"/>
      <c r="E4" s="226"/>
      <c r="F4" s="226"/>
      <c r="G4" s="226"/>
      <c r="H4" s="226"/>
      <c r="I4" s="226"/>
      <c r="J4" s="226"/>
      <c r="K4" s="226"/>
      <c r="L4" s="226"/>
      <c r="M4" s="226"/>
      <c r="N4" s="226"/>
      <c r="O4" s="226"/>
      <c r="P4" s="226"/>
      <c r="Q4" s="226"/>
      <c r="R4" s="226"/>
      <c r="S4" s="226"/>
      <c r="T4" s="226"/>
      <c r="U4" s="226"/>
      <c r="V4" s="226"/>
      <c r="W4" s="226"/>
      <c r="X4" s="226"/>
      <c r="Y4" s="226"/>
      <c r="Z4" s="226"/>
      <c r="AA4" s="227"/>
      <c r="AB4" s="231" t="s">
        <v>6</v>
      </c>
      <c r="AC4" s="232"/>
      <c r="AD4" s="232"/>
      <c r="AE4" s="233"/>
    </row>
    <row r="5" spans="1:31" ht="9" customHeight="1" thickBot="1" x14ac:dyDescent="0.3">
      <c r="A5" s="3"/>
      <c r="B5" s="96"/>
      <c r="C5" s="97"/>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ht="15" customHeight="1" x14ac:dyDescent="0.25">
      <c r="A7" s="234" t="s">
        <v>7</v>
      </c>
      <c r="B7" s="235"/>
      <c r="C7" s="271" t="s">
        <v>31</v>
      </c>
      <c r="D7" s="234" t="s">
        <v>9</v>
      </c>
      <c r="E7" s="240"/>
      <c r="F7" s="240"/>
      <c r="G7" s="240"/>
      <c r="H7" s="235"/>
      <c r="I7" s="265">
        <v>45420</v>
      </c>
      <c r="J7" s="266"/>
      <c r="K7" s="234" t="s">
        <v>10</v>
      </c>
      <c r="L7" s="235"/>
      <c r="M7" s="257" t="s">
        <v>11</v>
      </c>
      <c r="N7" s="258"/>
      <c r="O7" s="243"/>
      <c r="P7" s="244"/>
      <c r="Q7" s="4"/>
      <c r="R7" s="4"/>
      <c r="S7" s="4"/>
      <c r="T7" s="4"/>
      <c r="U7" s="4"/>
      <c r="V7" s="4"/>
      <c r="W7" s="4"/>
      <c r="X7" s="4"/>
      <c r="Y7" s="4"/>
      <c r="Z7" s="5"/>
      <c r="AA7" s="4"/>
      <c r="AB7" s="4"/>
      <c r="AD7" s="7"/>
      <c r="AE7" s="8"/>
    </row>
    <row r="8" spans="1:31" ht="15" customHeight="1" x14ac:dyDescent="0.25">
      <c r="A8" s="236"/>
      <c r="B8" s="237"/>
      <c r="C8" s="272"/>
      <c r="D8" s="236"/>
      <c r="E8" s="241"/>
      <c r="F8" s="241"/>
      <c r="G8" s="241"/>
      <c r="H8" s="237"/>
      <c r="I8" s="267"/>
      <c r="J8" s="268"/>
      <c r="K8" s="236"/>
      <c r="L8" s="237"/>
      <c r="M8" s="274" t="s">
        <v>12</v>
      </c>
      <c r="N8" s="275"/>
      <c r="O8" s="259"/>
      <c r="P8" s="260"/>
      <c r="Q8" s="4"/>
      <c r="R8" s="4"/>
      <c r="S8" s="4"/>
      <c r="T8" s="4"/>
      <c r="U8" s="4"/>
      <c r="V8" s="4"/>
      <c r="W8" s="4"/>
      <c r="X8" s="4"/>
      <c r="Y8" s="4"/>
      <c r="Z8" s="5"/>
      <c r="AA8" s="4"/>
      <c r="AB8" s="4"/>
      <c r="AD8" s="7"/>
      <c r="AE8" s="8"/>
    </row>
    <row r="9" spans="1:31" ht="15.75" customHeight="1" thickBot="1" x14ac:dyDescent="0.3">
      <c r="A9" s="238"/>
      <c r="B9" s="239"/>
      <c r="C9" s="273"/>
      <c r="D9" s="238"/>
      <c r="E9" s="242"/>
      <c r="F9" s="242"/>
      <c r="G9" s="242"/>
      <c r="H9" s="239"/>
      <c r="I9" s="269"/>
      <c r="J9" s="270"/>
      <c r="K9" s="238"/>
      <c r="L9" s="239"/>
      <c r="M9" s="261" t="s">
        <v>13</v>
      </c>
      <c r="N9" s="262"/>
      <c r="O9" s="263" t="s">
        <v>14</v>
      </c>
      <c r="P9" s="264"/>
      <c r="Q9" s="4"/>
      <c r="R9" s="4"/>
      <c r="S9" s="4"/>
      <c r="T9" s="4"/>
      <c r="U9" s="4"/>
      <c r="V9" s="4"/>
      <c r="W9" s="4"/>
      <c r="X9" s="4"/>
      <c r="Y9" s="4"/>
      <c r="Z9" s="5"/>
      <c r="AA9" s="4"/>
      <c r="AB9" s="4"/>
      <c r="AD9" s="7"/>
      <c r="AE9" s="8"/>
    </row>
    <row r="10" spans="1:31" ht="15" customHeight="1" thickBot="1" x14ac:dyDescent="0.3">
      <c r="A10" s="74"/>
      <c r="B10" s="75"/>
      <c r="C10" s="75"/>
      <c r="D10" s="9"/>
      <c r="E10" s="9"/>
      <c r="F10" s="9"/>
      <c r="G10" s="9"/>
      <c r="H10" s="9"/>
      <c r="I10" s="71"/>
      <c r="J10" s="71"/>
      <c r="K10" s="9"/>
      <c r="L10" s="9"/>
      <c r="M10" s="72"/>
      <c r="N10" s="72"/>
      <c r="O10" s="73"/>
      <c r="P10" s="73"/>
      <c r="Q10" s="75"/>
      <c r="R10" s="75"/>
      <c r="S10" s="75"/>
      <c r="T10" s="75"/>
      <c r="U10" s="75"/>
      <c r="V10" s="75"/>
      <c r="W10" s="75"/>
      <c r="X10" s="75"/>
      <c r="Y10" s="75"/>
      <c r="Z10" s="76"/>
      <c r="AA10" s="75"/>
      <c r="AB10" s="75"/>
      <c r="AD10" s="77"/>
      <c r="AE10" s="78"/>
    </row>
    <row r="11" spans="1:31" ht="15" customHeight="1" x14ac:dyDescent="0.25">
      <c r="A11" s="234" t="s">
        <v>15</v>
      </c>
      <c r="B11" s="235"/>
      <c r="C11" s="245" t="s">
        <v>16</v>
      </c>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7"/>
    </row>
    <row r="12" spans="1:31" ht="15" customHeight="1" x14ac:dyDescent="0.25">
      <c r="A12" s="236"/>
      <c r="B12" s="237"/>
      <c r="C12" s="248"/>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50"/>
    </row>
    <row r="13" spans="1:31" ht="15" customHeight="1" thickBot="1" x14ac:dyDescent="0.3">
      <c r="A13" s="238"/>
      <c r="B13" s="239"/>
      <c r="C13" s="251"/>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3"/>
    </row>
    <row r="14" spans="1:31" ht="9" customHeight="1" thickBot="1" x14ac:dyDescent="0.3">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
      <c r="A15" s="214" t="s">
        <v>17</v>
      </c>
      <c r="B15" s="215"/>
      <c r="C15" s="254" t="s">
        <v>18</v>
      </c>
      <c r="D15" s="255"/>
      <c r="E15" s="255"/>
      <c r="F15" s="255"/>
      <c r="G15" s="255"/>
      <c r="H15" s="255"/>
      <c r="I15" s="255"/>
      <c r="J15" s="255"/>
      <c r="K15" s="256"/>
      <c r="L15" s="204" t="s">
        <v>19</v>
      </c>
      <c r="M15" s="205"/>
      <c r="N15" s="205"/>
      <c r="O15" s="205"/>
      <c r="P15" s="205"/>
      <c r="Q15" s="206"/>
      <c r="R15" s="207" t="s">
        <v>20</v>
      </c>
      <c r="S15" s="208"/>
      <c r="T15" s="208"/>
      <c r="U15" s="208"/>
      <c r="V15" s="208"/>
      <c r="W15" s="208"/>
      <c r="X15" s="209"/>
      <c r="Y15" s="204" t="s">
        <v>21</v>
      </c>
      <c r="Z15" s="206"/>
      <c r="AA15" s="194" t="s">
        <v>22</v>
      </c>
      <c r="AB15" s="195"/>
      <c r="AC15" s="195"/>
      <c r="AD15" s="195"/>
      <c r="AE15" s="196"/>
    </row>
    <row r="16" spans="1:31" ht="9" customHeight="1" thickBot="1" x14ac:dyDescent="0.3">
      <c r="A16" s="6"/>
      <c r="B16" s="4"/>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D16" s="7"/>
      <c r="AE16" s="8"/>
    </row>
    <row r="17" spans="1:33" s="16" customFormat="1" ht="37.5" customHeight="1" thickBot="1" x14ac:dyDescent="0.3">
      <c r="A17" s="214" t="s">
        <v>23</v>
      </c>
      <c r="B17" s="215"/>
      <c r="C17" s="194" t="s">
        <v>103</v>
      </c>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6"/>
    </row>
    <row r="18" spans="1:33" ht="16.5" customHeight="1" thickBot="1" x14ac:dyDescent="0.3">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3" ht="32.1" customHeight="1" thickBot="1" x14ac:dyDescent="0.3">
      <c r="A19" s="204" t="s">
        <v>25</v>
      </c>
      <c r="B19" s="205"/>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6"/>
      <c r="AF19" s="20"/>
    </row>
    <row r="20" spans="1:33" ht="32.1" customHeight="1" thickBot="1" x14ac:dyDescent="0.3">
      <c r="A20" s="99" t="s">
        <v>26</v>
      </c>
      <c r="B20" s="201" t="s">
        <v>27</v>
      </c>
      <c r="C20" s="202"/>
      <c r="D20" s="202"/>
      <c r="E20" s="202"/>
      <c r="F20" s="202"/>
      <c r="G20" s="202"/>
      <c r="H20" s="202"/>
      <c r="I20" s="202"/>
      <c r="J20" s="202"/>
      <c r="K20" s="202"/>
      <c r="L20" s="202"/>
      <c r="M20" s="202"/>
      <c r="N20" s="202"/>
      <c r="O20" s="203"/>
      <c r="P20" s="204" t="s">
        <v>28</v>
      </c>
      <c r="Q20" s="205"/>
      <c r="R20" s="205"/>
      <c r="S20" s="205"/>
      <c r="T20" s="205"/>
      <c r="U20" s="205"/>
      <c r="V20" s="205"/>
      <c r="W20" s="205"/>
      <c r="X20" s="205"/>
      <c r="Y20" s="205"/>
      <c r="Z20" s="205"/>
      <c r="AA20" s="205"/>
      <c r="AB20" s="205"/>
      <c r="AC20" s="205"/>
      <c r="AD20" s="205"/>
      <c r="AE20" s="206"/>
      <c r="AF20" s="20"/>
    </row>
    <row r="21" spans="1:33" ht="32.1" customHeight="1" thickBot="1" x14ac:dyDescent="0.3">
      <c r="A21" s="137">
        <v>13829904</v>
      </c>
      <c r="B21" s="108" t="s">
        <v>29</v>
      </c>
      <c r="C21" s="109" t="s">
        <v>8</v>
      </c>
      <c r="D21" s="109" t="s">
        <v>30</v>
      </c>
      <c r="E21" s="109" t="s">
        <v>31</v>
      </c>
      <c r="F21" s="109" t="s">
        <v>32</v>
      </c>
      <c r="G21" s="109" t="s">
        <v>33</v>
      </c>
      <c r="H21" s="109" t="s">
        <v>34</v>
      </c>
      <c r="I21" s="109" t="s">
        <v>35</v>
      </c>
      <c r="J21" s="109" t="s">
        <v>36</v>
      </c>
      <c r="K21" s="109" t="s">
        <v>37</v>
      </c>
      <c r="L21" s="109" t="s">
        <v>38</v>
      </c>
      <c r="M21" s="109" t="s">
        <v>39</v>
      </c>
      <c r="N21" s="109" t="s">
        <v>40</v>
      </c>
      <c r="O21" s="110" t="s">
        <v>41</v>
      </c>
      <c r="P21" s="135"/>
      <c r="Q21" s="99" t="s">
        <v>29</v>
      </c>
      <c r="R21" s="100" t="s">
        <v>8</v>
      </c>
      <c r="S21" s="100" t="s">
        <v>30</v>
      </c>
      <c r="T21" s="100" t="s">
        <v>31</v>
      </c>
      <c r="U21" s="100" t="s">
        <v>32</v>
      </c>
      <c r="V21" s="100" t="s">
        <v>33</v>
      </c>
      <c r="W21" s="100" t="s">
        <v>34</v>
      </c>
      <c r="X21" s="100" t="s">
        <v>35</v>
      </c>
      <c r="Y21" s="100" t="s">
        <v>36</v>
      </c>
      <c r="Z21" s="100" t="s">
        <v>37</v>
      </c>
      <c r="AA21" s="100" t="s">
        <v>38</v>
      </c>
      <c r="AB21" s="100" t="s">
        <v>39</v>
      </c>
      <c r="AC21" s="100" t="s">
        <v>40</v>
      </c>
      <c r="AD21" s="134" t="s">
        <v>42</v>
      </c>
      <c r="AE21" s="134" t="s">
        <v>43</v>
      </c>
      <c r="AF21" s="1"/>
    </row>
    <row r="22" spans="1:33" ht="32.1" customHeight="1" x14ac:dyDescent="0.25">
      <c r="A22" s="131" t="s">
        <v>44</v>
      </c>
      <c r="B22" s="101">
        <v>13829904</v>
      </c>
      <c r="C22" s="102"/>
      <c r="D22" s="102"/>
      <c r="E22" s="102"/>
      <c r="F22" s="102"/>
      <c r="G22" s="102"/>
      <c r="H22" s="102"/>
      <c r="I22" s="102"/>
      <c r="J22" s="102"/>
      <c r="K22" s="102"/>
      <c r="L22" s="102"/>
      <c r="M22" s="102"/>
      <c r="N22" s="102">
        <f>SUM(B22:M22)</f>
        <v>13829904</v>
      </c>
      <c r="O22" s="103"/>
      <c r="P22" s="131" t="s">
        <v>45</v>
      </c>
      <c r="Q22" s="101">
        <v>534722500</v>
      </c>
      <c r="R22" s="102"/>
      <c r="S22" s="102"/>
      <c r="T22" s="102"/>
      <c r="U22" s="102"/>
      <c r="V22" s="102"/>
      <c r="W22" s="102"/>
      <c r="X22" s="102">
        <v>370192500</v>
      </c>
      <c r="Y22" s="102"/>
      <c r="Z22" s="102"/>
      <c r="AA22" s="102"/>
      <c r="AB22" s="102"/>
      <c r="AC22" s="102">
        <f>SUM(Q22:AB22)</f>
        <v>904915000</v>
      </c>
      <c r="AD22" s="175"/>
      <c r="AE22" s="103"/>
      <c r="AF22" s="1"/>
    </row>
    <row r="23" spans="1:33" ht="32.1" customHeight="1" x14ac:dyDescent="0.25">
      <c r="A23" s="132" t="s">
        <v>46</v>
      </c>
      <c r="B23" s="80">
        <v>0</v>
      </c>
      <c r="C23" s="79">
        <v>0</v>
      </c>
      <c r="D23" s="79"/>
      <c r="E23" s="79"/>
      <c r="F23" s="79"/>
      <c r="G23" s="79"/>
      <c r="H23" s="79"/>
      <c r="I23" s="79"/>
      <c r="J23" s="79"/>
      <c r="K23" s="79"/>
      <c r="L23" s="79"/>
      <c r="M23" s="79"/>
      <c r="N23" s="79">
        <f>SUM(B23:M23)</f>
        <v>0</v>
      </c>
      <c r="O23" s="81" t="str">
        <f>IFERROR(N23/(SUMIF(B23:M23,"&gt;0",B22:M22))," ")</f>
        <v xml:space="preserve"> </v>
      </c>
      <c r="P23" s="132" t="s">
        <v>47</v>
      </c>
      <c r="Q23" s="80">
        <v>276035500</v>
      </c>
      <c r="R23" s="79">
        <v>240284000</v>
      </c>
      <c r="S23" s="79">
        <v>6494669</v>
      </c>
      <c r="T23" s="79">
        <v>-24723400</v>
      </c>
      <c r="U23" s="79"/>
      <c r="V23" s="79"/>
      <c r="W23" s="79"/>
      <c r="X23" s="79"/>
      <c r="Y23" s="79"/>
      <c r="Z23" s="79"/>
      <c r="AA23" s="79"/>
      <c r="AB23" s="79"/>
      <c r="AC23" s="79">
        <f>SUM(Q23:AB23)</f>
        <v>498090769</v>
      </c>
      <c r="AD23" s="177">
        <f>AC23/SUM(Q22:T22)</f>
        <v>0.9314939412499007</v>
      </c>
      <c r="AE23" s="81">
        <f>AC23/AC22</f>
        <v>0.55042823801130492</v>
      </c>
      <c r="AF23" s="1"/>
      <c r="AG23" s="138"/>
    </row>
    <row r="24" spans="1:33" ht="32.1" customHeight="1" x14ac:dyDescent="0.25">
      <c r="A24" s="132" t="s">
        <v>48</v>
      </c>
      <c r="B24" s="80">
        <f>+A21-B23</f>
        <v>13829904</v>
      </c>
      <c r="C24" s="79">
        <f>+B24-C23</f>
        <v>13829904</v>
      </c>
      <c r="D24" s="79"/>
      <c r="E24" s="79"/>
      <c r="F24" s="79"/>
      <c r="G24" s="79"/>
      <c r="H24" s="79"/>
      <c r="I24" s="79"/>
      <c r="J24" s="79"/>
      <c r="K24" s="79"/>
      <c r="L24" s="79"/>
      <c r="M24" s="79"/>
      <c r="N24" s="79">
        <f>MIN(B24:M24)</f>
        <v>13829904</v>
      </c>
      <c r="O24" s="104"/>
      <c r="P24" s="132" t="s">
        <v>44</v>
      </c>
      <c r="Q24" s="80"/>
      <c r="R24" s="79">
        <v>41132500</v>
      </c>
      <c r="S24" s="79">
        <v>82265000</v>
      </c>
      <c r="T24" s="79">
        <v>82265000</v>
      </c>
      <c r="U24" s="79">
        <v>82265000</v>
      </c>
      <c r="V24" s="79">
        <v>82265000</v>
      </c>
      <c r="W24" s="79">
        <v>82265000</v>
      </c>
      <c r="X24" s="79">
        <v>82265000</v>
      </c>
      <c r="Y24" s="79">
        <v>82265000</v>
      </c>
      <c r="Z24" s="79">
        <v>82265000</v>
      </c>
      <c r="AA24" s="79">
        <v>82265000</v>
      </c>
      <c r="AB24" s="79">
        <f>82265000+41132500</f>
        <v>123397500</v>
      </c>
      <c r="AC24" s="79">
        <f>SUM(Q24:AB24)</f>
        <v>904915000</v>
      </c>
      <c r="AD24" s="177"/>
      <c r="AE24" s="104"/>
      <c r="AF24" s="1"/>
    </row>
    <row r="25" spans="1:33" ht="32.1" customHeight="1" thickBot="1" x14ac:dyDescent="0.3">
      <c r="A25" s="133" t="s">
        <v>49</v>
      </c>
      <c r="B25" s="111">
        <v>9746000</v>
      </c>
      <c r="C25" s="112">
        <v>4083904</v>
      </c>
      <c r="D25" s="112"/>
      <c r="E25" s="112"/>
      <c r="F25" s="112"/>
      <c r="G25" s="112"/>
      <c r="H25" s="112"/>
      <c r="I25" s="112"/>
      <c r="J25" s="112"/>
      <c r="K25" s="112"/>
      <c r="L25" s="112"/>
      <c r="M25" s="112"/>
      <c r="N25" s="112">
        <f>SUM(B25:M25)</f>
        <v>13829904</v>
      </c>
      <c r="O25" s="113">
        <f>+N25/N24</f>
        <v>1</v>
      </c>
      <c r="P25" s="133" t="s">
        <v>49</v>
      </c>
      <c r="Q25" s="111"/>
      <c r="R25" s="112">
        <v>3156035</v>
      </c>
      <c r="S25" s="112">
        <v>65657734</v>
      </c>
      <c r="T25" s="112">
        <v>83960467</v>
      </c>
      <c r="U25" s="112"/>
      <c r="V25" s="112"/>
      <c r="W25" s="112"/>
      <c r="X25" s="112"/>
      <c r="Y25" s="112"/>
      <c r="Z25" s="112"/>
      <c r="AA25" s="112"/>
      <c r="AB25" s="112"/>
      <c r="AC25" s="112">
        <f>SUM(Q25:AB25)</f>
        <v>152774236</v>
      </c>
      <c r="AD25" s="178">
        <f>AC25/SUM(Q24:T24)</f>
        <v>0.74283953564699445</v>
      </c>
      <c r="AE25" s="113">
        <f>AC25/AC24</f>
        <v>0.16882716719249874</v>
      </c>
      <c r="AF25" s="1"/>
    </row>
    <row r="26" spans="1:33" customFormat="1" ht="16.5" customHeight="1" thickBot="1" x14ac:dyDescent="0.3"/>
    <row r="27" spans="1:33" ht="33.950000000000003" customHeight="1" x14ac:dyDescent="0.25">
      <c r="A27" s="276" t="s">
        <v>50</v>
      </c>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8"/>
    </row>
    <row r="28" spans="1:33" ht="15" customHeight="1" x14ac:dyDescent="0.25">
      <c r="A28" s="213" t="s">
        <v>51</v>
      </c>
      <c r="B28" s="197" t="s">
        <v>52</v>
      </c>
      <c r="C28" s="197"/>
      <c r="D28" s="197" t="s">
        <v>53</v>
      </c>
      <c r="E28" s="197"/>
      <c r="F28" s="197"/>
      <c r="G28" s="197"/>
      <c r="H28" s="197"/>
      <c r="I28" s="197"/>
      <c r="J28" s="197"/>
      <c r="K28" s="197"/>
      <c r="L28" s="197"/>
      <c r="M28" s="197"/>
      <c r="N28" s="197"/>
      <c r="O28" s="197"/>
      <c r="P28" s="197" t="s">
        <v>40</v>
      </c>
      <c r="Q28" s="197" t="s">
        <v>54</v>
      </c>
      <c r="R28" s="197"/>
      <c r="S28" s="197"/>
      <c r="T28" s="197"/>
      <c r="U28" s="197"/>
      <c r="V28" s="197"/>
      <c r="W28" s="197"/>
      <c r="X28" s="197"/>
      <c r="Y28" s="197" t="s">
        <v>55</v>
      </c>
      <c r="Z28" s="197"/>
      <c r="AA28" s="197"/>
      <c r="AB28" s="197"/>
      <c r="AC28" s="197"/>
      <c r="AD28" s="197"/>
      <c r="AE28" s="198"/>
    </row>
    <row r="29" spans="1:33" ht="27" customHeight="1" x14ac:dyDescent="0.25">
      <c r="A29" s="213"/>
      <c r="B29" s="197"/>
      <c r="C29" s="197"/>
      <c r="D29" s="95" t="s">
        <v>29</v>
      </c>
      <c r="E29" s="95" t="s">
        <v>8</v>
      </c>
      <c r="F29" s="95" t="s">
        <v>30</v>
      </c>
      <c r="G29" s="95" t="s">
        <v>31</v>
      </c>
      <c r="H29" s="95" t="s">
        <v>32</v>
      </c>
      <c r="I29" s="95" t="s">
        <v>33</v>
      </c>
      <c r="J29" s="95" t="s">
        <v>34</v>
      </c>
      <c r="K29" s="95" t="s">
        <v>35</v>
      </c>
      <c r="L29" s="95" t="s">
        <v>36</v>
      </c>
      <c r="M29" s="95" t="s">
        <v>37</v>
      </c>
      <c r="N29" s="95" t="s">
        <v>38</v>
      </c>
      <c r="O29" s="95" t="s">
        <v>39</v>
      </c>
      <c r="P29" s="197"/>
      <c r="Q29" s="197"/>
      <c r="R29" s="197"/>
      <c r="S29" s="197"/>
      <c r="T29" s="197"/>
      <c r="U29" s="197"/>
      <c r="V29" s="197"/>
      <c r="W29" s="197"/>
      <c r="X29" s="197"/>
      <c r="Y29" s="197"/>
      <c r="Z29" s="197"/>
      <c r="AA29" s="197"/>
      <c r="AB29" s="197"/>
      <c r="AC29" s="197"/>
      <c r="AD29" s="197"/>
      <c r="AE29" s="198"/>
    </row>
    <row r="30" spans="1:33" ht="42" customHeight="1" thickBot="1" x14ac:dyDescent="0.3">
      <c r="A30" s="105"/>
      <c r="B30" s="211"/>
      <c r="C30" s="211"/>
      <c r="D30" s="98"/>
      <c r="E30" s="98"/>
      <c r="F30" s="98"/>
      <c r="G30" s="98"/>
      <c r="H30" s="98"/>
      <c r="I30" s="98"/>
      <c r="J30" s="98"/>
      <c r="K30" s="98"/>
      <c r="L30" s="98"/>
      <c r="M30" s="98"/>
      <c r="N30" s="98"/>
      <c r="O30" s="98"/>
      <c r="P30" s="106">
        <f>SUM(D30:O30)</f>
        <v>0</v>
      </c>
      <c r="Q30" s="210"/>
      <c r="R30" s="210"/>
      <c r="S30" s="210"/>
      <c r="T30" s="210"/>
      <c r="U30" s="210"/>
      <c r="V30" s="210"/>
      <c r="W30" s="210"/>
      <c r="X30" s="210"/>
      <c r="Y30" s="199" t="s">
        <v>483</v>
      </c>
      <c r="Z30" s="199"/>
      <c r="AA30" s="199"/>
      <c r="AB30" s="199"/>
      <c r="AC30" s="199"/>
      <c r="AD30" s="199"/>
      <c r="AE30" s="200"/>
    </row>
    <row r="31" spans="1:33" ht="12" customHeight="1" thickBot="1" x14ac:dyDescent="0.3">
      <c r="A31" s="114"/>
      <c r="B31" s="115"/>
      <c r="C31" s="115"/>
      <c r="D31" s="9"/>
      <c r="E31" s="9"/>
      <c r="F31" s="9"/>
      <c r="G31" s="9"/>
      <c r="H31" s="9"/>
      <c r="I31" s="9"/>
      <c r="J31" s="9"/>
      <c r="K31" s="9"/>
      <c r="L31" s="9"/>
      <c r="M31" s="9"/>
      <c r="N31" s="9"/>
      <c r="O31" s="9"/>
      <c r="P31" s="116"/>
      <c r="Q31" s="117"/>
      <c r="R31" s="117"/>
      <c r="S31" s="117"/>
      <c r="T31" s="117"/>
      <c r="U31" s="117"/>
      <c r="V31" s="117"/>
      <c r="W31" s="117"/>
      <c r="X31" s="117"/>
      <c r="Y31" s="117"/>
      <c r="Z31" s="117"/>
      <c r="AA31" s="117"/>
      <c r="AB31" s="117"/>
      <c r="AC31" s="117"/>
      <c r="AD31" s="117"/>
      <c r="AE31" s="118"/>
    </row>
    <row r="32" spans="1:33" ht="45" customHeight="1" x14ac:dyDescent="0.25">
      <c r="A32" s="245" t="s">
        <v>56</v>
      </c>
      <c r="B32" s="246"/>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7"/>
    </row>
    <row r="33" spans="1:41" ht="23.1" customHeight="1" x14ac:dyDescent="0.25">
      <c r="A33" s="213" t="s">
        <v>57</v>
      </c>
      <c r="B33" s="197" t="s">
        <v>58</v>
      </c>
      <c r="C33" s="197" t="s">
        <v>52</v>
      </c>
      <c r="D33" s="197" t="s">
        <v>59</v>
      </c>
      <c r="E33" s="197"/>
      <c r="F33" s="197"/>
      <c r="G33" s="197"/>
      <c r="H33" s="197"/>
      <c r="I33" s="197"/>
      <c r="J33" s="197"/>
      <c r="K33" s="197"/>
      <c r="L33" s="197"/>
      <c r="M33" s="197"/>
      <c r="N33" s="197"/>
      <c r="O33" s="197"/>
      <c r="P33" s="197"/>
      <c r="Q33" s="197" t="s">
        <v>60</v>
      </c>
      <c r="R33" s="197"/>
      <c r="S33" s="197"/>
      <c r="T33" s="197"/>
      <c r="U33" s="197"/>
      <c r="V33" s="197"/>
      <c r="W33" s="197"/>
      <c r="X33" s="197"/>
      <c r="Y33" s="197"/>
      <c r="Z33" s="197"/>
      <c r="AA33" s="197"/>
      <c r="AB33" s="197"/>
      <c r="AC33" s="197"/>
      <c r="AD33" s="197"/>
      <c r="AE33" s="198"/>
      <c r="AG33" s="21"/>
      <c r="AH33" s="21"/>
      <c r="AI33" s="21"/>
      <c r="AJ33" s="21"/>
      <c r="AK33" s="21"/>
      <c r="AL33" s="21"/>
      <c r="AM33" s="21"/>
      <c r="AN33" s="21"/>
      <c r="AO33" s="21"/>
    </row>
    <row r="34" spans="1:41" ht="27" customHeight="1" x14ac:dyDescent="0.25">
      <c r="A34" s="213"/>
      <c r="B34" s="197"/>
      <c r="C34" s="282"/>
      <c r="D34" s="95" t="s">
        <v>29</v>
      </c>
      <c r="E34" s="95" t="s">
        <v>8</v>
      </c>
      <c r="F34" s="95" t="s">
        <v>30</v>
      </c>
      <c r="G34" s="95" t="s">
        <v>31</v>
      </c>
      <c r="H34" s="95" t="s">
        <v>32</v>
      </c>
      <c r="I34" s="95" t="s">
        <v>33</v>
      </c>
      <c r="J34" s="95" t="s">
        <v>34</v>
      </c>
      <c r="K34" s="95" t="s">
        <v>35</v>
      </c>
      <c r="L34" s="95" t="s">
        <v>36</v>
      </c>
      <c r="M34" s="95" t="s">
        <v>37</v>
      </c>
      <c r="N34" s="95" t="s">
        <v>38</v>
      </c>
      <c r="O34" s="95" t="s">
        <v>39</v>
      </c>
      <c r="P34" s="95" t="s">
        <v>40</v>
      </c>
      <c r="Q34" s="279" t="s">
        <v>61</v>
      </c>
      <c r="R34" s="280"/>
      <c r="S34" s="280"/>
      <c r="T34" s="281"/>
      <c r="U34" s="197" t="s">
        <v>62</v>
      </c>
      <c r="V34" s="197"/>
      <c r="W34" s="197"/>
      <c r="X34" s="197"/>
      <c r="Y34" s="197" t="s">
        <v>63</v>
      </c>
      <c r="Z34" s="197"/>
      <c r="AA34" s="197"/>
      <c r="AB34" s="197"/>
      <c r="AC34" s="197" t="s">
        <v>64</v>
      </c>
      <c r="AD34" s="197"/>
      <c r="AE34" s="198"/>
      <c r="AG34" s="21"/>
      <c r="AH34" s="21"/>
      <c r="AI34" s="21"/>
      <c r="AJ34" s="21"/>
      <c r="AK34" s="21"/>
      <c r="AL34" s="21"/>
      <c r="AM34" s="21"/>
      <c r="AN34" s="21"/>
      <c r="AO34" s="21"/>
    </row>
    <row r="35" spans="1:41" ht="84" customHeight="1" x14ac:dyDescent="0.25">
      <c r="A35" s="297" t="s">
        <v>103</v>
      </c>
      <c r="B35" s="299">
        <v>0.05</v>
      </c>
      <c r="C35" s="23" t="s">
        <v>66</v>
      </c>
      <c r="D35" s="141">
        <v>1</v>
      </c>
      <c r="E35" s="141">
        <v>1</v>
      </c>
      <c r="F35" s="141">
        <v>1</v>
      </c>
      <c r="G35" s="141">
        <v>1</v>
      </c>
      <c r="H35" s="141">
        <v>1</v>
      </c>
      <c r="I35" s="22"/>
      <c r="J35" s="22"/>
      <c r="K35" s="22"/>
      <c r="L35" s="22"/>
      <c r="M35" s="22"/>
      <c r="N35" s="22"/>
      <c r="O35" s="22"/>
      <c r="P35" s="186">
        <f>MAX(D35:O35)</f>
        <v>1</v>
      </c>
      <c r="Q35" s="441" t="s">
        <v>492</v>
      </c>
      <c r="R35" s="442"/>
      <c r="S35" s="442"/>
      <c r="T35" s="443"/>
      <c r="U35" s="283" t="s">
        <v>471</v>
      </c>
      <c r="V35" s="283"/>
      <c r="W35" s="283"/>
      <c r="X35" s="283"/>
      <c r="Y35" s="285" t="s">
        <v>456</v>
      </c>
      <c r="Z35" s="285"/>
      <c r="AA35" s="285"/>
      <c r="AB35" s="285"/>
      <c r="AC35" s="285" t="s">
        <v>104</v>
      </c>
      <c r="AD35" s="285"/>
      <c r="AE35" s="286"/>
      <c r="AG35" s="21"/>
      <c r="AH35" s="21"/>
      <c r="AI35" s="21"/>
      <c r="AJ35" s="21"/>
      <c r="AK35" s="21"/>
      <c r="AL35" s="21"/>
      <c r="AM35" s="21"/>
      <c r="AN35" s="21"/>
      <c r="AO35" s="21"/>
    </row>
    <row r="36" spans="1:41" ht="84" customHeight="1" thickBot="1" x14ac:dyDescent="0.3">
      <c r="A36" s="298"/>
      <c r="B36" s="328"/>
      <c r="C36" s="24" t="s">
        <v>69</v>
      </c>
      <c r="D36" s="159">
        <v>1</v>
      </c>
      <c r="E36" s="159">
        <v>1</v>
      </c>
      <c r="F36" s="159">
        <v>1</v>
      </c>
      <c r="G36" s="25"/>
      <c r="H36" s="25"/>
      <c r="I36" s="25"/>
      <c r="J36" s="25"/>
      <c r="K36" s="25"/>
      <c r="L36" s="25"/>
      <c r="M36" s="25"/>
      <c r="N36" s="25"/>
      <c r="O36" s="25"/>
      <c r="P36" s="185">
        <f>MAX(D36:O36)</f>
        <v>1</v>
      </c>
      <c r="Q36" s="444"/>
      <c r="R36" s="445"/>
      <c r="S36" s="445"/>
      <c r="T36" s="446"/>
      <c r="U36" s="284"/>
      <c r="V36" s="284"/>
      <c r="W36" s="284"/>
      <c r="X36" s="284"/>
      <c r="Y36" s="287"/>
      <c r="Z36" s="287"/>
      <c r="AA36" s="287"/>
      <c r="AB36" s="287"/>
      <c r="AC36" s="287"/>
      <c r="AD36" s="287"/>
      <c r="AE36" s="288"/>
      <c r="AG36" s="21"/>
      <c r="AH36" s="21"/>
      <c r="AI36" s="21"/>
      <c r="AJ36" s="21"/>
      <c r="AK36" s="21"/>
      <c r="AL36" s="21"/>
      <c r="AM36" s="21"/>
      <c r="AN36" s="21"/>
      <c r="AO36" s="21"/>
    </row>
    <row r="37" spans="1:41" customFormat="1" ht="17.25" customHeight="1" thickBot="1" x14ac:dyDescent="0.3"/>
    <row r="38" spans="1:41" ht="45" customHeight="1" thickBot="1" x14ac:dyDescent="0.3">
      <c r="A38" s="245" t="s">
        <v>70</v>
      </c>
      <c r="B38" s="24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7"/>
      <c r="AG38" s="21"/>
      <c r="AH38" s="21"/>
      <c r="AI38" s="21"/>
      <c r="AJ38" s="21"/>
      <c r="AK38" s="21"/>
      <c r="AL38" s="21"/>
      <c r="AM38" s="21"/>
      <c r="AN38" s="21"/>
      <c r="AO38" s="21"/>
    </row>
    <row r="39" spans="1:41" ht="26.1" customHeight="1" x14ac:dyDescent="0.25">
      <c r="A39" s="301" t="s">
        <v>71</v>
      </c>
      <c r="B39" s="289" t="s">
        <v>72</v>
      </c>
      <c r="C39" s="303" t="s">
        <v>73</v>
      </c>
      <c r="D39" s="305" t="s">
        <v>74</v>
      </c>
      <c r="E39" s="306"/>
      <c r="F39" s="306"/>
      <c r="G39" s="306"/>
      <c r="H39" s="306"/>
      <c r="I39" s="306"/>
      <c r="J39" s="306"/>
      <c r="K39" s="306"/>
      <c r="L39" s="306"/>
      <c r="M39" s="306"/>
      <c r="N39" s="306"/>
      <c r="O39" s="306"/>
      <c r="P39" s="307"/>
      <c r="Q39" s="289" t="s">
        <v>75</v>
      </c>
      <c r="R39" s="289"/>
      <c r="S39" s="289"/>
      <c r="T39" s="289"/>
      <c r="U39" s="289"/>
      <c r="V39" s="289"/>
      <c r="W39" s="289"/>
      <c r="X39" s="289"/>
      <c r="Y39" s="289"/>
      <c r="Z39" s="289"/>
      <c r="AA39" s="289"/>
      <c r="AB39" s="289"/>
      <c r="AC39" s="289"/>
      <c r="AD39" s="289"/>
      <c r="AE39" s="290"/>
      <c r="AG39" s="21"/>
      <c r="AH39" s="21"/>
      <c r="AI39" s="21"/>
      <c r="AJ39" s="21"/>
      <c r="AK39" s="21"/>
      <c r="AL39" s="21"/>
      <c r="AM39" s="21"/>
      <c r="AN39" s="21"/>
      <c r="AO39" s="21"/>
    </row>
    <row r="40" spans="1:41" ht="26.1" customHeight="1" x14ac:dyDescent="0.25">
      <c r="A40" s="213"/>
      <c r="B40" s="197"/>
      <c r="C40" s="304"/>
      <c r="D40" s="95" t="s">
        <v>76</v>
      </c>
      <c r="E40" s="95" t="s">
        <v>77</v>
      </c>
      <c r="F40" s="95" t="s">
        <v>78</v>
      </c>
      <c r="G40" s="95" t="s">
        <v>79</v>
      </c>
      <c r="H40" s="95" t="s">
        <v>80</v>
      </c>
      <c r="I40" s="95" t="s">
        <v>81</v>
      </c>
      <c r="J40" s="95" t="s">
        <v>82</v>
      </c>
      <c r="K40" s="95" t="s">
        <v>83</v>
      </c>
      <c r="L40" s="95" t="s">
        <v>84</v>
      </c>
      <c r="M40" s="95" t="s">
        <v>85</v>
      </c>
      <c r="N40" s="95" t="s">
        <v>86</v>
      </c>
      <c r="O40" s="95" t="s">
        <v>87</v>
      </c>
      <c r="P40" s="95" t="s">
        <v>88</v>
      </c>
      <c r="Q40" s="279" t="s">
        <v>89</v>
      </c>
      <c r="R40" s="280"/>
      <c r="S40" s="280"/>
      <c r="T40" s="280"/>
      <c r="U40" s="280"/>
      <c r="V40" s="280"/>
      <c r="W40" s="280"/>
      <c r="X40" s="281"/>
      <c r="Y40" s="279" t="s">
        <v>90</v>
      </c>
      <c r="Z40" s="280"/>
      <c r="AA40" s="280"/>
      <c r="AB40" s="280"/>
      <c r="AC40" s="280"/>
      <c r="AD40" s="280"/>
      <c r="AE40" s="314"/>
      <c r="AG40" s="26"/>
      <c r="AH40" s="26"/>
      <c r="AI40" s="26"/>
      <c r="AJ40" s="26"/>
      <c r="AK40" s="26"/>
      <c r="AL40" s="26"/>
      <c r="AM40" s="26"/>
      <c r="AN40" s="26"/>
      <c r="AO40" s="26"/>
    </row>
    <row r="41" spans="1:41" ht="42.75" customHeight="1" x14ac:dyDescent="0.25">
      <c r="A41" s="291" t="s">
        <v>105</v>
      </c>
      <c r="B41" s="292">
        <v>0.03</v>
      </c>
      <c r="C41" s="30" t="s">
        <v>66</v>
      </c>
      <c r="D41" s="31">
        <v>0.1</v>
      </c>
      <c r="E41" s="31">
        <v>0.2</v>
      </c>
      <c r="F41" s="31">
        <v>0.2</v>
      </c>
      <c r="G41" s="31">
        <v>0.25</v>
      </c>
      <c r="H41" s="31">
        <v>0.25</v>
      </c>
      <c r="I41" s="31"/>
      <c r="J41" s="31"/>
      <c r="K41" s="31"/>
      <c r="L41" s="31"/>
      <c r="M41" s="31"/>
      <c r="N41" s="31"/>
      <c r="O41" s="31"/>
      <c r="P41" s="107">
        <f>SUM(D41:O41)</f>
        <v>1</v>
      </c>
      <c r="Q41" s="315" t="s">
        <v>512</v>
      </c>
      <c r="R41" s="316"/>
      <c r="S41" s="316"/>
      <c r="T41" s="316"/>
      <c r="U41" s="316"/>
      <c r="V41" s="316"/>
      <c r="W41" s="316"/>
      <c r="X41" s="317"/>
      <c r="Y41" s="447" t="s">
        <v>117</v>
      </c>
      <c r="Z41" s="448"/>
      <c r="AA41" s="448"/>
      <c r="AB41" s="448"/>
      <c r="AC41" s="448"/>
      <c r="AD41" s="448"/>
      <c r="AE41" s="449"/>
      <c r="AG41" s="27"/>
      <c r="AH41" s="27"/>
      <c r="AI41" s="27"/>
      <c r="AJ41" s="27"/>
      <c r="AK41" s="27"/>
      <c r="AL41" s="27"/>
      <c r="AM41" s="27"/>
      <c r="AN41" s="27"/>
      <c r="AO41" s="27"/>
    </row>
    <row r="42" spans="1:41" ht="42.75" customHeight="1" x14ac:dyDescent="0.25">
      <c r="A42" s="291"/>
      <c r="B42" s="293"/>
      <c r="C42" s="28" t="s">
        <v>69</v>
      </c>
      <c r="D42" s="29">
        <v>0.1</v>
      </c>
      <c r="E42" s="29">
        <v>0.2</v>
      </c>
      <c r="F42" s="29">
        <v>0.2</v>
      </c>
      <c r="G42" s="29"/>
      <c r="H42" s="29"/>
      <c r="I42" s="29"/>
      <c r="J42" s="29"/>
      <c r="K42" s="29"/>
      <c r="L42" s="29"/>
      <c r="M42" s="29"/>
      <c r="N42" s="29"/>
      <c r="O42" s="29"/>
      <c r="P42" s="107">
        <f>SUM(D42:O42)</f>
        <v>0.5</v>
      </c>
      <c r="Q42" s="318"/>
      <c r="R42" s="319"/>
      <c r="S42" s="319"/>
      <c r="T42" s="319"/>
      <c r="U42" s="319"/>
      <c r="V42" s="319"/>
      <c r="W42" s="319"/>
      <c r="X42" s="320"/>
      <c r="Y42" s="450"/>
      <c r="Z42" s="451"/>
      <c r="AA42" s="451"/>
      <c r="AB42" s="451"/>
      <c r="AC42" s="451"/>
      <c r="AD42" s="451"/>
      <c r="AE42" s="452"/>
    </row>
    <row r="43" spans="1:41" ht="45.75" customHeight="1" x14ac:dyDescent="0.25">
      <c r="A43" s="294" t="s">
        <v>106</v>
      </c>
      <c r="B43" s="292">
        <v>0.02</v>
      </c>
      <c r="C43" s="30" t="s">
        <v>66</v>
      </c>
      <c r="D43" s="31">
        <v>0.1</v>
      </c>
      <c r="E43" s="31">
        <v>0.2</v>
      </c>
      <c r="F43" s="31">
        <v>0.2</v>
      </c>
      <c r="G43" s="31">
        <v>0.25</v>
      </c>
      <c r="H43" s="31">
        <v>0.25</v>
      </c>
      <c r="I43" s="31"/>
      <c r="J43" s="31"/>
      <c r="K43" s="31"/>
      <c r="L43" s="31"/>
      <c r="M43" s="31"/>
      <c r="N43" s="31"/>
      <c r="O43" s="31"/>
      <c r="P43" s="107">
        <f>SUM(D43:O43)</f>
        <v>1</v>
      </c>
      <c r="Q43" s="315" t="s">
        <v>513</v>
      </c>
      <c r="R43" s="316"/>
      <c r="S43" s="316"/>
      <c r="T43" s="316"/>
      <c r="U43" s="316"/>
      <c r="V43" s="316"/>
      <c r="W43" s="316"/>
      <c r="X43" s="317"/>
      <c r="Y43" s="324" t="s">
        <v>473</v>
      </c>
      <c r="Z43" s="325"/>
      <c r="AA43" s="325"/>
      <c r="AB43" s="325"/>
      <c r="AC43" s="325"/>
      <c r="AD43" s="325"/>
      <c r="AE43" s="326"/>
    </row>
    <row r="44" spans="1:41" ht="45.75" customHeight="1" thickBot="1" x14ac:dyDescent="0.3">
      <c r="A44" s="295"/>
      <c r="B44" s="296"/>
      <c r="C44" s="28" t="s">
        <v>69</v>
      </c>
      <c r="D44" s="29">
        <v>0.1</v>
      </c>
      <c r="E44" s="29">
        <v>0.2</v>
      </c>
      <c r="F44" s="29">
        <v>0.2</v>
      </c>
      <c r="G44" s="29"/>
      <c r="H44" s="29"/>
      <c r="I44" s="29"/>
      <c r="J44" s="29"/>
      <c r="K44" s="29"/>
      <c r="L44" s="29"/>
      <c r="M44" s="29"/>
      <c r="N44" s="29"/>
      <c r="O44" s="29"/>
      <c r="P44" s="107">
        <f>SUM(D44:O44)</f>
        <v>0.5</v>
      </c>
      <c r="Q44" s="318"/>
      <c r="R44" s="319"/>
      <c r="S44" s="319"/>
      <c r="T44" s="319"/>
      <c r="U44" s="319"/>
      <c r="V44" s="319"/>
      <c r="W44" s="319"/>
      <c r="X44" s="320"/>
      <c r="Y44" s="321" t="s">
        <v>458</v>
      </c>
      <c r="Z44" s="322"/>
      <c r="AA44" s="322"/>
      <c r="AB44" s="322"/>
      <c r="AC44" s="322"/>
      <c r="AD44" s="322"/>
      <c r="AE44" s="323"/>
    </row>
    <row r="45" spans="1:41" ht="15" customHeight="1" x14ac:dyDescent="0.25">
      <c r="A45" s="2" t="s">
        <v>94</v>
      </c>
    </row>
  </sheetData>
  <mergeCells count="76">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Y43:AE43"/>
    <mergeCell ref="Y44:AE44"/>
    <mergeCell ref="A41:A42"/>
    <mergeCell ref="B41:B42"/>
    <mergeCell ref="Q41:X42"/>
    <mergeCell ref="A43:A44"/>
    <mergeCell ref="B43:B44"/>
    <mergeCell ref="Q43:X44"/>
    <mergeCell ref="Y41:AE42"/>
  </mergeCells>
  <dataValidations count="3">
    <dataValidation type="list" allowBlank="1" showInputMessage="1" showErrorMessage="1" sqref="C7:C9" xr:uid="{00000000-0002-0000-0300-000000000000}">
      <formula1>$B$21:$M$21</formula1>
    </dataValidation>
    <dataValidation type="textLength" operator="lessThanOrEqual" allowBlank="1" showInputMessage="1" showErrorMessage="1" errorTitle="Máximo 2.000 caracteres" error="Máximo 2.000 caracteres" promptTitle="2.000 caracteres" sqref="Q30:Q31" xr:uid="{00000000-0002-0000-0300-000001000000}">
      <formula1>2000</formula1>
    </dataValidation>
    <dataValidation type="textLength" operator="lessThanOrEqual" allowBlank="1" showInputMessage="1" showErrorMessage="1" errorTitle="Máximo 2.000 caracteres" error="Máximo 2.000 caracteres" sqref="Q35 Y35 AC35 Q43 Q41" xr:uid="{00000000-0002-0000-0300-000002000000}">
      <formula1>2000</formula1>
    </dataValidation>
  </dataValidations>
  <hyperlinks>
    <hyperlink ref="Y43" r:id="rId1" xr:uid="{00000000-0004-0000-0300-000000000000}"/>
  </hyperlinks>
  <pageMargins left="0.25" right="0.25" top="0.75" bottom="0.75" header="0.3" footer="0.3"/>
  <pageSetup scale="19" orientation="landscape"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AO47"/>
  <sheetViews>
    <sheetView topLeftCell="M38" zoomScale="80" zoomScaleNormal="80" workbookViewId="0">
      <selection activeCell="AC25" sqref="AC25"/>
    </sheetView>
  </sheetViews>
  <sheetFormatPr baseColWidth="10" defaultColWidth="10.85546875" defaultRowHeight="15" x14ac:dyDescent="0.25"/>
  <cols>
    <col min="1" max="1" width="38.42578125" style="2" customWidth="1"/>
    <col min="2" max="2" width="20.42578125" style="2" customWidth="1"/>
    <col min="3" max="14" width="20.7109375" style="2" customWidth="1"/>
    <col min="15" max="15" width="20.42578125" style="2" customWidth="1"/>
    <col min="16" max="16" width="32.42578125" style="2" customWidth="1"/>
    <col min="17" max="27" width="18.140625" style="2" customWidth="1"/>
    <col min="28" max="28" width="22.7109375" style="2" customWidth="1"/>
    <col min="29" max="29" width="19" style="2" customWidth="1"/>
    <col min="30" max="30" width="19.42578125" style="2" customWidth="1"/>
    <col min="31" max="31" width="20.42578125" style="2" customWidth="1"/>
    <col min="32" max="32" width="21.28515625" style="2" customWidth="1"/>
    <col min="33" max="33" width="18.42578125" style="2" bestFit="1" customWidth="1"/>
    <col min="34" max="34" width="8.42578125" style="2" customWidth="1"/>
    <col min="35" max="35" width="18.42578125" style="2" bestFit="1" customWidth="1"/>
    <col min="36" max="36" width="5.7109375" style="2" customWidth="1"/>
    <col min="37" max="37" width="18.42578125" style="2" bestFit="1" customWidth="1"/>
    <col min="38" max="38" width="4.7109375" style="2" customWidth="1"/>
    <col min="39" max="39" width="23" style="2" bestFit="1" customWidth="1"/>
    <col min="40" max="40" width="10.85546875" style="2"/>
    <col min="41" max="41" width="18.42578125" style="2" bestFit="1" customWidth="1"/>
    <col min="42" max="42" width="16.140625" style="2" customWidth="1"/>
    <col min="43" max="16384" width="10.85546875" style="2"/>
  </cols>
  <sheetData>
    <row r="1" spans="1:31" ht="32.25" customHeight="1" thickBot="1" x14ac:dyDescent="0.3">
      <c r="A1" s="216"/>
      <c r="B1" s="219" t="s">
        <v>0</v>
      </c>
      <c r="C1" s="220"/>
      <c r="D1" s="220"/>
      <c r="E1" s="220"/>
      <c r="F1" s="220"/>
      <c r="G1" s="220"/>
      <c r="H1" s="220"/>
      <c r="I1" s="220"/>
      <c r="J1" s="220"/>
      <c r="K1" s="220"/>
      <c r="L1" s="220"/>
      <c r="M1" s="220"/>
      <c r="N1" s="220"/>
      <c r="O1" s="220"/>
      <c r="P1" s="220"/>
      <c r="Q1" s="220"/>
      <c r="R1" s="220"/>
      <c r="S1" s="220"/>
      <c r="T1" s="220"/>
      <c r="U1" s="220"/>
      <c r="V1" s="220"/>
      <c r="W1" s="220"/>
      <c r="X1" s="220"/>
      <c r="Y1" s="220"/>
      <c r="Z1" s="220"/>
      <c r="AA1" s="221"/>
      <c r="AB1" s="228" t="s">
        <v>1</v>
      </c>
      <c r="AC1" s="229"/>
      <c r="AD1" s="229"/>
      <c r="AE1" s="230"/>
    </row>
    <row r="2" spans="1:31" ht="30.75" customHeight="1" thickBot="1" x14ac:dyDescent="0.3">
      <c r="A2" s="217"/>
      <c r="B2" s="219" t="s">
        <v>2</v>
      </c>
      <c r="C2" s="220"/>
      <c r="D2" s="220"/>
      <c r="E2" s="220"/>
      <c r="F2" s="220"/>
      <c r="G2" s="220"/>
      <c r="H2" s="220"/>
      <c r="I2" s="220"/>
      <c r="J2" s="220"/>
      <c r="K2" s="220"/>
      <c r="L2" s="220"/>
      <c r="M2" s="220"/>
      <c r="N2" s="220"/>
      <c r="O2" s="220"/>
      <c r="P2" s="220"/>
      <c r="Q2" s="220"/>
      <c r="R2" s="220"/>
      <c r="S2" s="220"/>
      <c r="T2" s="220"/>
      <c r="U2" s="220"/>
      <c r="V2" s="220"/>
      <c r="W2" s="220"/>
      <c r="X2" s="220"/>
      <c r="Y2" s="220"/>
      <c r="Z2" s="220"/>
      <c r="AA2" s="221"/>
      <c r="AB2" s="228" t="s">
        <v>3</v>
      </c>
      <c r="AC2" s="229"/>
      <c r="AD2" s="229"/>
      <c r="AE2" s="230"/>
    </row>
    <row r="3" spans="1:31" ht="24" customHeight="1" thickBot="1" x14ac:dyDescent="0.3">
      <c r="A3" s="217"/>
      <c r="B3" s="222" t="s">
        <v>4</v>
      </c>
      <c r="C3" s="223"/>
      <c r="D3" s="223"/>
      <c r="E3" s="223"/>
      <c r="F3" s="223"/>
      <c r="G3" s="223"/>
      <c r="H3" s="223"/>
      <c r="I3" s="223"/>
      <c r="J3" s="223"/>
      <c r="K3" s="223"/>
      <c r="L3" s="223"/>
      <c r="M3" s="223"/>
      <c r="N3" s="223"/>
      <c r="O3" s="223"/>
      <c r="P3" s="223"/>
      <c r="Q3" s="223"/>
      <c r="R3" s="223"/>
      <c r="S3" s="223"/>
      <c r="T3" s="223"/>
      <c r="U3" s="223"/>
      <c r="V3" s="223"/>
      <c r="W3" s="223"/>
      <c r="X3" s="223"/>
      <c r="Y3" s="223"/>
      <c r="Z3" s="223"/>
      <c r="AA3" s="224"/>
      <c r="AB3" s="228" t="s">
        <v>5</v>
      </c>
      <c r="AC3" s="229"/>
      <c r="AD3" s="229"/>
      <c r="AE3" s="230"/>
    </row>
    <row r="4" spans="1:31" ht="21.75" customHeight="1" thickBot="1" x14ac:dyDescent="0.3">
      <c r="A4" s="218"/>
      <c r="B4" s="225"/>
      <c r="C4" s="226"/>
      <c r="D4" s="226"/>
      <c r="E4" s="226"/>
      <c r="F4" s="226"/>
      <c r="G4" s="226"/>
      <c r="H4" s="226"/>
      <c r="I4" s="226"/>
      <c r="J4" s="226"/>
      <c r="K4" s="226"/>
      <c r="L4" s="226"/>
      <c r="M4" s="226"/>
      <c r="N4" s="226"/>
      <c r="O4" s="226"/>
      <c r="P4" s="226"/>
      <c r="Q4" s="226"/>
      <c r="R4" s="226"/>
      <c r="S4" s="226"/>
      <c r="T4" s="226"/>
      <c r="U4" s="226"/>
      <c r="V4" s="226"/>
      <c r="W4" s="226"/>
      <c r="X4" s="226"/>
      <c r="Y4" s="226"/>
      <c r="Z4" s="226"/>
      <c r="AA4" s="227"/>
      <c r="AB4" s="231" t="s">
        <v>6</v>
      </c>
      <c r="AC4" s="232"/>
      <c r="AD4" s="232"/>
      <c r="AE4" s="233"/>
    </row>
    <row r="5" spans="1:31" ht="9" customHeight="1" thickBot="1" x14ac:dyDescent="0.3">
      <c r="A5" s="3"/>
      <c r="B5" s="96"/>
      <c r="C5" s="97"/>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ht="15" customHeight="1" x14ac:dyDescent="0.25">
      <c r="A7" s="234" t="s">
        <v>7</v>
      </c>
      <c r="B7" s="235"/>
      <c r="C7" s="271" t="s">
        <v>31</v>
      </c>
      <c r="D7" s="234" t="s">
        <v>9</v>
      </c>
      <c r="E7" s="240"/>
      <c r="F7" s="240"/>
      <c r="G7" s="240"/>
      <c r="H7" s="235"/>
      <c r="I7" s="265">
        <v>45420</v>
      </c>
      <c r="J7" s="266"/>
      <c r="K7" s="234" t="s">
        <v>10</v>
      </c>
      <c r="L7" s="235"/>
      <c r="M7" s="257" t="s">
        <v>11</v>
      </c>
      <c r="N7" s="258"/>
      <c r="O7" s="243"/>
      <c r="P7" s="244"/>
      <c r="Q7" s="4"/>
      <c r="R7" s="4"/>
      <c r="S7" s="4"/>
      <c r="T7" s="4"/>
      <c r="U7" s="4"/>
      <c r="V7" s="4"/>
      <c r="W7" s="4"/>
      <c r="X7" s="4"/>
      <c r="Y7" s="4"/>
      <c r="Z7" s="5"/>
      <c r="AA7" s="4"/>
      <c r="AB7" s="4"/>
      <c r="AD7" s="7"/>
      <c r="AE7" s="8"/>
    </row>
    <row r="8" spans="1:31" ht="15" customHeight="1" x14ac:dyDescent="0.25">
      <c r="A8" s="236"/>
      <c r="B8" s="237"/>
      <c r="C8" s="272"/>
      <c r="D8" s="236"/>
      <c r="E8" s="241"/>
      <c r="F8" s="241"/>
      <c r="G8" s="241"/>
      <c r="H8" s="237"/>
      <c r="I8" s="267"/>
      <c r="J8" s="268"/>
      <c r="K8" s="236"/>
      <c r="L8" s="237"/>
      <c r="M8" s="274" t="s">
        <v>12</v>
      </c>
      <c r="N8" s="275"/>
      <c r="O8" s="259"/>
      <c r="P8" s="260"/>
      <c r="Q8" s="4"/>
      <c r="R8" s="4"/>
      <c r="S8" s="4"/>
      <c r="T8" s="4"/>
      <c r="U8" s="4"/>
      <c r="V8" s="4"/>
      <c r="W8" s="4"/>
      <c r="X8" s="4"/>
      <c r="Y8" s="4"/>
      <c r="Z8" s="5"/>
      <c r="AA8" s="4"/>
      <c r="AB8" s="4"/>
      <c r="AD8" s="7"/>
      <c r="AE8" s="8"/>
    </row>
    <row r="9" spans="1:31" ht="15.75" customHeight="1" thickBot="1" x14ac:dyDescent="0.3">
      <c r="A9" s="238"/>
      <c r="B9" s="239"/>
      <c r="C9" s="273"/>
      <c r="D9" s="238"/>
      <c r="E9" s="242"/>
      <c r="F9" s="242"/>
      <c r="G9" s="242"/>
      <c r="H9" s="239"/>
      <c r="I9" s="269"/>
      <c r="J9" s="270"/>
      <c r="K9" s="238"/>
      <c r="L9" s="239"/>
      <c r="M9" s="261" t="s">
        <v>13</v>
      </c>
      <c r="N9" s="262"/>
      <c r="O9" s="263" t="s">
        <v>14</v>
      </c>
      <c r="P9" s="264"/>
      <c r="Q9" s="4"/>
      <c r="R9" s="4"/>
      <c r="S9" s="4"/>
      <c r="T9" s="4"/>
      <c r="U9" s="4"/>
      <c r="V9" s="4"/>
      <c r="W9" s="4"/>
      <c r="X9" s="4"/>
      <c r="Y9" s="4"/>
      <c r="Z9" s="5"/>
      <c r="AA9" s="4"/>
      <c r="AB9" s="4"/>
      <c r="AD9" s="7"/>
      <c r="AE9" s="8"/>
    </row>
    <row r="10" spans="1:31" ht="15" customHeight="1" thickBot="1" x14ac:dyDescent="0.3">
      <c r="A10" s="74"/>
      <c r="B10" s="75"/>
      <c r="C10" s="75"/>
      <c r="D10" s="9"/>
      <c r="E10" s="9"/>
      <c r="F10" s="9"/>
      <c r="G10" s="9"/>
      <c r="H10" s="9"/>
      <c r="I10" s="71"/>
      <c r="J10" s="71"/>
      <c r="K10" s="9"/>
      <c r="L10" s="9"/>
      <c r="M10" s="72"/>
      <c r="N10" s="72"/>
      <c r="O10" s="73"/>
      <c r="P10" s="73"/>
      <c r="Q10" s="75"/>
      <c r="R10" s="75"/>
      <c r="S10" s="75"/>
      <c r="T10" s="75"/>
      <c r="U10" s="75"/>
      <c r="V10" s="75"/>
      <c r="W10" s="75"/>
      <c r="X10" s="75"/>
      <c r="Y10" s="75"/>
      <c r="Z10" s="76"/>
      <c r="AA10" s="75"/>
      <c r="AB10" s="75"/>
      <c r="AD10" s="77"/>
      <c r="AE10" s="78"/>
    </row>
    <row r="11" spans="1:31" ht="15" customHeight="1" x14ac:dyDescent="0.25">
      <c r="A11" s="234" t="s">
        <v>15</v>
      </c>
      <c r="B11" s="235"/>
      <c r="C11" s="245" t="s">
        <v>16</v>
      </c>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7"/>
    </row>
    <row r="12" spans="1:31" ht="15" customHeight="1" x14ac:dyDescent="0.25">
      <c r="A12" s="236"/>
      <c r="B12" s="237"/>
      <c r="C12" s="248"/>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50"/>
    </row>
    <row r="13" spans="1:31" ht="15" customHeight="1" thickBot="1" x14ac:dyDescent="0.3">
      <c r="A13" s="238"/>
      <c r="B13" s="239"/>
      <c r="C13" s="251"/>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3"/>
    </row>
    <row r="14" spans="1:31" ht="9" customHeight="1" thickBot="1" x14ac:dyDescent="0.3">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
      <c r="A15" s="214" t="s">
        <v>17</v>
      </c>
      <c r="B15" s="215"/>
      <c r="C15" s="254" t="s">
        <v>18</v>
      </c>
      <c r="D15" s="255"/>
      <c r="E15" s="255"/>
      <c r="F15" s="255"/>
      <c r="G15" s="255"/>
      <c r="H15" s="255"/>
      <c r="I15" s="255"/>
      <c r="J15" s="255"/>
      <c r="K15" s="256"/>
      <c r="L15" s="204" t="s">
        <v>19</v>
      </c>
      <c r="M15" s="205"/>
      <c r="N15" s="205"/>
      <c r="O15" s="205"/>
      <c r="P15" s="205"/>
      <c r="Q15" s="206"/>
      <c r="R15" s="207" t="s">
        <v>20</v>
      </c>
      <c r="S15" s="208"/>
      <c r="T15" s="208"/>
      <c r="U15" s="208"/>
      <c r="V15" s="208"/>
      <c r="W15" s="208"/>
      <c r="X15" s="209"/>
      <c r="Y15" s="204" t="s">
        <v>21</v>
      </c>
      <c r="Z15" s="206"/>
      <c r="AA15" s="194" t="s">
        <v>22</v>
      </c>
      <c r="AB15" s="195"/>
      <c r="AC15" s="195"/>
      <c r="AD15" s="195"/>
      <c r="AE15" s="196"/>
    </row>
    <row r="16" spans="1:31" ht="9" customHeight="1" thickBot="1" x14ac:dyDescent="0.3">
      <c r="A16" s="6"/>
      <c r="B16" s="4"/>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D16" s="7"/>
      <c r="AE16" s="8"/>
    </row>
    <row r="17" spans="1:34" s="16" customFormat="1" ht="37.5" customHeight="1" thickBot="1" x14ac:dyDescent="0.3">
      <c r="A17" s="214" t="s">
        <v>23</v>
      </c>
      <c r="B17" s="215"/>
      <c r="C17" s="194" t="s">
        <v>108</v>
      </c>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6"/>
    </row>
    <row r="18" spans="1:34" ht="16.5" customHeight="1" thickBot="1" x14ac:dyDescent="0.3">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4" ht="32.1" customHeight="1" thickBot="1" x14ac:dyDescent="0.3">
      <c r="A19" s="204" t="s">
        <v>25</v>
      </c>
      <c r="B19" s="205"/>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6"/>
      <c r="AF19" s="20"/>
    </row>
    <row r="20" spans="1:34" ht="32.1" customHeight="1" thickBot="1" x14ac:dyDescent="0.3">
      <c r="A20" s="99" t="s">
        <v>26</v>
      </c>
      <c r="B20" s="201" t="s">
        <v>27</v>
      </c>
      <c r="C20" s="202"/>
      <c r="D20" s="202"/>
      <c r="E20" s="202"/>
      <c r="F20" s="202"/>
      <c r="G20" s="202"/>
      <c r="H20" s="202"/>
      <c r="I20" s="202"/>
      <c r="J20" s="202"/>
      <c r="K20" s="202"/>
      <c r="L20" s="202"/>
      <c r="M20" s="202"/>
      <c r="N20" s="202"/>
      <c r="O20" s="203"/>
      <c r="P20" s="204" t="s">
        <v>28</v>
      </c>
      <c r="Q20" s="205"/>
      <c r="R20" s="205"/>
      <c r="S20" s="205"/>
      <c r="T20" s="205"/>
      <c r="U20" s="205"/>
      <c r="V20" s="205"/>
      <c r="W20" s="205"/>
      <c r="X20" s="205"/>
      <c r="Y20" s="205"/>
      <c r="Z20" s="205"/>
      <c r="AA20" s="205"/>
      <c r="AB20" s="205"/>
      <c r="AC20" s="205"/>
      <c r="AD20" s="205"/>
      <c r="AE20" s="206"/>
      <c r="AF20" s="20"/>
    </row>
    <row r="21" spans="1:34" ht="32.1" customHeight="1" thickBot="1" x14ac:dyDescent="0.3">
      <c r="A21" s="137">
        <v>44152057</v>
      </c>
      <c r="B21" s="108" t="s">
        <v>29</v>
      </c>
      <c r="C21" s="109" t="s">
        <v>8</v>
      </c>
      <c r="D21" s="109" t="s">
        <v>30</v>
      </c>
      <c r="E21" s="109" t="s">
        <v>31</v>
      </c>
      <c r="F21" s="109" t="s">
        <v>32</v>
      </c>
      <c r="G21" s="109" t="s">
        <v>33</v>
      </c>
      <c r="H21" s="109" t="s">
        <v>34</v>
      </c>
      <c r="I21" s="109" t="s">
        <v>35</v>
      </c>
      <c r="J21" s="109" t="s">
        <v>36</v>
      </c>
      <c r="K21" s="109" t="s">
        <v>37</v>
      </c>
      <c r="L21" s="109" t="s">
        <v>38</v>
      </c>
      <c r="M21" s="109" t="s">
        <v>39</v>
      </c>
      <c r="N21" s="109" t="s">
        <v>40</v>
      </c>
      <c r="O21" s="110" t="s">
        <v>41</v>
      </c>
      <c r="P21" s="135"/>
      <c r="Q21" s="99" t="s">
        <v>29</v>
      </c>
      <c r="R21" s="100" t="s">
        <v>8</v>
      </c>
      <c r="S21" s="100" t="s">
        <v>30</v>
      </c>
      <c r="T21" s="100" t="s">
        <v>31</v>
      </c>
      <c r="U21" s="100" t="s">
        <v>32</v>
      </c>
      <c r="V21" s="100" t="s">
        <v>33</v>
      </c>
      <c r="W21" s="100" t="s">
        <v>34</v>
      </c>
      <c r="X21" s="100" t="s">
        <v>35</v>
      </c>
      <c r="Y21" s="100" t="s">
        <v>36</v>
      </c>
      <c r="Z21" s="100" t="s">
        <v>37</v>
      </c>
      <c r="AA21" s="100" t="s">
        <v>38</v>
      </c>
      <c r="AB21" s="100" t="s">
        <v>39</v>
      </c>
      <c r="AC21" s="100" t="s">
        <v>40</v>
      </c>
      <c r="AD21" s="134" t="s">
        <v>42</v>
      </c>
      <c r="AE21" s="134" t="s">
        <v>43</v>
      </c>
      <c r="AF21" s="1"/>
    </row>
    <row r="22" spans="1:34" ht="32.1" customHeight="1" x14ac:dyDescent="0.25">
      <c r="A22" s="131" t="s">
        <v>44</v>
      </c>
      <c r="B22" s="101">
        <v>35889457</v>
      </c>
      <c r="C22" s="102"/>
      <c r="D22" s="102"/>
      <c r="E22" s="102">
        <v>3340200</v>
      </c>
      <c r="F22" s="102">
        <v>4922400</v>
      </c>
      <c r="G22" s="102"/>
      <c r="H22" s="102"/>
      <c r="I22" s="102"/>
      <c r="J22" s="102"/>
      <c r="K22" s="102"/>
      <c r="L22" s="102"/>
      <c r="M22" s="102"/>
      <c r="N22" s="102">
        <f>SUM(B22:M22)</f>
        <v>44152057</v>
      </c>
      <c r="O22" s="103"/>
      <c r="P22" s="131" t="s">
        <v>45</v>
      </c>
      <c r="Q22" s="101">
        <v>1857476500</v>
      </c>
      <c r="R22" s="102"/>
      <c r="S22" s="102"/>
      <c r="T22" s="102"/>
      <c r="U22" s="102"/>
      <c r="V22" s="102"/>
      <c r="W22" s="102"/>
      <c r="X22" s="102">
        <v>1217317500</v>
      </c>
      <c r="Y22" s="102"/>
      <c r="Z22" s="102"/>
      <c r="AA22" s="102"/>
      <c r="AB22" s="102"/>
      <c r="AC22" s="102">
        <f>SUM(Q22:AB22)</f>
        <v>3074794000</v>
      </c>
      <c r="AD22" s="175"/>
      <c r="AE22" s="103"/>
      <c r="AF22" s="1"/>
    </row>
    <row r="23" spans="1:34" ht="32.1" customHeight="1" x14ac:dyDescent="0.25">
      <c r="A23" s="132" t="s">
        <v>46</v>
      </c>
      <c r="B23" s="80">
        <v>0</v>
      </c>
      <c r="C23" s="79">
        <v>0</v>
      </c>
      <c r="D23" s="79">
        <v>0</v>
      </c>
      <c r="E23" s="79">
        <v>0</v>
      </c>
      <c r="F23" s="79"/>
      <c r="G23" s="79"/>
      <c r="H23" s="79"/>
      <c r="I23" s="79"/>
      <c r="J23" s="79"/>
      <c r="K23" s="79"/>
      <c r="L23" s="79"/>
      <c r="M23" s="79"/>
      <c r="N23" s="79">
        <f>SUM(B23:M23)</f>
        <v>0</v>
      </c>
      <c r="O23" s="81" t="str">
        <f>IFERROR(N23/(SUMIF(B23:M23,"&gt;0",B22:M22))," ")</f>
        <v xml:space="preserve"> </v>
      </c>
      <c r="P23" s="132" t="s">
        <v>47</v>
      </c>
      <c r="Q23" s="80">
        <v>709436000</v>
      </c>
      <c r="R23" s="79">
        <v>691026000</v>
      </c>
      <c r="S23" s="79">
        <v>211708099</v>
      </c>
      <c r="T23" s="79">
        <f>90456765-71085901</f>
        <v>19370864</v>
      </c>
      <c r="U23" s="79"/>
      <c r="V23" s="79"/>
      <c r="W23" s="79"/>
      <c r="X23" s="79"/>
      <c r="Y23" s="79"/>
      <c r="Z23" s="79"/>
      <c r="AA23" s="79"/>
      <c r="AB23" s="79"/>
      <c r="AC23" s="79">
        <f>SUM(Q23:AB23)</f>
        <v>1631540963</v>
      </c>
      <c r="AD23" s="177">
        <f>AC23/SUM(Q22:T22)</f>
        <v>0.87836425548317842</v>
      </c>
      <c r="AE23" s="81">
        <f>AC23/AC22</f>
        <v>0.53061797408216616</v>
      </c>
      <c r="AF23" s="1"/>
      <c r="AH23" s="138"/>
    </row>
    <row r="24" spans="1:34" ht="32.1" customHeight="1" x14ac:dyDescent="0.25">
      <c r="A24" s="132" t="s">
        <v>48</v>
      </c>
      <c r="B24" s="80">
        <f>+A21-B23</f>
        <v>44152057</v>
      </c>
      <c r="C24" s="79">
        <f>+B24-C23</f>
        <v>44152057</v>
      </c>
      <c r="D24" s="79">
        <f t="shared" ref="D24:E24" si="0">+C24-D23</f>
        <v>44152057</v>
      </c>
      <c r="E24" s="79">
        <f t="shared" si="0"/>
        <v>44152057</v>
      </c>
      <c r="F24" s="79"/>
      <c r="G24" s="79"/>
      <c r="H24" s="79"/>
      <c r="I24" s="79"/>
      <c r="J24" s="79"/>
      <c r="K24" s="79"/>
      <c r="L24" s="79"/>
      <c r="M24" s="79"/>
      <c r="N24" s="79">
        <f>MIN(B24:M24)</f>
        <v>44152057</v>
      </c>
      <c r="O24" s="104"/>
      <c r="P24" s="132" t="s">
        <v>44</v>
      </c>
      <c r="Q24" s="80"/>
      <c r="R24" s="79">
        <v>135257500</v>
      </c>
      <c r="S24" s="79">
        <v>270515000</v>
      </c>
      <c r="T24" s="79">
        <f>270515000+3910750</f>
        <v>274425750</v>
      </c>
      <c r="U24" s="79">
        <f>270515000+3910750</f>
        <v>274425750</v>
      </c>
      <c r="V24" s="79">
        <f>270915000+52200000+3910750</f>
        <v>327025750</v>
      </c>
      <c r="W24" s="79">
        <f>270515000+3910750</f>
        <v>274425750</v>
      </c>
      <c r="X24" s="79">
        <f t="shared" ref="X24:AA24" si="1">270515000+3910750</f>
        <v>274425750</v>
      </c>
      <c r="Y24" s="79">
        <f t="shared" si="1"/>
        <v>274425750</v>
      </c>
      <c r="Z24" s="79">
        <f t="shared" si="1"/>
        <v>274425750</v>
      </c>
      <c r="AA24" s="79">
        <f t="shared" si="1"/>
        <v>274425750</v>
      </c>
      <c r="AB24" s="79">
        <f>270515000+3910750+135257500+11332250</f>
        <v>421015500</v>
      </c>
      <c r="AC24" s="79">
        <f>SUM(Q24:AB24)</f>
        <v>3074794000</v>
      </c>
      <c r="AD24" s="177"/>
      <c r="AE24" s="104"/>
      <c r="AF24" s="1"/>
    </row>
    <row r="25" spans="1:34" ht="32.1" customHeight="1" thickBot="1" x14ac:dyDescent="0.3">
      <c r="A25" s="133" t="s">
        <v>49</v>
      </c>
      <c r="B25" s="111">
        <v>31114000</v>
      </c>
      <c r="C25" s="112">
        <v>4775457</v>
      </c>
      <c r="D25" s="112">
        <v>0</v>
      </c>
      <c r="E25" s="112">
        <v>3340200</v>
      </c>
      <c r="F25" s="112"/>
      <c r="G25" s="112"/>
      <c r="H25" s="112"/>
      <c r="I25" s="112"/>
      <c r="J25" s="112"/>
      <c r="K25" s="112"/>
      <c r="L25" s="112"/>
      <c r="M25" s="112"/>
      <c r="N25" s="112">
        <f>SUM(B25:M25)</f>
        <v>39229657</v>
      </c>
      <c r="O25" s="113">
        <f>+N25/N24</f>
        <v>0.88851255559848552</v>
      </c>
      <c r="P25" s="133" t="s">
        <v>49</v>
      </c>
      <c r="Q25" s="111"/>
      <c r="R25" s="112">
        <v>22822469.5</v>
      </c>
      <c r="S25" s="112">
        <v>155133333</v>
      </c>
      <c r="T25" s="112">
        <v>250645067</v>
      </c>
      <c r="U25" s="112"/>
      <c r="V25" s="112"/>
      <c r="W25" s="112"/>
      <c r="X25" s="112"/>
      <c r="Y25" s="112"/>
      <c r="Z25" s="112"/>
      <c r="AA25" s="112"/>
      <c r="AB25" s="112"/>
      <c r="AC25" s="112">
        <f>SUM(Q25:AB25)</f>
        <v>428600869.5</v>
      </c>
      <c r="AD25" s="178">
        <f>AC25/SUM(Q24:T24)</f>
        <v>0.63011169096656749</v>
      </c>
      <c r="AE25" s="113">
        <f>AC25/AC24</f>
        <v>0.1393917346983245</v>
      </c>
      <c r="AF25" s="1"/>
    </row>
    <row r="26" spans="1:34" customFormat="1" ht="16.5" customHeight="1" thickBot="1" x14ac:dyDescent="0.3"/>
    <row r="27" spans="1:34" ht="33.950000000000003" customHeight="1" x14ac:dyDescent="0.25">
      <c r="A27" s="276" t="s">
        <v>50</v>
      </c>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8"/>
    </row>
    <row r="28" spans="1:34" ht="15" customHeight="1" x14ac:dyDescent="0.25">
      <c r="A28" s="213" t="s">
        <v>51</v>
      </c>
      <c r="B28" s="197" t="s">
        <v>52</v>
      </c>
      <c r="C28" s="197"/>
      <c r="D28" s="197" t="s">
        <v>53</v>
      </c>
      <c r="E28" s="197"/>
      <c r="F28" s="197"/>
      <c r="G28" s="197"/>
      <c r="H28" s="197"/>
      <c r="I28" s="197"/>
      <c r="J28" s="197"/>
      <c r="K28" s="197"/>
      <c r="L28" s="197"/>
      <c r="M28" s="197"/>
      <c r="N28" s="197"/>
      <c r="O28" s="197"/>
      <c r="P28" s="197" t="s">
        <v>40</v>
      </c>
      <c r="Q28" s="197" t="s">
        <v>54</v>
      </c>
      <c r="R28" s="197"/>
      <c r="S28" s="197"/>
      <c r="T28" s="197"/>
      <c r="U28" s="197"/>
      <c r="V28" s="197"/>
      <c r="W28" s="197"/>
      <c r="X28" s="197"/>
      <c r="Y28" s="197" t="s">
        <v>55</v>
      </c>
      <c r="Z28" s="197"/>
      <c r="AA28" s="197"/>
      <c r="AB28" s="197"/>
      <c r="AC28" s="197"/>
      <c r="AD28" s="197"/>
      <c r="AE28" s="198"/>
    </row>
    <row r="29" spans="1:34" ht="27" customHeight="1" x14ac:dyDescent="0.25">
      <c r="A29" s="213"/>
      <c r="B29" s="197"/>
      <c r="C29" s="197"/>
      <c r="D29" s="95" t="s">
        <v>29</v>
      </c>
      <c r="E29" s="95" t="s">
        <v>8</v>
      </c>
      <c r="F29" s="95" t="s">
        <v>30</v>
      </c>
      <c r="G29" s="95" t="s">
        <v>31</v>
      </c>
      <c r="H29" s="95" t="s">
        <v>32</v>
      </c>
      <c r="I29" s="95" t="s">
        <v>33</v>
      </c>
      <c r="J29" s="95" t="s">
        <v>34</v>
      </c>
      <c r="K29" s="95" t="s">
        <v>35</v>
      </c>
      <c r="L29" s="95" t="s">
        <v>36</v>
      </c>
      <c r="M29" s="95" t="s">
        <v>37</v>
      </c>
      <c r="N29" s="95" t="s">
        <v>38</v>
      </c>
      <c r="O29" s="95" t="s">
        <v>39</v>
      </c>
      <c r="P29" s="197"/>
      <c r="Q29" s="197"/>
      <c r="R29" s="197"/>
      <c r="S29" s="197"/>
      <c r="T29" s="197"/>
      <c r="U29" s="197"/>
      <c r="V29" s="197"/>
      <c r="W29" s="197"/>
      <c r="X29" s="197"/>
      <c r="Y29" s="197"/>
      <c r="Z29" s="197"/>
      <c r="AA29" s="197"/>
      <c r="AB29" s="197"/>
      <c r="AC29" s="197"/>
      <c r="AD29" s="197"/>
      <c r="AE29" s="198"/>
    </row>
    <row r="30" spans="1:34" ht="42" customHeight="1" thickBot="1" x14ac:dyDescent="0.3">
      <c r="A30" s="105"/>
      <c r="B30" s="211"/>
      <c r="C30" s="211"/>
      <c r="D30" s="98"/>
      <c r="E30" s="98"/>
      <c r="F30" s="98"/>
      <c r="G30" s="98"/>
      <c r="H30" s="98"/>
      <c r="I30" s="98"/>
      <c r="J30" s="98"/>
      <c r="K30" s="98"/>
      <c r="L30" s="98"/>
      <c r="M30" s="98"/>
      <c r="N30" s="98"/>
      <c r="O30" s="98"/>
      <c r="P30" s="106">
        <f>SUM(D30:O30)</f>
        <v>0</v>
      </c>
      <c r="Q30" s="210"/>
      <c r="R30" s="210"/>
      <c r="S30" s="210"/>
      <c r="T30" s="210"/>
      <c r="U30" s="210"/>
      <c r="V30" s="210"/>
      <c r="W30" s="210"/>
      <c r="X30" s="210"/>
      <c r="Y30" s="199" t="s">
        <v>493</v>
      </c>
      <c r="Z30" s="199"/>
      <c r="AA30" s="199"/>
      <c r="AB30" s="199"/>
      <c r="AC30" s="199"/>
      <c r="AD30" s="199"/>
      <c r="AE30" s="200"/>
    </row>
    <row r="31" spans="1:34" ht="12" customHeight="1" thickBot="1" x14ac:dyDescent="0.3">
      <c r="A31" s="114"/>
      <c r="B31" s="115"/>
      <c r="C31" s="115"/>
      <c r="D31" s="9"/>
      <c r="E31" s="9"/>
      <c r="F31" s="9"/>
      <c r="G31" s="9"/>
      <c r="H31" s="9"/>
      <c r="I31" s="9"/>
      <c r="J31" s="9"/>
      <c r="K31" s="9"/>
      <c r="L31" s="9"/>
      <c r="M31" s="9"/>
      <c r="N31" s="9"/>
      <c r="O31" s="9"/>
      <c r="P31" s="116"/>
      <c r="Q31" s="117"/>
      <c r="R31" s="117"/>
      <c r="S31" s="117"/>
      <c r="T31" s="117"/>
      <c r="U31" s="117"/>
      <c r="V31" s="117"/>
      <c r="W31" s="117"/>
      <c r="X31" s="117"/>
      <c r="Y31" s="117"/>
      <c r="Z31" s="117"/>
      <c r="AA31" s="117"/>
      <c r="AB31" s="117"/>
      <c r="AC31" s="117"/>
      <c r="AD31" s="117"/>
      <c r="AE31" s="118"/>
    </row>
    <row r="32" spans="1:34" ht="45" customHeight="1" x14ac:dyDescent="0.25">
      <c r="A32" s="245" t="s">
        <v>56</v>
      </c>
      <c r="B32" s="246"/>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7"/>
    </row>
    <row r="33" spans="1:41" ht="23.1" customHeight="1" x14ac:dyDescent="0.25">
      <c r="A33" s="213" t="s">
        <v>57</v>
      </c>
      <c r="B33" s="197" t="s">
        <v>58</v>
      </c>
      <c r="C33" s="197" t="s">
        <v>52</v>
      </c>
      <c r="D33" s="197" t="s">
        <v>59</v>
      </c>
      <c r="E33" s="197"/>
      <c r="F33" s="197"/>
      <c r="G33" s="197"/>
      <c r="H33" s="197"/>
      <c r="I33" s="197"/>
      <c r="J33" s="197"/>
      <c r="K33" s="197"/>
      <c r="L33" s="197"/>
      <c r="M33" s="197"/>
      <c r="N33" s="197"/>
      <c r="O33" s="197"/>
      <c r="P33" s="197"/>
      <c r="Q33" s="197" t="s">
        <v>60</v>
      </c>
      <c r="R33" s="197"/>
      <c r="S33" s="197"/>
      <c r="T33" s="197"/>
      <c r="U33" s="197"/>
      <c r="V33" s="197"/>
      <c r="W33" s="197"/>
      <c r="X33" s="197"/>
      <c r="Y33" s="197"/>
      <c r="Z33" s="197"/>
      <c r="AA33" s="197"/>
      <c r="AB33" s="197"/>
      <c r="AC33" s="197"/>
      <c r="AD33" s="197"/>
      <c r="AE33" s="198"/>
      <c r="AG33" s="21"/>
      <c r="AH33" s="21"/>
      <c r="AI33" s="21"/>
      <c r="AJ33" s="21"/>
      <c r="AK33" s="21"/>
      <c r="AL33" s="21"/>
      <c r="AM33" s="21"/>
      <c r="AN33" s="21"/>
      <c r="AO33" s="21"/>
    </row>
    <row r="34" spans="1:41" ht="27" customHeight="1" x14ac:dyDescent="0.25">
      <c r="A34" s="213"/>
      <c r="B34" s="197"/>
      <c r="C34" s="282"/>
      <c r="D34" s="95" t="s">
        <v>29</v>
      </c>
      <c r="E34" s="95" t="s">
        <v>8</v>
      </c>
      <c r="F34" s="95" t="s">
        <v>30</v>
      </c>
      <c r="G34" s="95" t="s">
        <v>31</v>
      </c>
      <c r="H34" s="95" t="s">
        <v>32</v>
      </c>
      <c r="I34" s="95" t="s">
        <v>33</v>
      </c>
      <c r="J34" s="95" t="s">
        <v>34</v>
      </c>
      <c r="K34" s="95" t="s">
        <v>35</v>
      </c>
      <c r="L34" s="95" t="s">
        <v>36</v>
      </c>
      <c r="M34" s="95" t="s">
        <v>37</v>
      </c>
      <c r="N34" s="95" t="s">
        <v>38</v>
      </c>
      <c r="O34" s="95" t="s">
        <v>39</v>
      </c>
      <c r="P34" s="95" t="s">
        <v>40</v>
      </c>
      <c r="Q34" s="279" t="s">
        <v>61</v>
      </c>
      <c r="R34" s="280"/>
      <c r="S34" s="280"/>
      <c r="T34" s="281"/>
      <c r="U34" s="197" t="s">
        <v>62</v>
      </c>
      <c r="V34" s="197"/>
      <c r="W34" s="197"/>
      <c r="X34" s="197"/>
      <c r="Y34" s="197" t="s">
        <v>63</v>
      </c>
      <c r="Z34" s="197"/>
      <c r="AA34" s="197"/>
      <c r="AB34" s="197"/>
      <c r="AC34" s="197" t="s">
        <v>64</v>
      </c>
      <c r="AD34" s="197"/>
      <c r="AE34" s="198"/>
      <c r="AG34" s="21"/>
      <c r="AH34" s="21"/>
      <c r="AI34" s="21"/>
      <c r="AJ34" s="21"/>
      <c r="AK34" s="21"/>
      <c r="AL34" s="21"/>
      <c r="AM34" s="21"/>
      <c r="AN34" s="21"/>
      <c r="AO34" s="21"/>
    </row>
    <row r="35" spans="1:41" ht="177" customHeight="1" x14ac:dyDescent="0.25">
      <c r="A35" s="297" t="s">
        <v>108</v>
      </c>
      <c r="B35" s="299">
        <v>0.05</v>
      </c>
      <c r="C35" s="23" t="s">
        <v>66</v>
      </c>
      <c r="D35" s="22">
        <v>5</v>
      </c>
      <c r="E35" s="22">
        <v>5</v>
      </c>
      <c r="F35" s="22">
        <v>5</v>
      </c>
      <c r="G35" s="22">
        <v>5</v>
      </c>
      <c r="H35" s="22">
        <v>5</v>
      </c>
      <c r="I35" s="22"/>
      <c r="J35" s="22"/>
      <c r="K35" s="22"/>
      <c r="L35" s="22"/>
      <c r="M35" s="22"/>
      <c r="N35" s="22"/>
      <c r="O35" s="22"/>
      <c r="P35" s="183">
        <v>5</v>
      </c>
      <c r="Q35" s="308" t="s">
        <v>494</v>
      </c>
      <c r="R35" s="309"/>
      <c r="S35" s="309"/>
      <c r="T35" s="310"/>
      <c r="U35" s="283" t="s">
        <v>495</v>
      </c>
      <c r="V35" s="283"/>
      <c r="W35" s="283"/>
      <c r="X35" s="283"/>
      <c r="Y35" s="285" t="s">
        <v>456</v>
      </c>
      <c r="Z35" s="285"/>
      <c r="AA35" s="285"/>
      <c r="AB35" s="285"/>
      <c r="AC35" s="285" t="s">
        <v>109</v>
      </c>
      <c r="AD35" s="285"/>
      <c r="AE35" s="286"/>
      <c r="AG35" s="21"/>
      <c r="AH35" s="21"/>
      <c r="AI35" s="21"/>
      <c r="AJ35" s="21"/>
      <c r="AK35" s="21"/>
      <c r="AL35" s="21"/>
      <c r="AM35" s="21"/>
      <c r="AN35" s="21"/>
      <c r="AO35" s="21"/>
    </row>
    <row r="36" spans="1:41" ht="168" customHeight="1" thickBot="1" x14ac:dyDescent="0.3">
      <c r="A36" s="298"/>
      <c r="B36" s="300"/>
      <c r="C36" s="139" t="s">
        <v>69</v>
      </c>
      <c r="D36" s="139">
        <v>0</v>
      </c>
      <c r="E36" s="139">
        <v>5</v>
      </c>
      <c r="F36" s="140">
        <v>5</v>
      </c>
      <c r="G36" s="140">
        <v>5</v>
      </c>
      <c r="H36" s="140"/>
      <c r="I36" s="25"/>
      <c r="J36" s="25"/>
      <c r="K36" s="25"/>
      <c r="L36" s="25"/>
      <c r="M36" s="25"/>
      <c r="N36" s="25"/>
      <c r="O36" s="25"/>
      <c r="P36" s="140">
        <v>5</v>
      </c>
      <c r="Q36" s="311"/>
      <c r="R36" s="312"/>
      <c r="S36" s="312"/>
      <c r="T36" s="313"/>
      <c r="U36" s="284"/>
      <c r="V36" s="284"/>
      <c r="W36" s="284"/>
      <c r="X36" s="284"/>
      <c r="Y36" s="287"/>
      <c r="Z36" s="287"/>
      <c r="AA36" s="287"/>
      <c r="AB36" s="287"/>
      <c r="AC36" s="287"/>
      <c r="AD36" s="287"/>
      <c r="AE36" s="288"/>
      <c r="AG36" s="21"/>
      <c r="AH36" s="21"/>
      <c r="AI36" s="21"/>
      <c r="AJ36" s="21"/>
      <c r="AK36" s="21"/>
      <c r="AL36" s="21"/>
      <c r="AM36" s="21"/>
      <c r="AN36" s="21"/>
      <c r="AO36" s="21"/>
    </row>
    <row r="37" spans="1:41" customFormat="1" ht="17.25" customHeight="1" thickBot="1" x14ac:dyDescent="0.3"/>
    <row r="38" spans="1:41" ht="45" customHeight="1" thickBot="1" x14ac:dyDescent="0.3">
      <c r="A38" s="245" t="s">
        <v>70</v>
      </c>
      <c r="B38" s="24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7"/>
      <c r="AG38" s="21"/>
      <c r="AH38" s="21"/>
      <c r="AI38" s="21"/>
      <c r="AJ38" s="21"/>
      <c r="AK38" s="21"/>
      <c r="AL38" s="21"/>
      <c r="AM38" s="21"/>
      <c r="AN38" s="21"/>
      <c r="AO38" s="21"/>
    </row>
    <row r="39" spans="1:41" ht="26.1" customHeight="1" x14ac:dyDescent="0.25">
      <c r="A39" s="301" t="s">
        <v>71</v>
      </c>
      <c r="B39" s="289" t="s">
        <v>72</v>
      </c>
      <c r="C39" s="303" t="s">
        <v>73</v>
      </c>
      <c r="D39" s="305" t="s">
        <v>74</v>
      </c>
      <c r="E39" s="306"/>
      <c r="F39" s="306"/>
      <c r="G39" s="306"/>
      <c r="H39" s="306"/>
      <c r="I39" s="306"/>
      <c r="J39" s="306"/>
      <c r="K39" s="306"/>
      <c r="L39" s="306"/>
      <c r="M39" s="306"/>
      <c r="N39" s="306"/>
      <c r="O39" s="306"/>
      <c r="P39" s="307"/>
      <c r="Q39" s="289" t="s">
        <v>75</v>
      </c>
      <c r="R39" s="289"/>
      <c r="S39" s="289"/>
      <c r="T39" s="289"/>
      <c r="U39" s="289"/>
      <c r="V39" s="289"/>
      <c r="W39" s="289"/>
      <c r="X39" s="289"/>
      <c r="Y39" s="289"/>
      <c r="Z39" s="289"/>
      <c r="AA39" s="289"/>
      <c r="AB39" s="289"/>
      <c r="AC39" s="289"/>
      <c r="AD39" s="289"/>
      <c r="AE39" s="290"/>
      <c r="AG39" s="21"/>
      <c r="AH39" s="21"/>
      <c r="AI39" s="21"/>
      <c r="AJ39" s="21"/>
      <c r="AK39" s="21"/>
      <c r="AL39" s="21"/>
      <c r="AM39" s="21"/>
      <c r="AN39" s="21"/>
      <c r="AO39" s="21"/>
    </row>
    <row r="40" spans="1:41" ht="26.1" customHeight="1" x14ac:dyDescent="0.25">
      <c r="A40" s="213"/>
      <c r="B40" s="197"/>
      <c r="C40" s="304"/>
      <c r="D40" s="95" t="s">
        <v>76</v>
      </c>
      <c r="E40" s="95" t="s">
        <v>77</v>
      </c>
      <c r="F40" s="95" t="s">
        <v>78</v>
      </c>
      <c r="G40" s="95" t="s">
        <v>79</v>
      </c>
      <c r="H40" s="95" t="s">
        <v>80</v>
      </c>
      <c r="I40" s="95" t="s">
        <v>81</v>
      </c>
      <c r="J40" s="95" t="s">
        <v>82</v>
      </c>
      <c r="K40" s="95" t="s">
        <v>83</v>
      </c>
      <c r="L40" s="95" t="s">
        <v>84</v>
      </c>
      <c r="M40" s="95" t="s">
        <v>85</v>
      </c>
      <c r="N40" s="95" t="s">
        <v>86</v>
      </c>
      <c r="O40" s="95" t="s">
        <v>87</v>
      </c>
      <c r="P40" s="95" t="s">
        <v>88</v>
      </c>
      <c r="Q40" s="279" t="s">
        <v>89</v>
      </c>
      <c r="R40" s="280"/>
      <c r="S40" s="280"/>
      <c r="T40" s="280"/>
      <c r="U40" s="280"/>
      <c r="V40" s="280"/>
      <c r="W40" s="280"/>
      <c r="X40" s="281"/>
      <c r="Y40" s="279" t="s">
        <v>90</v>
      </c>
      <c r="Z40" s="280"/>
      <c r="AA40" s="280"/>
      <c r="AB40" s="280"/>
      <c r="AC40" s="280"/>
      <c r="AD40" s="280"/>
      <c r="AE40" s="314"/>
      <c r="AG40" s="26"/>
      <c r="AH40" s="26"/>
      <c r="AI40" s="26"/>
      <c r="AJ40" s="26"/>
      <c r="AK40" s="26"/>
      <c r="AL40" s="26"/>
      <c r="AM40" s="26"/>
      <c r="AN40" s="26"/>
      <c r="AO40" s="26"/>
    </row>
    <row r="41" spans="1:41" ht="70.5" customHeight="1" x14ac:dyDescent="0.25">
      <c r="A41" s="302" t="s">
        <v>110</v>
      </c>
      <c r="B41" s="292">
        <v>0.01</v>
      </c>
      <c r="C41" s="30" t="s">
        <v>66</v>
      </c>
      <c r="D41" s="31">
        <v>0.2</v>
      </c>
      <c r="E41" s="31">
        <v>0.2</v>
      </c>
      <c r="F41" s="31">
        <v>0.2</v>
      </c>
      <c r="G41" s="31">
        <v>0.2</v>
      </c>
      <c r="H41" s="31">
        <v>0.2</v>
      </c>
      <c r="I41" s="31"/>
      <c r="J41" s="31"/>
      <c r="K41" s="31"/>
      <c r="L41" s="31"/>
      <c r="M41" s="31"/>
      <c r="N41" s="31"/>
      <c r="O41" s="31"/>
      <c r="P41" s="107">
        <f t="shared" ref="P41:P46" si="2">SUM(D41:O41)</f>
        <v>1</v>
      </c>
      <c r="Q41" s="315" t="s">
        <v>496</v>
      </c>
      <c r="R41" s="316"/>
      <c r="S41" s="316"/>
      <c r="T41" s="316"/>
      <c r="U41" s="316"/>
      <c r="V41" s="316"/>
      <c r="W41" s="316"/>
      <c r="X41" s="317"/>
      <c r="Y41" s="324" t="s">
        <v>480</v>
      </c>
      <c r="Z41" s="325"/>
      <c r="AA41" s="325"/>
      <c r="AB41" s="325"/>
      <c r="AC41" s="325"/>
      <c r="AD41" s="325"/>
      <c r="AE41" s="326"/>
      <c r="AG41" s="27"/>
      <c r="AH41" s="27"/>
      <c r="AI41" s="27"/>
      <c r="AJ41" s="27"/>
      <c r="AK41" s="27"/>
      <c r="AL41" s="27"/>
      <c r="AM41" s="27"/>
      <c r="AN41" s="27"/>
      <c r="AO41" s="27"/>
    </row>
    <row r="42" spans="1:41" ht="70.5" customHeight="1" x14ac:dyDescent="0.25">
      <c r="A42" s="291"/>
      <c r="B42" s="293"/>
      <c r="C42" s="28" t="s">
        <v>69</v>
      </c>
      <c r="D42" s="29">
        <v>0</v>
      </c>
      <c r="E42" s="29">
        <v>0.4</v>
      </c>
      <c r="F42" s="29">
        <v>0.2</v>
      </c>
      <c r="G42" s="29">
        <v>0.2</v>
      </c>
      <c r="H42" s="29"/>
      <c r="I42" s="29"/>
      <c r="J42" s="29"/>
      <c r="K42" s="29"/>
      <c r="L42" s="29"/>
      <c r="M42" s="29"/>
      <c r="N42" s="29"/>
      <c r="O42" s="29"/>
      <c r="P42" s="107">
        <f t="shared" si="2"/>
        <v>0.8</v>
      </c>
      <c r="Q42" s="318"/>
      <c r="R42" s="319"/>
      <c r="S42" s="319"/>
      <c r="T42" s="319"/>
      <c r="U42" s="319"/>
      <c r="V42" s="319"/>
      <c r="W42" s="319"/>
      <c r="X42" s="320"/>
      <c r="Y42" s="321" t="s">
        <v>459</v>
      </c>
      <c r="Z42" s="322"/>
      <c r="AA42" s="322"/>
      <c r="AB42" s="322"/>
      <c r="AC42" s="322"/>
      <c r="AD42" s="322"/>
      <c r="AE42" s="323"/>
      <c r="AF42" s="161"/>
    </row>
    <row r="43" spans="1:41" ht="54.75" customHeight="1" x14ac:dyDescent="0.25">
      <c r="A43" s="291" t="s">
        <v>111</v>
      </c>
      <c r="B43" s="292">
        <v>0.02</v>
      </c>
      <c r="C43" s="30" t="s">
        <v>66</v>
      </c>
      <c r="D43" s="31">
        <v>0.2</v>
      </c>
      <c r="E43" s="31">
        <v>0.2</v>
      </c>
      <c r="F43" s="31">
        <v>0.2</v>
      </c>
      <c r="G43" s="31">
        <v>0.2</v>
      </c>
      <c r="H43" s="31">
        <v>0.2</v>
      </c>
      <c r="I43" s="31"/>
      <c r="J43" s="31"/>
      <c r="K43" s="31"/>
      <c r="L43" s="31"/>
      <c r="M43" s="31"/>
      <c r="N43" s="31"/>
      <c r="O43" s="31"/>
      <c r="P43" s="107">
        <f t="shared" si="2"/>
        <v>1</v>
      </c>
      <c r="Q43" s="315" t="s">
        <v>497</v>
      </c>
      <c r="R43" s="316"/>
      <c r="S43" s="316"/>
      <c r="T43" s="316"/>
      <c r="U43" s="316"/>
      <c r="V43" s="316"/>
      <c r="W43" s="316"/>
      <c r="X43" s="317"/>
      <c r="Y43" s="324" t="s">
        <v>472</v>
      </c>
      <c r="Z43" s="325"/>
      <c r="AA43" s="325"/>
      <c r="AB43" s="325"/>
      <c r="AC43" s="325"/>
      <c r="AD43" s="325"/>
      <c r="AE43" s="326"/>
    </row>
    <row r="44" spans="1:41" ht="54.75" customHeight="1" x14ac:dyDescent="0.25">
      <c r="A44" s="291"/>
      <c r="B44" s="293"/>
      <c r="C44" s="28" t="s">
        <v>69</v>
      </c>
      <c r="D44" s="29">
        <v>0</v>
      </c>
      <c r="E44" s="29">
        <v>0.4</v>
      </c>
      <c r="F44" s="29">
        <v>0.2</v>
      </c>
      <c r="G44" s="29">
        <v>0.2</v>
      </c>
      <c r="H44" s="29"/>
      <c r="I44" s="29"/>
      <c r="J44" s="29"/>
      <c r="K44" s="29"/>
      <c r="L44" s="29"/>
      <c r="M44" s="29"/>
      <c r="N44" s="29"/>
      <c r="O44" s="29"/>
      <c r="P44" s="107">
        <f t="shared" si="2"/>
        <v>0.8</v>
      </c>
      <c r="Q44" s="318"/>
      <c r="R44" s="319"/>
      <c r="S44" s="319"/>
      <c r="T44" s="319"/>
      <c r="U44" s="319"/>
      <c r="V44" s="319"/>
      <c r="W44" s="319"/>
      <c r="X44" s="320"/>
      <c r="Y44" s="321" t="s">
        <v>479</v>
      </c>
      <c r="Z44" s="322"/>
      <c r="AA44" s="322"/>
      <c r="AB44" s="322"/>
      <c r="AC44" s="322"/>
      <c r="AD44" s="322"/>
      <c r="AE44" s="323"/>
    </row>
    <row r="45" spans="1:41" ht="65.25" customHeight="1" x14ac:dyDescent="0.25">
      <c r="A45" s="329" t="s">
        <v>112</v>
      </c>
      <c r="B45" s="292">
        <v>0.02</v>
      </c>
      <c r="C45" s="30" t="s">
        <v>66</v>
      </c>
      <c r="D45" s="31">
        <v>0.2</v>
      </c>
      <c r="E45" s="31">
        <v>0.2</v>
      </c>
      <c r="F45" s="31">
        <v>0.2</v>
      </c>
      <c r="G45" s="31">
        <v>0.2</v>
      </c>
      <c r="H45" s="31">
        <v>0.2</v>
      </c>
      <c r="I45" s="31"/>
      <c r="J45" s="31"/>
      <c r="K45" s="31"/>
      <c r="L45" s="31"/>
      <c r="M45" s="31"/>
      <c r="N45" s="31"/>
      <c r="O45" s="31"/>
      <c r="P45" s="107">
        <f t="shared" si="2"/>
        <v>1</v>
      </c>
      <c r="Q45" s="315" t="s">
        <v>498</v>
      </c>
      <c r="R45" s="316"/>
      <c r="S45" s="316"/>
      <c r="T45" s="316"/>
      <c r="U45" s="316"/>
      <c r="V45" s="316"/>
      <c r="W45" s="316"/>
      <c r="X45" s="317"/>
      <c r="Y45" s="324" t="s">
        <v>472</v>
      </c>
      <c r="Z45" s="325"/>
      <c r="AA45" s="325"/>
      <c r="AB45" s="325"/>
      <c r="AC45" s="325"/>
      <c r="AD45" s="325"/>
      <c r="AE45" s="326"/>
    </row>
    <row r="46" spans="1:41" ht="65.25" customHeight="1" thickBot="1" x14ac:dyDescent="0.3">
      <c r="A46" s="330"/>
      <c r="B46" s="296"/>
      <c r="C46" s="28" t="s">
        <v>69</v>
      </c>
      <c r="D46" s="29">
        <v>0.2</v>
      </c>
      <c r="E46" s="29">
        <v>0.4</v>
      </c>
      <c r="F46" s="29">
        <v>0.2</v>
      </c>
      <c r="G46" s="29">
        <v>0.2</v>
      </c>
      <c r="H46" s="29"/>
      <c r="I46" s="29"/>
      <c r="J46" s="29"/>
      <c r="K46" s="29"/>
      <c r="L46" s="29"/>
      <c r="M46" s="29"/>
      <c r="N46" s="29"/>
      <c r="O46" s="29"/>
      <c r="P46" s="107">
        <f t="shared" si="2"/>
        <v>1</v>
      </c>
      <c r="Q46" s="318"/>
      <c r="R46" s="319"/>
      <c r="S46" s="319"/>
      <c r="T46" s="319"/>
      <c r="U46" s="319"/>
      <c r="V46" s="319"/>
      <c r="W46" s="319"/>
      <c r="X46" s="320"/>
      <c r="Y46" s="321" t="s">
        <v>457</v>
      </c>
      <c r="Z46" s="322"/>
      <c r="AA46" s="322"/>
      <c r="AB46" s="322"/>
      <c r="AC46" s="322"/>
      <c r="AD46" s="322"/>
      <c r="AE46" s="323"/>
    </row>
    <row r="47" spans="1:41" ht="15" customHeight="1" x14ac:dyDescent="0.25">
      <c r="A47" s="2" t="s">
        <v>94</v>
      </c>
    </row>
  </sheetData>
  <mergeCells count="82">
    <mergeCell ref="Y41:AE41"/>
    <mergeCell ref="Y42:AE42"/>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C35:AE36"/>
    <mergeCell ref="A38:AE38"/>
    <mergeCell ref="A39:A40"/>
    <mergeCell ref="B39:B40"/>
    <mergeCell ref="C39:C40"/>
    <mergeCell ref="D39:P39"/>
    <mergeCell ref="Q39:AE39"/>
    <mergeCell ref="Q40:X40"/>
    <mergeCell ref="Y40:AE40"/>
    <mergeCell ref="A35:A36"/>
    <mergeCell ref="B35:B36"/>
    <mergeCell ref="Q35:T36"/>
    <mergeCell ref="U35:X36"/>
    <mergeCell ref="Y35:AB36"/>
    <mergeCell ref="A41:A42"/>
    <mergeCell ref="B41:B42"/>
    <mergeCell ref="Q41:X42"/>
    <mergeCell ref="A43:A44"/>
    <mergeCell ref="B43:B44"/>
    <mergeCell ref="Q43:X44"/>
    <mergeCell ref="Y45:AE45"/>
    <mergeCell ref="Y46:AE46"/>
    <mergeCell ref="Y43:AE43"/>
    <mergeCell ref="Y44:AE44"/>
    <mergeCell ref="A45:A46"/>
    <mergeCell ref="B45:B46"/>
    <mergeCell ref="Q45:X46"/>
  </mergeCells>
  <dataValidations count="3">
    <dataValidation type="textLength" operator="lessThanOrEqual" allowBlank="1" showInputMessage="1" showErrorMessage="1" errorTitle="Máximo 2.000 caracteres" error="Máximo 2.000 caracteres" sqref="AC35 Q35 Y35 Q43 Q41 Q45" xr:uid="{00000000-0002-0000-0400-000000000000}">
      <formula1>2000</formula1>
    </dataValidation>
    <dataValidation type="textLength" operator="lessThanOrEqual" allowBlank="1" showInputMessage="1" showErrorMessage="1" errorTitle="Máximo 2.000 caracteres" error="Máximo 2.000 caracteres" promptTitle="2.000 caracteres" sqref="Q30:Q31" xr:uid="{00000000-0002-0000-0400-000001000000}">
      <formula1>2000</formula1>
    </dataValidation>
    <dataValidation type="list" allowBlank="1" showInputMessage="1" showErrorMessage="1" sqref="C7:C9" xr:uid="{00000000-0002-0000-0400-000002000000}">
      <formula1>$B$21:$M$21</formula1>
    </dataValidation>
  </dataValidations>
  <hyperlinks>
    <hyperlink ref="Y45" r:id="rId1" xr:uid="{00000000-0004-0000-0400-000000000000}"/>
    <hyperlink ref="Y43" r:id="rId2" xr:uid="{3F9A5832-1372-4B1E-8BBD-0233EBE7E8BF}"/>
    <hyperlink ref="Y41" r:id="rId3" xr:uid="{8792A009-2943-4EDA-B243-88E34DE81456}"/>
  </hyperlinks>
  <pageMargins left="0.25" right="0.25" top="0.75" bottom="0.75" header="0.3" footer="0.3"/>
  <pageSetup scale="19" orientation="landscape" r:id="rId4"/>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AO43"/>
  <sheetViews>
    <sheetView topLeftCell="M30" zoomScale="70" zoomScaleNormal="70" workbookViewId="0">
      <selection activeCell="U35" sqref="U35:X36"/>
    </sheetView>
  </sheetViews>
  <sheetFormatPr baseColWidth="10" defaultColWidth="10.85546875" defaultRowHeight="15" x14ac:dyDescent="0.25"/>
  <cols>
    <col min="1" max="1" width="38.42578125" style="2" customWidth="1"/>
    <col min="2" max="2" width="20.42578125" style="2" customWidth="1"/>
    <col min="3" max="14" width="20.7109375" style="2" customWidth="1"/>
    <col min="15" max="15" width="20.42578125" style="2" customWidth="1"/>
    <col min="16" max="16" width="32.42578125" style="2" customWidth="1"/>
    <col min="17" max="27" width="18.140625" style="2" customWidth="1"/>
    <col min="28" max="28" width="22.7109375" style="2" customWidth="1"/>
    <col min="29" max="29" width="19" style="2" customWidth="1"/>
    <col min="30" max="30" width="19.42578125" style="2" customWidth="1"/>
    <col min="31" max="31" width="20.42578125" style="2" customWidth="1"/>
    <col min="32" max="32" width="22.85546875" style="2" customWidth="1"/>
    <col min="33" max="33" width="18.42578125" style="2" bestFit="1" customWidth="1"/>
    <col min="34" max="34" width="8.42578125" style="2" customWidth="1"/>
    <col min="35" max="35" width="18.42578125" style="2" bestFit="1" customWidth="1"/>
    <col min="36" max="36" width="5.7109375" style="2" customWidth="1"/>
    <col min="37" max="37" width="18.42578125" style="2" bestFit="1" customWidth="1"/>
    <col min="38" max="38" width="4.7109375" style="2" customWidth="1"/>
    <col min="39" max="39" width="23" style="2" bestFit="1" customWidth="1"/>
    <col min="40" max="40" width="10.85546875" style="2"/>
    <col min="41" max="41" width="18.42578125" style="2" bestFit="1" customWidth="1"/>
    <col min="42" max="42" width="16.140625" style="2" customWidth="1"/>
    <col min="43" max="16384" width="10.85546875" style="2"/>
  </cols>
  <sheetData>
    <row r="1" spans="1:31" ht="32.25" customHeight="1" thickBot="1" x14ac:dyDescent="0.3">
      <c r="A1" s="216"/>
      <c r="B1" s="219" t="s">
        <v>0</v>
      </c>
      <c r="C1" s="220"/>
      <c r="D1" s="220"/>
      <c r="E1" s="220"/>
      <c r="F1" s="220"/>
      <c r="G1" s="220"/>
      <c r="H1" s="220"/>
      <c r="I1" s="220"/>
      <c r="J1" s="220"/>
      <c r="K1" s="220"/>
      <c r="L1" s="220"/>
      <c r="M1" s="220"/>
      <c r="N1" s="220"/>
      <c r="O1" s="220"/>
      <c r="P1" s="220"/>
      <c r="Q1" s="220"/>
      <c r="R1" s="220"/>
      <c r="S1" s="220"/>
      <c r="T1" s="220"/>
      <c r="U1" s="220"/>
      <c r="V1" s="220"/>
      <c r="W1" s="220"/>
      <c r="X1" s="220"/>
      <c r="Y1" s="220"/>
      <c r="Z1" s="220"/>
      <c r="AA1" s="221"/>
      <c r="AB1" s="228" t="s">
        <v>1</v>
      </c>
      <c r="AC1" s="229"/>
      <c r="AD1" s="229"/>
      <c r="AE1" s="230"/>
    </row>
    <row r="2" spans="1:31" ht="30.75" customHeight="1" thickBot="1" x14ac:dyDescent="0.3">
      <c r="A2" s="217"/>
      <c r="B2" s="219" t="s">
        <v>2</v>
      </c>
      <c r="C2" s="220"/>
      <c r="D2" s="220"/>
      <c r="E2" s="220"/>
      <c r="F2" s="220"/>
      <c r="G2" s="220"/>
      <c r="H2" s="220"/>
      <c r="I2" s="220"/>
      <c r="J2" s="220"/>
      <c r="K2" s="220"/>
      <c r="L2" s="220"/>
      <c r="M2" s="220"/>
      <c r="N2" s="220"/>
      <c r="O2" s="220"/>
      <c r="P2" s="220"/>
      <c r="Q2" s="220"/>
      <c r="R2" s="220"/>
      <c r="S2" s="220"/>
      <c r="T2" s="220"/>
      <c r="U2" s="220"/>
      <c r="V2" s="220"/>
      <c r="W2" s="220"/>
      <c r="X2" s="220"/>
      <c r="Y2" s="220"/>
      <c r="Z2" s="220"/>
      <c r="AA2" s="221"/>
      <c r="AB2" s="228" t="s">
        <v>3</v>
      </c>
      <c r="AC2" s="229"/>
      <c r="AD2" s="229"/>
      <c r="AE2" s="230"/>
    </row>
    <row r="3" spans="1:31" ht="24" customHeight="1" thickBot="1" x14ac:dyDescent="0.3">
      <c r="A3" s="217"/>
      <c r="B3" s="222" t="s">
        <v>4</v>
      </c>
      <c r="C3" s="223"/>
      <c r="D3" s="223"/>
      <c r="E3" s="223"/>
      <c r="F3" s="223"/>
      <c r="G3" s="223"/>
      <c r="H3" s="223"/>
      <c r="I3" s="223"/>
      <c r="J3" s="223"/>
      <c r="K3" s="223"/>
      <c r="L3" s="223"/>
      <c r="M3" s="223"/>
      <c r="N3" s="223"/>
      <c r="O3" s="223"/>
      <c r="P3" s="223"/>
      <c r="Q3" s="223"/>
      <c r="R3" s="223"/>
      <c r="S3" s="223"/>
      <c r="T3" s="223"/>
      <c r="U3" s="223"/>
      <c r="V3" s="223"/>
      <c r="W3" s="223"/>
      <c r="X3" s="223"/>
      <c r="Y3" s="223"/>
      <c r="Z3" s="223"/>
      <c r="AA3" s="224"/>
      <c r="AB3" s="228" t="s">
        <v>5</v>
      </c>
      <c r="AC3" s="229"/>
      <c r="AD3" s="229"/>
      <c r="AE3" s="230"/>
    </row>
    <row r="4" spans="1:31" ht="21.75" customHeight="1" thickBot="1" x14ac:dyDescent="0.3">
      <c r="A4" s="218"/>
      <c r="B4" s="225"/>
      <c r="C4" s="226"/>
      <c r="D4" s="226"/>
      <c r="E4" s="226"/>
      <c r="F4" s="226"/>
      <c r="G4" s="226"/>
      <c r="H4" s="226"/>
      <c r="I4" s="226"/>
      <c r="J4" s="226"/>
      <c r="K4" s="226"/>
      <c r="L4" s="226"/>
      <c r="M4" s="226"/>
      <c r="N4" s="226"/>
      <c r="O4" s="226"/>
      <c r="P4" s="226"/>
      <c r="Q4" s="226"/>
      <c r="R4" s="226"/>
      <c r="S4" s="226"/>
      <c r="T4" s="226"/>
      <c r="U4" s="226"/>
      <c r="V4" s="226"/>
      <c r="W4" s="226"/>
      <c r="X4" s="226"/>
      <c r="Y4" s="226"/>
      <c r="Z4" s="226"/>
      <c r="AA4" s="227"/>
      <c r="AB4" s="231" t="s">
        <v>6</v>
      </c>
      <c r="AC4" s="232"/>
      <c r="AD4" s="232"/>
      <c r="AE4" s="233"/>
    </row>
    <row r="5" spans="1:31" ht="9" customHeight="1" thickBot="1" x14ac:dyDescent="0.3">
      <c r="A5" s="3"/>
      <c r="B5" s="96"/>
      <c r="C5" s="97"/>
      <c r="D5" s="4"/>
      <c r="E5" s="4"/>
      <c r="F5" s="4"/>
      <c r="G5" s="4"/>
      <c r="H5" s="4"/>
      <c r="I5" s="4"/>
      <c r="J5" s="4"/>
      <c r="K5" s="4"/>
      <c r="L5" s="4"/>
      <c r="M5" s="4"/>
      <c r="N5" s="4"/>
      <c r="O5" s="4"/>
      <c r="P5" s="4"/>
      <c r="Q5" s="4"/>
      <c r="R5" s="4"/>
      <c r="S5" s="4"/>
      <c r="T5" s="4"/>
      <c r="U5" s="4"/>
      <c r="V5" s="4"/>
      <c r="W5" s="4"/>
      <c r="X5" s="4"/>
      <c r="Y5" s="4"/>
      <c r="Z5" s="5"/>
      <c r="AA5" s="4"/>
      <c r="AB5" s="4"/>
      <c r="AD5" s="7"/>
      <c r="AE5" s="8"/>
    </row>
    <row r="6" spans="1:31" ht="9" customHeight="1" thickBot="1" x14ac:dyDescent="0.3">
      <c r="A6" s="6"/>
      <c r="B6" s="4"/>
      <c r="C6" s="4"/>
      <c r="D6" s="4"/>
      <c r="E6" s="4"/>
      <c r="F6" s="4"/>
      <c r="G6" s="4"/>
      <c r="H6" s="4"/>
      <c r="I6" s="4"/>
      <c r="J6" s="4"/>
      <c r="K6" s="4"/>
      <c r="L6" s="4"/>
      <c r="M6" s="4"/>
      <c r="N6" s="4"/>
      <c r="O6" s="4"/>
      <c r="P6" s="4"/>
      <c r="Q6" s="4"/>
      <c r="R6" s="4"/>
      <c r="S6" s="4"/>
      <c r="T6" s="4"/>
      <c r="U6" s="4"/>
      <c r="V6" s="4"/>
      <c r="W6" s="4"/>
      <c r="X6" s="4"/>
      <c r="Y6" s="4"/>
      <c r="Z6" s="5"/>
      <c r="AA6" s="4"/>
      <c r="AB6" s="4"/>
      <c r="AD6" s="7"/>
      <c r="AE6" s="8"/>
    </row>
    <row r="7" spans="1:31" ht="15" customHeight="1" x14ac:dyDescent="0.25">
      <c r="A7" s="234" t="s">
        <v>7</v>
      </c>
      <c r="B7" s="235"/>
      <c r="C7" s="271" t="s">
        <v>31</v>
      </c>
      <c r="D7" s="234" t="s">
        <v>9</v>
      </c>
      <c r="E7" s="240"/>
      <c r="F7" s="240"/>
      <c r="G7" s="240"/>
      <c r="H7" s="235"/>
      <c r="I7" s="265">
        <v>45420</v>
      </c>
      <c r="J7" s="266"/>
      <c r="K7" s="234" t="s">
        <v>10</v>
      </c>
      <c r="L7" s="235"/>
      <c r="M7" s="257" t="s">
        <v>11</v>
      </c>
      <c r="N7" s="258"/>
      <c r="O7" s="243"/>
      <c r="P7" s="244"/>
      <c r="Q7" s="4"/>
      <c r="R7" s="4"/>
      <c r="S7" s="4"/>
      <c r="T7" s="4"/>
      <c r="U7" s="4"/>
      <c r="V7" s="4"/>
      <c r="W7" s="4"/>
      <c r="X7" s="4"/>
      <c r="Y7" s="4"/>
      <c r="Z7" s="5"/>
      <c r="AA7" s="4"/>
      <c r="AB7" s="4"/>
      <c r="AD7" s="7"/>
      <c r="AE7" s="8"/>
    </row>
    <row r="8" spans="1:31" ht="15" customHeight="1" x14ac:dyDescent="0.25">
      <c r="A8" s="236"/>
      <c r="B8" s="237"/>
      <c r="C8" s="272"/>
      <c r="D8" s="236"/>
      <c r="E8" s="241"/>
      <c r="F8" s="241"/>
      <c r="G8" s="241"/>
      <c r="H8" s="237"/>
      <c r="I8" s="267"/>
      <c r="J8" s="268"/>
      <c r="K8" s="236"/>
      <c r="L8" s="237"/>
      <c r="M8" s="274" t="s">
        <v>12</v>
      </c>
      <c r="N8" s="275"/>
      <c r="O8" s="259"/>
      <c r="P8" s="260"/>
      <c r="Q8" s="4"/>
      <c r="R8" s="4"/>
      <c r="S8" s="4"/>
      <c r="T8" s="4"/>
      <c r="U8" s="4"/>
      <c r="V8" s="4"/>
      <c r="W8" s="4"/>
      <c r="X8" s="4"/>
      <c r="Y8" s="4"/>
      <c r="Z8" s="5"/>
      <c r="AA8" s="4"/>
      <c r="AB8" s="4"/>
      <c r="AD8" s="7"/>
      <c r="AE8" s="8"/>
    </row>
    <row r="9" spans="1:31" ht="15.75" customHeight="1" thickBot="1" x14ac:dyDescent="0.3">
      <c r="A9" s="238"/>
      <c r="B9" s="239"/>
      <c r="C9" s="273"/>
      <c r="D9" s="238"/>
      <c r="E9" s="242"/>
      <c r="F9" s="242"/>
      <c r="G9" s="242"/>
      <c r="H9" s="239"/>
      <c r="I9" s="269"/>
      <c r="J9" s="270"/>
      <c r="K9" s="238"/>
      <c r="L9" s="239"/>
      <c r="M9" s="261" t="s">
        <v>13</v>
      </c>
      <c r="N9" s="262"/>
      <c r="O9" s="263" t="s">
        <v>14</v>
      </c>
      <c r="P9" s="264"/>
      <c r="Q9" s="4"/>
      <c r="R9" s="4"/>
      <c r="S9" s="4"/>
      <c r="T9" s="4"/>
      <c r="U9" s="4"/>
      <c r="V9" s="4"/>
      <c r="W9" s="4"/>
      <c r="X9" s="4"/>
      <c r="Y9" s="4"/>
      <c r="Z9" s="5"/>
      <c r="AA9" s="4"/>
      <c r="AB9" s="4"/>
      <c r="AD9" s="7"/>
      <c r="AE9" s="8"/>
    </row>
    <row r="10" spans="1:31" ht="15" customHeight="1" thickBot="1" x14ac:dyDescent="0.3">
      <c r="A10" s="74"/>
      <c r="B10" s="75"/>
      <c r="C10" s="75"/>
      <c r="D10" s="9"/>
      <c r="E10" s="9"/>
      <c r="F10" s="9"/>
      <c r="G10" s="9"/>
      <c r="H10" s="9"/>
      <c r="I10" s="71"/>
      <c r="J10" s="71"/>
      <c r="K10" s="9"/>
      <c r="L10" s="9"/>
      <c r="M10" s="72"/>
      <c r="N10" s="72"/>
      <c r="O10" s="73"/>
      <c r="P10" s="73"/>
      <c r="Q10" s="75"/>
      <c r="R10" s="75"/>
      <c r="S10" s="75"/>
      <c r="T10" s="75"/>
      <c r="U10" s="75"/>
      <c r="V10" s="75"/>
      <c r="W10" s="75"/>
      <c r="X10" s="75"/>
      <c r="Y10" s="75"/>
      <c r="Z10" s="76"/>
      <c r="AA10" s="75"/>
      <c r="AB10" s="75"/>
      <c r="AD10" s="77"/>
      <c r="AE10" s="78"/>
    </row>
    <row r="11" spans="1:31" ht="15" customHeight="1" x14ac:dyDescent="0.25">
      <c r="A11" s="234" t="s">
        <v>15</v>
      </c>
      <c r="B11" s="235"/>
      <c r="C11" s="245" t="s">
        <v>16</v>
      </c>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7"/>
    </row>
    <row r="12" spans="1:31" ht="15" customHeight="1" x14ac:dyDescent="0.25">
      <c r="A12" s="236"/>
      <c r="B12" s="237"/>
      <c r="C12" s="248"/>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49"/>
      <c r="AE12" s="250"/>
    </row>
    <row r="13" spans="1:31" ht="15" customHeight="1" thickBot="1" x14ac:dyDescent="0.3">
      <c r="A13" s="238"/>
      <c r="B13" s="239"/>
      <c r="C13" s="251"/>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3"/>
    </row>
    <row r="14" spans="1:31" ht="9" customHeight="1" thickBot="1" x14ac:dyDescent="0.3">
      <c r="A14" s="11"/>
      <c r="B14" s="12"/>
      <c r="C14" s="13"/>
      <c r="D14" s="13"/>
      <c r="E14" s="13"/>
      <c r="F14" s="13"/>
      <c r="G14" s="13"/>
      <c r="H14" s="13"/>
      <c r="I14" s="13"/>
      <c r="J14" s="13"/>
      <c r="K14" s="13"/>
      <c r="L14" s="13"/>
      <c r="M14" s="14"/>
      <c r="N14" s="14"/>
      <c r="O14" s="14"/>
      <c r="P14" s="14"/>
      <c r="Q14" s="14"/>
      <c r="R14" s="15"/>
      <c r="S14" s="15"/>
      <c r="T14" s="15"/>
      <c r="U14" s="15"/>
      <c r="V14" s="15"/>
      <c r="W14" s="15"/>
      <c r="X14" s="15"/>
      <c r="Y14" s="9"/>
      <c r="Z14" s="9"/>
      <c r="AA14" s="9"/>
      <c r="AB14" s="9"/>
      <c r="AD14" s="9"/>
      <c r="AE14" s="10"/>
    </row>
    <row r="15" spans="1:31" ht="39" customHeight="1" thickBot="1" x14ac:dyDescent="0.3">
      <c r="A15" s="214" t="s">
        <v>17</v>
      </c>
      <c r="B15" s="215"/>
      <c r="C15" s="254" t="s">
        <v>18</v>
      </c>
      <c r="D15" s="255"/>
      <c r="E15" s="255"/>
      <c r="F15" s="255"/>
      <c r="G15" s="255"/>
      <c r="H15" s="255"/>
      <c r="I15" s="255"/>
      <c r="J15" s="255"/>
      <c r="K15" s="256"/>
      <c r="L15" s="204" t="s">
        <v>19</v>
      </c>
      <c r="M15" s="205"/>
      <c r="N15" s="205"/>
      <c r="O15" s="205"/>
      <c r="P15" s="205"/>
      <c r="Q15" s="206"/>
      <c r="R15" s="207" t="s">
        <v>20</v>
      </c>
      <c r="S15" s="208"/>
      <c r="T15" s="208"/>
      <c r="U15" s="208"/>
      <c r="V15" s="208"/>
      <c r="W15" s="208"/>
      <c r="X15" s="209"/>
      <c r="Y15" s="204" t="s">
        <v>21</v>
      </c>
      <c r="Z15" s="206"/>
      <c r="AA15" s="194" t="s">
        <v>22</v>
      </c>
      <c r="AB15" s="195"/>
      <c r="AC15" s="195"/>
      <c r="AD15" s="195"/>
      <c r="AE15" s="196"/>
    </row>
    <row r="16" spans="1:31" ht="9" customHeight="1" thickBot="1" x14ac:dyDescent="0.3">
      <c r="A16" s="6"/>
      <c r="B16" s="4"/>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D16" s="7"/>
      <c r="AE16" s="8"/>
    </row>
    <row r="17" spans="1:32" s="16" customFormat="1" ht="37.5" customHeight="1" thickBot="1" x14ac:dyDescent="0.3">
      <c r="A17" s="214" t="s">
        <v>23</v>
      </c>
      <c r="B17" s="215"/>
      <c r="C17" s="194" t="s">
        <v>113</v>
      </c>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6"/>
    </row>
    <row r="18" spans="1:32" ht="16.5" customHeight="1" thickBot="1" x14ac:dyDescent="0.3">
      <c r="A18" s="17"/>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D18" s="18"/>
      <c r="AE18" s="19"/>
    </row>
    <row r="19" spans="1:32" ht="32.1" customHeight="1" thickBot="1" x14ac:dyDescent="0.3">
      <c r="A19" s="204" t="s">
        <v>25</v>
      </c>
      <c r="B19" s="205"/>
      <c r="C19" s="205"/>
      <c r="D19" s="205"/>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6"/>
      <c r="AF19" s="20"/>
    </row>
    <row r="20" spans="1:32" ht="32.1" customHeight="1" thickBot="1" x14ac:dyDescent="0.3">
      <c r="A20" s="99" t="s">
        <v>26</v>
      </c>
      <c r="B20" s="201" t="s">
        <v>27</v>
      </c>
      <c r="C20" s="202"/>
      <c r="D20" s="202"/>
      <c r="E20" s="202"/>
      <c r="F20" s="202"/>
      <c r="G20" s="202"/>
      <c r="H20" s="202"/>
      <c r="I20" s="202"/>
      <c r="J20" s="202"/>
      <c r="K20" s="202"/>
      <c r="L20" s="202"/>
      <c r="M20" s="202"/>
      <c r="N20" s="202"/>
      <c r="O20" s="203"/>
      <c r="P20" s="204" t="s">
        <v>28</v>
      </c>
      <c r="Q20" s="205"/>
      <c r="R20" s="205"/>
      <c r="S20" s="205"/>
      <c r="T20" s="205"/>
      <c r="U20" s="205"/>
      <c r="V20" s="205"/>
      <c r="W20" s="205"/>
      <c r="X20" s="205"/>
      <c r="Y20" s="205"/>
      <c r="Z20" s="205"/>
      <c r="AA20" s="205"/>
      <c r="AB20" s="205"/>
      <c r="AC20" s="205"/>
      <c r="AD20" s="205"/>
      <c r="AE20" s="206"/>
      <c r="AF20" s="20"/>
    </row>
    <row r="21" spans="1:32" ht="32.1" customHeight="1" thickBot="1" x14ac:dyDescent="0.3">
      <c r="A21" s="137"/>
      <c r="B21" s="172" t="s">
        <v>29</v>
      </c>
      <c r="C21" s="168" t="s">
        <v>8</v>
      </c>
      <c r="D21" s="168" t="s">
        <v>30</v>
      </c>
      <c r="E21" s="168" t="s">
        <v>31</v>
      </c>
      <c r="F21" s="168" t="s">
        <v>32</v>
      </c>
      <c r="G21" s="168" t="s">
        <v>33</v>
      </c>
      <c r="H21" s="168" t="s">
        <v>34</v>
      </c>
      <c r="I21" s="168" t="s">
        <v>35</v>
      </c>
      <c r="J21" s="168" t="s">
        <v>36</v>
      </c>
      <c r="K21" s="168" t="s">
        <v>37</v>
      </c>
      <c r="L21" s="168" t="s">
        <v>38</v>
      </c>
      <c r="M21" s="168" t="s">
        <v>39</v>
      </c>
      <c r="N21" s="168" t="s">
        <v>40</v>
      </c>
      <c r="O21" s="173" t="s">
        <v>41</v>
      </c>
      <c r="P21" s="135"/>
      <c r="Q21" s="99" t="s">
        <v>29</v>
      </c>
      <c r="R21" s="100" t="s">
        <v>8</v>
      </c>
      <c r="S21" s="100" t="s">
        <v>30</v>
      </c>
      <c r="T21" s="100" t="s">
        <v>31</v>
      </c>
      <c r="U21" s="100" t="s">
        <v>32</v>
      </c>
      <c r="V21" s="100" t="s">
        <v>33</v>
      </c>
      <c r="W21" s="100" t="s">
        <v>34</v>
      </c>
      <c r="X21" s="100" t="s">
        <v>35</v>
      </c>
      <c r="Y21" s="100" t="s">
        <v>36</v>
      </c>
      <c r="Z21" s="100" t="s">
        <v>37</v>
      </c>
      <c r="AA21" s="100" t="s">
        <v>38</v>
      </c>
      <c r="AB21" s="100" t="s">
        <v>39</v>
      </c>
      <c r="AC21" s="100" t="s">
        <v>40</v>
      </c>
      <c r="AD21" s="134" t="s">
        <v>42</v>
      </c>
      <c r="AE21" s="134" t="s">
        <v>43</v>
      </c>
      <c r="AF21" s="1"/>
    </row>
    <row r="22" spans="1:32" ht="32.1" customHeight="1" x14ac:dyDescent="0.25">
      <c r="A22" s="169" t="s">
        <v>44</v>
      </c>
      <c r="B22" s="101"/>
      <c r="C22" s="102"/>
      <c r="D22" s="102"/>
      <c r="E22" s="102"/>
      <c r="F22" s="102"/>
      <c r="G22" s="102"/>
      <c r="H22" s="102"/>
      <c r="I22" s="102"/>
      <c r="J22" s="102"/>
      <c r="K22" s="102"/>
      <c r="L22" s="102"/>
      <c r="M22" s="102"/>
      <c r="N22" s="102">
        <f>SUM(B22:M22)</f>
        <v>0</v>
      </c>
      <c r="O22" s="103"/>
      <c r="P22" s="179" t="s">
        <v>45</v>
      </c>
      <c r="Q22" s="101">
        <v>54587000</v>
      </c>
      <c r="R22" s="102"/>
      <c r="S22" s="102"/>
      <c r="T22" s="102"/>
      <c r="U22" s="102"/>
      <c r="V22" s="102"/>
      <c r="W22" s="102"/>
      <c r="X22" s="102">
        <v>37791000</v>
      </c>
      <c r="Y22" s="102"/>
      <c r="Z22" s="102"/>
      <c r="AA22" s="102"/>
      <c r="AB22" s="102"/>
      <c r="AC22" s="102">
        <f>SUM(Q22:AB22)</f>
        <v>92378000</v>
      </c>
      <c r="AD22" s="175"/>
      <c r="AE22" s="103"/>
      <c r="AF22" s="1"/>
    </row>
    <row r="23" spans="1:32" ht="32.1" customHeight="1" x14ac:dyDescent="0.25">
      <c r="A23" s="170" t="s">
        <v>46</v>
      </c>
      <c r="B23" s="80"/>
      <c r="C23" s="79"/>
      <c r="D23" s="79"/>
      <c r="E23" s="79"/>
      <c r="F23" s="79"/>
      <c r="G23" s="79"/>
      <c r="H23" s="79"/>
      <c r="I23" s="79"/>
      <c r="J23" s="79"/>
      <c r="K23" s="79"/>
      <c r="L23" s="79"/>
      <c r="M23" s="79"/>
      <c r="N23" s="79">
        <f>SUM(B23:M23)</f>
        <v>0</v>
      </c>
      <c r="O23" s="81" t="str">
        <f>IFERROR(N23/(SUMIF(B23:M23,"&gt;0",B22:M22))," ")</f>
        <v xml:space="preserve"> </v>
      </c>
      <c r="P23" s="180" t="s">
        <v>47</v>
      </c>
      <c r="Q23" s="80">
        <v>0</v>
      </c>
      <c r="R23" s="79">
        <v>0</v>
      </c>
      <c r="S23" s="79">
        <v>0</v>
      </c>
      <c r="T23" s="79"/>
      <c r="U23" s="79"/>
      <c r="V23" s="79"/>
      <c r="W23" s="79"/>
      <c r="X23" s="79"/>
      <c r="Y23" s="79"/>
      <c r="Z23" s="79"/>
      <c r="AA23" s="79"/>
      <c r="AB23" s="79"/>
      <c r="AC23" s="79">
        <f>SUM(Q23:AB23)</f>
        <v>0</v>
      </c>
      <c r="AD23" s="177">
        <f>AC23/SUM(Q22:T22)</f>
        <v>0</v>
      </c>
      <c r="AE23" s="81">
        <f>AC23/AC22</f>
        <v>0</v>
      </c>
      <c r="AF23" s="1"/>
    </row>
    <row r="24" spans="1:32" ht="32.1" customHeight="1" x14ac:dyDescent="0.25">
      <c r="A24" s="170" t="s">
        <v>48</v>
      </c>
      <c r="B24" s="80"/>
      <c r="C24" s="79"/>
      <c r="D24" s="79"/>
      <c r="E24" s="79"/>
      <c r="F24" s="79"/>
      <c r="G24" s="79"/>
      <c r="H24" s="79"/>
      <c r="I24" s="79"/>
      <c r="J24" s="79"/>
      <c r="K24" s="79"/>
      <c r="L24" s="79"/>
      <c r="M24" s="79"/>
      <c r="N24" s="79">
        <f>MIN(B24:M24)</f>
        <v>0</v>
      </c>
      <c r="O24" s="104"/>
      <c r="P24" s="180" t="s">
        <v>44</v>
      </c>
      <c r="Q24" s="80"/>
      <c r="R24" s="79">
        <v>4199000</v>
      </c>
      <c r="S24" s="79">
        <v>8398000</v>
      </c>
      <c r="T24" s="79">
        <v>8398000</v>
      </c>
      <c r="U24" s="79">
        <v>8398000</v>
      </c>
      <c r="V24" s="79">
        <v>8398000</v>
      </c>
      <c r="W24" s="79">
        <v>8398000</v>
      </c>
      <c r="X24" s="79">
        <v>8398000</v>
      </c>
      <c r="Y24" s="79">
        <v>8398000</v>
      </c>
      <c r="Z24" s="79">
        <v>8398000</v>
      </c>
      <c r="AA24" s="79">
        <v>8398000</v>
      </c>
      <c r="AB24" s="79">
        <f>8398000+4199000</f>
        <v>12597000</v>
      </c>
      <c r="AC24" s="79">
        <f>SUM(Q24:AB24)</f>
        <v>92378000</v>
      </c>
      <c r="AD24" s="177"/>
      <c r="AE24" s="104"/>
      <c r="AF24" s="1"/>
    </row>
    <row r="25" spans="1:32" ht="32.1" customHeight="1" thickBot="1" x14ac:dyDescent="0.3">
      <c r="A25" s="171" t="s">
        <v>49</v>
      </c>
      <c r="B25" s="111"/>
      <c r="C25" s="112"/>
      <c r="D25" s="112"/>
      <c r="E25" s="112"/>
      <c r="F25" s="112"/>
      <c r="G25" s="112"/>
      <c r="H25" s="112"/>
      <c r="I25" s="112"/>
      <c r="J25" s="112"/>
      <c r="K25" s="112"/>
      <c r="L25" s="112"/>
      <c r="M25" s="112"/>
      <c r="N25" s="112">
        <f>SUM(B25:M25)</f>
        <v>0</v>
      </c>
      <c r="O25" s="174" t="str">
        <f>IFERROR(N25/(SUMIF(B25:M25,"&gt;0",B24:M24))," ")</f>
        <v xml:space="preserve"> </v>
      </c>
      <c r="P25" s="181" t="s">
        <v>49</v>
      </c>
      <c r="Q25" s="111">
        <v>0</v>
      </c>
      <c r="R25" s="112">
        <v>0</v>
      </c>
      <c r="S25" s="112">
        <v>0</v>
      </c>
      <c r="T25" s="112"/>
      <c r="U25" s="112"/>
      <c r="V25" s="112"/>
      <c r="W25" s="112"/>
      <c r="X25" s="112"/>
      <c r="Y25" s="112"/>
      <c r="Z25" s="112"/>
      <c r="AA25" s="112"/>
      <c r="AB25" s="112"/>
      <c r="AC25" s="112">
        <f>SUM(Q25:AB25)</f>
        <v>0</v>
      </c>
      <c r="AD25" s="178">
        <f>AC25/SUM(Q24:T24)</f>
        <v>0</v>
      </c>
      <c r="AE25" s="113">
        <f>AC25/AC24</f>
        <v>0</v>
      </c>
      <c r="AF25" s="1"/>
    </row>
    <row r="26" spans="1:32" customFormat="1" ht="16.5" customHeight="1" thickBot="1" x14ac:dyDescent="0.3"/>
    <row r="27" spans="1:32" ht="33.950000000000003" customHeight="1" x14ac:dyDescent="0.25">
      <c r="A27" s="276" t="s">
        <v>50</v>
      </c>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8"/>
    </row>
    <row r="28" spans="1:32" ht="15" customHeight="1" x14ac:dyDescent="0.25">
      <c r="A28" s="213" t="s">
        <v>51</v>
      </c>
      <c r="B28" s="197" t="s">
        <v>52</v>
      </c>
      <c r="C28" s="197"/>
      <c r="D28" s="197" t="s">
        <v>53</v>
      </c>
      <c r="E28" s="197"/>
      <c r="F28" s="197"/>
      <c r="G28" s="197"/>
      <c r="H28" s="197"/>
      <c r="I28" s="197"/>
      <c r="J28" s="197"/>
      <c r="K28" s="197"/>
      <c r="L28" s="197"/>
      <c r="M28" s="197"/>
      <c r="N28" s="197"/>
      <c r="O28" s="197"/>
      <c r="P28" s="197" t="s">
        <v>40</v>
      </c>
      <c r="Q28" s="197" t="s">
        <v>54</v>
      </c>
      <c r="R28" s="197"/>
      <c r="S28" s="197"/>
      <c r="T28" s="197"/>
      <c r="U28" s="197"/>
      <c r="V28" s="197"/>
      <c r="W28" s="197"/>
      <c r="X28" s="197"/>
      <c r="Y28" s="197" t="s">
        <v>55</v>
      </c>
      <c r="Z28" s="197"/>
      <c r="AA28" s="197"/>
      <c r="AB28" s="197"/>
      <c r="AC28" s="197"/>
      <c r="AD28" s="197"/>
      <c r="AE28" s="198"/>
    </row>
    <row r="29" spans="1:32" ht="27" customHeight="1" x14ac:dyDescent="0.25">
      <c r="A29" s="213"/>
      <c r="B29" s="197"/>
      <c r="C29" s="197"/>
      <c r="D29" s="95" t="s">
        <v>29</v>
      </c>
      <c r="E29" s="95" t="s">
        <v>8</v>
      </c>
      <c r="F29" s="95" t="s">
        <v>30</v>
      </c>
      <c r="G29" s="95" t="s">
        <v>31</v>
      </c>
      <c r="H29" s="95" t="s">
        <v>32</v>
      </c>
      <c r="I29" s="95" t="s">
        <v>33</v>
      </c>
      <c r="J29" s="95" t="s">
        <v>34</v>
      </c>
      <c r="K29" s="95" t="s">
        <v>35</v>
      </c>
      <c r="L29" s="95" t="s">
        <v>36</v>
      </c>
      <c r="M29" s="95" t="s">
        <v>37</v>
      </c>
      <c r="N29" s="95" t="s">
        <v>38</v>
      </c>
      <c r="O29" s="95" t="s">
        <v>39</v>
      </c>
      <c r="P29" s="197"/>
      <c r="Q29" s="197"/>
      <c r="R29" s="197"/>
      <c r="S29" s="197"/>
      <c r="T29" s="197"/>
      <c r="U29" s="197"/>
      <c r="V29" s="197"/>
      <c r="W29" s="197"/>
      <c r="X29" s="197"/>
      <c r="Y29" s="197"/>
      <c r="Z29" s="197"/>
      <c r="AA29" s="197"/>
      <c r="AB29" s="197"/>
      <c r="AC29" s="197"/>
      <c r="AD29" s="197"/>
      <c r="AE29" s="198"/>
    </row>
    <row r="30" spans="1:32" ht="42" customHeight="1" thickBot="1" x14ac:dyDescent="0.3">
      <c r="A30" s="105"/>
      <c r="B30" s="211"/>
      <c r="C30" s="211"/>
      <c r="D30" s="98"/>
      <c r="E30" s="98"/>
      <c r="F30" s="98"/>
      <c r="G30" s="98"/>
      <c r="H30" s="98"/>
      <c r="I30" s="98"/>
      <c r="J30" s="98"/>
      <c r="K30" s="98"/>
      <c r="L30" s="98"/>
      <c r="M30" s="98"/>
      <c r="N30" s="98"/>
      <c r="O30" s="98"/>
      <c r="P30" s="106">
        <f>SUM(D30:O30)</f>
        <v>0</v>
      </c>
      <c r="Q30" s="210"/>
      <c r="R30" s="210"/>
      <c r="S30" s="210"/>
      <c r="T30" s="210"/>
      <c r="U30" s="210"/>
      <c r="V30" s="210"/>
      <c r="W30" s="210"/>
      <c r="X30" s="210"/>
      <c r="Y30" s="199" t="s">
        <v>117</v>
      </c>
      <c r="Z30" s="199"/>
      <c r="AA30" s="199"/>
      <c r="AB30" s="199"/>
      <c r="AC30" s="199"/>
      <c r="AD30" s="199"/>
      <c r="AE30" s="200"/>
    </row>
    <row r="31" spans="1:32" ht="12" customHeight="1" thickBot="1" x14ac:dyDescent="0.3">
      <c r="A31" s="114"/>
      <c r="B31" s="115"/>
      <c r="C31" s="115"/>
      <c r="D31" s="9"/>
      <c r="E31" s="9"/>
      <c r="F31" s="9"/>
      <c r="G31" s="9"/>
      <c r="H31" s="9"/>
      <c r="I31" s="9"/>
      <c r="J31" s="9"/>
      <c r="K31" s="9"/>
      <c r="L31" s="9"/>
      <c r="M31" s="9"/>
      <c r="N31" s="9"/>
      <c r="O31" s="9"/>
      <c r="P31" s="116"/>
      <c r="Q31" s="117"/>
      <c r="R31" s="117"/>
      <c r="S31" s="117"/>
      <c r="T31" s="117"/>
      <c r="U31" s="117"/>
      <c r="V31" s="117"/>
      <c r="W31" s="117"/>
      <c r="X31" s="117"/>
      <c r="Y31" s="117"/>
      <c r="Z31" s="117"/>
      <c r="AA31" s="117"/>
      <c r="AB31" s="117"/>
      <c r="AC31" s="117"/>
      <c r="AD31" s="117"/>
      <c r="AE31" s="118"/>
    </row>
    <row r="32" spans="1:32" ht="45" customHeight="1" x14ac:dyDescent="0.25">
      <c r="A32" s="245" t="s">
        <v>56</v>
      </c>
      <c r="B32" s="246"/>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7"/>
    </row>
    <row r="33" spans="1:41" ht="23.1" customHeight="1" x14ac:dyDescent="0.25">
      <c r="A33" s="213" t="s">
        <v>57</v>
      </c>
      <c r="B33" s="197" t="s">
        <v>58</v>
      </c>
      <c r="C33" s="197" t="s">
        <v>52</v>
      </c>
      <c r="D33" s="197" t="s">
        <v>59</v>
      </c>
      <c r="E33" s="197"/>
      <c r="F33" s="197"/>
      <c r="G33" s="197"/>
      <c r="H33" s="197"/>
      <c r="I33" s="197"/>
      <c r="J33" s="197"/>
      <c r="K33" s="197"/>
      <c r="L33" s="197"/>
      <c r="M33" s="197"/>
      <c r="N33" s="197"/>
      <c r="O33" s="197"/>
      <c r="P33" s="197"/>
      <c r="Q33" s="197" t="s">
        <v>60</v>
      </c>
      <c r="R33" s="197"/>
      <c r="S33" s="197"/>
      <c r="T33" s="197"/>
      <c r="U33" s="197"/>
      <c r="V33" s="197"/>
      <c r="W33" s="197"/>
      <c r="X33" s="197"/>
      <c r="Y33" s="197"/>
      <c r="Z33" s="197"/>
      <c r="AA33" s="197"/>
      <c r="AB33" s="197"/>
      <c r="AC33" s="197"/>
      <c r="AD33" s="197"/>
      <c r="AE33" s="198"/>
      <c r="AG33" s="21"/>
      <c r="AH33" s="21"/>
      <c r="AI33" s="21"/>
      <c r="AJ33" s="21"/>
      <c r="AK33" s="21"/>
      <c r="AL33" s="21"/>
      <c r="AM33" s="21"/>
      <c r="AN33" s="21"/>
      <c r="AO33" s="21"/>
    </row>
    <row r="34" spans="1:41" ht="27" customHeight="1" x14ac:dyDescent="0.25">
      <c r="A34" s="213"/>
      <c r="B34" s="197"/>
      <c r="C34" s="282"/>
      <c r="D34" s="95" t="s">
        <v>29</v>
      </c>
      <c r="E34" s="95" t="s">
        <v>8</v>
      </c>
      <c r="F34" s="95" t="s">
        <v>30</v>
      </c>
      <c r="G34" s="95" t="s">
        <v>31</v>
      </c>
      <c r="H34" s="95" t="s">
        <v>32</v>
      </c>
      <c r="I34" s="95" t="s">
        <v>33</v>
      </c>
      <c r="J34" s="95" t="s">
        <v>34</v>
      </c>
      <c r="K34" s="95" t="s">
        <v>35</v>
      </c>
      <c r="L34" s="95" t="s">
        <v>36</v>
      </c>
      <c r="M34" s="95" t="s">
        <v>37</v>
      </c>
      <c r="N34" s="95" t="s">
        <v>38</v>
      </c>
      <c r="O34" s="95" t="s">
        <v>39</v>
      </c>
      <c r="P34" s="95" t="s">
        <v>40</v>
      </c>
      <c r="Q34" s="279" t="s">
        <v>61</v>
      </c>
      <c r="R34" s="280"/>
      <c r="S34" s="280"/>
      <c r="T34" s="281"/>
      <c r="U34" s="197" t="s">
        <v>62</v>
      </c>
      <c r="V34" s="197"/>
      <c r="W34" s="197"/>
      <c r="X34" s="197"/>
      <c r="Y34" s="197" t="s">
        <v>63</v>
      </c>
      <c r="Z34" s="197"/>
      <c r="AA34" s="197"/>
      <c r="AB34" s="197"/>
      <c r="AC34" s="197" t="s">
        <v>64</v>
      </c>
      <c r="AD34" s="197"/>
      <c r="AE34" s="198"/>
      <c r="AG34" s="21"/>
      <c r="AH34" s="21"/>
      <c r="AI34" s="21"/>
      <c r="AJ34" s="21"/>
      <c r="AK34" s="21"/>
      <c r="AL34" s="21"/>
      <c r="AM34" s="21"/>
      <c r="AN34" s="21"/>
      <c r="AO34" s="21"/>
    </row>
    <row r="35" spans="1:41" ht="45" customHeight="1" x14ac:dyDescent="0.25">
      <c r="A35" s="297" t="s">
        <v>114</v>
      </c>
      <c r="B35" s="299">
        <v>0.05</v>
      </c>
      <c r="C35" s="23" t="s">
        <v>66</v>
      </c>
      <c r="D35" s="89">
        <v>0</v>
      </c>
      <c r="E35" s="89">
        <v>0.1</v>
      </c>
      <c r="F35" s="89">
        <v>0.1</v>
      </c>
      <c r="G35" s="89">
        <v>0.1</v>
      </c>
      <c r="H35" s="89">
        <v>0.2</v>
      </c>
      <c r="I35" s="22"/>
      <c r="J35" s="22"/>
      <c r="K35" s="22"/>
      <c r="L35" s="22"/>
      <c r="M35" s="22"/>
      <c r="N35" s="22"/>
      <c r="O35" s="22"/>
      <c r="P35" s="89">
        <f>SUM(D35:O35)</f>
        <v>0.5</v>
      </c>
      <c r="Q35" s="350" t="s">
        <v>115</v>
      </c>
      <c r="R35" s="351"/>
      <c r="S35" s="351"/>
      <c r="T35" s="352"/>
      <c r="U35" s="350" t="s">
        <v>115</v>
      </c>
      <c r="V35" s="351"/>
      <c r="W35" s="351"/>
      <c r="X35" s="352"/>
      <c r="Y35" s="356" t="s">
        <v>446</v>
      </c>
      <c r="Z35" s="356"/>
      <c r="AA35" s="356"/>
      <c r="AB35" s="356"/>
      <c r="AC35" s="346"/>
      <c r="AD35" s="346"/>
      <c r="AE35" s="347"/>
      <c r="AG35" s="21"/>
      <c r="AH35" s="21"/>
      <c r="AI35" s="21"/>
      <c r="AJ35" s="21"/>
      <c r="AK35" s="21"/>
      <c r="AL35" s="21"/>
      <c r="AM35" s="21"/>
      <c r="AN35" s="21"/>
      <c r="AO35" s="21"/>
    </row>
    <row r="36" spans="1:41" ht="45" customHeight="1" thickBot="1" x14ac:dyDescent="0.3">
      <c r="A36" s="298"/>
      <c r="B36" s="300"/>
      <c r="C36" s="24" t="s">
        <v>69</v>
      </c>
      <c r="D36" s="191"/>
      <c r="E36" s="191">
        <v>0</v>
      </c>
      <c r="F36" s="191">
        <v>0</v>
      </c>
      <c r="G36" s="191">
        <v>0</v>
      </c>
      <c r="H36" s="191"/>
      <c r="I36" s="191"/>
      <c r="J36" s="191"/>
      <c r="K36" s="191"/>
      <c r="L36" s="191"/>
      <c r="M36" s="191"/>
      <c r="N36" s="191"/>
      <c r="O36" s="191"/>
      <c r="P36" s="163">
        <f>SUM(D36:O36)</f>
        <v>0</v>
      </c>
      <c r="Q36" s="353"/>
      <c r="R36" s="354"/>
      <c r="S36" s="354"/>
      <c r="T36" s="355"/>
      <c r="U36" s="353"/>
      <c r="V36" s="354"/>
      <c r="W36" s="354"/>
      <c r="X36" s="355"/>
      <c r="Y36" s="357"/>
      <c r="Z36" s="357"/>
      <c r="AA36" s="357"/>
      <c r="AB36" s="357"/>
      <c r="AC36" s="348"/>
      <c r="AD36" s="348"/>
      <c r="AE36" s="349"/>
      <c r="AG36" s="21"/>
      <c r="AH36" s="21"/>
      <c r="AI36" s="21"/>
      <c r="AJ36" s="21"/>
      <c r="AK36" s="21"/>
      <c r="AL36" s="21"/>
      <c r="AM36" s="21"/>
      <c r="AN36" s="21"/>
      <c r="AO36" s="21"/>
    </row>
    <row r="37" spans="1:41" customFormat="1" ht="17.25" customHeight="1" thickBot="1" x14ac:dyDescent="0.3"/>
    <row r="38" spans="1:41" ht="45" customHeight="1" thickBot="1" x14ac:dyDescent="0.3">
      <c r="A38" s="245" t="s">
        <v>70</v>
      </c>
      <c r="B38" s="246"/>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7"/>
      <c r="AG38" s="21"/>
      <c r="AH38" s="21"/>
      <c r="AI38" s="21"/>
      <c r="AJ38" s="21"/>
      <c r="AK38" s="21"/>
      <c r="AL38" s="21"/>
      <c r="AM38" s="21"/>
      <c r="AN38" s="21"/>
      <c r="AO38" s="21"/>
    </row>
    <row r="39" spans="1:41" ht="26.1" customHeight="1" x14ac:dyDescent="0.25">
      <c r="A39" s="301" t="s">
        <v>71</v>
      </c>
      <c r="B39" s="289" t="s">
        <v>72</v>
      </c>
      <c r="C39" s="303" t="s">
        <v>73</v>
      </c>
      <c r="D39" s="305" t="s">
        <v>74</v>
      </c>
      <c r="E39" s="306"/>
      <c r="F39" s="306"/>
      <c r="G39" s="306"/>
      <c r="H39" s="306"/>
      <c r="I39" s="306"/>
      <c r="J39" s="306"/>
      <c r="K39" s="306"/>
      <c r="L39" s="306"/>
      <c r="M39" s="306"/>
      <c r="N39" s="306"/>
      <c r="O39" s="306"/>
      <c r="P39" s="307"/>
      <c r="Q39" s="289" t="s">
        <v>75</v>
      </c>
      <c r="R39" s="289"/>
      <c r="S39" s="289"/>
      <c r="T39" s="289"/>
      <c r="U39" s="289"/>
      <c r="V39" s="289"/>
      <c r="W39" s="289"/>
      <c r="X39" s="289"/>
      <c r="Y39" s="289"/>
      <c r="Z39" s="289"/>
      <c r="AA39" s="289"/>
      <c r="AB39" s="289"/>
      <c r="AC39" s="289"/>
      <c r="AD39" s="289"/>
      <c r="AE39" s="290"/>
      <c r="AG39" s="21"/>
      <c r="AH39" s="21"/>
      <c r="AI39" s="21"/>
      <c r="AJ39" s="21"/>
      <c r="AK39" s="21"/>
      <c r="AL39" s="21"/>
      <c r="AM39" s="21"/>
      <c r="AN39" s="21"/>
      <c r="AO39" s="21"/>
    </row>
    <row r="40" spans="1:41" ht="26.1" customHeight="1" x14ac:dyDescent="0.25">
      <c r="A40" s="213"/>
      <c r="B40" s="197"/>
      <c r="C40" s="304"/>
      <c r="D40" s="95" t="s">
        <v>76</v>
      </c>
      <c r="E40" s="95" t="s">
        <v>77</v>
      </c>
      <c r="F40" s="95" t="s">
        <v>78</v>
      </c>
      <c r="G40" s="95" t="s">
        <v>79</v>
      </c>
      <c r="H40" s="95" t="s">
        <v>80</v>
      </c>
      <c r="I40" s="95" t="s">
        <v>81</v>
      </c>
      <c r="J40" s="95" t="s">
        <v>82</v>
      </c>
      <c r="K40" s="95" t="s">
        <v>83</v>
      </c>
      <c r="L40" s="95" t="s">
        <v>84</v>
      </c>
      <c r="M40" s="95" t="s">
        <v>85</v>
      </c>
      <c r="N40" s="95" t="s">
        <v>86</v>
      </c>
      <c r="O40" s="95" t="s">
        <v>87</v>
      </c>
      <c r="P40" s="95" t="s">
        <v>88</v>
      </c>
      <c r="Q40" s="279" t="s">
        <v>89</v>
      </c>
      <c r="R40" s="280"/>
      <c r="S40" s="280"/>
      <c r="T40" s="280"/>
      <c r="U40" s="280"/>
      <c r="V40" s="280"/>
      <c r="W40" s="280"/>
      <c r="X40" s="281"/>
      <c r="Y40" s="279" t="s">
        <v>90</v>
      </c>
      <c r="Z40" s="280"/>
      <c r="AA40" s="280"/>
      <c r="AB40" s="280"/>
      <c r="AC40" s="280"/>
      <c r="AD40" s="280"/>
      <c r="AE40" s="314"/>
      <c r="AG40" s="26"/>
      <c r="AH40" s="26"/>
      <c r="AI40" s="26"/>
      <c r="AJ40" s="26"/>
      <c r="AK40" s="26"/>
      <c r="AL40" s="26"/>
      <c r="AM40" s="26"/>
      <c r="AN40" s="26"/>
      <c r="AO40" s="26"/>
    </row>
    <row r="41" spans="1:41" ht="39" customHeight="1" x14ac:dyDescent="0.25">
      <c r="A41" s="302" t="s">
        <v>116</v>
      </c>
      <c r="B41" s="332">
        <v>0.05</v>
      </c>
      <c r="C41" s="30" t="s">
        <v>66</v>
      </c>
      <c r="D41" s="31"/>
      <c r="E41" s="31">
        <v>0.1</v>
      </c>
      <c r="F41" s="31">
        <v>0.3</v>
      </c>
      <c r="G41" s="31">
        <v>0.3</v>
      </c>
      <c r="H41" s="31">
        <v>0.3</v>
      </c>
      <c r="I41" s="31"/>
      <c r="J41" s="31"/>
      <c r="K41" s="31"/>
      <c r="L41" s="31"/>
      <c r="M41" s="31"/>
      <c r="N41" s="31"/>
      <c r="O41" s="31"/>
      <c r="P41" s="107">
        <f>SUM(D41:O41)</f>
        <v>1</v>
      </c>
      <c r="Q41" s="334" t="s">
        <v>499</v>
      </c>
      <c r="R41" s="335"/>
      <c r="S41" s="335"/>
      <c r="T41" s="335"/>
      <c r="U41" s="335"/>
      <c r="V41" s="335"/>
      <c r="W41" s="335"/>
      <c r="X41" s="336"/>
      <c r="Y41" s="340" t="s">
        <v>117</v>
      </c>
      <c r="Z41" s="341"/>
      <c r="AA41" s="341"/>
      <c r="AB41" s="341"/>
      <c r="AC41" s="341"/>
      <c r="AD41" s="341"/>
      <c r="AE41" s="342"/>
      <c r="AG41" s="27"/>
      <c r="AH41" s="27"/>
      <c r="AI41" s="27"/>
      <c r="AJ41" s="27"/>
      <c r="AK41" s="27"/>
      <c r="AL41" s="27"/>
      <c r="AM41" s="27"/>
      <c r="AN41" s="27"/>
      <c r="AO41" s="27"/>
    </row>
    <row r="42" spans="1:41" ht="39" customHeight="1" thickBot="1" x14ac:dyDescent="0.3">
      <c r="A42" s="331"/>
      <c r="B42" s="333"/>
      <c r="C42" s="28" t="s">
        <v>69</v>
      </c>
      <c r="D42" s="29"/>
      <c r="E42" s="29">
        <v>0</v>
      </c>
      <c r="F42" s="29">
        <v>0</v>
      </c>
      <c r="G42" s="29">
        <v>0</v>
      </c>
      <c r="H42" s="29"/>
      <c r="I42" s="29"/>
      <c r="J42" s="29"/>
      <c r="K42" s="29"/>
      <c r="L42" s="29"/>
      <c r="M42" s="29"/>
      <c r="N42" s="29"/>
      <c r="O42" s="29"/>
      <c r="P42" s="107">
        <f>SUM(D42:O42)</f>
        <v>0</v>
      </c>
      <c r="Q42" s="337"/>
      <c r="R42" s="338"/>
      <c r="S42" s="338"/>
      <c r="T42" s="338"/>
      <c r="U42" s="338"/>
      <c r="V42" s="338"/>
      <c r="W42" s="338"/>
      <c r="X42" s="339"/>
      <c r="Y42" s="343"/>
      <c r="Z42" s="344"/>
      <c r="AA42" s="344"/>
      <c r="AB42" s="344"/>
      <c r="AC42" s="344"/>
      <c r="AD42" s="344"/>
      <c r="AE42" s="345"/>
    </row>
    <row r="43" spans="1:41" ht="15" customHeight="1" x14ac:dyDescent="0.25">
      <c r="A43" s="2" t="s">
        <v>94</v>
      </c>
    </row>
  </sheetData>
  <mergeCells count="71">
    <mergeCell ref="A1:A4"/>
    <mergeCell ref="B1:AA1"/>
    <mergeCell ref="AB1:AE1"/>
    <mergeCell ref="B2:AA2"/>
    <mergeCell ref="AB2:AE2"/>
    <mergeCell ref="B3:AA4"/>
    <mergeCell ref="AB3:AE3"/>
    <mergeCell ref="AB4:AE4"/>
    <mergeCell ref="A11:B13"/>
    <mergeCell ref="C11:AE13"/>
    <mergeCell ref="A7:B9"/>
    <mergeCell ref="C7:C9"/>
    <mergeCell ref="D7:H9"/>
    <mergeCell ref="I7:J9"/>
    <mergeCell ref="K7:L9"/>
    <mergeCell ref="M7:N7"/>
    <mergeCell ref="AA15:AE15"/>
    <mergeCell ref="O7:P7"/>
    <mergeCell ref="M8:N8"/>
    <mergeCell ref="O8:P8"/>
    <mergeCell ref="M9:N9"/>
    <mergeCell ref="O9:P9"/>
    <mergeCell ref="A15:B15"/>
    <mergeCell ref="C15:K15"/>
    <mergeCell ref="L15:Q15"/>
    <mergeCell ref="R15:X15"/>
    <mergeCell ref="Y15:Z15"/>
    <mergeCell ref="C16:AB16"/>
    <mergeCell ref="A17:B17"/>
    <mergeCell ref="C17:AE17"/>
    <mergeCell ref="A19:AE19"/>
    <mergeCell ref="B20:O20"/>
    <mergeCell ref="P20:AE20"/>
    <mergeCell ref="A27:AE27"/>
    <mergeCell ref="A28:A29"/>
    <mergeCell ref="B28:C29"/>
    <mergeCell ref="D28:O28"/>
    <mergeCell ref="P28:P29"/>
    <mergeCell ref="Q28:X29"/>
    <mergeCell ref="Y28:AE29"/>
    <mergeCell ref="U35:X36"/>
    <mergeCell ref="Y35:AB36"/>
    <mergeCell ref="B30:C30"/>
    <mergeCell ref="Q30:X30"/>
    <mergeCell ref="Y30:AE30"/>
    <mergeCell ref="A32:AE32"/>
    <mergeCell ref="A33:A34"/>
    <mergeCell ref="B33:B34"/>
    <mergeCell ref="C33:C34"/>
    <mergeCell ref="D33:P33"/>
    <mergeCell ref="Q33:AE33"/>
    <mergeCell ref="Q34:T34"/>
    <mergeCell ref="U34:X34"/>
    <mergeCell ref="Y34:AB34"/>
    <mergeCell ref="AC34:AE34"/>
    <mergeCell ref="A41:A42"/>
    <mergeCell ref="B41:B42"/>
    <mergeCell ref="Q41:X42"/>
    <mergeCell ref="Y41:AE42"/>
    <mergeCell ref="AC35:AE36"/>
    <mergeCell ref="A38:AE38"/>
    <mergeCell ref="A39:A40"/>
    <mergeCell ref="B39:B40"/>
    <mergeCell ref="C39:C40"/>
    <mergeCell ref="D39:P39"/>
    <mergeCell ref="Q39:AE39"/>
    <mergeCell ref="Q40:X40"/>
    <mergeCell ref="Y40:AE40"/>
    <mergeCell ref="A35:A36"/>
    <mergeCell ref="B35:B36"/>
    <mergeCell ref="Q35:T36"/>
  </mergeCells>
  <dataValidations count="3">
    <dataValidation type="list" allowBlank="1" showInputMessage="1" showErrorMessage="1" sqref="C7:C9" xr:uid="{54FFED49-DB76-44D3-AE0B-670BE10D46D7}">
      <formula1>$B$21:$M$21</formula1>
    </dataValidation>
    <dataValidation type="textLength" operator="lessThanOrEqual" allowBlank="1" showInputMessage="1" showErrorMessage="1" errorTitle="Máximo 2.000 caracteres" error="Máximo 2.000 caracteres" promptTitle="2.000 caracteres" sqref="Q30:Q31" xr:uid="{00000000-0002-0000-0500-000001000000}">
      <formula1>2000</formula1>
    </dataValidation>
    <dataValidation type="textLength" operator="lessThanOrEqual" allowBlank="1" showInputMessage="1" showErrorMessage="1" errorTitle="Máximo 2.000 caracteres" error="Máximo 2.000 caracteres" sqref="AC35 U35 Q35 Y35 Q41" xr:uid="{00000000-0002-0000-0500-000002000000}">
      <formula1>2000</formula1>
    </dataValidation>
  </dataValidations>
  <pageMargins left="0.25" right="0.25" top="0.75" bottom="0.75" header="0.3" footer="0.3"/>
  <pageSetup scale="19"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XFD25"/>
  <sheetViews>
    <sheetView tabSelected="1" zoomScale="80" zoomScaleNormal="80" workbookViewId="0">
      <selection activeCell="A23" sqref="A23:A25"/>
    </sheetView>
  </sheetViews>
  <sheetFormatPr baseColWidth="10" defaultColWidth="10.85546875" defaultRowHeight="15" x14ac:dyDescent="0.25"/>
  <cols>
    <col min="1" max="1" width="15" style="32" customWidth="1"/>
    <col min="2" max="2" width="8.28515625" style="32" customWidth="1"/>
    <col min="3" max="3" width="11.42578125" style="32" customWidth="1"/>
    <col min="4" max="4" width="24.42578125" style="32" customWidth="1"/>
    <col min="5" max="5" width="15.85546875" style="32" customWidth="1"/>
    <col min="6" max="6" width="58.28515625" style="32" customWidth="1"/>
    <col min="7" max="8" width="29.28515625" style="32" customWidth="1"/>
    <col min="9" max="9" width="20.42578125" style="32" customWidth="1"/>
    <col min="10" max="10" width="18.85546875" style="32" customWidth="1"/>
    <col min="11" max="11" width="15.28515625" style="32" hidden="1" customWidth="1"/>
    <col min="12" max="13" width="21.140625" style="32" hidden="1" customWidth="1"/>
    <col min="14" max="17" width="8.7109375" style="32" hidden="1" customWidth="1"/>
    <col min="18" max="18" width="8.7109375" style="32" customWidth="1"/>
    <col min="19" max="19" width="22.28515625" style="32" customWidth="1"/>
    <col min="20" max="20" width="22.42578125" style="32" hidden="1" customWidth="1"/>
    <col min="21" max="25" width="7.42578125" style="46" customWidth="1"/>
    <col min="26" max="31" width="7.42578125" style="32" hidden="1" customWidth="1"/>
    <col min="32" max="32" width="5.85546875" style="32" hidden="1" customWidth="1"/>
    <col min="33" max="37" width="8.140625" style="32" customWidth="1"/>
    <col min="38" max="43" width="8.140625" style="32" hidden="1" customWidth="1"/>
    <col min="44" max="44" width="5.85546875" style="32" hidden="1" customWidth="1"/>
    <col min="45" max="45" width="17.140625" style="32" customWidth="1"/>
    <col min="46" max="46" width="15.85546875" style="92" customWidth="1"/>
    <col min="47" max="47" width="65.5703125" style="165" customWidth="1"/>
    <col min="48" max="48" width="20.28515625" style="165" customWidth="1"/>
    <col min="49" max="49" width="59.7109375" style="165" customWidth="1"/>
    <col min="50" max="51" width="24.42578125" style="190" customWidth="1"/>
    <col min="52" max="16382" width="10.85546875" style="32"/>
    <col min="16383" max="16383" width="9" style="32" customWidth="1"/>
    <col min="16384" max="16384" width="10.85546875" style="32"/>
  </cols>
  <sheetData>
    <row r="1" spans="1:51 16384:16384" ht="15.95" customHeight="1" x14ac:dyDescent="0.25">
      <c r="A1" s="388" t="s">
        <v>0</v>
      </c>
      <c r="B1" s="389"/>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89"/>
      <c r="AS1" s="389"/>
      <c r="AT1" s="389"/>
      <c r="AU1" s="389"/>
      <c r="AV1" s="389"/>
      <c r="AW1" s="390"/>
      <c r="AX1" s="384" t="s">
        <v>1</v>
      </c>
      <c r="AY1" s="385"/>
    </row>
    <row r="2" spans="1:51 16384:16384" ht="15.95" customHeight="1" x14ac:dyDescent="0.25">
      <c r="A2" s="391" t="s">
        <v>2</v>
      </c>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3"/>
      <c r="AX2" s="386" t="s">
        <v>3</v>
      </c>
      <c r="AY2" s="387"/>
    </row>
    <row r="3" spans="1:51 16384:16384" ht="15" customHeight="1" x14ac:dyDescent="0.25">
      <c r="A3" s="394" t="s">
        <v>118</v>
      </c>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5"/>
      <c r="AN3" s="395"/>
      <c r="AO3" s="395"/>
      <c r="AP3" s="395"/>
      <c r="AQ3" s="395"/>
      <c r="AR3" s="395"/>
      <c r="AS3" s="395"/>
      <c r="AT3" s="395"/>
      <c r="AU3" s="395"/>
      <c r="AV3" s="395"/>
      <c r="AW3" s="396"/>
      <c r="AX3" s="386" t="s">
        <v>5</v>
      </c>
      <c r="AY3" s="387"/>
    </row>
    <row r="4" spans="1:51 16384:16384" ht="15.95" customHeight="1" x14ac:dyDescent="0.25">
      <c r="A4" s="388"/>
      <c r="B4" s="389"/>
      <c r="C4" s="389"/>
      <c r="D4" s="389"/>
      <c r="E4" s="389"/>
      <c r="F4" s="389"/>
      <c r="G4" s="389"/>
      <c r="H4" s="389"/>
      <c r="I4" s="389"/>
      <c r="J4" s="389"/>
      <c r="K4" s="389"/>
      <c r="L4" s="389"/>
      <c r="M4" s="389"/>
      <c r="N4" s="389"/>
      <c r="O4" s="389"/>
      <c r="P4" s="389"/>
      <c r="Q4" s="389"/>
      <c r="R4" s="389"/>
      <c r="S4" s="389"/>
      <c r="T4" s="389"/>
      <c r="U4" s="389"/>
      <c r="V4" s="389"/>
      <c r="W4" s="389"/>
      <c r="X4" s="389"/>
      <c r="Y4" s="389"/>
      <c r="Z4" s="389"/>
      <c r="AA4" s="389"/>
      <c r="AB4" s="389"/>
      <c r="AC4" s="389"/>
      <c r="AD4" s="389"/>
      <c r="AE4" s="389"/>
      <c r="AF4" s="389"/>
      <c r="AG4" s="389"/>
      <c r="AH4" s="389"/>
      <c r="AI4" s="389"/>
      <c r="AJ4" s="389"/>
      <c r="AK4" s="389"/>
      <c r="AL4" s="389"/>
      <c r="AM4" s="389"/>
      <c r="AN4" s="389"/>
      <c r="AO4" s="389"/>
      <c r="AP4" s="389"/>
      <c r="AQ4" s="389"/>
      <c r="AR4" s="389"/>
      <c r="AS4" s="389"/>
      <c r="AT4" s="389"/>
      <c r="AU4" s="389"/>
      <c r="AV4" s="389"/>
      <c r="AW4" s="390"/>
      <c r="AX4" s="370" t="s">
        <v>119</v>
      </c>
      <c r="AY4" s="370"/>
    </row>
    <row r="5" spans="1:51 16384:16384" ht="15" customHeight="1" x14ac:dyDescent="0.25">
      <c r="A5" s="358" t="s">
        <v>120</v>
      </c>
      <c r="B5" s="359"/>
      <c r="C5" s="359"/>
      <c r="D5" s="359"/>
      <c r="E5" s="359"/>
      <c r="F5" s="359"/>
      <c r="G5" s="359"/>
      <c r="H5" s="359"/>
      <c r="I5" s="359"/>
      <c r="J5" s="359"/>
      <c r="K5" s="359"/>
      <c r="L5" s="359"/>
      <c r="M5" s="359"/>
      <c r="N5" s="359"/>
      <c r="O5" s="359"/>
      <c r="P5" s="359"/>
      <c r="Q5" s="359"/>
      <c r="R5" s="359"/>
      <c r="S5" s="359"/>
      <c r="T5" s="359"/>
      <c r="U5" s="359"/>
      <c r="V5" s="359"/>
      <c r="W5" s="359"/>
      <c r="X5" s="359"/>
      <c r="Y5" s="359"/>
      <c r="Z5" s="359"/>
      <c r="AA5" s="359"/>
      <c r="AB5" s="359"/>
      <c r="AC5" s="359"/>
      <c r="AD5" s="359"/>
      <c r="AE5" s="359"/>
      <c r="AF5" s="360"/>
      <c r="AG5" s="364" t="s">
        <v>13</v>
      </c>
      <c r="AH5" s="365"/>
      <c r="AI5" s="365"/>
      <c r="AJ5" s="365"/>
      <c r="AK5" s="365"/>
      <c r="AL5" s="365"/>
      <c r="AM5" s="365"/>
      <c r="AN5" s="365"/>
      <c r="AO5" s="365"/>
      <c r="AP5" s="365"/>
      <c r="AQ5" s="365"/>
      <c r="AR5" s="365"/>
      <c r="AS5" s="365"/>
      <c r="AT5" s="376"/>
      <c r="AU5" s="362" t="s">
        <v>121</v>
      </c>
      <c r="AV5" s="362" t="s">
        <v>122</v>
      </c>
      <c r="AW5" s="362" t="s">
        <v>123</v>
      </c>
      <c r="AX5" s="362" t="s">
        <v>124</v>
      </c>
      <c r="AY5" s="362" t="s">
        <v>125</v>
      </c>
    </row>
    <row r="6" spans="1:51 16384:16384" ht="15" customHeight="1" x14ac:dyDescent="0.25">
      <c r="A6" s="361" t="s">
        <v>9</v>
      </c>
      <c r="B6" s="371">
        <v>45420</v>
      </c>
      <c r="C6" s="372"/>
      <c r="D6" s="376"/>
      <c r="E6" s="370" t="s">
        <v>11</v>
      </c>
      <c r="F6" s="370"/>
      <c r="G6" s="40"/>
      <c r="H6" s="119"/>
      <c r="I6" s="364"/>
      <c r="J6" s="365"/>
      <c r="K6" s="365"/>
      <c r="L6" s="365"/>
      <c r="M6" s="365"/>
      <c r="N6" s="365"/>
      <c r="O6" s="365"/>
      <c r="P6" s="365"/>
      <c r="Q6" s="365"/>
      <c r="R6" s="365"/>
      <c r="S6" s="365"/>
      <c r="T6" s="365"/>
      <c r="U6" s="142"/>
      <c r="V6" s="142"/>
      <c r="W6" s="142"/>
      <c r="X6" s="142"/>
      <c r="Y6" s="142"/>
      <c r="Z6" s="33"/>
      <c r="AA6" s="33"/>
      <c r="AB6" s="33"/>
      <c r="AC6" s="33"/>
      <c r="AD6" s="33"/>
      <c r="AE6" s="33"/>
      <c r="AF6" s="34"/>
      <c r="AG6" s="366"/>
      <c r="AH6" s="367"/>
      <c r="AI6" s="367"/>
      <c r="AJ6" s="367"/>
      <c r="AK6" s="367"/>
      <c r="AL6" s="367"/>
      <c r="AM6" s="367"/>
      <c r="AN6" s="367"/>
      <c r="AO6" s="367"/>
      <c r="AP6" s="367"/>
      <c r="AQ6" s="367"/>
      <c r="AR6" s="367"/>
      <c r="AS6" s="367"/>
      <c r="AT6" s="377"/>
      <c r="AU6" s="383"/>
      <c r="AV6" s="383"/>
      <c r="AW6" s="383"/>
      <c r="AX6" s="383"/>
      <c r="AY6" s="383"/>
    </row>
    <row r="7" spans="1:51 16384:16384" ht="15" customHeight="1" x14ac:dyDescent="0.25">
      <c r="A7" s="361"/>
      <c r="B7" s="372"/>
      <c r="C7" s="372"/>
      <c r="D7" s="377"/>
      <c r="E7" s="370" t="s">
        <v>12</v>
      </c>
      <c r="F7" s="370"/>
      <c r="G7" s="40"/>
      <c r="H7" s="120"/>
      <c r="I7" s="366"/>
      <c r="J7" s="367"/>
      <c r="K7" s="367"/>
      <c r="L7" s="367"/>
      <c r="M7" s="367"/>
      <c r="N7" s="367"/>
      <c r="O7" s="367"/>
      <c r="P7" s="367"/>
      <c r="Q7" s="367"/>
      <c r="R7" s="367"/>
      <c r="S7" s="367"/>
      <c r="T7" s="367"/>
      <c r="U7" s="143"/>
      <c r="V7" s="143"/>
      <c r="W7" s="143"/>
      <c r="X7" s="143"/>
      <c r="Y7" s="143"/>
      <c r="Z7" s="35"/>
      <c r="AA7" s="35"/>
      <c r="AB7" s="35"/>
      <c r="AC7" s="35"/>
      <c r="AD7" s="35"/>
      <c r="AE7" s="35"/>
      <c r="AF7" s="36"/>
      <c r="AG7" s="366"/>
      <c r="AH7" s="367"/>
      <c r="AI7" s="367"/>
      <c r="AJ7" s="367"/>
      <c r="AK7" s="367"/>
      <c r="AL7" s="367"/>
      <c r="AM7" s="367"/>
      <c r="AN7" s="367"/>
      <c r="AO7" s="367"/>
      <c r="AP7" s="367"/>
      <c r="AQ7" s="367"/>
      <c r="AR7" s="367"/>
      <c r="AS7" s="367"/>
      <c r="AT7" s="377"/>
      <c r="AU7" s="383"/>
      <c r="AV7" s="383"/>
      <c r="AW7" s="383"/>
      <c r="AX7" s="383"/>
      <c r="AY7" s="383"/>
    </row>
    <row r="8" spans="1:51 16384:16384" ht="15" customHeight="1" x14ac:dyDescent="0.25">
      <c r="A8" s="361"/>
      <c r="B8" s="372"/>
      <c r="C8" s="372"/>
      <c r="D8" s="378"/>
      <c r="E8" s="370" t="s">
        <v>13</v>
      </c>
      <c r="F8" s="370"/>
      <c r="G8" s="40" t="s">
        <v>107</v>
      </c>
      <c r="H8" s="121"/>
      <c r="I8" s="368"/>
      <c r="J8" s="369"/>
      <c r="K8" s="369"/>
      <c r="L8" s="369"/>
      <c r="M8" s="369"/>
      <c r="N8" s="369"/>
      <c r="O8" s="369"/>
      <c r="P8" s="369"/>
      <c r="Q8" s="369"/>
      <c r="R8" s="369"/>
      <c r="S8" s="369"/>
      <c r="T8" s="369"/>
      <c r="U8" s="144"/>
      <c r="V8" s="144"/>
      <c r="W8" s="144"/>
      <c r="X8" s="144"/>
      <c r="Y8" s="144"/>
      <c r="Z8" s="37"/>
      <c r="AA8" s="37"/>
      <c r="AB8" s="37"/>
      <c r="AC8" s="37"/>
      <c r="AD8" s="37"/>
      <c r="AE8" s="37"/>
      <c r="AF8" s="38"/>
      <c r="AG8" s="366"/>
      <c r="AH8" s="367"/>
      <c r="AI8" s="367"/>
      <c r="AJ8" s="367"/>
      <c r="AK8" s="367"/>
      <c r="AL8" s="367"/>
      <c r="AM8" s="367"/>
      <c r="AN8" s="367"/>
      <c r="AO8" s="367"/>
      <c r="AP8" s="367"/>
      <c r="AQ8" s="367"/>
      <c r="AR8" s="367"/>
      <c r="AS8" s="367"/>
      <c r="AT8" s="377"/>
      <c r="AU8" s="383"/>
      <c r="AV8" s="383"/>
      <c r="AW8" s="383"/>
      <c r="AX8" s="383"/>
      <c r="AY8" s="383"/>
    </row>
    <row r="9" spans="1:51 16384:16384" ht="15" customHeight="1" x14ac:dyDescent="0.25">
      <c r="A9" s="358" t="s">
        <v>126</v>
      </c>
      <c r="B9" s="359"/>
      <c r="C9" s="359"/>
      <c r="D9" s="359"/>
      <c r="E9" s="382" t="s">
        <v>127</v>
      </c>
      <c r="F9" s="382"/>
      <c r="G9" s="382"/>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66"/>
      <c r="AH9" s="367"/>
      <c r="AI9" s="367"/>
      <c r="AJ9" s="367"/>
      <c r="AK9" s="367"/>
      <c r="AL9" s="367"/>
      <c r="AM9" s="367"/>
      <c r="AN9" s="367"/>
      <c r="AO9" s="367"/>
      <c r="AP9" s="367"/>
      <c r="AQ9" s="367"/>
      <c r="AR9" s="367"/>
      <c r="AS9" s="367"/>
      <c r="AT9" s="377"/>
      <c r="AU9" s="383"/>
      <c r="AV9" s="383"/>
      <c r="AW9" s="383"/>
      <c r="AX9" s="383"/>
      <c r="AY9" s="383"/>
    </row>
    <row r="10" spans="1:51 16384:16384" ht="15" customHeight="1" x14ac:dyDescent="0.25">
      <c r="A10" s="358" t="s">
        <v>128</v>
      </c>
      <c r="B10" s="359"/>
      <c r="C10" s="359"/>
      <c r="D10" s="359"/>
      <c r="E10" s="382" t="s">
        <v>129</v>
      </c>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68"/>
      <c r="AH10" s="369"/>
      <c r="AI10" s="369"/>
      <c r="AJ10" s="369"/>
      <c r="AK10" s="369"/>
      <c r="AL10" s="369"/>
      <c r="AM10" s="369"/>
      <c r="AN10" s="369"/>
      <c r="AO10" s="369"/>
      <c r="AP10" s="369"/>
      <c r="AQ10" s="369"/>
      <c r="AR10" s="369"/>
      <c r="AS10" s="369"/>
      <c r="AT10" s="378"/>
      <c r="AU10" s="383"/>
      <c r="AV10" s="383"/>
      <c r="AW10" s="383"/>
      <c r="AX10" s="383"/>
      <c r="AY10" s="383"/>
    </row>
    <row r="11" spans="1:51 16384:16384" ht="39.950000000000003" customHeight="1" x14ac:dyDescent="0.25">
      <c r="A11" s="373" t="s">
        <v>130</v>
      </c>
      <c r="B11" s="374"/>
      <c r="C11" s="374"/>
      <c r="D11" s="374"/>
      <c r="E11" s="375"/>
      <c r="F11" s="362" t="s">
        <v>131</v>
      </c>
      <c r="G11" s="362" t="s">
        <v>132</v>
      </c>
      <c r="H11" s="362" t="s">
        <v>133</v>
      </c>
      <c r="I11" s="362" t="s">
        <v>134</v>
      </c>
      <c r="J11" s="362" t="s">
        <v>135</v>
      </c>
      <c r="K11" s="362" t="s">
        <v>136</v>
      </c>
      <c r="L11" s="362" t="s">
        <v>137</v>
      </c>
      <c r="M11" s="362" t="s">
        <v>138</v>
      </c>
      <c r="N11" s="373" t="s">
        <v>139</v>
      </c>
      <c r="O11" s="374"/>
      <c r="P11" s="374"/>
      <c r="Q11" s="374"/>
      <c r="R11" s="375"/>
      <c r="S11" s="362" t="s">
        <v>140</v>
      </c>
      <c r="T11" s="362" t="s">
        <v>141</v>
      </c>
      <c r="U11" s="358" t="s">
        <v>142</v>
      </c>
      <c r="V11" s="359"/>
      <c r="W11" s="359"/>
      <c r="X11" s="359"/>
      <c r="Y11" s="359"/>
      <c r="Z11" s="359"/>
      <c r="AA11" s="359"/>
      <c r="AB11" s="359"/>
      <c r="AC11" s="359"/>
      <c r="AD11" s="359"/>
      <c r="AE11" s="359"/>
      <c r="AF11" s="360"/>
      <c r="AG11" s="358" t="s">
        <v>143</v>
      </c>
      <c r="AH11" s="359"/>
      <c r="AI11" s="359"/>
      <c r="AJ11" s="359"/>
      <c r="AK11" s="359"/>
      <c r="AL11" s="359"/>
      <c r="AM11" s="359"/>
      <c r="AN11" s="359"/>
      <c r="AO11" s="359"/>
      <c r="AP11" s="359"/>
      <c r="AQ11" s="359"/>
      <c r="AR11" s="360"/>
      <c r="AS11" s="373" t="s">
        <v>40</v>
      </c>
      <c r="AT11" s="375"/>
      <c r="AU11" s="383"/>
      <c r="AV11" s="383"/>
      <c r="AW11" s="383"/>
      <c r="AX11" s="383"/>
      <c r="AY11" s="383"/>
    </row>
    <row r="12" spans="1:51 16384:16384" ht="28.5" x14ac:dyDescent="0.25">
      <c r="A12" s="39" t="s">
        <v>144</v>
      </c>
      <c r="B12" s="39" t="s">
        <v>145</v>
      </c>
      <c r="C12" s="39" t="s">
        <v>146</v>
      </c>
      <c r="D12" s="39" t="s">
        <v>147</v>
      </c>
      <c r="E12" s="39" t="s">
        <v>148</v>
      </c>
      <c r="F12" s="363"/>
      <c r="G12" s="363"/>
      <c r="H12" s="363"/>
      <c r="I12" s="363"/>
      <c r="J12" s="363"/>
      <c r="K12" s="363"/>
      <c r="L12" s="363"/>
      <c r="M12" s="363"/>
      <c r="N12" s="39">
        <v>2020</v>
      </c>
      <c r="O12" s="39">
        <v>2021</v>
      </c>
      <c r="P12" s="39">
        <v>2022</v>
      </c>
      <c r="Q12" s="39">
        <v>2023</v>
      </c>
      <c r="R12" s="39">
        <v>2024</v>
      </c>
      <c r="S12" s="363"/>
      <c r="T12" s="363"/>
      <c r="U12" s="44" t="s">
        <v>29</v>
      </c>
      <c r="V12" s="44" t="s">
        <v>8</v>
      </c>
      <c r="W12" s="44" t="s">
        <v>30</v>
      </c>
      <c r="X12" s="44" t="s">
        <v>31</v>
      </c>
      <c r="Y12" s="44" t="s">
        <v>32</v>
      </c>
      <c r="Z12" s="44" t="s">
        <v>33</v>
      </c>
      <c r="AA12" s="44" t="s">
        <v>34</v>
      </c>
      <c r="AB12" s="44" t="s">
        <v>35</v>
      </c>
      <c r="AC12" s="44" t="s">
        <v>36</v>
      </c>
      <c r="AD12" s="44" t="s">
        <v>37</v>
      </c>
      <c r="AE12" s="44" t="s">
        <v>38</v>
      </c>
      <c r="AF12" s="44" t="s">
        <v>39</v>
      </c>
      <c r="AG12" s="44" t="s">
        <v>29</v>
      </c>
      <c r="AH12" s="44" t="s">
        <v>8</v>
      </c>
      <c r="AI12" s="44" t="s">
        <v>30</v>
      </c>
      <c r="AJ12" s="44" t="s">
        <v>31</v>
      </c>
      <c r="AK12" s="44" t="s">
        <v>32</v>
      </c>
      <c r="AL12" s="44" t="s">
        <v>33</v>
      </c>
      <c r="AM12" s="44" t="s">
        <v>34</v>
      </c>
      <c r="AN12" s="44" t="s">
        <v>35</v>
      </c>
      <c r="AO12" s="44" t="s">
        <v>36</v>
      </c>
      <c r="AP12" s="44" t="s">
        <v>37</v>
      </c>
      <c r="AQ12" s="44" t="s">
        <v>38</v>
      </c>
      <c r="AR12" s="44" t="s">
        <v>39</v>
      </c>
      <c r="AS12" s="39" t="s">
        <v>149</v>
      </c>
      <c r="AT12" s="91" t="s">
        <v>150</v>
      </c>
      <c r="AU12" s="363"/>
      <c r="AV12" s="363"/>
      <c r="AW12" s="363"/>
      <c r="AX12" s="363"/>
      <c r="AY12" s="363"/>
    </row>
    <row r="13" spans="1:51 16384:16384" ht="180" x14ac:dyDescent="0.25">
      <c r="A13" s="148">
        <v>307</v>
      </c>
      <c r="B13" s="148">
        <v>9</v>
      </c>
      <c r="C13" s="148"/>
      <c r="D13" s="148"/>
      <c r="E13" s="148" t="s">
        <v>117</v>
      </c>
      <c r="F13" s="149" t="s">
        <v>151</v>
      </c>
      <c r="G13" s="145" t="s">
        <v>152</v>
      </c>
      <c r="H13" s="145" t="s">
        <v>153</v>
      </c>
      <c r="I13" s="150" t="s">
        <v>154</v>
      </c>
      <c r="J13" s="150">
        <v>39000</v>
      </c>
      <c r="K13" s="150" t="s">
        <v>155</v>
      </c>
      <c r="L13" s="145" t="s">
        <v>156</v>
      </c>
      <c r="M13" s="150" t="s">
        <v>157</v>
      </c>
      <c r="N13" s="150">
        <v>4670</v>
      </c>
      <c r="O13" s="150">
        <v>8700</v>
      </c>
      <c r="P13" s="150">
        <v>9986</v>
      </c>
      <c r="Q13" s="150">
        <v>11400</v>
      </c>
      <c r="R13" s="150">
        <v>4244</v>
      </c>
      <c r="S13" s="151" t="s">
        <v>158</v>
      </c>
      <c r="T13" s="151"/>
      <c r="U13" s="146">
        <v>500</v>
      </c>
      <c r="V13" s="146">
        <v>800</v>
      </c>
      <c r="W13" s="146">
        <v>950</v>
      </c>
      <c r="X13" s="146">
        <v>950</v>
      </c>
      <c r="Y13" s="146">
        <v>1044</v>
      </c>
      <c r="Z13" s="152"/>
      <c r="AA13" s="152"/>
      <c r="AB13" s="152"/>
      <c r="AC13" s="152"/>
      <c r="AD13" s="152"/>
      <c r="AE13" s="152"/>
      <c r="AF13" s="152"/>
      <c r="AG13" s="152">
        <v>105</v>
      </c>
      <c r="AH13" s="152">
        <v>647</v>
      </c>
      <c r="AI13" s="42">
        <v>911</v>
      </c>
      <c r="AJ13" s="42">
        <v>1215</v>
      </c>
      <c r="AK13" s="42"/>
      <c r="AL13" s="42"/>
      <c r="AM13" s="42"/>
      <c r="AN13" s="42"/>
      <c r="AO13" s="42"/>
      <c r="AP13" s="42"/>
      <c r="AQ13" s="42"/>
      <c r="AR13" s="42"/>
      <c r="AS13" s="42">
        <f>IF(I13="suma",SUM(AG13:AR13),IF(I13="creciente",MAX(AG13:AR13),IF(I13="DECRECIENTE",Q13-MIN(AG13:AR13),IF(I13="CONSTANTE",AVERAGE(AG13:AR13)," "))))</f>
        <v>2878</v>
      </c>
      <c r="AT13" s="43">
        <f>IF(I13="suma",AS13/R13,IF(I13="creciente",AS13/(MAX(U13:AF13)),IF(I13="DECRECIENTE",AS13/(Q13-(MIN(U13:AF13))),IF(I13="CONSTANTE",AS13/AVERAGE(U13:AF13)," "))))</f>
        <v>0.67813383600376997</v>
      </c>
      <c r="AU13" s="164" t="s">
        <v>500</v>
      </c>
      <c r="AV13" s="187" t="s">
        <v>480</v>
      </c>
      <c r="AW13" s="164" t="s">
        <v>501</v>
      </c>
      <c r="AX13" s="188" t="s">
        <v>448</v>
      </c>
      <c r="AY13" s="188" t="s">
        <v>503</v>
      </c>
      <c r="XFD13" s="32" t="s">
        <v>154</v>
      </c>
    </row>
    <row r="14" spans="1:51 16384:16384" ht="345" x14ac:dyDescent="0.25">
      <c r="A14" s="148">
        <v>308</v>
      </c>
      <c r="B14" s="148"/>
      <c r="C14" s="148"/>
      <c r="D14" s="148"/>
      <c r="E14" s="148" t="s">
        <v>117</v>
      </c>
      <c r="F14" s="147" t="s">
        <v>160</v>
      </c>
      <c r="G14" s="153" t="s">
        <v>161</v>
      </c>
      <c r="H14" s="145" t="s">
        <v>162</v>
      </c>
      <c r="I14" s="150" t="s">
        <v>163</v>
      </c>
      <c r="J14" s="148">
        <v>5</v>
      </c>
      <c r="K14" s="148" t="s">
        <v>155</v>
      </c>
      <c r="L14" s="145" t="s">
        <v>164</v>
      </c>
      <c r="M14" s="150" t="s">
        <v>165</v>
      </c>
      <c r="N14" s="148" t="s">
        <v>117</v>
      </c>
      <c r="O14" s="148">
        <v>1</v>
      </c>
      <c r="P14" s="148">
        <v>3</v>
      </c>
      <c r="Q14" s="148">
        <v>5</v>
      </c>
      <c r="R14" s="148">
        <v>5</v>
      </c>
      <c r="S14" s="151" t="s">
        <v>158</v>
      </c>
      <c r="T14" s="148"/>
      <c r="U14" s="148">
        <v>5</v>
      </c>
      <c r="V14" s="148">
        <v>5</v>
      </c>
      <c r="W14" s="148">
        <v>5</v>
      </c>
      <c r="X14" s="148">
        <v>5</v>
      </c>
      <c r="Y14" s="148">
        <v>5</v>
      </c>
      <c r="Z14" s="152"/>
      <c r="AA14" s="152"/>
      <c r="AB14" s="152"/>
      <c r="AC14" s="152"/>
      <c r="AD14" s="152"/>
      <c r="AE14" s="152"/>
      <c r="AF14" s="152"/>
      <c r="AG14" s="152">
        <v>0</v>
      </c>
      <c r="AH14" s="152">
        <v>5</v>
      </c>
      <c r="AI14" s="42">
        <v>5</v>
      </c>
      <c r="AJ14" s="42">
        <v>5</v>
      </c>
      <c r="AK14" s="42"/>
      <c r="AL14" s="42"/>
      <c r="AM14" s="42"/>
      <c r="AN14" s="42"/>
      <c r="AO14" s="42"/>
      <c r="AP14" s="42"/>
      <c r="AQ14" s="42"/>
      <c r="AR14" s="42"/>
      <c r="AS14" s="42">
        <f t="shared" ref="AS14:AS22" si="0">IF(I14="suma",SUM(AG14:AR14),IF(I14="creciente",MAX(AG14:AR14),IF(I14="DECRECIENTE",Q14-MIN(AG14:AR14),IF(I14="CONSTANTE",AVERAGE(AG14:AR14)," "))))</f>
        <v>5</v>
      </c>
      <c r="AT14" s="43">
        <f t="shared" ref="AT14:AT22" si="1">IF(I14="suma",AS14/R14,IF(I14="creciente",AS14/(MAX(U14:AF14)),IF(I14="DECRECIENTE",AS14/(Q14-(MIN(U14:AF14))),IF(I14="CONSTANTE",AS14/AVERAGE(U14:AF14)," "))))</f>
        <v>1</v>
      </c>
      <c r="AU14" s="160" t="s">
        <v>502</v>
      </c>
      <c r="AV14" s="187" t="s">
        <v>480</v>
      </c>
      <c r="AW14" s="160" t="s">
        <v>460</v>
      </c>
      <c r="AX14" s="188" t="s">
        <v>448</v>
      </c>
      <c r="AY14" s="188" t="s">
        <v>449</v>
      </c>
      <c r="XFD14" s="32" t="s">
        <v>163</v>
      </c>
    </row>
    <row r="15" spans="1:51 16384:16384" ht="409.5" x14ac:dyDescent="0.25">
      <c r="A15" s="148"/>
      <c r="B15" s="148">
        <v>1</v>
      </c>
      <c r="C15" s="148"/>
      <c r="D15" s="148"/>
      <c r="E15" s="148" t="s">
        <v>117</v>
      </c>
      <c r="F15" s="149" t="s">
        <v>166</v>
      </c>
      <c r="G15" s="145" t="s">
        <v>167</v>
      </c>
      <c r="H15" s="145" t="s">
        <v>168</v>
      </c>
      <c r="I15" s="150" t="s">
        <v>154</v>
      </c>
      <c r="J15" s="148">
        <v>352</v>
      </c>
      <c r="K15" s="148" t="s">
        <v>155</v>
      </c>
      <c r="L15" s="145" t="s">
        <v>169</v>
      </c>
      <c r="M15" s="150" t="s">
        <v>170</v>
      </c>
      <c r="N15" s="150"/>
      <c r="O15" s="150"/>
      <c r="P15" s="150"/>
      <c r="Q15" s="150"/>
      <c r="R15" s="150">
        <v>352</v>
      </c>
      <c r="S15" s="151" t="s">
        <v>158</v>
      </c>
      <c r="T15" s="148"/>
      <c r="U15" s="146">
        <v>11</v>
      </c>
      <c r="V15" s="146">
        <v>20</v>
      </c>
      <c r="W15" s="146">
        <v>90</v>
      </c>
      <c r="X15" s="146">
        <v>100</v>
      </c>
      <c r="Y15" s="146">
        <v>131</v>
      </c>
      <c r="Z15" s="152"/>
      <c r="AA15" s="152"/>
      <c r="AB15" s="152"/>
      <c r="AC15" s="152"/>
      <c r="AD15" s="152"/>
      <c r="AE15" s="152"/>
      <c r="AF15" s="152"/>
      <c r="AG15" s="152">
        <v>1</v>
      </c>
      <c r="AH15" s="152">
        <v>41</v>
      </c>
      <c r="AI15" s="42">
        <v>101</v>
      </c>
      <c r="AJ15" s="42">
        <v>127</v>
      </c>
      <c r="AK15" s="42"/>
      <c r="AL15" s="42"/>
      <c r="AM15" s="42"/>
      <c r="AN15" s="42"/>
      <c r="AO15" s="42"/>
      <c r="AP15" s="42"/>
      <c r="AQ15" s="42"/>
      <c r="AR15" s="42"/>
      <c r="AS15" s="42">
        <f t="shared" si="0"/>
        <v>270</v>
      </c>
      <c r="AT15" s="43">
        <f t="shared" si="1"/>
        <v>0.76704545454545459</v>
      </c>
      <c r="AU15" s="160" t="s">
        <v>504</v>
      </c>
      <c r="AV15" s="187" t="s">
        <v>476</v>
      </c>
      <c r="AW15" s="160" t="s">
        <v>470</v>
      </c>
      <c r="AX15" s="188" t="s">
        <v>448</v>
      </c>
      <c r="AY15" s="188" t="s">
        <v>449</v>
      </c>
      <c r="XFD15" s="32" t="s">
        <v>171</v>
      </c>
    </row>
    <row r="16" spans="1:51 16384:16384" ht="135" x14ac:dyDescent="0.25">
      <c r="A16" s="148"/>
      <c r="B16" s="148"/>
      <c r="C16" s="148">
        <v>6</v>
      </c>
      <c r="D16" s="148"/>
      <c r="E16" s="148" t="s">
        <v>117</v>
      </c>
      <c r="F16" s="149" t="s">
        <v>172</v>
      </c>
      <c r="G16" s="153" t="s">
        <v>173</v>
      </c>
      <c r="H16" s="145" t="s">
        <v>174</v>
      </c>
      <c r="I16" s="150" t="s">
        <v>154</v>
      </c>
      <c r="J16" s="148" t="s">
        <v>175</v>
      </c>
      <c r="K16" s="148" t="s">
        <v>155</v>
      </c>
      <c r="L16" s="145" t="s">
        <v>174</v>
      </c>
      <c r="M16" s="150" t="s">
        <v>176</v>
      </c>
      <c r="N16" s="152"/>
      <c r="O16" s="152"/>
      <c r="P16" s="152"/>
      <c r="Q16" s="152"/>
      <c r="R16" s="152"/>
      <c r="S16" s="151" t="s">
        <v>158</v>
      </c>
      <c r="T16" s="148"/>
      <c r="U16" s="148"/>
      <c r="V16" s="148"/>
      <c r="W16" s="148"/>
      <c r="X16" s="148"/>
      <c r="Y16" s="148"/>
      <c r="Z16" s="152"/>
      <c r="AA16" s="152"/>
      <c r="AB16" s="152"/>
      <c r="AC16" s="152"/>
      <c r="AD16" s="152"/>
      <c r="AE16" s="152"/>
      <c r="AF16" s="152"/>
      <c r="AG16" s="152">
        <v>40</v>
      </c>
      <c r="AH16" s="152">
        <v>129</v>
      </c>
      <c r="AI16" s="42">
        <v>241</v>
      </c>
      <c r="AJ16" s="42">
        <v>148</v>
      </c>
      <c r="AK16" s="42"/>
      <c r="AL16" s="42"/>
      <c r="AM16" s="42"/>
      <c r="AN16" s="42"/>
      <c r="AO16" s="42"/>
      <c r="AP16" s="42"/>
      <c r="AQ16" s="42"/>
      <c r="AR16" s="42"/>
      <c r="AS16" s="42">
        <f t="shared" si="0"/>
        <v>558</v>
      </c>
      <c r="AT16" s="43" t="e">
        <f t="shared" si="1"/>
        <v>#DIV/0!</v>
      </c>
      <c r="AU16" s="160" t="s">
        <v>465</v>
      </c>
      <c r="AV16" s="187" t="s">
        <v>454</v>
      </c>
      <c r="AW16" s="160" t="s">
        <v>466</v>
      </c>
      <c r="AX16" s="188" t="s">
        <v>159</v>
      </c>
      <c r="AY16" s="188" t="s">
        <v>67</v>
      </c>
      <c r="XFD16" s="32" t="s">
        <v>177</v>
      </c>
    </row>
    <row r="17" spans="1:51" ht="104.1" customHeight="1" x14ac:dyDescent="0.25">
      <c r="A17" s="148"/>
      <c r="B17" s="148"/>
      <c r="C17" s="148">
        <v>7</v>
      </c>
      <c r="E17" s="153" t="s">
        <v>178</v>
      </c>
      <c r="F17" s="149" t="s">
        <v>179</v>
      </c>
      <c r="G17" s="153" t="s">
        <v>180</v>
      </c>
      <c r="H17" s="145" t="s">
        <v>181</v>
      </c>
      <c r="I17" s="150" t="s">
        <v>154</v>
      </c>
      <c r="J17" s="148">
        <v>80</v>
      </c>
      <c r="K17" s="148" t="s">
        <v>155</v>
      </c>
      <c r="L17" s="145" t="s">
        <v>182</v>
      </c>
      <c r="M17" s="150" t="s">
        <v>183</v>
      </c>
      <c r="N17" s="152"/>
      <c r="O17" s="152"/>
      <c r="P17" s="152"/>
      <c r="Q17" s="152"/>
      <c r="R17" s="152"/>
      <c r="S17" s="151" t="s">
        <v>158</v>
      </c>
      <c r="T17" s="148"/>
      <c r="U17" s="148">
        <v>0</v>
      </c>
      <c r="V17" s="148">
        <v>20</v>
      </c>
      <c r="W17" s="148">
        <v>20</v>
      </c>
      <c r="X17" s="148">
        <v>20</v>
      </c>
      <c r="Y17" s="148">
        <v>20</v>
      </c>
      <c r="Z17" s="152"/>
      <c r="AA17" s="152"/>
      <c r="AB17" s="152"/>
      <c r="AC17" s="152"/>
      <c r="AD17" s="152"/>
      <c r="AE17" s="152"/>
      <c r="AF17" s="152"/>
      <c r="AG17" s="152">
        <v>0</v>
      </c>
      <c r="AH17" s="152">
        <v>10</v>
      </c>
      <c r="AI17" s="42">
        <v>29</v>
      </c>
      <c r="AJ17" s="42">
        <v>29</v>
      </c>
      <c r="AK17" s="42"/>
      <c r="AL17" s="42"/>
      <c r="AM17" s="42"/>
      <c r="AN17" s="42"/>
      <c r="AO17" s="42"/>
      <c r="AP17" s="42"/>
      <c r="AQ17" s="42"/>
      <c r="AR17" s="42"/>
      <c r="AS17" s="42">
        <f t="shared" si="0"/>
        <v>68</v>
      </c>
      <c r="AT17" s="43" t="e">
        <f t="shared" si="1"/>
        <v>#DIV/0!</v>
      </c>
      <c r="AU17" s="165" t="s">
        <v>450</v>
      </c>
      <c r="AV17" s="187" t="s">
        <v>472</v>
      </c>
      <c r="AW17" s="164" t="s">
        <v>467</v>
      </c>
      <c r="AX17" s="188" t="s">
        <v>448</v>
      </c>
      <c r="AY17" s="188" t="s">
        <v>449</v>
      </c>
    </row>
    <row r="18" spans="1:51" ht="150" x14ac:dyDescent="0.25">
      <c r="A18" s="148"/>
      <c r="B18" s="148"/>
      <c r="C18" s="148">
        <v>9</v>
      </c>
      <c r="D18" s="148"/>
      <c r="E18" s="148" t="s">
        <v>117</v>
      </c>
      <c r="F18" s="149" t="s">
        <v>184</v>
      </c>
      <c r="G18" s="153" t="s">
        <v>185</v>
      </c>
      <c r="H18" s="145" t="s">
        <v>186</v>
      </c>
      <c r="I18" s="150" t="s">
        <v>154</v>
      </c>
      <c r="J18" s="148" t="s">
        <v>175</v>
      </c>
      <c r="K18" s="148" t="s">
        <v>155</v>
      </c>
      <c r="L18" s="145" t="s">
        <v>187</v>
      </c>
      <c r="M18" s="150" t="s">
        <v>183</v>
      </c>
      <c r="N18" s="152"/>
      <c r="O18" s="152"/>
      <c r="P18" s="152"/>
      <c r="Q18" s="152"/>
      <c r="R18" s="152"/>
      <c r="S18" s="151" t="s">
        <v>158</v>
      </c>
      <c r="T18" s="148"/>
      <c r="U18" s="148"/>
      <c r="V18" s="148"/>
      <c r="W18" s="148"/>
      <c r="X18" s="148"/>
      <c r="Y18" s="148"/>
      <c r="Z18" s="152"/>
      <c r="AA18" s="152"/>
      <c r="AB18" s="152"/>
      <c r="AC18" s="152"/>
      <c r="AD18" s="152"/>
      <c r="AE18" s="152"/>
      <c r="AF18" s="152"/>
      <c r="AG18" s="152">
        <v>0</v>
      </c>
      <c r="AH18" s="152">
        <v>13</v>
      </c>
      <c r="AI18" s="152">
        <v>148</v>
      </c>
      <c r="AJ18" s="42">
        <v>139</v>
      </c>
      <c r="AK18" s="42"/>
      <c r="AL18" s="42"/>
      <c r="AM18" s="42"/>
      <c r="AN18" s="42"/>
      <c r="AO18" s="42"/>
      <c r="AP18" s="42"/>
      <c r="AQ18" s="42"/>
      <c r="AR18" s="42"/>
      <c r="AS18" s="42">
        <f t="shared" si="0"/>
        <v>300</v>
      </c>
      <c r="AT18" s="43"/>
      <c r="AU18" s="164" t="s">
        <v>469</v>
      </c>
      <c r="AV18" s="187" t="s">
        <v>473</v>
      </c>
      <c r="AW18" s="164" t="s">
        <v>468</v>
      </c>
      <c r="AX18" s="188" t="s">
        <v>448</v>
      </c>
      <c r="AY18" s="188" t="s">
        <v>449</v>
      </c>
    </row>
    <row r="19" spans="1:51" ht="165" x14ac:dyDescent="0.25">
      <c r="A19" s="148"/>
      <c r="B19" s="148"/>
      <c r="C19" s="148">
        <v>11</v>
      </c>
      <c r="D19" s="148"/>
      <c r="E19" s="148" t="s">
        <v>117</v>
      </c>
      <c r="F19" s="149" t="s">
        <v>188</v>
      </c>
      <c r="G19" s="153" t="s">
        <v>189</v>
      </c>
      <c r="H19" s="145" t="s">
        <v>190</v>
      </c>
      <c r="I19" s="150" t="s">
        <v>154</v>
      </c>
      <c r="J19" s="148" t="s">
        <v>175</v>
      </c>
      <c r="K19" s="148" t="s">
        <v>155</v>
      </c>
      <c r="L19" s="145" t="s">
        <v>191</v>
      </c>
      <c r="M19" s="150" t="s">
        <v>165</v>
      </c>
      <c r="N19" s="152"/>
      <c r="O19" s="152"/>
      <c r="P19" s="152"/>
      <c r="Q19" s="152"/>
      <c r="R19" s="152"/>
      <c r="S19" s="151" t="s">
        <v>158</v>
      </c>
      <c r="T19" s="148"/>
      <c r="U19" s="148"/>
      <c r="V19" s="148"/>
      <c r="W19" s="148"/>
      <c r="X19" s="148"/>
      <c r="Y19" s="148"/>
      <c r="Z19" s="152"/>
      <c r="AA19" s="152"/>
      <c r="AB19" s="152"/>
      <c r="AC19" s="152"/>
      <c r="AD19" s="152"/>
      <c r="AE19" s="152"/>
      <c r="AF19" s="152"/>
      <c r="AG19" s="152">
        <v>0</v>
      </c>
      <c r="AH19" s="152">
        <v>96</v>
      </c>
      <c r="AI19" s="42">
        <v>248</v>
      </c>
      <c r="AJ19" s="42">
        <v>333</v>
      </c>
      <c r="AK19" s="42"/>
      <c r="AL19" s="42"/>
      <c r="AM19" s="42"/>
      <c r="AN19" s="42"/>
      <c r="AO19" s="42"/>
      <c r="AP19" s="42"/>
      <c r="AQ19" s="42"/>
      <c r="AR19" s="42"/>
      <c r="AS19" s="42">
        <f t="shared" si="0"/>
        <v>677</v>
      </c>
      <c r="AT19" s="43" t="e">
        <f t="shared" si="1"/>
        <v>#DIV/0!</v>
      </c>
      <c r="AU19" s="164" t="s">
        <v>505</v>
      </c>
      <c r="AV19" s="187" t="s">
        <v>480</v>
      </c>
      <c r="AW19" s="164" t="s">
        <v>461</v>
      </c>
      <c r="AX19" s="188" t="s">
        <v>448</v>
      </c>
      <c r="AY19" s="188" t="s">
        <v>449</v>
      </c>
    </row>
    <row r="20" spans="1:51" ht="150" x14ac:dyDescent="0.25">
      <c r="A20" s="148"/>
      <c r="B20" s="148"/>
      <c r="C20" s="148">
        <v>12</v>
      </c>
      <c r="D20" s="148"/>
      <c r="E20" s="148" t="s">
        <v>117</v>
      </c>
      <c r="F20" s="149" t="s">
        <v>192</v>
      </c>
      <c r="G20" s="153" t="s">
        <v>193</v>
      </c>
      <c r="H20" s="145" t="s">
        <v>190</v>
      </c>
      <c r="I20" s="150" t="s">
        <v>154</v>
      </c>
      <c r="J20" s="148" t="s">
        <v>175</v>
      </c>
      <c r="K20" s="148" t="s">
        <v>155</v>
      </c>
      <c r="L20" s="145" t="s">
        <v>174</v>
      </c>
      <c r="M20" s="150" t="s">
        <v>176</v>
      </c>
      <c r="N20" s="152"/>
      <c r="O20" s="152"/>
      <c r="P20" s="152"/>
      <c r="Q20" s="152"/>
      <c r="R20" s="152"/>
      <c r="S20" s="151" t="s">
        <v>158</v>
      </c>
      <c r="T20" s="148"/>
      <c r="U20" s="148"/>
      <c r="V20" s="148"/>
      <c r="W20" s="148"/>
      <c r="X20" s="148"/>
      <c r="Y20" s="148"/>
      <c r="Z20" s="152"/>
      <c r="AA20" s="152"/>
      <c r="AB20" s="152"/>
      <c r="AC20" s="152"/>
      <c r="AD20" s="152"/>
      <c r="AE20" s="152"/>
      <c r="AF20" s="152"/>
      <c r="AG20" s="152">
        <v>0</v>
      </c>
      <c r="AH20" s="152">
        <v>102</v>
      </c>
      <c r="AI20" s="42">
        <v>250</v>
      </c>
      <c r="AJ20" s="42">
        <v>159</v>
      </c>
      <c r="AK20" s="42"/>
      <c r="AL20" s="42"/>
      <c r="AM20" s="42"/>
      <c r="AN20" s="42"/>
      <c r="AO20" s="42"/>
      <c r="AP20" s="42"/>
      <c r="AQ20" s="42"/>
      <c r="AR20" s="42"/>
      <c r="AS20" s="42">
        <f t="shared" si="0"/>
        <v>511</v>
      </c>
      <c r="AT20" s="43" t="e">
        <f t="shared" si="1"/>
        <v>#DIV/0!</v>
      </c>
      <c r="AU20" s="164" t="s">
        <v>514</v>
      </c>
      <c r="AV20" s="187" t="s">
        <v>480</v>
      </c>
      <c r="AW20" s="164" t="s">
        <v>464</v>
      </c>
      <c r="AX20" s="188" t="s">
        <v>448</v>
      </c>
      <c r="AY20" s="188" t="s">
        <v>449</v>
      </c>
    </row>
    <row r="21" spans="1:51" ht="195" x14ac:dyDescent="0.25">
      <c r="A21" s="148"/>
      <c r="B21" s="148"/>
      <c r="C21" s="148"/>
      <c r="D21" s="150" t="s">
        <v>194</v>
      </c>
      <c r="E21" s="148" t="s">
        <v>117</v>
      </c>
      <c r="F21" s="149" t="s">
        <v>195</v>
      </c>
      <c r="G21" s="152" t="s">
        <v>196</v>
      </c>
      <c r="H21" s="145" t="s">
        <v>197</v>
      </c>
      <c r="I21" s="150" t="s">
        <v>154</v>
      </c>
      <c r="J21" s="148" t="s">
        <v>175</v>
      </c>
      <c r="K21" s="148" t="s">
        <v>155</v>
      </c>
      <c r="L21" s="145" t="s">
        <v>198</v>
      </c>
      <c r="M21" s="150" t="s">
        <v>199</v>
      </c>
      <c r="N21" s="152"/>
      <c r="O21" s="152"/>
      <c r="P21" s="152"/>
      <c r="Q21" s="152"/>
      <c r="R21" s="152"/>
      <c r="S21" s="151" t="s">
        <v>200</v>
      </c>
      <c r="T21" s="148"/>
      <c r="U21" s="148"/>
      <c r="V21" s="148"/>
      <c r="W21" s="166"/>
      <c r="X21" s="148"/>
      <c r="Y21" s="148"/>
      <c r="Z21" s="152"/>
      <c r="AA21" s="152"/>
      <c r="AB21" s="152"/>
      <c r="AC21" s="152"/>
      <c r="AD21" s="152"/>
      <c r="AE21" s="152"/>
      <c r="AF21" s="152"/>
      <c r="AG21" s="152"/>
      <c r="AH21" s="152"/>
      <c r="AI21" s="167">
        <v>1</v>
      </c>
      <c r="AJ21" s="42"/>
      <c r="AK21" s="42"/>
      <c r="AL21" s="42"/>
      <c r="AM21" s="42"/>
      <c r="AN21" s="42"/>
      <c r="AO21" s="42"/>
      <c r="AP21" s="42"/>
      <c r="AQ21" s="42"/>
      <c r="AR21" s="42"/>
      <c r="AS21" s="167">
        <v>1</v>
      </c>
      <c r="AT21" s="43" t="e">
        <f t="shared" si="1"/>
        <v>#DIV/0!</v>
      </c>
      <c r="AU21" s="160" t="s">
        <v>462</v>
      </c>
      <c r="AV21" s="187"/>
      <c r="AW21" s="160" t="s">
        <v>453</v>
      </c>
      <c r="AX21" s="189"/>
      <c r="AY21" s="41"/>
    </row>
    <row r="22" spans="1:51" ht="135" x14ac:dyDescent="0.25">
      <c r="A22" s="148"/>
      <c r="B22" s="148"/>
      <c r="C22" s="148"/>
      <c r="D22" s="150" t="s">
        <v>194</v>
      </c>
      <c r="E22" s="148" t="s">
        <v>117</v>
      </c>
      <c r="F22" s="149" t="s">
        <v>201</v>
      </c>
      <c r="G22" s="152" t="s">
        <v>202</v>
      </c>
      <c r="H22" s="145" t="s">
        <v>203</v>
      </c>
      <c r="I22" s="150" t="s">
        <v>154</v>
      </c>
      <c r="J22" s="148" t="s">
        <v>175</v>
      </c>
      <c r="K22" s="148" t="s">
        <v>155</v>
      </c>
      <c r="L22" s="145" t="s">
        <v>204</v>
      </c>
      <c r="M22" s="150" t="s">
        <v>205</v>
      </c>
      <c r="N22" s="152"/>
      <c r="O22" s="152"/>
      <c r="P22" s="152"/>
      <c r="Q22" s="152"/>
      <c r="R22" s="152"/>
      <c r="S22" s="148" t="s">
        <v>206</v>
      </c>
      <c r="T22" s="148"/>
      <c r="U22" s="148"/>
      <c r="V22" s="148"/>
      <c r="W22" s="148"/>
      <c r="X22" s="148"/>
      <c r="Y22" s="148"/>
      <c r="Z22" s="152"/>
      <c r="AA22" s="152"/>
      <c r="AB22" s="152"/>
      <c r="AC22" s="152"/>
      <c r="AD22" s="152"/>
      <c r="AE22" s="152"/>
      <c r="AF22" s="152"/>
      <c r="AG22" s="152"/>
      <c r="AH22" s="152"/>
      <c r="AI22" s="42"/>
      <c r="AJ22" s="42"/>
      <c r="AK22" s="42"/>
      <c r="AL22" s="42"/>
      <c r="AM22" s="42"/>
      <c r="AN22" s="42"/>
      <c r="AO22" s="42"/>
      <c r="AP22" s="42"/>
      <c r="AQ22" s="42"/>
      <c r="AR22" s="42"/>
      <c r="AS22" s="42">
        <f t="shared" si="0"/>
        <v>0</v>
      </c>
      <c r="AT22" s="43" t="e">
        <f t="shared" si="1"/>
        <v>#DIV/0!</v>
      </c>
      <c r="AU22" s="160" t="s">
        <v>451</v>
      </c>
      <c r="AV22" s="160"/>
      <c r="AW22" s="160" t="s">
        <v>452</v>
      </c>
      <c r="AX22" s="189"/>
      <c r="AY22" s="41"/>
    </row>
    <row r="23" spans="1:51" ht="45" customHeight="1" x14ac:dyDescent="0.25">
      <c r="A23" s="380" t="s">
        <v>207</v>
      </c>
      <c r="B23" s="379" t="s">
        <v>208</v>
      </c>
      <c r="C23" s="379"/>
      <c r="D23" s="379"/>
      <c r="E23" s="379"/>
      <c r="F23" s="379"/>
      <c r="G23" s="381" t="s">
        <v>209</v>
      </c>
      <c r="H23" s="381"/>
      <c r="I23" s="381"/>
      <c r="J23" s="381"/>
      <c r="K23" s="381"/>
      <c r="L23" s="381"/>
      <c r="M23" s="381"/>
      <c r="N23" s="381"/>
      <c r="O23" s="379" t="s">
        <v>208</v>
      </c>
      <c r="P23" s="379"/>
      <c r="Q23" s="379"/>
      <c r="R23" s="379"/>
      <c r="S23" s="379"/>
      <c r="T23" s="379"/>
      <c r="U23" s="379" t="s">
        <v>208</v>
      </c>
      <c r="V23" s="379"/>
      <c r="W23" s="379"/>
      <c r="X23" s="379"/>
      <c r="Y23" s="379"/>
      <c r="Z23" s="379"/>
      <c r="AA23" s="379"/>
      <c r="AB23" s="379"/>
      <c r="AC23" s="379"/>
      <c r="AD23" s="379"/>
      <c r="AE23" s="379"/>
      <c r="AF23" s="379"/>
      <c r="AG23" s="379"/>
      <c r="AH23" s="379"/>
      <c r="AI23" s="379"/>
      <c r="AJ23" s="379"/>
      <c r="AK23" s="379"/>
      <c r="AL23" s="379"/>
      <c r="AM23" s="379"/>
      <c r="AN23" s="379"/>
      <c r="AO23" s="381" t="s">
        <v>210</v>
      </c>
      <c r="AP23" s="381"/>
      <c r="AQ23" s="381"/>
      <c r="AR23" s="381"/>
      <c r="AS23" s="379" t="s">
        <v>211</v>
      </c>
      <c r="AT23" s="379"/>
      <c r="AU23" s="379"/>
      <c r="AV23" s="379"/>
      <c r="AW23" s="379"/>
      <c r="AX23" s="379"/>
      <c r="AY23" s="379"/>
    </row>
    <row r="24" spans="1:51" x14ac:dyDescent="0.25">
      <c r="A24" s="380"/>
      <c r="B24" s="379" t="s">
        <v>212</v>
      </c>
      <c r="C24" s="379"/>
      <c r="D24" s="379"/>
      <c r="E24" s="379"/>
      <c r="F24" s="379"/>
      <c r="G24" s="381"/>
      <c r="H24" s="381"/>
      <c r="I24" s="381"/>
      <c r="J24" s="381"/>
      <c r="K24" s="381"/>
      <c r="L24" s="381"/>
      <c r="M24" s="381"/>
      <c r="N24" s="381"/>
      <c r="O24" s="379" t="s">
        <v>447</v>
      </c>
      <c r="P24" s="379"/>
      <c r="Q24" s="379"/>
      <c r="R24" s="379"/>
      <c r="S24" s="379"/>
      <c r="T24" s="379"/>
      <c r="U24" s="379" t="s">
        <v>213</v>
      </c>
      <c r="V24" s="379"/>
      <c r="W24" s="379"/>
      <c r="X24" s="379"/>
      <c r="Y24" s="379"/>
      <c r="Z24" s="379"/>
      <c r="AA24" s="379"/>
      <c r="AB24" s="379"/>
      <c r="AC24" s="379"/>
      <c r="AD24" s="379"/>
      <c r="AE24" s="379"/>
      <c r="AF24" s="379"/>
      <c r="AG24" s="379"/>
      <c r="AH24" s="379"/>
      <c r="AI24" s="379"/>
      <c r="AJ24" s="379"/>
      <c r="AK24" s="379"/>
      <c r="AL24" s="379"/>
      <c r="AM24" s="379"/>
      <c r="AN24" s="379"/>
      <c r="AO24" s="381"/>
      <c r="AP24" s="381"/>
      <c r="AQ24" s="381"/>
      <c r="AR24" s="381"/>
      <c r="AS24" s="379" t="s">
        <v>515</v>
      </c>
      <c r="AT24" s="379"/>
      <c r="AU24" s="379"/>
      <c r="AV24" s="379"/>
      <c r="AW24" s="379"/>
      <c r="AX24" s="379"/>
      <c r="AY24" s="379"/>
    </row>
    <row r="25" spans="1:51" ht="36" customHeight="1" x14ac:dyDescent="0.25">
      <c r="A25" s="380"/>
      <c r="B25" s="379" t="s">
        <v>214</v>
      </c>
      <c r="C25" s="379"/>
      <c r="D25" s="379"/>
      <c r="E25" s="379"/>
      <c r="F25" s="379"/>
      <c r="G25" s="381"/>
      <c r="H25" s="381"/>
      <c r="I25" s="381"/>
      <c r="J25" s="381"/>
      <c r="K25" s="381"/>
      <c r="L25" s="381"/>
      <c r="M25" s="381"/>
      <c r="N25" s="381"/>
      <c r="O25" s="379" t="s">
        <v>215</v>
      </c>
      <c r="P25" s="379"/>
      <c r="Q25" s="379"/>
      <c r="R25" s="379"/>
      <c r="S25" s="379"/>
      <c r="T25" s="379"/>
      <c r="U25" s="379" t="s">
        <v>216</v>
      </c>
      <c r="V25" s="379"/>
      <c r="W25" s="379"/>
      <c r="X25" s="379"/>
      <c r="Y25" s="379"/>
      <c r="Z25" s="379"/>
      <c r="AA25" s="379"/>
      <c r="AB25" s="379"/>
      <c r="AC25" s="379"/>
      <c r="AD25" s="379"/>
      <c r="AE25" s="379"/>
      <c r="AF25" s="379"/>
      <c r="AG25" s="379"/>
      <c r="AH25" s="379"/>
      <c r="AI25" s="379"/>
      <c r="AJ25" s="379"/>
      <c r="AK25" s="379"/>
      <c r="AL25" s="379"/>
      <c r="AM25" s="379"/>
      <c r="AN25" s="379"/>
      <c r="AO25" s="381"/>
      <c r="AP25" s="381"/>
      <c r="AQ25" s="381"/>
      <c r="AR25" s="381"/>
      <c r="AS25" s="379" t="s">
        <v>516</v>
      </c>
      <c r="AT25" s="379"/>
      <c r="AU25" s="379"/>
      <c r="AV25" s="379"/>
      <c r="AW25" s="379"/>
      <c r="AX25" s="379"/>
      <c r="AY25" s="379"/>
    </row>
  </sheetData>
  <mergeCells count="58">
    <mergeCell ref="O25:T25"/>
    <mergeCell ref="U23:AB23"/>
    <mergeCell ref="U25:AB25"/>
    <mergeCell ref="AC24:AN24"/>
    <mergeCell ref="AC25:AN25"/>
    <mergeCell ref="AX1:AY1"/>
    <mergeCell ref="AX2:AY2"/>
    <mergeCell ref="AX3:AY3"/>
    <mergeCell ref="AX4:AY4"/>
    <mergeCell ref="A1:AW1"/>
    <mergeCell ref="A2:AW2"/>
    <mergeCell ref="A3:AW4"/>
    <mergeCell ref="AS25:AY25"/>
    <mergeCell ref="AO23:AR25"/>
    <mergeCell ref="E9:AF9"/>
    <mergeCell ref="E10:AF10"/>
    <mergeCell ref="A11:E11"/>
    <mergeCell ref="L11:L12"/>
    <mergeCell ref="AS11:AT11"/>
    <mergeCell ref="AV5:AV12"/>
    <mergeCell ref="AX5:AX12"/>
    <mergeCell ref="AY5:AY12"/>
    <mergeCell ref="AG11:AR11"/>
    <mergeCell ref="AW5:AW12"/>
    <mergeCell ref="AG5:AT10"/>
    <mergeCell ref="AU5:AU12"/>
    <mergeCell ref="B25:F25"/>
    <mergeCell ref="U11:AF11"/>
    <mergeCell ref="AS24:AY24"/>
    <mergeCell ref="AS23:AY23"/>
    <mergeCell ref="B24:F24"/>
    <mergeCell ref="E6:F6"/>
    <mergeCell ref="O23:T23"/>
    <mergeCell ref="A9:D9"/>
    <mergeCell ref="A10:D10"/>
    <mergeCell ref="F11:F12"/>
    <mergeCell ref="G11:G12"/>
    <mergeCell ref="A23:A25"/>
    <mergeCell ref="G23:N25"/>
    <mergeCell ref="AC23:AN23"/>
    <mergeCell ref="B23:F23"/>
    <mergeCell ref="O24:T24"/>
    <mergeCell ref="K11:K12"/>
    <mergeCell ref="U24:AB24"/>
    <mergeCell ref="A5:AF5"/>
    <mergeCell ref="A6:A8"/>
    <mergeCell ref="J11:J12"/>
    <mergeCell ref="I6:T8"/>
    <mergeCell ref="E8:F8"/>
    <mergeCell ref="B6:C8"/>
    <mergeCell ref="I11:I12"/>
    <mergeCell ref="T11:T12"/>
    <mergeCell ref="N11:R11"/>
    <mergeCell ref="H11:H12"/>
    <mergeCell ref="M11:M12"/>
    <mergeCell ref="S11:S12"/>
    <mergeCell ref="D6:D8"/>
    <mergeCell ref="E7:F7"/>
  </mergeCells>
  <dataValidations count="1">
    <dataValidation type="list" allowBlank="1" showInputMessage="1" showErrorMessage="1" sqref="I13:I22" xr:uid="{00000000-0002-0000-0600-000000000000}">
      <formula1>$XFD$13:$XFD$17</formula1>
    </dataValidation>
  </dataValidations>
  <hyperlinks>
    <hyperlink ref="AV13" r:id="rId1" xr:uid="{00000000-0004-0000-0600-000000000000}"/>
    <hyperlink ref="AV14" r:id="rId2" xr:uid="{00000000-0004-0000-0600-000001000000}"/>
    <hyperlink ref="AV16" r:id="rId3" xr:uid="{00000000-0004-0000-0600-000003000000}"/>
    <hyperlink ref="AV18" r:id="rId4" xr:uid="{00000000-0004-0000-0600-000005000000}"/>
    <hyperlink ref="AV19" r:id="rId5" xr:uid="{00000000-0004-0000-0600-000006000000}"/>
    <hyperlink ref="AV20" r:id="rId6" xr:uid="{00000000-0004-0000-0600-000007000000}"/>
    <hyperlink ref="AV17" r:id="rId7" xr:uid="{065C6E6D-384D-4532-AEDE-ACDAE413CC03}"/>
    <hyperlink ref="AV15" r:id="rId8" xr:uid="{40378D4F-51E2-4760-8A3D-AA9B3EF88F4B}"/>
  </hyperlinks>
  <pageMargins left="0.7" right="0.7" top="0.75" bottom="0.75" header="0.3" footer="0.3"/>
  <pageSetup scale="16" orientation="landscape" r:id="rId9"/>
  <drawing r:id="rId10"/>
  <legacyDrawing r:id="rId1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Hoja1!$B$2:$B$3</xm:f>
          </x14:formula1>
          <xm:sqref>K13:K22</xm:sqref>
        </x14:dataValidation>
        <x14:dataValidation type="list" allowBlank="1" showInputMessage="1" showErrorMessage="1" xr:uid="{00000000-0002-0000-0600-000002000000}">
          <x14:formula1>
            <xm:f>Hoja1!$A$2:$A$14</xm:f>
          </x14:formula1>
          <xm:sqref>E13:E22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BK58"/>
  <sheetViews>
    <sheetView topLeftCell="A8" workbookViewId="0">
      <selection activeCell="AL9" sqref="AL9"/>
    </sheetView>
  </sheetViews>
  <sheetFormatPr baseColWidth="10" defaultColWidth="19.42578125" defaultRowHeight="15" x14ac:dyDescent="0.25"/>
  <cols>
    <col min="1" max="1" width="29.42578125" style="32" bestFit="1" customWidth="1"/>
    <col min="2" max="17" width="11" style="32" hidden="1" customWidth="1"/>
    <col min="18" max="19" width="12.140625" style="32" hidden="1" customWidth="1"/>
    <col min="20" max="23" width="8.140625" style="32" hidden="1" customWidth="1"/>
    <col min="24" max="24" width="9.42578125" style="32" hidden="1" customWidth="1"/>
    <col min="25" max="25" width="8.140625" style="32" hidden="1" customWidth="1"/>
    <col min="26" max="30" width="7.85546875" style="32" hidden="1" customWidth="1"/>
    <col min="31" max="31" width="11.28515625" style="32" hidden="1" customWidth="1"/>
    <col min="32" max="32" width="2.28515625" style="32" customWidth="1"/>
    <col min="33" max="33" width="19.42578125" style="32" customWidth="1"/>
    <col min="34" max="38" width="11.28515625" style="32" customWidth="1"/>
    <col min="39" max="49" width="11.28515625" style="32" hidden="1" customWidth="1"/>
    <col min="50" max="51" width="11.28515625" style="32" customWidth="1"/>
    <col min="52" max="63" width="8.85546875" style="32" customWidth="1"/>
    <col min="64" max="16384" width="19.42578125" style="32"/>
  </cols>
  <sheetData>
    <row r="1" spans="1:63" ht="15.95" customHeight="1" x14ac:dyDescent="0.25">
      <c r="A1" s="408" t="s">
        <v>0</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c r="AM1" s="408"/>
      <c r="AN1" s="408"/>
      <c r="AO1" s="408"/>
      <c r="AP1" s="408"/>
      <c r="AQ1" s="408"/>
      <c r="AR1" s="408"/>
      <c r="AS1" s="408"/>
      <c r="AT1" s="408"/>
      <c r="AU1" s="408"/>
      <c r="AV1" s="408"/>
      <c r="AW1" s="408"/>
      <c r="AX1" s="408"/>
      <c r="AY1" s="408"/>
      <c r="AZ1" s="408"/>
      <c r="BA1" s="408"/>
      <c r="BB1" s="408"/>
      <c r="BC1" s="408"/>
      <c r="BD1" s="408"/>
      <c r="BE1" s="408"/>
      <c r="BF1" s="408"/>
      <c r="BG1" s="408"/>
      <c r="BH1" s="408"/>
      <c r="BI1" s="409" t="s">
        <v>217</v>
      </c>
      <c r="BJ1" s="409"/>
      <c r="BK1" s="409"/>
    </row>
    <row r="2" spans="1:63" ht="15.95" customHeight="1" x14ac:dyDescent="0.25">
      <c r="A2" s="408" t="s">
        <v>2</v>
      </c>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408"/>
      <c r="BA2" s="408"/>
      <c r="BB2" s="408"/>
      <c r="BC2" s="408"/>
      <c r="BD2" s="408"/>
      <c r="BE2" s="408"/>
      <c r="BF2" s="408"/>
      <c r="BG2" s="408"/>
      <c r="BH2" s="408"/>
      <c r="BI2" s="409" t="s">
        <v>3</v>
      </c>
      <c r="BJ2" s="409"/>
      <c r="BK2" s="409"/>
    </row>
    <row r="3" spans="1:63" ht="26.1" customHeight="1" x14ac:dyDescent="0.25">
      <c r="A3" s="408" t="s">
        <v>218</v>
      </c>
      <c r="B3" s="408"/>
      <c r="C3" s="408"/>
      <c r="D3" s="408"/>
      <c r="E3" s="408"/>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408"/>
      <c r="AP3" s="408"/>
      <c r="AQ3" s="408"/>
      <c r="AR3" s="408"/>
      <c r="AS3" s="408"/>
      <c r="AT3" s="408"/>
      <c r="AU3" s="408"/>
      <c r="AV3" s="408"/>
      <c r="AW3" s="408"/>
      <c r="AX3" s="408"/>
      <c r="AY3" s="408"/>
      <c r="AZ3" s="408"/>
      <c r="BA3" s="408"/>
      <c r="BB3" s="408"/>
      <c r="BC3" s="408"/>
      <c r="BD3" s="408"/>
      <c r="BE3" s="408"/>
      <c r="BF3" s="408"/>
      <c r="BG3" s="408"/>
      <c r="BH3" s="408"/>
      <c r="BI3" s="409" t="s">
        <v>5</v>
      </c>
      <c r="BJ3" s="409"/>
      <c r="BK3" s="409"/>
    </row>
    <row r="4" spans="1:63" ht="15.95" customHeight="1" x14ac:dyDescent="0.25">
      <c r="A4" s="408" t="s">
        <v>219</v>
      </c>
      <c r="B4" s="408"/>
      <c r="C4" s="408"/>
      <c r="D4" s="408"/>
      <c r="E4" s="408"/>
      <c r="F4" s="408"/>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408"/>
      <c r="AN4" s="408"/>
      <c r="AO4" s="408"/>
      <c r="AP4" s="408"/>
      <c r="AQ4" s="408"/>
      <c r="AR4" s="408"/>
      <c r="AS4" s="408"/>
      <c r="AT4" s="408"/>
      <c r="AU4" s="408"/>
      <c r="AV4" s="408"/>
      <c r="AW4" s="408"/>
      <c r="AX4" s="408"/>
      <c r="AY4" s="408"/>
      <c r="AZ4" s="408"/>
      <c r="BA4" s="408"/>
      <c r="BB4" s="408"/>
      <c r="BC4" s="408"/>
      <c r="BD4" s="408"/>
      <c r="BE4" s="408"/>
      <c r="BF4" s="408"/>
      <c r="BG4" s="408"/>
      <c r="BH4" s="408"/>
      <c r="BI4" s="405" t="s">
        <v>220</v>
      </c>
      <c r="BJ4" s="406"/>
      <c r="BK4" s="407"/>
    </row>
    <row r="5" spans="1:63" ht="26.1" customHeight="1" x14ac:dyDescent="0.25">
      <c r="A5" s="402" t="s">
        <v>120</v>
      </c>
      <c r="B5" s="402"/>
      <c r="C5" s="402"/>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G5" s="402" t="s">
        <v>221</v>
      </c>
      <c r="AH5" s="402"/>
      <c r="AI5" s="402"/>
      <c r="AJ5" s="402"/>
      <c r="AK5" s="402"/>
      <c r="AL5" s="402"/>
      <c r="AM5" s="402"/>
      <c r="AN5" s="402"/>
      <c r="AO5" s="402"/>
      <c r="AP5" s="402"/>
      <c r="AQ5" s="402"/>
      <c r="AR5" s="402"/>
      <c r="AS5" s="402"/>
      <c r="AT5" s="402"/>
      <c r="AU5" s="402"/>
      <c r="AV5" s="402"/>
      <c r="AW5" s="402"/>
      <c r="AX5" s="402"/>
      <c r="AY5" s="402"/>
      <c r="AZ5" s="402"/>
      <c r="BA5" s="402"/>
      <c r="BB5" s="402"/>
      <c r="BC5" s="402"/>
      <c r="BD5" s="402"/>
      <c r="BE5" s="402"/>
      <c r="BF5" s="402"/>
      <c r="BG5" s="402"/>
      <c r="BH5" s="402"/>
      <c r="BI5" s="403"/>
      <c r="BJ5" s="403"/>
      <c r="BK5" s="403"/>
    </row>
    <row r="6" spans="1:63" ht="31.5" customHeight="1" x14ac:dyDescent="0.25">
      <c r="A6" s="67" t="s">
        <v>222</v>
      </c>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c r="AO6" s="404"/>
      <c r="AP6" s="404"/>
      <c r="AQ6" s="404"/>
      <c r="AR6" s="404"/>
      <c r="AS6" s="404"/>
      <c r="AT6" s="404"/>
      <c r="AU6" s="404"/>
      <c r="AV6" s="404"/>
      <c r="AW6" s="404"/>
      <c r="AX6" s="404"/>
      <c r="AY6" s="404"/>
      <c r="AZ6" s="404"/>
      <c r="BA6" s="404"/>
      <c r="BB6" s="404"/>
      <c r="BC6" s="404"/>
      <c r="BD6" s="404"/>
      <c r="BE6" s="404"/>
      <c r="BF6" s="404"/>
      <c r="BG6" s="404"/>
      <c r="BH6" s="404"/>
      <c r="BI6" s="404"/>
      <c r="BJ6" s="404"/>
      <c r="BK6" s="404"/>
    </row>
    <row r="7" spans="1:63" ht="31.5" customHeight="1" x14ac:dyDescent="0.25">
      <c r="A7" s="68" t="s">
        <v>223</v>
      </c>
      <c r="B7" s="397"/>
      <c r="C7" s="399"/>
      <c r="D7" s="399"/>
      <c r="E7" s="399"/>
      <c r="F7" s="399"/>
      <c r="G7" s="399"/>
      <c r="H7" s="399"/>
      <c r="I7" s="399"/>
      <c r="J7" s="399"/>
      <c r="K7" s="399"/>
      <c r="L7" s="399"/>
      <c r="M7" s="399"/>
      <c r="N7" s="399"/>
      <c r="O7" s="399"/>
      <c r="P7" s="399"/>
      <c r="Q7" s="399"/>
      <c r="R7" s="399"/>
      <c r="S7" s="399"/>
      <c r="T7" s="399"/>
      <c r="U7" s="399"/>
      <c r="V7" s="399"/>
      <c r="W7" s="399"/>
      <c r="X7" s="399"/>
      <c r="Y7" s="399"/>
      <c r="Z7" s="399"/>
      <c r="AA7" s="399"/>
      <c r="AB7" s="399"/>
      <c r="AC7" s="399"/>
      <c r="AD7" s="399"/>
      <c r="AE7" s="399"/>
      <c r="AF7" s="399"/>
      <c r="AG7" s="399"/>
      <c r="AH7" s="399"/>
      <c r="AI7" s="399"/>
      <c r="AJ7" s="399"/>
      <c r="AK7" s="399"/>
      <c r="AL7" s="399"/>
      <c r="AM7" s="399"/>
      <c r="AN7" s="399"/>
      <c r="AO7" s="399"/>
      <c r="AP7" s="399"/>
      <c r="AQ7" s="399"/>
      <c r="AR7" s="399"/>
      <c r="AS7" s="399"/>
      <c r="AT7" s="399"/>
      <c r="AU7" s="399"/>
      <c r="AV7" s="399"/>
      <c r="AW7" s="399"/>
      <c r="AX7" s="399"/>
      <c r="AY7" s="399"/>
      <c r="AZ7" s="399"/>
      <c r="BA7" s="399"/>
      <c r="BB7" s="399"/>
      <c r="BC7" s="399"/>
      <c r="BD7" s="399"/>
      <c r="BE7" s="399"/>
      <c r="BF7" s="399"/>
      <c r="BG7" s="399"/>
      <c r="BH7" s="399"/>
      <c r="BI7" s="399"/>
      <c r="BJ7" s="399"/>
      <c r="BK7" s="398"/>
    </row>
    <row r="8" spans="1:63" ht="18.75" customHeight="1" x14ac:dyDescent="0.25">
      <c r="A8" s="59"/>
      <c r="B8" s="59"/>
      <c r="C8" s="59"/>
      <c r="D8" s="59"/>
      <c r="E8" s="59"/>
      <c r="F8" s="59"/>
      <c r="G8" s="59"/>
      <c r="H8" s="59"/>
      <c r="I8" s="59"/>
      <c r="J8" s="59"/>
      <c r="K8" s="60"/>
      <c r="L8" s="60"/>
      <c r="M8" s="60"/>
      <c r="N8" s="60"/>
      <c r="O8" s="60"/>
      <c r="P8" s="60"/>
      <c r="Q8" s="60"/>
      <c r="R8" s="60"/>
      <c r="S8" s="60"/>
      <c r="T8" s="60"/>
      <c r="U8" s="60"/>
      <c r="V8" s="60"/>
      <c r="W8" s="60"/>
      <c r="X8" s="60"/>
      <c r="Y8" s="60"/>
      <c r="Z8" s="60"/>
      <c r="AA8" s="60"/>
      <c r="AB8" s="60"/>
      <c r="AC8" s="60"/>
      <c r="AD8" s="60"/>
      <c r="AE8" s="60"/>
      <c r="AG8" s="59"/>
      <c r="AH8" s="60"/>
      <c r="AI8" s="60"/>
      <c r="AJ8" s="60"/>
      <c r="AK8" s="60"/>
      <c r="AL8" s="193" t="s">
        <v>481</v>
      </c>
      <c r="AM8" s="60"/>
      <c r="AN8" s="60"/>
      <c r="AO8" s="60"/>
    </row>
    <row r="9" spans="1:63" ht="30" customHeight="1" x14ac:dyDescent="0.25">
      <c r="A9" s="400" t="s">
        <v>224</v>
      </c>
      <c r="B9" s="90" t="s">
        <v>29</v>
      </c>
      <c r="C9" s="90" t="s">
        <v>8</v>
      </c>
      <c r="D9" s="397" t="s">
        <v>30</v>
      </c>
      <c r="E9" s="398"/>
      <c r="F9" s="90" t="s">
        <v>31</v>
      </c>
      <c r="G9" s="90" t="s">
        <v>32</v>
      </c>
      <c r="H9" s="397" t="s">
        <v>33</v>
      </c>
      <c r="I9" s="398"/>
      <c r="J9" s="90" t="s">
        <v>34</v>
      </c>
      <c r="K9" s="90" t="s">
        <v>35</v>
      </c>
      <c r="L9" s="397" t="s">
        <v>36</v>
      </c>
      <c r="M9" s="398"/>
      <c r="N9" s="90" t="s">
        <v>37</v>
      </c>
      <c r="O9" s="90" t="s">
        <v>38</v>
      </c>
      <c r="P9" s="397" t="s">
        <v>39</v>
      </c>
      <c r="Q9" s="398"/>
      <c r="R9" s="397" t="s">
        <v>225</v>
      </c>
      <c r="S9" s="398"/>
      <c r="T9" s="397" t="s">
        <v>226</v>
      </c>
      <c r="U9" s="399"/>
      <c r="V9" s="399"/>
      <c r="W9" s="399"/>
      <c r="X9" s="399"/>
      <c r="Y9" s="398"/>
      <c r="Z9" s="397" t="s">
        <v>227</v>
      </c>
      <c r="AA9" s="399"/>
      <c r="AB9" s="399"/>
      <c r="AC9" s="399"/>
      <c r="AD9" s="399"/>
      <c r="AE9" s="398"/>
      <c r="AG9" s="400" t="s">
        <v>224</v>
      </c>
      <c r="AH9" s="90" t="s">
        <v>29</v>
      </c>
      <c r="AI9" s="90" t="s">
        <v>8</v>
      </c>
      <c r="AJ9" s="397" t="s">
        <v>30</v>
      </c>
      <c r="AK9" s="398"/>
      <c r="AL9" s="90" t="s">
        <v>31</v>
      </c>
      <c r="AM9" s="90" t="s">
        <v>32</v>
      </c>
      <c r="AN9" s="397" t="s">
        <v>33</v>
      </c>
      <c r="AO9" s="398"/>
      <c r="AP9" s="90" t="s">
        <v>34</v>
      </c>
      <c r="AQ9" s="90" t="s">
        <v>35</v>
      </c>
      <c r="AR9" s="397" t="s">
        <v>36</v>
      </c>
      <c r="AS9" s="398"/>
      <c r="AT9" s="90" t="s">
        <v>37</v>
      </c>
      <c r="AU9" s="90" t="s">
        <v>38</v>
      </c>
      <c r="AV9" s="397" t="s">
        <v>39</v>
      </c>
      <c r="AW9" s="398"/>
      <c r="AX9" s="397" t="s">
        <v>225</v>
      </c>
      <c r="AY9" s="398"/>
      <c r="AZ9" s="397" t="s">
        <v>226</v>
      </c>
      <c r="BA9" s="399"/>
      <c r="BB9" s="399"/>
      <c r="BC9" s="399"/>
      <c r="BD9" s="399"/>
      <c r="BE9" s="398"/>
      <c r="BF9" s="397" t="s">
        <v>227</v>
      </c>
      <c r="BG9" s="399"/>
      <c r="BH9" s="399"/>
      <c r="BI9" s="399"/>
      <c r="BJ9" s="399"/>
      <c r="BK9" s="398"/>
    </row>
    <row r="10" spans="1:63" ht="36" customHeight="1" x14ac:dyDescent="0.25">
      <c r="A10" s="401"/>
      <c r="B10" s="44" t="s">
        <v>228</v>
      </c>
      <c r="C10" s="44" t="s">
        <v>228</v>
      </c>
      <c r="D10" s="44" t="s">
        <v>228</v>
      </c>
      <c r="E10" s="44" t="s">
        <v>229</v>
      </c>
      <c r="F10" s="44" t="s">
        <v>228</v>
      </c>
      <c r="G10" s="44" t="s">
        <v>228</v>
      </c>
      <c r="H10" s="44" t="s">
        <v>228</v>
      </c>
      <c r="I10" s="44" t="s">
        <v>229</v>
      </c>
      <c r="J10" s="44" t="s">
        <v>228</v>
      </c>
      <c r="K10" s="44" t="s">
        <v>228</v>
      </c>
      <c r="L10" s="44" t="s">
        <v>228</v>
      </c>
      <c r="M10" s="44" t="s">
        <v>229</v>
      </c>
      <c r="N10" s="44" t="s">
        <v>228</v>
      </c>
      <c r="O10" s="44" t="s">
        <v>228</v>
      </c>
      <c r="P10" s="44" t="s">
        <v>228</v>
      </c>
      <c r="Q10" s="44" t="s">
        <v>229</v>
      </c>
      <c r="R10" s="44" t="s">
        <v>228</v>
      </c>
      <c r="S10" s="44" t="s">
        <v>229</v>
      </c>
      <c r="T10" s="84" t="s">
        <v>230</v>
      </c>
      <c r="U10" s="84" t="s">
        <v>231</v>
      </c>
      <c r="V10" s="84" t="s">
        <v>232</v>
      </c>
      <c r="W10" s="84" t="s">
        <v>233</v>
      </c>
      <c r="X10" s="85" t="s">
        <v>234</v>
      </c>
      <c r="Y10" s="84" t="s">
        <v>235</v>
      </c>
      <c r="Z10" s="44" t="s">
        <v>236</v>
      </c>
      <c r="AA10" s="61" t="s">
        <v>237</v>
      </c>
      <c r="AB10" s="44" t="s">
        <v>238</v>
      </c>
      <c r="AC10" s="44" t="s">
        <v>239</v>
      </c>
      <c r="AD10" s="44" t="s">
        <v>240</v>
      </c>
      <c r="AE10" s="44" t="s">
        <v>241</v>
      </c>
      <c r="AG10" s="401"/>
      <c r="AH10" s="44" t="s">
        <v>228</v>
      </c>
      <c r="AI10" s="44" t="s">
        <v>228</v>
      </c>
      <c r="AJ10" s="44" t="s">
        <v>228</v>
      </c>
      <c r="AK10" s="44" t="s">
        <v>229</v>
      </c>
      <c r="AL10" s="44" t="s">
        <v>228</v>
      </c>
      <c r="AM10" s="44" t="s">
        <v>228</v>
      </c>
      <c r="AN10" s="44" t="s">
        <v>228</v>
      </c>
      <c r="AO10" s="44" t="s">
        <v>229</v>
      </c>
      <c r="AP10" s="44" t="s">
        <v>228</v>
      </c>
      <c r="AQ10" s="44" t="s">
        <v>228</v>
      </c>
      <c r="AR10" s="44" t="s">
        <v>228</v>
      </c>
      <c r="AS10" s="44" t="s">
        <v>229</v>
      </c>
      <c r="AT10" s="44" t="s">
        <v>228</v>
      </c>
      <c r="AU10" s="44" t="s">
        <v>228</v>
      </c>
      <c r="AV10" s="44" t="s">
        <v>228</v>
      </c>
      <c r="AW10" s="44" t="s">
        <v>229</v>
      </c>
      <c r="AX10" s="44" t="s">
        <v>228</v>
      </c>
      <c r="AY10" s="44" t="s">
        <v>229</v>
      </c>
      <c r="AZ10" s="84" t="s">
        <v>230</v>
      </c>
      <c r="BA10" s="84" t="s">
        <v>231</v>
      </c>
      <c r="BB10" s="84" t="s">
        <v>232</v>
      </c>
      <c r="BC10" s="84" t="s">
        <v>233</v>
      </c>
      <c r="BD10" s="85" t="s">
        <v>234</v>
      </c>
      <c r="BE10" s="84" t="s">
        <v>235</v>
      </c>
      <c r="BF10" s="82" t="s">
        <v>236</v>
      </c>
      <c r="BG10" s="83" t="s">
        <v>237</v>
      </c>
      <c r="BH10" s="82" t="s">
        <v>238</v>
      </c>
      <c r="BI10" s="82" t="s">
        <v>239</v>
      </c>
      <c r="BJ10" s="82" t="s">
        <v>240</v>
      </c>
      <c r="BK10" s="82" t="s">
        <v>241</v>
      </c>
    </row>
    <row r="11" spans="1:63" x14ac:dyDescent="0.25">
      <c r="A11" s="62" t="s">
        <v>242</v>
      </c>
      <c r="B11" s="62"/>
      <c r="C11" s="62"/>
      <c r="D11" s="62"/>
      <c r="E11" s="93"/>
      <c r="F11" s="62"/>
      <c r="G11" s="62"/>
      <c r="H11" s="62"/>
      <c r="I11" s="93"/>
      <c r="J11" s="62"/>
      <c r="K11" s="62"/>
      <c r="L11" s="62"/>
      <c r="M11" s="93"/>
      <c r="N11" s="62"/>
      <c r="O11" s="62"/>
      <c r="P11" s="62"/>
      <c r="Q11" s="93"/>
      <c r="R11" s="87">
        <f t="shared" ref="R11:R31" si="0">B11+C11+D11+F11+G11+H11+J11+K11+L11+N11+O11+P11</f>
        <v>0</v>
      </c>
      <c r="S11" s="69">
        <f>+E11+I11+M11+Q11</f>
        <v>0</v>
      </c>
      <c r="T11" s="86"/>
      <c r="U11" s="86"/>
      <c r="V11" s="86"/>
      <c r="W11" s="86"/>
      <c r="X11" s="86"/>
      <c r="Y11" s="64"/>
      <c r="Z11" s="64"/>
      <c r="AA11" s="64"/>
      <c r="AB11" s="64"/>
      <c r="AC11" s="64"/>
      <c r="AD11" s="64"/>
      <c r="AE11" s="65"/>
      <c r="AG11" s="62" t="s">
        <v>242</v>
      </c>
      <c r="AH11" s="62">
        <v>2</v>
      </c>
      <c r="AI11" s="62">
        <v>5</v>
      </c>
      <c r="AJ11" s="62">
        <v>17</v>
      </c>
      <c r="AK11" s="93"/>
      <c r="AL11" s="192"/>
      <c r="AM11" s="62"/>
      <c r="AN11" s="62"/>
      <c r="AO11" s="93"/>
      <c r="AP11" s="62"/>
      <c r="AQ11" s="62"/>
      <c r="AR11" s="62"/>
      <c r="AS11" s="93"/>
      <c r="AT11" s="62"/>
      <c r="AU11" s="62"/>
      <c r="AV11" s="62"/>
      <c r="AW11" s="93"/>
      <c r="AX11" s="87">
        <f t="shared" ref="AX11:AX31" si="1">AH11+AI11+AJ11+AL11+AM11+AN11+AP11+AQ11+AR11+AT11+AU11+AV11</f>
        <v>24</v>
      </c>
      <c r="AY11" s="69">
        <f>+AK11+AO11+AS11+AW11</f>
        <v>0</v>
      </c>
      <c r="AZ11" s="64">
        <v>1</v>
      </c>
      <c r="BA11" s="64">
        <v>1</v>
      </c>
      <c r="BB11" s="64"/>
      <c r="BC11" s="64"/>
      <c r="BD11" s="64"/>
      <c r="BE11" s="64"/>
      <c r="BF11" s="64"/>
      <c r="BG11" s="64"/>
      <c r="BH11" s="64">
        <v>9</v>
      </c>
      <c r="BI11" s="64">
        <v>13</v>
      </c>
      <c r="BJ11" s="64">
        <v>2</v>
      </c>
      <c r="BK11" s="65"/>
    </row>
    <row r="12" spans="1:63" x14ac:dyDescent="0.25">
      <c r="A12" s="62" t="s">
        <v>243</v>
      </c>
      <c r="B12" s="62"/>
      <c r="C12" s="62"/>
      <c r="D12" s="62"/>
      <c r="E12" s="93"/>
      <c r="F12" s="62"/>
      <c r="G12" s="62"/>
      <c r="H12" s="62"/>
      <c r="I12" s="93"/>
      <c r="J12" s="62"/>
      <c r="K12" s="62"/>
      <c r="L12" s="62"/>
      <c r="M12" s="93"/>
      <c r="N12" s="62"/>
      <c r="O12" s="62"/>
      <c r="P12" s="62"/>
      <c r="Q12" s="93"/>
      <c r="R12" s="87">
        <f t="shared" si="0"/>
        <v>0</v>
      </c>
      <c r="S12" s="69">
        <f t="shared" ref="S12:S31" si="2">+E12+I12+M12+Q12</f>
        <v>0</v>
      </c>
      <c r="T12" s="86"/>
      <c r="U12" s="86"/>
      <c r="V12" s="86"/>
      <c r="W12" s="86"/>
      <c r="X12" s="86"/>
      <c r="Y12" s="64"/>
      <c r="Z12" s="64"/>
      <c r="AA12" s="64"/>
      <c r="AB12" s="64"/>
      <c r="AC12" s="64"/>
      <c r="AD12" s="64"/>
      <c r="AE12" s="64"/>
      <c r="AG12" s="62" t="s">
        <v>243</v>
      </c>
      <c r="AH12" s="62">
        <v>2</v>
      </c>
      <c r="AI12" s="62">
        <v>5</v>
      </c>
      <c r="AJ12" s="62">
        <v>25</v>
      </c>
      <c r="AK12" s="93"/>
      <c r="AL12" s="192"/>
      <c r="AM12" s="62"/>
      <c r="AN12" s="62"/>
      <c r="AO12" s="93"/>
      <c r="AP12" s="62"/>
      <c r="AQ12" s="62"/>
      <c r="AR12" s="62"/>
      <c r="AS12" s="93"/>
      <c r="AT12" s="62"/>
      <c r="AU12" s="62"/>
      <c r="AV12" s="62"/>
      <c r="AW12" s="93"/>
      <c r="AX12" s="87">
        <f t="shared" si="1"/>
        <v>32</v>
      </c>
      <c r="AY12" s="69">
        <f t="shared" ref="AY12:AY31" si="3">+AK12+AO12+AS12+AW12</f>
        <v>0</v>
      </c>
      <c r="AZ12" s="64"/>
      <c r="BA12" s="64"/>
      <c r="BB12" s="64"/>
      <c r="BC12" s="64"/>
      <c r="BD12" s="64">
        <v>1</v>
      </c>
      <c r="BE12" s="64">
        <v>1</v>
      </c>
      <c r="BF12" s="64"/>
      <c r="BG12" s="64"/>
      <c r="BH12" s="64">
        <v>10</v>
      </c>
      <c r="BI12" s="64">
        <v>22</v>
      </c>
      <c r="BJ12" s="64"/>
      <c r="BK12" s="64"/>
    </row>
    <row r="13" spans="1:63" x14ac:dyDescent="0.25">
      <c r="A13" s="62" t="s">
        <v>244</v>
      </c>
      <c r="B13" s="62"/>
      <c r="C13" s="62"/>
      <c r="D13" s="62"/>
      <c r="E13" s="93"/>
      <c r="F13" s="62"/>
      <c r="G13" s="62"/>
      <c r="H13" s="62"/>
      <c r="I13" s="93"/>
      <c r="J13" s="62"/>
      <c r="K13" s="62"/>
      <c r="L13" s="62"/>
      <c r="M13" s="93"/>
      <c r="N13" s="62"/>
      <c r="O13" s="62"/>
      <c r="P13" s="62"/>
      <c r="Q13" s="93"/>
      <c r="R13" s="87">
        <f t="shared" si="0"/>
        <v>0</v>
      </c>
      <c r="S13" s="69">
        <f t="shared" si="2"/>
        <v>0</v>
      </c>
      <c r="T13" s="86"/>
      <c r="U13" s="86"/>
      <c r="V13" s="86"/>
      <c r="W13" s="86"/>
      <c r="X13" s="86"/>
      <c r="Y13" s="64"/>
      <c r="Z13" s="64"/>
      <c r="AA13" s="64"/>
      <c r="AB13" s="64"/>
      <c r="AC13" s="64"/>
      <c r="AD13" s="64"/>
      <c r="AE13" s="64"/>
      <c r="AG13" s="62" t="s">
        <v>244</v>
      </c>
      <c r="AH13" s="62"/>
      <c r="AI13" s="62">
        <v>7</v>
      </c>
      <c r="AJ13" s="62">
        <v>9</v>
      </c>
      <c r="AK13" s="93"/>
      <c r="AL13" s="192"/>
      <c r="AM13" s="62"/>
      <c r="AN13" s="62"/>
      <c r="AO13" s="93"/>
      <c r="AP13" s="62"/>
      <c r="AQ13" s="62"/>
      <c r="AR13" s="62"/>
      <c r="AS13" s="93"/>
      <c r="AT13" s="62"/>
      <c r="AU13" s="62"/>
      <c r="AV13" s="62"/>
      <c r="AW13" s="93"/>
      <c r="AX13" s="87">
        <f t="shared" si="1"/>
        <v>16</v>
      </c>
      <c r="AY13" s="69">
        <f t="shared" si="3"/>
        <v>0</v>
      </c>
      <c r="AZ13" s="64"/>
      <c r="BA13" s="64"/>
      <c r="BB13" s="64"/>
      <c r="BC13" s="64"/>
      <c r="BD13" s="64"/>
      <c r="BE13" s="64"/>
      <c r="BF13" s="64"/>
      <c r="BG13" s="64"/>
      <c r="BH13" s="64">
        <v>5</v>
      </c>
      <c r="BI13" s="64">
        <v>11</v>
      </c>
      <c r="BJ13" s="64"/>
      <c r="BK13" s="64"/>
    </row>
    <row r="14" spans="1:63" x14ac:dyDescent="0.25">
      <c r="A14" s="62" t="s">
        <v>245</v>
      </c>
      <c r="B14" s="62"/>
      <c r="C14" s="62"/>
      <c r="D14" s="62"/>
      <c r="E14" s="93"/>
      <c r="F14" s="62"/>
      <c r="G14" s="62"/>
      <c r="H14" s="62"/>
      <c r="I14" s="93"/>
      <c r="J14" s="62"/>
      <c r="K14" s="62"/>
      <c r="L14" s="62"/>
      <c r="M14" s="93"/>
      <c r="N14" s="62"/>
      <c r="O14" s="62"/>
      <c r="P14" s="62"/>
      <c r="Q14" s="93"/>
      <c r="R14" s="87">
        <f t="shared" si="0"/>
        <v>0</v>
      </c>
      <c r="S14" s="69">
        <f t="shared" si="2"/>
        <v>0</v>
      </c>
      <c r="T14" s="86"/>
      <c r="U14" s="86"/>
      <c r="V14" s="86"/>
      <c r="W14" s="86"/>
      <c r="X14" s="86"/>
      <c r="Y14" s="64"/>
      <c r="Z14" s="64"/>
      <c r="AA14" s="64"/>
      <c r="AB14" s="64"/>
      <c r="AC14" s="64"/>
      <c r="AD14" s="64"/>
      <c r="AE14" s="64"/>
      <c r="AG14" s="62" t="s">
        <v>245</v>
      </c>
      <c r="AH14" s="62"/>
      <c r="AI14" s="62"/>
      <c r="AJ14" s="62">
        <v>4</v>
      </c>
      <c r="AK14" s="93"/>
      <c r="AL14" s="192"/>
      <c r="AM14" s="62"/>
      <c r="AN14" s="62"/>
      <c r="AO14" s="93"/>
      <c r="AP14" s="62"/>
      <c r="AQ14" s="62"/>
      <c r="AR14" s="62"/>
      <c r="AS14" s="93"/>
      <c r="AT14" s="62"/>
      <c r="AU14" s="62"/>
      <c r="AV14" s="62"/>
      <c r="AW14" s="93"/>
      <c r="AX14" s="87">
        <f t="shared" si="1"/>
        <v>4</v>
      </c>
      <c r="AY14" s="69">
        <f t="shared" si="3"/>
        <v>0</v>
      </c>
      <c r="AZ14" s="64"/>
      <c r="BA14" s="64"/>
      <c r="BB14" s="64"/>
      <c r="BC14" s="64"/>
      <c r="BD14" s="64"/>
      <c r="BE14" s="64"/>
      <c r="BF14" s="64"/>
      <c r="BG14" s="64"/>
      <c r="BH14" s="64">
        <v>1</v>
      </c>
      <c r="BI14" s="64">
        <v>3</v>
      </c>
      <c r="BJ14" s="64"/>
      <c r="BK14" s="64"/>
    </row>
    <row r="15" spans="1:63" x14ac:dyDescent="0.25">
      <c r="A15" s="62" t="s">
        <v>246</v>
      </c>
      <c r="B15" s="62"/>
      <c r="C15" s="62"/>
      <c r="D15" s="62"/>
      <c r="E15" s="93"/>
      <c r="F15" s="62"/>
      <c r="G15" s="62"/>
      <c r="H15" s="62"/>
      <c r="I15" s="93"/>
      <c r="J15" s="62"/>
      <c r="K15" s="62"/>
      <c r="L15" s="62"/>
      <c r="M15" s="93"/>
      <c r="N15" s="62"/>
      <c r="O15" s="62"/>
      <c r="P15" s="62"/>
      <c r="Q15" s="93"/>
      <c r="R15" s="87">
        <f t="shared" si="0"/>
        <v>0</v>
      </c>
      <c r="S15" s="69">
        <f t="shared" si="2"/>
        <v>0</v>
      </c>
      <c r="T15" s="86"/>
      <c r="U15" s="86"/>
      <c r="V15" s="86"/>
      <c r="W15" s="86"/>
      <c r="X15" s="86"/>
      <c r="Y15" s="64"/>
      <c r="Z15" s="64"/>
      <c r="AA15" s="64"/>
      <c r="AB15" s="64"/>
      <c r="AC15" s="64"/>
      <c r="AD15" s="64"/>
      <c r="AE15" s="64"/>
      <c r="AG15" s="62" t="s">
        <v>246</v>
      </c>
      <c r="AH15" s="62">
        <v>4</v>
      </c>
      <c r="AI15" s="62">
        <v>61</v>
      </c>
      <c r="AJ15" s="62">
        <v>79</v>
      </c>
      <c r="AK15" s="93"/>
      <c r="AL15" s="192"/>
      <c r="AM15" s="62"/>
      <c r="AN15" s="62"/>
      <c r="AO15" s="93"/>
      <c r="AP15" s="62"/>
      <c r="AQ15" s="62"/>
      <c r="AR15" s="62"/>
      <c r="AS15" s="93"/>
      <c r="AT15" s="62"/>
      <c r="AU15" s="62"/>
      <c r="AV15" s="62"/>
      <c r="AW15" s="93"/>
      <c r="AX15" s="87">
        <f t="shared" si="1"/>
        <v>144</v>
      </c>
      <c r="AY15" s="69">
        <f t="shared" si="3"/>
        <v>0</v>
      </c>
      <c r="AZ15" s="64">
        <v>1</v>
      </c>
      <c r="BA15" s="64"/>
      <c r="BB15" s="64"/>
      <c r="BC15" s="64"/>
      <c r="BD15" s="64">
        <v>1</v>
      </c>
      <c r="BE15" s="64">
        <v>3</v>
      </c>
      <c r="BF15" s="64"/>
      <c r="BG15" s="64"/>
      <c r="BH15" s="64">
        <v>52</v>
      </c>
      <c r="BI15" s="64">
        <v>81</v>
      </c>
      <c r="BJ15" s="64">
        <v>11</v>
      </c>
      <c r="BK15" s="64"/>
    </row>
    <row r="16" spans="1:63" x14ac:dyDescent="0.25">
      <c r="A16" s="62" t="s">
        <v>247</v>
      </c>
      <c r="B16" s="62"/>
      <c r="C16" s="62"/>
      <c r="D16" s="62"/>
      <c r="E16" s="93"/>
      <c r="F16" s="62"/>
      <c r="G16" s="62"/>
      <c r="H16" s="62"/>
      <c r="I16" s="93"/>
      <c r="J16" s="62"/>
      <c r="K16" s="62"/>
      <c r="L16" s="62"/>
      <c r="M16" s="93"/>
      <c r="N16" s="62"/>
      <c r="O16" s="62"/>
      <c r="P16" s="62"/>
      <c r="Q16" s="93"/>
      <c r="R16" s="87">
        <f t="shared" si="0"/>
        <v>0</v>
      </c>
      <c r="S16" s="69">
        <f t="shared" si="2"/>
        <v>0</v>
      </c>
      <c r="T16" s="86"/>
      <c r="U16" s="86"/>
      <c r="V16" s="86"/>
      <c r="W16" s="86"/>
      <c r="X16" s="86"/>
      <c r="Y16" s="64"/>
      <c r="Z16" s="64"/>
      <c r="AA16" s="64"/>
      <c r="AB16" s="64"/>
      <c r="AC16" s="64"/>
      <c r="AD16" s="64"/>
      <c r="AE16" s="64"/>
      <c r="AG16" s="62" t="s">
        <v>247</v>
      </c>
      <c r="AH16" s="62">
        <v>1</v>
      </c>
      <c r="AI16" s="62">
        <v>39</v>
      </c>
      <c r="AJ16" s="62">
        <v>69</v>
      </c>
      <c r="AK16" s="93"/>
      <c r="AL16" s="192"/>
      <c r="AM16" s="62"/>
      <c r="AN16" s="62"/>
      <c r="AO16" s="93"/>
      <c r="AP16" s="62"/>
      <c r="AQ16" s="62"/>
      <c r="AR16" s="62"/>
      <c r="AS16" s="93"/>
      <c r="AT16" s="62"/>
      <c r="AU16" s="62"/>
      <c r="AV16" s="62"/>
      <c r="AW16" s="93"/>
      <c r="AX16" s="87">
        <f t="shared" si="1"/>
        <v>109</v>
      </c>
      <c r="AY16" s="69">
        <f t="shared" si="3"/>
        <v>0</v>
      </c>
      <c r="AZ16" s="64"/>
      <c r="BA16" s="64"/>
      <c r="BB16" s="64"/>
      <c r="BC16" s="64"/>
      <c r="BD16" s="64">
        <v>8</v>
      </c>
      <c r="BE16" s="64"/>
      <c r="BF16" s="64"/>
      <c r="BG16" s="64"/>
      <c r="BH16" s="64">
        <v>35</v>
      </c>
      <c r="BI16" s="64">
        <v>63</v>
      </c>
      <c r="BJ16" s="64">
        <v>11</v>
      </c>
      <c r="BK16" s="64"/>
    </row>
    <row r="17" spans="1:63" x14ac:dyDescent="0.25">
      <c r="A17" s="62" t="s">
        <v>248</v>
      </c>
      <c r="B17" s="62"/>
      <c r="C17" s="62"/>
      <c r="D17" s="62"/>
      <c r="E17" s="93"/>
      <c r="F17" s="62"/>
      <c r="G17" s="62"/>
      <c r="H17" s="62"/>
      <c r="I17" s="93"/>
      <c r="J17" s="62"/>
      <c r="K17" s="62"/>
      <c r="L17" s="62"/>
      <c r="M17" s="93"/>
      <c r="N17" s="62"/>
      <c r="O17" s="62"/>
      <c r="P17" s="62"/>
      <c r="Q17" s="93"/>
      <c r="R17" s="87">
        <f t="shared" si="0"/>
        <v>0</v>
      </c>
      <c r="S17" s="69">
        <f t="shared" si="2"/>
        <v>0</v>
      </c>
      <c r="T17" s="86"/>
      <c r="U17" s="86"/>
      <c r="V17" s="86"/>
      <c r="W17" s="86"/>
      <c r="X17" s="86"/>
      <c r="Y17" s="64"/>
      <c r="Z17" s="64"/>
      <c r="AA17" s="64"/>
      <c r="AB17" s="64"/>
      <c r="AC17" s="64"/>
      <c r="AD17" s="64"/>
      <c r="AE17" s="64"/>
      <c r="AG17" s="62" t="s">
        <v>248</v>
      </c>
      <c r="AH17" s="62"/>
      <c r="AI17" s="62">
        <v>6</v>
      </c>
      <c r="AJ17" s="62">
        <v>7</v>
      </c>
      <c r="AK17" s="93"/>
      <c r="AL17" s="192"/>
      <c r="AM17" s="62"/>
      <c r="AN17" s="62"/>
      <c r="AO17" s="93"/>
      <c r="AP17" s="62"/>
      <c r="AQ17" s="62"/>
      <c r="AR17" s="62"/>
      <c r="AS17" s="93"/>
      <c r="AT17" s="62"/>
      <c r="AU17" s="62"/>
      <c r="AV17" s="62"/>
      <c r="AW17" s="93"/>
      <c r="AX17" s="87">
        <f t="shared" si="1"/>
        <v>13</v>
      </c>
      <c r="AY17" s="69">
        <f t="shared" si="3"/>
        <v>0</v>
      </c>
      <c r="AZ17" s="64"/>
      <c r="BA17" s="64"/>
      <c r="BB17" s="64"/>
      <c r="BC17" s="64"/>
      <c r="BD17" s="64"/>
      <c r="BE17" s="64"/>
      <c r="BF17" s="64"/>
      <c r="BG17" s="64"/>
      <c r="BH17" s="64">
        <v>5</v>
      </c>
      <c r="BI17" s="64">
        <v>8</v>
      </c>
      <c r="BJ17" s="64"/>
      <c r="BK17" s="64"/>
    </row>
    <row r="18" spans="1:63" x14ac:dyDescent="0.25">
      <c r="A18" s="62" t="s">
        <v>249</v>
      </c>
      <c r="B18" s="62"/>
      <c r="C18" s="62"/>
      <c r="D18" s="62"/>
      <c r="E18" s="93"/>
      <c r="F18" s="62"/>
      <c r="G18" s="62"/>
      <c r="H18" s="62"/>
      <c r="I18" s="93"/>
      <c r="J18" s="62"/>
      <c r="K18" s="62"/>
      <c r="L18" s="62"/>
      <c r="M18" s="93"/>
      <c r="N18" s="62"/>
      <c r="O18" s="62"/>
      <c r="P18" s="62"/>
      <c r="Q18" s="93"/>
      <c r="R18" s="87">
        <f t="shared" si="0"/>
        <v>0</v>
      </c>
      <c r="S18" s="69">
        <f t="shared" si="2"/>
        <v>0</v>
      </c>
      <c r="T18" s="86"/>
      <c r="U18" s="86"/>
      <c r="V18" s="86"/>
      <c r="W18" s="86"/>
      <c r="X18" s="86"/>
      <c r="Y18" s="64"/>
      <c r="Z18" s="64"/>
      <c r="AA18" s="64"/>
      <c r="AB18" s="64"/>
      <c r="AC18" s="64"/>
      <c r="AD18" s="64"/>
      <c r="AE18" s="64"/>
      <c r="AG18" s="62" t="s">
        <v>249</v>
      </c>
      <c r="AH18" s="62">
        <v>29</v>
      </c>
      <c r="AI18" s="62">
        <v>106</v>
      </c>
      <c r="AJ18" s="62">
        <v>218</v>
      </c>
      <c r="AK18" s="93"/>
      <c r="AL18" s="192"/>
      <c r="AM18" s="62"/>
      <c r="AN18" s="62"/>
      <c r="AO18" s="93"/>
      <c r="AP18" s="62"/>
      <c r="AQ18" s="62"/>
      <c r="AR18" s="62"/>
      <c r="AS18" s="93"/>
      <c r="AT18" s="62"/>
      <c r="AU18" s="62"/>
      <c r="AV18" s="62"/>
      <c r="AW18" s="93"/>
      <c r="AX18" s="87">
        <f t="shared" si="1"/>
        <v>353</v>
      </c>
      <c r="AY18" s="69">
        <f t="shared" si="3"/>
        <v>0</v>
      </c>
      <c r="AZ18" s="64"/>
      <c r="BA18" s="64"/>
      <c r="BB18" s="64"/>
      <c r="BC18" s="64">
        <v>1</v>
      </c>
      <c r="BD18" s="64">
        <v>4</v>
      </c>
      <c r="BE18" s="64">
        <v>2</v>
      </c>
      <c r="BF18" s="64"/>
      <c r="BG18" s="64"/>
      <c r="BH18" s="64">
        <v>119</v>
      </c>
      <c r="BI18" s="64">
        <v>218</v>
      </c>
      <c r="BJ18" s="64">
        <v>16</v>
      </c>
      <c r="BK18" s="64"/>
    </row>
    <row r="19" spans="1:63" x14ac:dyDescent="0.25">
      <c r="A19" s="62" t="s">
        <v>250</v>
      </c>
      <c r="B19" s="62"/>
      <c r="C19" s="62"/>
      <c r="D19" s="62"/>
      <c r="E19" s="93"/>
      <c r="F19" s="62"/>
      <c r="G19" s="62"/>
      <c r="H19" s="62"/>
      <c r="I19" s="93"/>
      <c r="J19" s="62"/>
      <c r="K19" s="62"/>
      <c r="L19" s="62"/>
      <c r="M19" s="93"/>
      <c r="N19" s="62"/>
      <c r="O19" s="62"/>
      <c r="P19" s="62"/>
      <c r="Q19" s="93"/>
      <c r="R19" s="87">
        <f t="shared" si="0"/>
        <v>0</v>
      </c>
      <c r="S19" s="69">
        <f t="shared" si="2"/>
        <v>0</v>
      </c>
      <c r="T19" s="86"/>
      <c r="U19" s="86"/>
      <c r="V19" s="86"/>
      <c r="W19" s="86"/>
      <c r="X19" s="86"/>
      <c r="Y19" s="64"/>
      <c r="Z19" s="64"/>
      <c r="AA19" s="64"/>
      <c r="AB19" s="64"/>
      <c r="AC19" s="64"/>
      <c r="AD19" s="64"/>
      <c r="AE19" s="64"/>
      <c r="AG19" s="62" t="s">
        <v>250</v>
      </c>
      <c r="AH19" s="62">
        <v>6</v>
      </c>
      <c r="AI19" s="62">
        <v>58</v>
      </c>
      <c r="AJ19" s="62">
        <v>71</v>
      </c>
      <c r="AK19" s="93"/>
      <c r="AL19" s="192"/>
      <c r="AM19" s="62"/>
      <c r="AN19" s="62"/>
      <c r="AO19" s="93"/>
      <c r="AP19" s="62"/>
      <c r="AQ19" s="62"/>
      <c r="AR19" s="62"/>
      <c r="AS19" s="93"/>
      <c r="AT19" s="62"/>
      <c r="AU19" s="62"/>
      <c r="AV19" s="62"/>
      <c r="AW19" s="93"/>
      <c r="AX19" s="87">
        <f t="shared" si="1"/>
        <v>135</v>
      </c>
      <c r="AY19" s="69">
        <f t="shared" si="3"/>
        <v>0</v>
      </c>
      <c r="AZ19" s="64"/>
      <c r="BA19" s="64"/>
      <c r="BB19" s="64"/>
      <c r="BC19" s="64"/>
      <c r="BD19" s="64">
        <v>2</v>
      </c>
      <c r="BE19" s="64">
        <v>1</v>
      </c>
      <c r="BF19" s="64"/>
      <c r="BG19" s="64"/>
      <c r="BH19" s="64">
        <v>35</v>
      </c>
      <c r="BI19" s="64">
        <v>81</v>
      </c>
      <c r="BJ19" s="64">
        <v>19</v>
      </c>
      <c r="BK19" s="62"/>
    </row>
    <row r="20" spans="1:63" x14ac:dyDescent="0.25">
      <c r="A20" s="62" t="s">
        <v>251</v>
      </c>
      <c r="B20" s="62"/>
      <c r="C20" s="62"/>
      <c r="D20" s="62"/>
      <c r="E20" s="93"/>
      <c r="F20" s="62"/>
      <c r="G20" s="62"/>
      <c r="H20" s="62"/>
      <c r="I20" s="93"/>
      <c r="J20" s="62"/>
      <c r="K20" s="62"/>
      <c r="L20" s="62"/>
      <c r="M20" s="93"/>
      <c r="N20" s="62"/>
      <c r="O20" s="62"/>
      <c r="P20" s="62"/>
      <c r="Q20" s="93"/>
      <c r="R20" s="87">
        <f t="shared" si="0"/>
        <v>0</v>
      </c>
      <c r="S20" s="69">
        <f t="shared" si="2"/>
        <v>0</v>
      </c>
      <c r="T20" s="86"/>
      <c r="U20" s="86"/>
      <c r="V20" s="86"/>
      <c r="W20" s="86"/>
      <c r="X20" s="86"/>
      <c r="Y20" s="64"/>
      <c r="Z20" s="64"/>
      <c r="AA20" s="64"/>
      <c r="AB20" s="64"/>
      <c r="AC20" s="64"/>
      <c r="AD20" s="64"/>
      <c r="AE20" s="64"/>
      <c r="AG20" s="62" t="s">
        <v>251</v>
      </c>
      <c r="AH20" s="62">
        <v>3</v>
      </c>
      <c r="AI20" s="62">
        <v>70</v>
      </c>
      <c r="AJ20" s="62">
        <v>76</v>
      </c>
      <c r="AK20" s="93"/>
      <c r="AL20" s="192"/>
      <c r="AM20" s="62"/>
      <c r="AN20" s="62"/>
      <c r="AO20" s="93"/>
      <c r="AP20" s="62"/>
      <c r="AQ20" s="62"/>
      <c r="AR20" s="62"/>
      <c r="AS20" s="93"/>
      <c r="AT20" s="62"/>
      <c r="AU20" s="62"/>
      <c r="AV20" s="62"/>
      <c r="AW20" s="93"/>
      <c r="AX20" s="87">
        <f t="shared" si="1"/>
        <v>149</v>
      </c>
      <c r="AY20" s="69">
        <f t="shared" si="3"/>
        <v>0</v>
      </c>
      <c r="AZ20" s="64"/>
      <c r="BA20" s="64"/>
      <c r="BB20" s="64"/>
      <c r="BC20" s="64"/>
      <c r="BD20" s="64">
        <v>1</v>
      </c>
      <c r="BE20" s="64">
        <v>3</v>
      </c>
      <c r="BF20" s="64"/>
      <c r="BG20" s="64"/>
      <c r="BH20" s="64">
        <v>32</v>
      </c>
      <c r="BI20" s="64">
        <v>103</v>
      </c>
      <c r="BJ20" s="64">
        <v>14</v>
      </c>
      <c r="BK20" s="62"/>
    </row>
    <row r="21" spans="1:63" x14ac:dyDescent="0.25">
      <c r="A21" s="62" t="s">
        <v>252</v>
      </c>
      <c r="B21" s="62"/>
      <c r="C21" s="62"/>
      <c r="D21" s="62"/>
      <c r="E21" s="93"/>
      <c r="F21" s="62"/>
      <c r="G21" s="62"/>
      <c r="H21" s="62"/>
      <c r="I21" s="93"/>
      <c r="J21" s="62"/>
      <c r="K21" s="62"/>
      <c r="L21" s="62"/>
      <c r="M21" s="93"/>
      <c r="N21" s="62"/>
      <c r="O21" s="62"/>
      <c r="P21" s="62"/>
      <c r="Q21" s="93"/>
      <c r="R21" s="87">
        <f t="shared" si="0"/>
        <v>0</v>
      </c>
      <c r="S21" s="69">
        <f t="shared" si="2"/>
        <v>0</v>
      </c>
      <c r="T21" s="86"/>
      <c r="U21" s="86"/>
      <c r="V21" s="86"/>
      <c r="W21" s="86"/>
      <c r="X21" s="86"/>
      <c r="Y21" s="64"/>
      <c r="Z21" s="64"/>
      <c r="AA21" s="64"/>
      <c r="AB21" s="64"/>
      <c r="AC21" s="64"/>
      <c r="AD21" s="64"/>
      <c r="AE21" s="64"/>
      <c r="AG21" s="62" t="s">
        <v>252</v>
      </c>
      <c r="AH21" s="62">
        <v>4</v>
      </c>
      <c r="AI21" s="62">
        <v>18</v>
      </c>
      <c r="AJ21" s="62">
        <v>33</v>
      </c>
      <c r="AK21" s="93"/>
      <c r="AL21" s="192"/>
      <c r="AM21" s="62"/>
      <c r="AN21" s="62"/>
      <c r="AO21" s="93"/>
      <c r="AP21" s="62"/>
      <c r="AQ21" s="62"/>
      <c r="AR21" s="62"/>
      <c r="AS21" s="93"/>
      <c r="AT21" s="62"/>
      <c r="AU21" s="62"/>
      <c r="AV21" s="62"/>
      <c r="AW21" s="93"/>
      <c r="AX21" s="87">
        <f t="shared" si="1"/>
        <v>55</v>
      </c>
      <c r="AY21" s="69">
        <f t="shared" si="3"/>
        <v>0</v>
      </c>
      <c r="AZ21" s="64"/>
      <c r="BA21" s="64">
        <v>1</v>
      </c>
      <c r="BB21" s="64"/>
      <c r="BC21" s="64">
        <v>1</v>
      </c>
      <c r="BD21" s="64">
        <v>2</v>
      </c>
      <c r="BE21" s="64"/>
      <c r="BF21" s="64"/>
      <c r="BG21" s="64"/>
      <c r="BH21" s="64">
        <v>9</v>
      </c>
      <c r="BI21" s="64">
        <v>39</v>
      </c>
      <c r="BJ21" s="64">
        <v>7</v>
      </c>
      <c r="BK21" s="62"/>
    </row>
    <row r="22" spans="1:63" x14ac:dyDescent="0.25">
      <c r="A22" s="62" t="s">
        <v>253</v>
      </c>
      <c r="B22" s="62"/>
      <c r="C22" s="62"/>
      <c r="D22" s="62"/>
      <c r="E22" s="93"/>
      <c r="F22" s="62"/>
      <c r="G22" s="62"/>
      <c r="H22" s="62"/>
      <c r="I22" s="93"/>
      <c r="J22" s="62"/>
      <c r="K22" s="62"/>
      <c r="L22" s="62"/>
      <c r="M22" s="93"/>
      <c r="N22" s="62"/>
      <c r="O22" s="62"/>
      <c r="P22" s="62"/>
      <c r="Q22" s="93"/>
      <c r="R22" s="87">
        <f t="shared" si="0"/>
        <v>0</v>
      </c>
      <c r="S22" s="69">
        <f t="shared" si="2"/>
        <v>0</v>
      </c>
      <c r="T22" s="86"/>
      <c r="U22" s="86"/>
      <c r="V22" s="86"/>
      <c r="W22" s="86"/>
      <c r="X22" s="86"/>
      <c r="Y22" s="64"/>
      <c r="Z22" s="64"/>
      <c r="AA22" s="64"/>
      <c r="AB22" s="64"/>
      <c r="AC22" s="64"/>
      <c r="AD22" s="64"/>
      <c r="AE22" s="64"/>
      <c r="AG22" s="62" t="s">
        <v>253</v>
      </c>
      <c r="AH22" s="62">
        <v>1</v>
      </c>
      <c r="AI22" s="62">
        <v>62</v>
      </c>
      <c r="AJ22" s="62">
        <v>89</v>
      </c>
      <c r="AK22" s="93"/>
      <c r="AL22" s="192"/>
      <c r="AM22" s="62"/>
      <c r="AN22" s="62"/>
      <c r="AO22" s="93"/>
      <c r="AP22" s="62"/>
      <c r="AQ22" s="62"/>
      <c r="AR22" s="62"/>
      <c r="AS22" s="93"/>
      <c r="AT22" s="62"/>
      <c r="AU22" s="62"/>
      <c r="AV22" s="62"/>
      <c r="AW22" s="93"/>
      <c r="AX22" s="87">
        <f t="shared" si="1"/>
        <v>152</v>
      </c>
      <c r="AY22" s="69">
        <f t="shared" si="3"/>
        <v>0</v>
      </c>
      <c r="AZ22" s="64">
        <v>2</v>
      </c>
      <c r="BA22" s="64"/>
      <c r="BB22" s="64"/>
      <c r="BC22" s="64"/>
      <c r="BD22" s="64">
        <v>1</v>
      </c>
      <c r="BE22" s="64"/>
      <c r="BF22" s="64"/>
      <c r="BG22" s="64"/>
      <c r="BH22" s="64">
        <v>28</v>
      </c>
      <c r="BI22" s="64">
        <v>100</v>
      </c>
      <c r="BJ22" s="64">
        <v>24</v>
      </c>
      <c r="BK22" s="64"/>
    </row>
    <row r="23" spans="1:63" x14ac:dyDescent="0.25">
      <c r="A23" s="62" t="s">
        <v>254</v>
      </c>
      <c r="B23" s="62"/>
      <c r="C23" s="62"/>
      <c r="D23" s="62"/>
      <c r="E23" s="93"/>
      <c r="F23" s="62"/>
      <c r="G23" s="62"/>
      <c r="H23" s="62"/>
      <c r="I23" s="93"/>
      <c r="J23" s="62"/>
      <c r="K23" s="62"/>
      <c r="L23" s="62"/>
      <c r="M23" s="93"/>
      <c r="N23" s="62"/>
      <c r="O23" s="62"/>
      <c r="P23" s="62"/>
      <c r="Q23" s="93"/>
      <c r="R23" s="87">
        <f t="shared" si="0"/>
        <v>0</v>
      </c>
      <c r="S23" s="69">
        <f t="shared" si="2"/>
        <v>0</v>
      </c>
      <c r="T23" s="86"/>
      <c r="U23" s="86"/>
      <c r="V23" s="86"/>
      <c r="W23" s="86"/>
      <c r="X23" s="86"/>
      <c r="Y23" s="64"/>
      <c r="Z23" s="64"/>
      <c r="AA23" s="64"/>
      <c r="AB23" s="64"/>
      <c r="AC23" s="64"/>
      <c r="AD23" s="64"/>
      <c r="AE23" s="64"/>
      <c r="AG23" s="62" t="s">
        <v>254</v>
      </c>
      <c r="AH23" s="62">
        <v>9</v>
      </c>
      <c r="AI23" s="62">
        <v>16</v>
      </c>
      <c r="AJ23" s="62">
        <v>27</v>
      </c>
      <c r="AK23" s="93"/>
      <c r="AL23" s="192"/>
      <c r="AM23" s="62"/>
      <c r="AN23" s="62"/>
      <c r="AO23" s="93"/>
      <c r="AP23" s="62"/>
      <c r="AQ23" s="62"/>
      <c r="AR23" s="62"/>
      <c r="AS23" s="93"/>
      <c r="AT23" s="62"/>
      <c r="AU23" s="62"/>
      <c r="AV23" s="62"/>
      <c r="AW23" s="93"/>
      <c r="AX23" s="87">
        <f t="shared" si="1"/>
        <v>52</v>
      </c>
      <c r="AY23" s="69">
        <f t="shared" si="3"/>
        <v>0</v>
      </c>
      <c r="AZ23" s="64"/>
      <c r="BA23" s="64">
        <v>1</v>
      </c>
      <c r="BB23" s="64"/>
      <c r="BC23" s="64"/>
      <c r="BD23" s="64"/>
      <c r="BE23" s="64">
        <v>1</v>
      </c>
      <c r="BF23" s="64"/>
      <c r="BG23" s="64"/>
      <c r="BH23" s="64">
        <v>10</v>
      </c>
      <c r="BI23" s="64">
        <v>36</v>
      </c>
      <c r="BJ23" s="64">
        <v>6</v>
      </c>
      <c r="BK23" s="64"/>
    </row>
    <row r="24" spans="1:63" x14ac:dyDescent="0.25">
      <c r="A24" s="62" t="s">
        <v>255</v>
      </c>
      <c r="B24" s="62"/>
      <c r="C24" s="62"/>
      <c r="D24" s="62"/>
      <c r="E24" s="93"/>
      <c r="F24" s="62"/>
      <c r="G24" s="62"/>
      <c r="H24" s="62"/>
      <c r="I24" s="93"/>
      <c r="J24" s="62"/>
      <c r="K24" s="62"/>
      <c r="L24" s="62"/>
      <c r="M24" s="93"/>
      <c r="N24" s="62"/>
      <c r="O24" s="62"/>
      <c r="P24" s="62"/>
      <c r="Q24" s="93"/>
      <c r="R24" s="87">
        <f t="shared" si="0"/>
        <v>0</v>
      </c>
      <c r="S24" s="69">
        <f t="shared" si="2"/>
        <v>0</v>
      </c>
      <c r="T24" s="86"/>
      <c r="U24" s="86"/>
      <c r="V24" s="86"/>
      <c r="W24" s="86"/>
      <c r="X24" s="86"/>
      <c r="Y24" s="64"/>
      <c r="Z24" s="64"/>
      <c r="AA24" s="64"/>
      <c r="AB24" s="64"/>
      <c r="AC24" s="64"/>
      <c r="AD24" s="64"/>
      <c r="AE24" s="64"/>
      <c r="AG24" s="62" t="s">
        <v>255</v>
      </c>
      <c r="AH24" s="62">
        <v>1</v>
      </c>
      <c r="AI24" s="62">
        <v>3</v>
      </c>
      <c r="AJ24" s="62">
        <v>4</v>
      </c>
      <c r="AK24" s="93"/>
      <c r="AL24" s="192"/>
      <c r="AM24" s="62"/>
      <c r="AN24" s="62"/>
      <c r="AO24" s="93"/>
      <c r="AP24" s="62"/>
      <c r="AQ24" s="62"/>
      <c r="AR24" s="62"/>
      <c r="AS24" s="93"/>
      <c r="AT24" s="62"/>
      <c r="AU24" s="62"/>
      <c r="AV24" s="62"/>
      <c r="AW24" s="93"/>
      <c r="AX24" s="87">
        <f t="shared" si="1"/>
        <v>8</v>
      </c>
      <c r="AY24" s="69">
        <f t="shared" si="3"/>
        <v>0</v>
      </c>
      <c r="AZ24" s="64"/>
      <c r="BA24" s="64"/>
      <c r="BB24" s="64"/>
      <c r="BC24" s="64"/>
      <c r="BD24" s="64"/>
      <c r="BE24" s="64"/>
      <c r="BF24" s="64"/>
      <c r="BG24" s="64"/>
      <c r="BH24" s="64">
        <v>2</v>
      </c>
      <c r="BI24" s="64">
        <v>6</v>
      </c>
      <c r="BJ24" s="64"/>
      <c r="BK24" s="64"/>
    </row>
    <row r="25" spans="1:63" x14ac:dyDescent="0.25">
      <c r="A25" s="62" t="s">
        <v>256</v>
      </c>
      <c r="B25" s="62"/>
      <c r="C25" s="62"/>
      <c r="D25" s="62"/>
      <c r="E25" s="93"/>
      <c r="F25" s="62"/>
      <c r="G25" s="62"/>
      <c r="H25" s="62"/>
      <c r="I25" s="93"/>
      <c r="J25" s="62"/>
      <c r="K25" s="62"/>
      <c r="L25" s="62"/>
      <c r="M25" s="93"/>
      <c r="N25" s="62"/>
      <c r="O25" s="62"/>
      <c r="P25" s="62"/>
      <c r="Q25" s="93"/>
      <c r="R25" s="87">
        <f t="shared" si="0"/>
        <v>0</v>
      </c>
      <c r="S25" s="69">
        <f t="shared" si="2"/>
        <v>0</v>
      </c>
      <c r="T25" s="86"/>
      <c r="U25" s="86"/>
      <c r="V25" s="86"/>
      <c r="W25" s="86"/>
      <c r="X25" s="86"/>
      <c r="Y25" s="64"/>
      <c r="Z25" s="64"/>
      <c r="AA25" s="64"/>
      <c r="AB25" s="64"/>
      <c r="AC25" s="64"/>
      <c r="AD25" s="64"/>
      <c r="AE25" s="64"/>
      <c r="AG25" s="62" t="s">
        <v>256</v>
      </c>
      <c r="AH25" s="62"/>
      <c r="AI25" s="62"/>
      <c r="AJ25" s="62">
        <v>4</v>
      </c>
      <c r="AK25" s="93"/>
      <c r="AL25" s="192"/>
      <c r="AM25" s="62"/>
      <c r="AN25" s="62"/>
      <c r="AO25" s="93"/>
      <c r="AP25" s="62"/>
      <c r="AQ25" s="62"/>
      <c r="AR25" s="62"/>
      <c r="AS25" s="93"/>
      <c r="AT25" s="62"/>
      <c r="AU25" s="62"/>
      <c r="AV25" s="62"/>
      <c r="AW25" s="93"/>
      <c r="AX25" s="87">
        <f t="shared" si="1"/>
        <v>4</v>
      </c>
      <c r="AY25" s="69">
        <f t="shared" si="3"/>
        <v>0</v>
      </c>
      <c r="AZ25" s="64"/>
      <c r="BA25" s="64"/>
      <c r="BB25" s="64"/>
      <c r="BC25" s="64"/>
      <c r="BD25" s="64"/>
      <c r="BE25" s="64"/>
      <c r="BF25" s="64"/>
      <c r="BG25" s="64"/>
      <c r="BH25" s="64">
        <v>1</v>
      </c>
      <c r="BI25" s="64">
        <v>3</v>
      </c>
      <c r="BJ25" s="64"/>
      <c r="BK25" s="64"/>
    </row>
    <row r="26" spans="1:63" x14ac:dyDescent="0.25">
      <c r="A26" s="62" t="s">
        <v>257</v>
      </c>
      <c r="B26" s="62"/>
      <c r="C26" s="62"/>
      <c r="D26" s="62"/>
      <c r="E26" s="93"/>
      <c r="F26" s="62"/>
      <c r="G26" s="62"/>
      <c r="H26" s="62"/>
      <c r="I26" s="93"/>
      <c r="J26" s="62"/>
      <c r="K26" s="62"/>
      <c r="L26" s="62"/>
      <c r="M26" s="93"/>
      <c r="N26" s="62"/>
      <c r="O26" s="62"/>
      <c r="P26" s="62"/>
      <c r="Q26" s="93"/>
      <c r="R26" s="87">
        <f t="shared" si="0"/>
        <v>0</v>
      </c>
      <c r="S26" s="69">
        <f t="shared" si="2"/>
        <v>0</v>
      </c>
      <c r="T26" s="86"/>
      <c r="U26" s="86"/>
      <c r="V26" s="86"/>
      <c r="W26" s="86"/>
      <c r="X26" s="86"/>
      <c r="Y26" s="64"/>
      <c r="Z26" s="64"/>
      <c r="AA26" s="64"/>
      <c r="AB26" s="64"/>
      <c r="AC26" s="64"/>
      <c r="AD26" s="64"/>
      <c r="AE26" s="64"/>
      <c r="AG26" s="62" t="s">
        <v>257</v>
      </c>
      <c r="AH26" s="62"/>
      <c r="AI26" s="62">
        <v>2</v>
      </c>
      <c r="AJ26" s="62"/>
      <c r="AK26" s="93"/>
      <c r="AL26" s="192"/>
      <c r="AM26" s="62"/>
      <c r="AN26" s="62"/>
      <c r="AO26" s="93"/>
      <c r="AP26" s="62"/>
      <c r="AQ26" s="62"/>
      <c r="AR26" s="62"/>
      <c r="AS26" s="93"/>
      <c r="AT26" s="62"/>
      <c r="AU26" s="62"/>
      <c r="AV26" s="62"/>
      <c r="AW26" s="93"/>
      <c r="AX26" s="87">
        <f t="shared" si="1"/>
        <v>2</v>
      </c>
      <c r="AY26" s="69">
        <f t="shared" si="3"/>
        <v>0</v>
      </c>
      <c r="AZ26" s="64"/>
      <c r="BA26" s="64"/>
      <c r="BB26" s="64"/>
      <c r="BC26" s="64"/>
      <c r="BD26" s="64"/>
      <c r="BE26" s="64"/>
      <c r="BF26" s="64"/>
      <c r="BG26" s="64"/>
      <c r="BH26" s="64">
        <v>1</v>
      </c>
      <c r="BI26" s="64">
        <v>1</v>
      </c>
      <c r="BJ26" s="64"/>
      <c r="BK26" s="64"/>
    </row>
    <row r="27" spans="1:63" x14ac:dyDescent="0.25">
      <c r="A27" s="62" t="s">
        <v>258</v>
      </c>
      <c r="B27" s="62"/>
      <c r="C27" s="62"/>
      <c r="D27" s="62"/>
      <c r="E27" s="93"/>
      <c r="F27" s="62"/>
      <c r="G27" s="62"/>
      <c r="H27" s="62"/>
      <c r="I27" s="93"/>
      <c r="J27" s="62"/>
      <c r="K27" s="62"/>
      <c r="L27" s="62"/>
      <c r="M27" s="93"/>
      <c r="N27" s="62"/>
      <c r="O27" s="62"/>
      <c r="P27" s="62"/>
      <c r="Q27" s="93"/>
      <c r="R27" s="87">
        <f t="shared" si="0"/>
        <v>0</v>
      </c>
      <c r="S27" s="69">
        <f t="shared" si="2"/>
        <v>0</v>
      </c>
      <c r="T27" s="86"/>
      <c r="U27" s="86"/>
      <c r="V27" s="86"/>
      <c r="W27" s="86"/>
      <c r="X27" s="86"/>
      <c r="Y27" s="64"/>
      <c r="Z27" s="64"/>
      <c r="AA27" s="64"/>
      <c r="AB27" s="64"/>
      <c r="AC27" s="64"/>
      <c r="AD27" s="64"/>
      <c r="AE27" s="64"/>
      <c r="AG27" s="62" t="s">
        <v>258</v>
      </c>
      <c r="AH27" s="62">
        <v>1</v>
      </c>
      <c r="AI27" s="62">
        <v>24</v>
      </c>
      <c r="AJ27" s="62">
        <v>11</v>
      </c>
      <c r="AK27" s="93"/>
      <c r="AL27" s="192"/>
      <c r="AM27" s="62"/>
      <c r="AN27" s="62"/>
      <c r="AO27" s="93"/>
      <c r="AP27" s="62"/>
      <c r="AQ27" s="62"/>
      <c r="AR27" s="62"/>
      <c r="AS27" s="93"/>
      <c r="AT27" s="62"/>
      <c r="AU27" s="62"/>
      <c r="AV27" s="62"/>
      <c r="AW27" s="93"/>
      <c r="AX27" s="87">
        <f t="shared" si="1"/>
        <v>36</v>
      </c>
      <c r="AY27" s="69">
        <f t="shared" si="3"/>
        <v>0</v>
      </c>
      <c r="AZ27" s="64"/>
      <c r="BA27" s="64"/>
      <c r="BB27" s="64"/>
      <c r="BC27" s="64"/>
      <c r="BD27" s="64"/>
      <c r="BE27" s="64">
        <v>1</v>
      </c>
      <c r="BF27" s="64"/>
      <c r="BG27" s="64"/>
      <c r="BH27" s="64">
        <v>7</v>
      </c>
      <c r="BI27" s="64">
        <v>22</v>
      </c>
      <c r="BJ27" s="64">
        <v>7</v>
      </c>
      <c r="BK27" s="64"/>
    </row>
    <row r="28" spans="1:63" x14ac:dyDescent="0.25">
      <c r="A28" s="62" t="s">
        <v>259</v>
      </c>
      <c r="B28" s="62"/>
      <c r="C28" s="62"/>
      <c r="D28" s="62"/>
      <c r="E28" s="93"/>
      <c r="F28" s="62"/>
      <c r="G28" s="62"/>
      <c r="H28" s="62"/>
      <c r="I28" s="93"/>
      <c r="J28" s="62"/>
      <c r="K28" s="62"/>
      <c r="L28" s="62"/>
      <c r="M28" s="93"/>
      <c r="N28" s="62"/>
      <c r="O28" s="62"/>
      <c r="P28" s="62"/>
      <c r="Q28" s="93"/>
      <c r="R28" s="87">
        <f t="shared" si="0"/>
        <v>0</v>
      </c>
      <c r="S28" s="69">
        <f t="shared" si="2"/>
        <v>0</v>
      </c>
      <c r="T28" s="86"/>
      <c r="U28" s="86"/>
      <c r="V28" s="86"/>
      <c r="W28" s="86"/>
      <c r="X28" s="86"/>
      <c r="Y28" s="64"/>
      <c r="Z28" s="64"/>
      <c r="AA28" s="64"/>
      <c r="AB28" s="64"/>
      <c r="AC28" s="64"/>
      <c r="AD28" s="64"/>
      <c r="AE28" s="64"/>
      <c r="AG28" s="62" t="s">
        <v>259</v>
      </c>
      <c r="AH28" s="62"/>
      <c r="AI28" s="62"/>
      <c r="AJ28" s="62">
        <v>1</v>
      </c>
      <c r="AK28" s="93"/>
      <c r="AL28" s="192"/>
      <c r="AM28" s="62"/>
      <c r="AN28" s="62"/>
      <c r="AO28" s="93"/>
      <c r="AP28" s="62"/>
      <c r="AQ28" s="62"/>
      <c r="AR28" s="62"/>
      <c r="AS28" s="93"/>
      <c r="AT28" s="62"/>
      <c r="AU28" s="62"/>
      <c r="AV28" s="62"/>
      <c r="AW28" s="93"/>
      <c r="AX28" s="87">
        <f t="shared" si="1"/>
        <v>1</v>
      </c>
      <c r="AY28" s="69">
        <f t="shared" si="3"/>
        <v>0</v>
      </c>
      <c r="AZ28" s="64"/>
      <c r="BA28" s="64"/>
      <c r="BB28" s="64"/>
      <c r="BC28" s="64"/>
      <c r="BD28" s="64"/>
      <c r="BE28" s="64"/>
      <c r="BF28" s="64"/>
      <c r="BG28" s="64"/>
      <c r="BH28" s="64"/>
      <c r="BI28" s="64">
        <v>1</v>
      </c>
      <c r="BJ28" s="64"/>
      <c r="BK28" s="64"/>
    </row>
    <row r="29" spans="1:63" x14ac:dyDescent="0.25">
      <c r="A29" s="62" t="s">
        <v>260</v>
      </c>
      <c r="B29" s="62"/>
      <c r="C29" s="62"/>
      <c r="D29" s="62"/>
      <c r="E29" s="93"/>
      <c r="F29" s="62"/>
      <c r="G29" s="62"/>
      <c r="H29" s="62"/>
      <c r="I29" s="93"/>
      <c r="J29" s="62"/>
      <c r="K29" s="62"/>
      <c r="L29" s="62"/>
      <c r="M29" s="93"/>
      <c r="N29" s="62"/>
      <c r="O29" s="62"/>
      <c r="P29" s="62"/>
      <c r="Q29" s="93"/>
      <c r="R29" s="87">
        <f t="shared" si="0"/>
        <v>0</v>
      </c>
      <c r="S29" s="69">
        <f t="shared" si="2"/>
        <v>0</v>
      </c>
      <c r="T29" s="86"/>
      <c r="U29" s="86"/>
      <c r="V29" s="86"/>
      <c r="W29" s="86"/>
      <c r="X29" s="86"/>
      <c r="Y29" s="64"/>
      <c r="Z29" s="64"/>
      <c r="AA29" s="64"/>
      <c r="AB29" s="64"/>
      <c r="AC29" s="64"/>
      <c r="AD29" s="64"/>
      <c r="AE29" s="64"/>
      <c r="AG29" s="62" t="s">
        <v>260</v>
      </c>
      <c r="AH29" s="62">
        <v>2</v>
      </c>
      <c r="AI29" s="62">
        <v>12</v>
      </c>
      <c r="AJ29" s="62">
        <v>14</v>
      </c>
      <c r="AK29" s="93"/>
      <c r="AL29" s="192"/>
      <c r="AM29" s="62"/>
      <c r="AN29" s="62"/>
      <c r="AO29" s="93"/>
      <c r="AP29" s="62"/>
      <c r="AQ29" s="62"/>
      <c r="AR29" s="62"/>
      <c r="AS29" s="93"/>
      <c r="AT29" s="62"/>
      <c r="AU29" s="62"/>
      <c r="AV29" s="62"/>
      <c r="AW29" s="93"/>
      <c r="AX29" s="87">
        <f t="shared" si="1"/>
        <v>28</v>
      </c>
      <c r="AY29" s="69">
        <f t="shared" si="3"/>
        <v>0</v>
      </c>
      <c r="AZ29" s="64"/>
      <c r="BA29" s="64"/>
      <c r="BB29" s="64"/>
      <c r="BC29" s="64"/>
      <c r="BD29" s="64">
        <v>1</v>
      </c>
      <c r="BE29" s="64"/>
      <c r="BF29" s="64"/>
      <c r="BG29" s="64"/>
      <c r="BH29" s="64">
        <v>6</v>
      </c>
      <c r="BI29" s="64">
        <v>19</v>
      </c>
      <c r="BJ29" s="64">
        <v>3</v>
      </c>
      <c r="BK29" s="64"/>
    </row>
    <row r="30" spans="1:63" x14ac:dyDescent="0.25">
      <c r="A30" s="62" t="s">
        <v>261</v>
      </c>
      <c r="B30" s="62"/>
      <c r="C30" s="62"/>
      <c r="D30" s="62"/>
      <c r="E30" s="93"/>
      <c r="F30" s="62"/>
      <c r="G30" s="62"/>
      <c r="H30" s="62"/>
      <c r="I30" s="93"/>
      <c r="J30" s="62"/>
      <c r="K30" s="62"/>
      <c r="L30" s="62"/>
      <c r="M30" s="93"/>
      <c r="N30" s="62"/>
      <c r="O30" s="62"/>
      <c r="P30" s="62"/>
      <c r="Q30" s="93"/>
      <c r="R30" s="87">
        <f t="shared" si="0"/>
        <v>0</v>
      </c>
      <c r="S30" s="69">
        <f t="shared" si="2"/>
        <v>0</v>
      </c>
      <c r="T30" s="86"/>
      <c r="U30" s="86"/>
      <c r="V30" s="86"/>
      <c r="W30" s="86"/>
      <c r="X30" s="86"/>
      <c r="Y30" s="64"/>
      <c r="Z30" s="64"/>
      <c r="AA30" s="64"/>
      <c r="AB30" s="64"/>
      <c r="AC30" s="64"/>
      <c r="AD30" s="64"/>
      <c r="AE30" s="64"/>
      <c r="AG30" s="62" t="s">
        <v>261</v>
      </c>
      <c r="AH30" s="62">
        <v>40</v>
      </c>
      <c r="AI30" s="62">
        <v>153</v>
      </c>
      <c r="AJ30" s="62">
        <v>153</v>
      </c>
      <c r="AK30" s="93"/>
      <c r="AL30" s="192"/>
      <c r="AM30" s="62"/>
      <c r="AN30" s="62"/>
      <c r="AO30" s="93"/>
      <c r="AP30" s="62"/>
      <c r="AQ30" s="62"/>
      <c r="AR30" s="62"/>
      <c r="AS30" s="93"/>
      <c r="AT30" s="62"/>
      <c r="AU30" s="62"/>
      <c r="AV30" s="62"/>
      <c r="AW30" s="93"/>
      <c r="AX30" s="87">
        <f t="shared" si="1"/>
        <v>346</v>
      </c>
      <c r="AY30" s="69">
        <f t="shared" si="3"/>
        <v>0</v>
      </c>
      <c r="AZ30" s="64">
        <v>2</v>
      </c>
      <c r="BA30" s="64">
        <v>5</v>
      </c>
      <c r="BB30" s="64"/>
      <c r="BC30" s="64"/>
      <c r="BD30" s="64">
        <v>2</v>
      </c>
      <c r="BE30" s="64">
        <v>3</v>
      </c>
      <c r="BF30" s="64"/>
      <c r="BG30" s="64"/>
      <c r="BH30" s="64">
        <v>110</v>
      </c>
      <c r="BI30" s="64">
        <v>200</v>
      </c>
      <c r="BJ30" s="64">
        <v>36</v>
      </c>
      <c r="BK30" s="64"/>
    </row>
    <row r="31" spans="1:63" x14ac:dyDescent="0.25">
      <c r="A31" s="62" t="s">
        <v>262</v>
      </c>
      <c r="B31" s="62"/>
      <c r="C31" s="62"/>
      <c r="D31" s="62"/>
      <c r="E31" s="93"/>
      <c r="F31" s="62"/>
      <c r="G31" s="62"/>
      <c r="H31" s="62"/>
      <c r="I31" s="93"/>
      <c r="J31" s="62"/>
      <c r="K31" s="62"/>
      <c r="L31" s="62"/>
      <c r="M31" s="93"/>
      <c r="N31" s="62"/>
      <c r="O31" s="62"/>
      <c r="P31" s="62"/>
      <c r="Q31" s="93"/>
      <c r="R31" s="87">
        <f t="shared" si="0"/>
        <v>0</v>
      </c>
      <c r="S31" s="69">
        <f t="shared" si="2"/>
        <v>0</v>
      </c>
      <c r="T31" s="86"/>
      <c r="U31" s="86"/>
      <c r="V31" s="86"/>
      <c r="W31" s="86"/>
      <c r="X31" s="86"/>
      <c r="Y31" s="64"/>
      <c r="Z31" s="64"/>
      <c r="AA31" s="64"/>
      <c r="AB31" s="64"/>
      <c r="AC31" s="64"/>
      <c r="AD31" s="64"/>
      <c r="AE31" s="64"/>
      <c r="AG31" s="62" t="s">
        <v>262</v>
      </c>
      <c r="AH31" s="62"/>
      <c r="AI31" s="62"/>
      <c r="AJ31" s="62"/>
      <c r="AK31" s="93"/>
      <c r="AL31" s="192"/>
      <c r="AM31" s="62"/>
      <c r="AN31" s="62"/>
      <c r="AO31" s="93"/>
      <c r="AP31" s="62"/>
      <c r="AQ31" s="62"/>
      <c r="AR31" s="62"/>
      <c r="AS31" s="93"/>
      <c r="AT31" s="62"/>
      <c r="AU31" s="62"/>
      <c r="AV31" s="62"/>
      <c r="AW31" s="93"/>
      <c r="AX31" s="87">
        <f t="shared" si="1"/>
        <v>0</v>
      </c>
      <c r="AY31" s="69">
        <f t="shared" si="3"/>
        <v>0</v>
      </c>
      <c r="AZ31" s="64"/>
      <c r="BA31" s="64"/>
      <c r="BB31" s="64"/>
      <c r="BC31" s="64"/>
      <c r="BD31" s="64"/>
      <c r="BE31" s="64"/>
      <c r="BF31" s="64"/>
      <c r="BG31" s="64"/>
      <c r="BH31" s="64"/>
      <c r="BI31" s="64"/>
      <c r="BJ31" s="64"/>
      <c r="BK31" s="64"/>
    </row>
    <row r="32" spans="1:63" x14ac:dyDescent="0.25">
      <c r="A32" s="66" t="s">
        <v>263</v>
      </c>
      <c r="B32" s="63">
        <f>SUM(B11:B31)</f>
        <v>0</v>
      </c>
      <c r="C32" s="63">
        <f t="shared" ref="C32:AE32" si="4">SUM(C11:C31)</f>
        <v>0</v>
      </c>
      <c r="D32" s="63">
        <f t="shared" si="4"/>
        <v>0</v>
      </c>
      <c r="E32" s="94">
        <f>SUM(E11:E31)</f>
        <v>0</v>
      </c>
      <c r="F32" s="63">
        <f t="shared" si="4"/>
        <v>0</v>
      </c>
      <c r="G32" s="63">
        <f t="shared" si="4"/>
        <v>0</v>
      </c>
      <c r="H32" s="63">
        <f t="shared" si="4"/>
        <v>0</v>
      </c>
      <c r="I32" s="94">
        <f>SUM(I11:I31)</f>
        <v>0</v>
      </c>
      <c r="J32" s="63">
        <f t="shared" si="4"/>
        <v>0</v>
      </c>
      <c r="K32" s="63">
        <f t="shared" si="4"/>
        <v>0</v>
      </c>
      <c r="L32" s="63">
        <f t="shared" si="4"/>
        <v>0</v>
      </c>
      <c r="M32" s="94">
        <f>SUM(M11:M31)</f>
        <v>0</v>
      </c>
      <c r="N32" s="63">
        <f t="shared" si="4"/>
        <v>0</v>
      </c>
      <c r="O32" s="63">
        <f t="shared" si="4"/>
        <v>0</v>
      </c>
      <c r="P32" s="63">
        <f t="shared" si="4"/>
        <v>0</v>
      </c>
      <c r="Q32" s="94">
        <f>SUM(Q11:Q31)</f>
        <v>0</v>
      </c>
      <c r="R32" s="63">
        <f t="shared" si="4"/>
        <v>0</v>
      </c>
      <c r="S32" s="69">
        <f t="shared" si="4"/>
        <v>0</v>
      </c>
      <c r="T32" s="63">
        <f t="shared" si="4"/>
        <v>0</v>
      </c>
      <c r="U32" s="63">
        <f t="shared" si="4"/>
        <v>0</v>
      </c>
      <c r="V32" s="63">
        <f t="shared" si="4"/>
        <v>0</v>
      </c>
      <c r="W32" s="63">
        <f t="shared" si="4"/>
        <v>0</v>
      </c>
      <c r="X32" s="63">
        <f t="shared" si="4"/>
        <v>0</v>
      </c>
      <c r="Y32" s="63">
        <f t="shared" si="4"/>
        <v>0</v>
      </c>
      <c r="Z32" s="63">
        <f t="shared" si="4"/>
        <v>0</v>
      </c>
      <c r="AA32" s="63">
        <f t="shared" si="4"/>
        <v>0</v>
      </c>
      <c r="AB32" s="63">
        <f t="shared" si="4"/>
        <v>0</v>
      </c>
      <c r="AC32" s="63">
        <f t="shared" si="4"/>
        <v>0</v>
      </c>
      <c r="AD32" s="63">
        <f t="shared" si="4"/>
        <v>0</v>
      </c>
      <c r="AE32" s="63">
        <f t="shared" si="4"/>
        <v>0</v>
      </c>
      <c r="AG32" s="66" t="s">
        <v>263</v>
      </c>
      <c r="AH32" s="63">
        <f t="shared" ref="AH32:AW32" si="5">SUM(AH11:AH31)</f>
        <v>105</v>
      </c>
      <c r="AI32" s="63">
        <f t="shared" si="5"/>
        <v>647</v>
      </c>
      <c r="AJ32" s="63">
        <f t="shared" si="5"/>
        <v>911</v>
      </c>
      <c r="AK32" s="94">
        <f t="shared" si="5"/>
        <v>0</v>
      </c>
      <c r="AL32" s="63">
        <f t="shared" si="5"/>
        <v>0</v>
      </c>
      <c r="AM32" s="63">
        <f t="shared" si="5"/>
        <v>0</v>
      </c>
      <c r="AN32" s="63">
        <f t="shared" si="5"/>
        <v>0</v>
      </c>
      <c r="AO32" s="94">
        <f t="shared" si="5"/>
        <v>0</v>
      </c>
      <c r="AP32" s="63">
        <f t="shared" si="5"/>
        <v>0</v>
      </c>
      <c r="AQ32" s="63">
        <f t="shared" si="5"/>
        <v>0</v>
      </c>
      <c r="AR32" s="63">
        <f t="shared" si="5"/>
        <v>0</v>
      </c>
      <c r="AS32" s="94">
        <f t="shared" si="5"/>
        <v>0</v>
      </c>
      <c r="AT32" s="63">
        <f t="shared" si="5"/>
        <v>0</v>
      </c>
      <c r="AU32" s="63">
        <f t="shared" si="5"/>
        <v>0</v>
      </c>
      <c r="AV32" s="63">
        <f t="shared" si="5"/>
        <v>0</v>
      </c>
      <c r="AW32" s="94">
        <f t="shared" si="5"/>
        <v>0</v>
      </c>
      <c r="AX32" s="88">
        <f t="shared" ref="AX32:BK32" si="6">SUM(AX11:AX31)</f>
        <v>1663</v>
      </c>
      <c r="AY32" s="70">
        <f t="shared" si="6"/>
        <v>0</v>
      </c>
      <c r="AZ32" s="63">
        <f t="shared" si="6"/>
        <v>6</v>
      </c>
      <c r="BA32" s="63">
        <f t="shared" si="6"/>
        <v>8</v>
      </c>
      <c r="BB32" s="63">
        <f t="shared" si="6"/>
        <v>0</v>
      </c>
      <c r="BC32" s="63">
        <f t="shared" si="6"/>
        <v>2</v>
      </c>
      <c r="BD32" s="63">
        <f t="shared" si="6"/>
        <v>23</v>
      </c>
      <c r="BE32" s="63">
        <f t="shared" si="6"/>
        <v>15</v>
      </c>
      <c r="BF32" s="63">
        <f t="shared" si="6"/>
        <v>0</v>
      </c>
      <c r="BG32" s="63">
        <f t="shared" si="6"/>
        <v>0</v>
      </c>
      <c r="BH32" s="63">
        <f t="shared" si="6"/>
        <v>477</v>
      </c>
      <c r="BI32" s="63">
        <f t="shared" si="6"/>
        <v>1030</v>
      </c>
      <c r="BJ32" s="63">
        <f t="shared" si="6"/>
        <v>156</v>
      </c>
      <c r="BK32" s="63">
        <f t="shared" si="6"/>
        <v>0</v>
      </c>
    </row>
    <row r="35" spans="1:63" ht="30" customHeight="1" x14ac:dyDescent="0.25">
      <c r="A35" s="400" t="s">
        <v>224</v>
      </c>
      <c r="B35" s="90" t="s">
        <v>29</v>
      </c>
      <c r="C35" s="90" t="s">
        <v>8</v>
      </c>
      <c r="D35" s="397" t="s">
        <v>30</v>
      </c>
      <c r="E35" s="398"/>
      <c r="F35" s="90" t="s">
        <v>31</v>
      </c>
      <c r="G35" s="90" t="s">
        <v>32</v>
      </c>
      <c r="H35" s="397" t="s">
        <v>33</v>
      </c>
      <c r="I35" s="398"/>
      <c r="J35" s="90" t="s">
        <v>34</v>
      </c>
      <c r="K35" s="90" t="s">
        <v>35</v>
      </c>
      <c r="L35" s="397" t="s">
        <v>36</v>
      </c>
      <c r="M35" s="398"/>
      <c r="N35" s="90" t="s">
        <v>37</v>
      </c>
      <c r="O35" s="90" t="s">
        <v>38</v>
      </c>
      <c r="P35" s="397" t="s">
        <v>39</v>
      </c>
      <c r="Q35" s="398"/>
      <c r="R35" s="397" t="s">
        <v>225</v>
      </c>
      <c r="S35" s="398"/>
      <c r="T35" s="397" t="s">
        <v>226</v>
      </c>
      <c r="U35" s="399"/>
      <c r="V35" s="399"/>
      <c r="W35" s="399"/>
      <c r="X35" s="399"/>
      <c r="Y35" s="398"/>
      <c r="Z35" s="397" t="s">
        <v>227</v>
      </c>
      <c r="AA35" s="399"/>
      <c r="AB35" s="399"/>
      <c r="AC35" s="399"/>
      <c r="AD35" s="399"/>
      <c r="AE35" s="398"/>
      <c r="AG35" s="400" t="s">
        <v>224</v>
      </c>
      <c r="AH35" s="90" t="s">
        <v>29</v>
      </c>
      <c r="AI35" s="90" t="s">
        <v>8</v>
      </c>
      <c r="AJ35" s="397" t="s">
        <v>30</v>
      </c>
      <c r="AK35" s="398"/>
      <c r="AL35" s="90" t="s">
        <v>31</v>
      </c>
      <c r="AM35" s="90" t="s">
        <v>32</v>
      </c>
      <c r="AN35" s="397" t="s">
        <v>33</v>
      </c>
      <c r="AO35" s="398"/>
      <c r="AP35" s="90" t="s">
        <v>34</v>
      </c>
      <c r="AQ35" s="90" t="s">
        <v>35</v>
      </c>
      <c r="AR35" s="397" t="s">
        <v>36</v>
      </c>
      <c r="AS35" s="398"/>
      <c r="AT35" s="90" t="s">
        <v>37</v>
      </c>
      <c r="AU35" s="90" t="s">
        <v>38</v>
      </c>
      <c r="AV35" s="397" t="s">
        <v>39</v>
      </c>
      <c r="AW35" s="398"/>
      <c r="AX35" s="397" t="s">
        <v>225</v>
      </c>
      <c r="AY35" s="398"/>
      <c r="AZ35" s="397" t="s">
        <v>226</v>
      </c>
      <c r="BA35" s="399"/>
      <c r="BB35" s="399"/>
      <c r="BC35" s="399"/>
      <c r="BD35" s="399"/>
      <c r="BE35" s="398"/>
      <c r="BF35" s="397" t="s">
        <v>227</v>
      </c>
      <c r="BG35" s="399"/>
      <c r="BH35" s="399"/>
      <c r="BI35" s="399"/>
      <c r="BJ35" s="399"/>
      <c r="BK35" s="398"/>
    </row>
    <row r="36" spans="1:63" ht="36" customHeight="1" x14ac:dyDescent="0.25">
      <c r="A36" s="401"/>
      <c r="B36" s="44" t="s">
        <v>228</v>
      </c>
      <c r="C36" s="44" t="s">
        <v>228</v>
      </c>
      <c r="D36" s="44" t="s">
        <v>228</v>
      </c>
      <c r="E36" s="44" t="s">
        <v>229</v>
      </c>
      <c r="F36" s="44" t="s">
        <v>228</v>
      </c>
      <c r="G36" s="44" t="s">
        <v>228</v>
      </c>
      <c r="H36" s="44" t="s">
        <v>228</v>
      </c>
      <c r="I36" s="44" t="s">
        <v>229</v>
      </c>
      <c r="J36" s="44" t="s">
        <v>228</v>
      </c>
      <c r="K36" s="44" t="s">
        <v>228</v>
      </c>
      <c r="L36" s="44" t="s">
        <v>228</v>
      </c>
      <c r="M36" s="44" t="s">
        <v>229</v>
      </c>
      <c r="N36" s="44" t="s">
        <v>228</v>
      </c>
      <c r="O36" s="44" t="s">
        <v>228</v>
      </c>
      <c r="P36" s="44" t="s">
        <v>228</v>
      </c>
      <c r="Q36" s="44" t="s">
        <v>229</v>
      </c>
      <c r="R36" s="44" t="s">
        <v>228</v>
      </c>
      <c r="S36" s="44" t="s">
        <v>229</v>
      </c>
      <c r="T36" s="84" t="s">
        <v>230</v>
      </c>
      <c r="U36" s="84" t="s">
        <v>231</v>
      </c>
      <c r="V36" s="84" t="s">
        <v>232</v>
      </c>
      <c r="W36" s="84" t="s">
        <v>233</v>
      </c>
      <c r="X36" s="85" t="s">
        <v>234</v>
      </c>
      <c r="Y36" s="84" t="s">
        <v>235</v>
      </c>
      <c r="Z36" s="44" t="s">
        <v>236</v>
      </c>
      <c r="AA36" s="61" t="s">
        <v>237</v>
      </c>
      <c r="AB36" s="44" t="s">
        <v>238</v>
      </c>
      <c r="AC36" s="44" t="s">
        <v>239</v>
      </c>
      <c r="AD36" s="44" t="s">
        <v>240</v>
      </c>
      <c r="AE36" s="44" t="s">
        <v>241</v>
      </c>
      <c r="AG36" s="401"/>
      <c r="AH36" s="44" t="s">
        <v>228</v>
      </c>
      <c r="AI36" s="44" t="s">
        <v>228</v>
      </c>
      <c r="AJ36" s="44" t="s">
        <v>228</v>
      </c>
      <c r="AK36" s="44" t="s">
        <v>229</v>
      </c>
      <c r="AL36" s="44" t="s">
        <v>228</v>
      </c>
      <c r="AM36" s="44" t="s">
        <v>228</v>
      </c>
      <c r="AN36" s="44" t="s">
        <v>228</v>
      </c>
      <c r="AO36" s="44" t="s">
        <v>229</v>
      </c>
      <c r="AP36" s="44" t="s">
        <v>228</v>
      </c>
      <c r="AQ36" s="44" t="s">
        <v>228</v>
      </c>
      <c r="AR36" s="44" t="s">
        <v>228</v>
      </c>
      <c r="AS36" s="44" t="s">
        <v>229</v>
      </c>
      <c r="AT36" s="44" t="s">
        <v>228</v>
      </c>
      <c r="AU36" s="44" t="s">
        <v>228</v>
      </c>
      <c r="AV36" s="44" t="s">
        <v>228</v>
      </c>
      <c r="AW36" s="44" t="s">
        <v>229</v>
      </c>
      <c r="AX36" s="44" t="s">
        <v>228</v>
      </c>
      <c r="AY36" s="44" t="s">
        <v>229</v>
      </c>
      <c r="AZ36" s="84" t="s">
        <v>230</v>
      </c>
      <c r="BA36" s="84" t="s">
        <v>231</v>
      </c>
      <c r="BB36" s="84" t="s">
        <v>232</v>
      </c>
      <c r="BC36" s="84" t="s">
        <v>233</v>
      </c>
      <c r="BD36" s="85" t="s">
        <v>234</v>
      </c>
      <c r="BE36" s="84" t="s">
        <v>235</v>
      </c>
      <c r="BF36" s="82" t="s">
        <v>236</v>
      </c>
      <c r="BG36" s="83" t="s">
        <v>237</v>
      </c>
      <c r="BH36" s="82" t="s">
        <v>238</v>
      </c>
      <c r="BI36" s="82" t="s">
        <v>239</v>
      </c>
      <c r="BJ36" s="82" t="s">
        <v>240</v>
      </c>
      <c r="BK36" s="82" t="s">
        <v>241</v>
      </c>
    </row>
    <row r="37" spans="1:63" x14ac:dyDescent="0.25">
      <c r="A37" s="62" t="s">
        <v>242</v>
      </c>
      <c r="B37" s="62"/>
      <c r="C37" s="62"/>
      <c r="D37" s="62"/>
      <c r="E37" s="93"/>
      <c r="F37" s="62"/>
      <c r="G37" s="62"/>
      <c r="H37" s="62"/>
      <c r="I37" s="93"/>
      <c r="J37" s="62"/>
      <c r="K37" s="62"/>
      <c r="L37" s="62"/>
      <c r="M37" s="93"/>
      <c r="N37" s="62"/>
      <c r="O37" s="62"/>
      <c r="P37" s="62"/>
      <c r="Q37" s="93"/>
      <c r="R37" s="87">
        <f t="shared" ref="R37:R57" si="7">B37+C37+D37+F37+G37+H37+J37+K37+L37+N37+O37+P37</f>
        <v>0</v>
      </c>
      <c r="S37" s="69">
        <f>+E37+I37+M37+Q37</f>
        <v>0</v>
      </c>
      <c r="T37" s="86"/>
      <c r="U37" s="86"/>
      <c r="V37" s="86"/>
      <c r="W37" s="86"/>
      <c r="X37" s="86"/>
      <c r="Y37" s="64"/>
      <c r="Z37" s="64"/>
      <c r="AA37" s="64"/>
      <c r="AB37" s="64"/>
      <c r="AC37" s="64"/>
      <c r="AD37" s="64"/>
      <c r="AE37" s="65"/>
      <c r="AG37" s="62" t="s">
        <v>242</v>
      </c>
      <c r="AH37" s="62"/>
      <c r="AI37" s="62"/>
      <c r="AJ37" s="62"/>
      <c r="AK37" s="93"/>
      <c r="AL37" s="62"/>
      <c r="AM37" s="62"/>
      <c r="AN37" s="62"/>
      <c r="AO37" s="93"/>
      <c r="AP37" s="62"/>
      <c r="AQ37" s="62"/>
      <c r="AR37" s="62"/>
      <c r="AS37" s="93"/>
      <c r="AT37" s="62"/>
      <c r="AU37" s="62"/>
      <c r="AV37" s="62"/>
      <c r="AW37" s="93"/>
      <c r="AX37" s="87">
        <f t="shared" ref="AX37:AX57" si="8">AH37+AI37+AJ37+AL37+AM37+AN37+AP37+AQ37+AR37+AT37+AU37+AV37</f>
        <v>0</v>
      </c>
      <c r="AY37" s="69">
        <f>+AK37+AO37+AS37+AW37</f>
        <v>0</v>
      </c>
      <c r="AZ37" s="64"/>
      <c r="BA37" s="64"/>
      <c r="BB37" s="64"/>
      <c r="BC37" s="64"/>
      <c r="BD37" s="64"/>
      <c r="BE37" s="64"/>
      <c r="BF37" s="64"/>
      <c r="BG37" s="64"/>
      <c r="BH37" s="64"/>
      <c r="BI37" s="64"/>
      <c r="BJ37" s="64"/>
      <c r="BK37" s="65"/>
    </row>
    <row r="38" spans="1:63" x14ac:dyDescent="0.25">
      <c r="A38" s="62" t="s">
        <v>243</v>
      </c>
      <c r="B38" s="62"/>
      <c r="C38" s="62"/>
      <c r="D38" s="62"/>
      <c r="E38" s="93"/>
      <c r="F38" s="62"/>
      <c r="G38" s="62"/>
      <c r="H38" s="62"/>
      <c r="I38" s="93"/>
      <c r="J38" s="62"/>
      <c r="K38" s="62"/>
      <c r="L38" s="62"/>
      <c r="M38" s="93"/>
      <c r="N38" s="62"/>
      <c r="O38" s="62"/>
      <c r="P38" s="62"/>
      <c r="Q38" s="93"/>
      <c r="R38" s="87">
        <f t="shared" si="7"/>
        <v>0</v>
      </c>
      <c r="S38" s="69">
        <f t="shared" ref="S38:S57" si="9">+E38+I38+M38+Q38</f>
        <v>0</v>
      </c>
      <c r="T38" s="86"/>
      <c r="U38" s="86"/>
      <c r="V38" s="86"/>
      <c r="W38" s="86"/>
      <c r="X38" s="86"/>
      <c r="Y38" s="64"/>
      <c r="Z38" s="64"/>
      <c r="AA38" s="64"/>
      <c r="AB38" s="64"/>
      <c r="AC38" s="64"/>
      <c r="AD38" s="64"/>
      <c r="AE38" s="64"/>
      <c r="AG38" s="62" t="s">
        <v>243</v>
      </c>
      <c r="AH38" s="62"/>
      <c r="AI38" s="62"/>
      <c r="AJ38" s="62"/>
      <c r="AK38" s="93"/>
      <c r="AL38" s="62"/>
      <c r="AM38" s="62"/>
      <c r="AN38" s="62"/>
      <c r="AO38" s="93"/>
      <c r="AP38" s="62"/>
      <c r="AQ38" s="62"/>
      <c r="AR38" s="62"/>
      <c r="AS38" s="93"/>
      <c r="AT38" s="62"/>
      <c r="AU38" s="62"/>
      <c r="AV38" s="62"/>
      <c r="AW38" s="93"/>
      <c r="AX38" s="87">
        <f t="shared" si="8"/>
        <v>0</v>
      </c>
      <c r="AY38" s="69">
        <f t="shared" ref="AY38:AY57" si="10">+AK38+AO38+AS38+AW38</f>
        <v>0</v>
      </c>
      <c r="AZ38" s="64"/>
      <c r="BA38" s="64"/>
      <c r="BB38" s="64"/>
      <c r="BC38" s="64"/>
      <c r="BD38" s="64"/>
      <c r="BE38" s="64"/>
      <c r="BF38" s="64"/>
      <c r="BG38" s="64"/>
      <c r="BH38" s="64"/>
      <c r="BI38" s="64"/>
      <c r="BJ38" s="64"/>
      <c r="BK38" s="64"/>
    </row>
    <row r="39" spans="1:63" x14ac:dyDescent="0.25">
      <c r="A39" s="62" t="s">
        <v>244</v>
      </c>
      <c r="B39" s="62"/>
      <c r="C39" s="62"/>
      <c r="D39" s="62"/>
      <c r="E39" s="93"/>
      <c r="F39" s="62"/>
      <c r="G39" s="62"/>
      <c r="H39" s="62"/>
      <c r="I39" s="93"/>
      <c r="J39" s="62"/>
      <c r="K39" s="62"/>
      <c r="L39" s="62"/>
      <c r="M39" s="93"/>
      <c r="N39" s="62"/>
      <c r="O39" s="62"/>
      <c r="P39" s="62"/>
      <c r="Q39" s="93"/>
      <c r="R39" s="87">
        <f t="shared" si="7"/>
        <v>0</v>
      </c>
      <c r="S39" s="69">
        <f t="shared" si="9"/>
        <v>0</v>
      </c>
      <c r="T39" s="86"/>
      <c r="U39" s="86"/>
      <c r="V39" s="86"/>
      <c r="W39" s="86"/>
      <c r="X39" s="86"/>
      <c r="Y39" s="64"/>
      <c r="Z39" s="64"/>
      <c r="AA39" s="64"/>
      <c r="AB39" s="64"/>
      <c r="AC39" s="64"/>
      <c r="AD39" s="64"/>
      <c r="AE39" s="64"/>
      <c r="AG39" s="62" t="s">
        <v>244</v>
      </c>
      <c r="AH39" s="62"/>
      <c r="AI39" s="62"/>
      <c r="AJ39" s="62"/>
      <c r="AK39" s="93"/>
      <c r="AL39" s="62"/>
      <c r="AM39" s="62"/>
      <c r="AN39" s="62"/>
      <c r="AO39" s="93"/>
      <c r="AP39" s="62"/>
      <c r="AQ39" s="62"/>
      <c r="AR39" s="62"/>
      <c r="AS39" s="93"/>
      <c r="AT39" s="62"/>
      <c r="AU39" s="62"/>
      <c r="AV39" s="62"/>
      <c r="AW39" s="93"/>
      <c r="AX39" s="87">
        <f t="shared" si="8"/>
        <v>0</v>
      </c>
      <c r="AY39" s="69">
        <f t="shared" si="10"/>
        <v>0</v>
      </c>
      <c r="AZ39" s="64"/>
      <c r="BA39" s="64"/>
      <c r="BB39" s="64"/>
      <c r="BC39" s="64"/>
      <c r="BD39" s="64"/>
      <c r="BE39" s="64"/>
      <c r="BF39" s="64"/>
      <c r="BG39" s="64"/>
      <c r="BH39" s="64"/>
      <c r="BI39" s="64"/>
      <c r="BJ39" s="64"/>
      <c r="BK39" s="64"/>
    </row>
    <row r="40" spans="1:63" x14ac:dyDescent="0.25">
      <c r="A40" s="62" t="s">
        <v>245</v>
      </c>
      <c r="B40" s="62"/>
      <c r="C40" s="62"/>
      <c r="D40" s="62"/>
      <c r="E40" s="93"/>
      <c r="F40" s="62"/>
      <c r="G40" s="62"/>
      <c r="H40" s="62"/>
      <c r="I40" s="93"/>
      <c r="J40" s="62"/>
      <c r="K40" s="62"/>
      <c r="L40" s="62"/>
      <c r="M40" s="93"/>
      <c r="N40" s="62"/>
      <c r="O40" s="62"/>
      <c r="P40" s="62"/>
      <c r="Q40" s="93"/>
      <c r="R40" s="87">
        <f t="shared" si="7"/>
        <v>0</v>
      </c>
      <c r="S40" s="69">
        <f t="shared" si="9"/>
        <v>0</v>
      </c>
      <c r="T40" s="86"/>
      <c r="U40" s="86"/>
      <c r="V40" s="86"/>
      <c r="W40" s="86"/>
      <c r="X40" s="86"/>
      <c r="Y40" s="64"/>
      <c r="Z40" s="64"/>
      <c r="AA40" s="64"/>
      <c r="AB40" s="64"/>
      <c r="AC40" s="64"/>
      <c r="AD40" s="64"/>
      <c r="AE40" s="64"/>
      <c r="AG40" s="62" t="s">
        <v>245</v>
      </c>
      <c r="AH40" s="62"/>
      <c r="AI40" s="62"/>
      <c r="AJ40" s="62"/>
      <c r="AK40" s="93"/>
      <c r="AL40" s="62"/>
      <c r="AM40" s="62"/>
      <c r="AN40" s="62"/>
      <c r="AO40" s="93"/>
      <c r="AP40" s="62"/>
      <c r="AQ40" s="62"/>
      <c r="AR40" s="62"/>
      <c r="AS40" s="93"/>
      <c r="AT40" s="62"/>
      <c r="AU40" s="62"/>
      <c r="AV40" s="62"/>
      <c r="AW40" s="93"/>
      <c r="AX40" s="87">
        <f t="shared" si="8"/>
        <v>0</v>
      </c>
      <c r="AY40" s="69">
        <f t="shared" si="10"/>
        <v>0</v>
      </c>
      <c r="AZ40" s="64"/>
      <c r="BA40" s="64"/>
      <c r="BB40" s="64"/>
      <c r="BC40" s="64"/>
      <c r="BD40" s="64"/>
      <c r="BE40" s="64"/>
      <c r="BF40" s="64"/>
      <c r="BG40" s="64"/>
      <c r="BH40" s="64"/>
      <c r="BI40" s="64"/>
      <c r="BJ40" s="64"/>
      <c r="BK40" s="64"/>
    </row>
    <row r="41" spans="1:63" x14ac:dyDescent="0.25">
      <c r="A41" s="62" t="s">
        <v>246</v>
      </c>
      <c r="B41" s="62"/>
      <c r="C41" s="62"/>
      <c r="D41" s="62"/>
      <c r="E41" s="93"/>
      <c r="F41" s="62"/>
      <c r="G41" s="62"/>
      <c r="H41" s="62"/>
      <c r="I41" s="93"/>
      <c r="J41" s="62"/>
      <c r="K41" s="62"/>
      <c r="L41" s="62"/>
      <c r="M41" s="93"/>
      <c r="N41" s="62"/>
      <c r="O41" s="62"/>
      <c r="P41" s="62"/>
      <c r="Q41" s="93"/>
      <c r="R41" s="87">
        <f t="shared" si="7"/>
        <v>0</v>
      </c>
      <c r="S41" s="69">
        <f t="shared" si="9"/>
        <v>0</v>
      </c>
      <c r="T41" s="86"/>
      <c r="U41" s="86"/>
      <c r="V41" s="86"/>
      <c r="W41" s="86"/>
      <c r="X41" s="86"/>
      <c r="Y41" s="64"/>
      <c r="Z41" s="64"/>
      <c r="AA41" s="64"/>
      <c r="AB41" s="64"/>
      <c r="AC41" s="64"/>
      <c r="AD41" s="64"/>
      <c r="AE41" s="64"/>
      <c r="AG41" s="62" t="s">
        <v>246</v>
      </c>
      <c r="AH41" s="62"/>
      <c r="AI41" s="62"/>
      <c r="AJ41" s="62"/>
      <c r="AK41" s="93"/>
      <c r="AL41" s="62"/>
      <c r="AM41" s="62"/>
      <c r="AN41" s="62"/>
      <c r="AO41" s="93"/>
      <c r="AP41" s="62"/>
      <c r="AQ41" s="62"/>
      <c r="AR41" s="62"/>
      <c r="AS41" s="93"/>
      <c r="AT41" s="62"/>
      <c r="AU41" s="62"/>
      <c r="AV41" s="62"/>
      <c r="AW41" s="93"/>
      <c r="AX41" s="87">
        <f t="shared" si="8"/>
        <v>0</v>
      </c>
      <c r="AY41" s="69">
        <f t="shared" si="10"/>
        <v>0</v>
      </c>
      <c r="AZ41" s="64"/>
      <c r="BA41" s="64"/>
      <c r="BB41" s="64"/>
      <c r="BC41" s="64"/>
      <c r="BD41" s="64"/>
      <c r="BE41" s="64"/>
      <c r="BF41" s="64"/>
      <c r="BG41" s="64"/>
      <c r="BH41" s="64"/>
      <c r="BI41" s="64"/>
      <c r="BJ41" s="64"/>
      <c r="BK41" s="64"/>
    </row>
    <row r="42" spans="1:63" x14ac:dyDescent="0.25">
      <c r="A42" s="62" t="s">
        <v>247</v>
      </c>
      <c r="B42" s="62"/>
      <c r="C42" s="62"/>
      <c r="D42" s="62"/>
      <c r="E42" s="93"/>
      <c r="F42" s="62"/>
      <c r="G42" s="62"/>
      <c r="H42" s="62"/>
      <c r="I42" s="93"/>
      <c r="J42" s="62"/>
      <c r="K42" s="62"/>
      <c r="L42" s="62"/>
      <c r="M42" s="93"/>
      <c r="N42" s="62"/>
      <c r="O42" s="62"/>
      <c r="P42" s="62"/>
      <c r="Q42" s="93"/>
      <c r="R42" s="87">
        <f t="shared" si="7"/>
        <v>0</v>
      </c>
      <c r="S42" s="69">
        <f t="shared" si="9"/>
        <v>0</v>
      </c>
      <c r="T42" s="86"/>
      <c r="U42" s="86"/>
      <c r="V42" s="86"/>
      <c r="W42" s="86"/>
      <c r="X42" s="86"/>
      <c r="Y42" s="64"/>
      <c r="Z42" s="64"/>
      <c r="AA42" s="64"/>
      <c r="AB42" s="64"/>
      <c r="AC42" s="64"/>
      <c r="AD42" s="64"/>
      <c r="AE42" s="64"/>
      <c r="AG42" s="62" t="s">
        <v>247</v>
      </c>
      <c r="AH42" s="62"/>
      <c r="AI42" s="62"/>
      <c r="AJ42" s="62"/>
      <c r="AK42" s="93"/>
      <c r="AL42" s="62"/>
      <c r="AM42" s="62"/>
      <c r="AN42" s="62"/>
      <c r="AO42" s="93"/>
      <c r="AP42" s="62"/>
      <c r="AQ42" s="62"/>
      <c r="AR42" s="62"/>
      <c r="AS42" s="93"/>
      <c r="AT42" s="62"/>
      <c r="AU42" s="62"/>
      <c r="AV42" s="62"/>
      <c r="AW42" s="93"/>
      <c r="AX42" s="87">
        <f t="shared" si="8"/>
        <v>0</v>
      </c>
      <c r="AY42" s="69">
        <f t="shared" si="10"/>
        <v>0</v>
      </c>
      <c r="AZ42" s="64"/>
      <c r="BA42" s="64"/>
      <c r="BB42" s="64"/>
      <c r="BC42" s="64"/>
      <c r="BD42" s="64"/>
      <c r="BE42" s="64"/>
      <c r="BF42" s="64"/>
      <c r="BG42" s="64"/>
      <c r="BH42" s="64"/>
      <c r="BI42" s="64"/>
      <c r="BJ42" s="64"/>
      <c r="BK42" s="64"/>
    </row>
    <row r="43" spans="1:63" x14ac:dyDescent="0.25">
      <c r="A43" s="62" t="s">
        <v>248</v>
      </c>
      <c r="B43" s="62"/>
      <c r="C43" s="62"/>
      <c r="D43" s="62"/>
      <c r="E43" s="93"/>
      <c r="F43" s="62"/>
      <c r="G43" s="62"/>
      <c r="H43" s="62"/>
      <c r="I43" s="93"/>
      <c r="J43" s="62"/>
      <c r="K43" s="62"/>
      <c r="L43" s="62"/>
      <c r="M43" s="93"/>
      <c r="N43" s="62"/>
      <c r="O43" s="62"/>
      <c r="P43" s="62"/>
      <c r="Q43" s="93"/>
      <c r="R43" s="87">
        <f t="shared" si="7"/>
        <v>0</v>
      </c>
      <c r="S43" s="69">
        <f t="shared" si="9"/>
        <v>0</v>
      </c>
      <c r="T43" s="86"/>
      <c r="U43" s="86"/>
      <c r="V43" s="86"/>
      <c r="W43" s="86"/>
      <c r="X43" s="86"/>
      <c r="Y43" s="64"/>
      <c r="Z43" s="64"/>
      <c r="AA43" s="64"/>
      <c r="AB43" s="64"/>
      <c r="AC43" s="64"/>
      <c r="AD43" s="64"/>
      <c r="AE43" s="64"/>
      <c r="AG43" s="62" t="s">
        <v>248</v>
      </c>
      <c r="AH43" s="62"/>
      <c r="AI43" s="62"/>
      <c r="AJ43" s="62"/>
      <c r="AK43" s="93"/>
      <c r="AL43" s="62"/>
      <c r="AM43" s="62"/>
      <c r="AN43" s="62"/>
      <c r="AO43" s="93"/>
      <c r="AP43" s="62"/>
      <c r="AQ43" s="62"/>
      <c r="AR43" s="62"/>
      <c r="AS43" s="93"/>
      <c r="AT43" s="62"/>
      <c r="AU43" s="62"/>
      <c r="AV43" s="62"/>
      <c r="AW43" s="93"/>
      <c r="AX43" s="87">
        <f t="shared" si="8"/>
        <v>0</v>
      </c>
      <c r="AY43" s="69">
        <f t="shared" si="10"/>
        <v>0</v>
      </c>
      <c r="AZ43" s="64"/>
      <c r="BA43" s="64"/>
      <c r="BB43" s="64"/>
      <c r="BC43" s="64"/>
      <c r="BD43" s="64"/>
      <c r="BE43" s="64"/>
      <c r="BF43" s="64"/>
      <c r="BG43" s="64"/>
      <c r="BH43" s="64"/>
      <c r="BI43" s="64"/>
      <c r="BJ43" s="64"/>
      <c r="BK43" s="64"/>
    </row>
    <row r="44" spans="1:63" x14ac:dyDescent="0.25">
      <c r="A44" s="62" t="s">
        <v>249</v>
      </c>
      <c r="B44" s="62"/>
      <c r="C44" s="62"/>
      <c r="D44" s="62"/>
      <c r="E44" s="93"/>
      <c r="F44" s="62"/>
      <c r="G44" s="62"/>
      <c r="H44" s="62"/>
      <c r="I44" s="93"/>
      <c r="J44" s="62"/>
      <c r="K44" s="62"/>
      <c r="L44" s="62"/>
      <c r="M44" s="93"/>
      <c r="N44" s="62"/>
      <c r="O44" s="62"/>
      <c r="P44" s="62"/>
      <c r="Q44" s="93"/>
      <c r="R44" s="87">
        <f t="shared" si="7"/>
        <v>0</v>
      </c>
      <c r="S44" s="69">
        <f t="shared" si="9"/>
        <v>0</v>
      </c>
      <c r="T44" s="86"/>
      <c r="U44" s="86"/>
      <c r="V44" s="86"/>
      <c r="W44" s="86"/>
      <c r="X44" s="86"/>
      <c r="Y44" s="64"/>
      <c r="Z44" s="64"/>
      <c r="AA44" s="64"/>
      <c r="AB44" s="64"/>
      <c r="AC44" s="64"/>
      <c r="AD44" s="64"/>
      <c r="AE44" s="64"/>
      <c r="AG44" s="62" t="s">
        <v>249</v>
      </c>
      <c r="AH44" s="62"/>
      <c r="AI44" s="62"/>
      <c r="AJ44" s="62"/>
      <c r="AK44" s="93"/>
      <c r="AL44" s="62"/>
      <c r="AM44" s="62"/>
      <c r="AN44" s="62"/>
      <c r="AO44" s="93"/>
      <c r="AP44" s="62"/>
      <c r="AQ44" s="62"/>
      <c r="AR44" s="62"/>
      <c r="AS44" s="93"/>
      <c r="AT44" s="62"/>
      <c r="AU44" s="62"/>
      <c r="AV44" s="62"/>
      <c r="AW44" s="93"/>
      <c r="AX44" s="87">
        <f t="shared" si="8"/>
        <v>0</v>
      </c>
      <c r="AY44" s="69">
        <f t="shared" si="10"/>
        <v>0</v>
      </c>
      <c r="AZ44" s="64"/>
      <c r="BA44" s="64"/>
      <c r="BB44" s="64"/>
      <c r="BC44" s="64"/>
      <c r="BD44" s="64"/>
      <c r="BE44" s="64"/>
      <c r="BF44" s="64"/>
      <c r="BG44" s="64"/>
      <c r="BH44" s="64"/>
      <c r="BI44" s="64"/>
      <c r="BJ44" s="64"/>
      <c r="BK44" s="64"/>
    </row>
    <row r="45" spans="1:63" x14ac:dyDescent="0.25">
      <c r="A45" s="62" t="s">
        <v>250</v>
      </c>
      <c r="B45" s="62"/>
      <c r="C45" s="62"/>
      <c r="D45" s="62"/>
      <c r="E45" s="93"/>
      <c r="F45" s="62"/>
      <c r="G45" s="62"/>
      <c r="H45" s="62"/>
      <c r="I45" s="93"/>
      <c r="J45" s="62"/>
      <c r="K45" s="62"/>
      <c r="L45" s="62"/>
      <c r="M45" s="93"/>
      <c r="N45" s="62"/>
      <c r="O45" s="62"/>
      <c r="P45" s="62"/>
      <c r="Q45" s="93"/>
      <c r="R45" s="87">
        <f t="shared" si="7"/>
        <v>0</v>
      </c>
      <c r="S45" s="69">
        <f t="shared" si="9"/>
        <v>0</v>
      </c>
      <c r="T45" s="86"/>
      <c r="U45" s="86"/>
      <c r="V45" s="86"/>
      <c r="W45" s="86"/>
      <c r="X45" s="86"/>
      <c r="Y45" s="64"/>
      <c r="Z45" s="64"/>
      <c r="AA45" s="64"/>
      <c r="AB45" s="64"/>
      <c r="AC45" s="64"/>
      <c r="AD45" s="64"/>
      <c r="AE45" s="64"/>
      <c r="AG45" s="62" t="s">
        <v>250</v>
      </c>
      <c r="AH45" s="62"/>
      <c r="AI45" s="62"/>
      <c r="AJ45" s="62"/>
      <c r="AK45" s="93"/>
      <c r="AL45" s="62"/>
      <c r="AM45" s="62"/>
      <c r="AN45" s="62"/>
      <c r="AO45" s="93"/>
      <c r="AP45" s="62"/>
      <c r="AQ45" s="62"/>
      <c r="AR45" s="62"/>
      <c r="AS45" s="93"/>
      <c r="AT45" s="62"/>
      <c r="AU45" s="62"/>
      <c r="AV45" s="62"/>
      <c r="AW45" s="93"/>
      <c r="AX45" s="87">
        <f t="shared" si="8"/>
        <v>0</v>
      </c>
      <c r="AY45" s="69">
        <f t="shared" si="10"/>
        <v>0</v>
      </c>
      <c r="AZ45" s="64"/>
      <c r="BA45" s="64"/>
      <c r="BB45" s="64"/>
      <c r="BC45" s="64"/>
      <c r="BD45" s="64"/>
      <c r="BE45" s="64"/>
      <c r="BF45" s="64"/>
      <c r="BG45" s="64"/>
      <c r="BH45" s="64"/>
      <c r="BI45" s="62"/>
      <c r="BJ45" s="62"/>
      <c r="BK45" s="62"/>
    </row>
    <row r="46" spans="1:63" x14ac:dyDescent="0.25">
      <c r="A46" s="62" t="s">
        <v>251</v>
      </c>
      <c r="B46" s="62"/>
      <c r="C46" s="62"/>
      <c r="D46" s="62"/>
      <c r="E46" s="93"/>
      <c r="F46" s="62"/>
      <c r="G46" s="62"/>
      <c r="H46" s="62"/>
      <c r="I46" s="93"/>
      <c r="J46" s="62"/>
      <c r="K46" s="62"/>
      <c r="L46" s="62"/>
      <c r="M46" s="93"/>
      <c r="N46" s="62"/>
      <c r="O46" s="62"/>
      <c r="P46" s="62"/>
      <c r="Q46" s="93"/>
      <c r="R46" s="87">
        <f t="shared" si="7"/>
        <v>0</v>
      </c>
      <c r="S46" s="69">
        <f t="shared" si="9"/>
        <v>0</v>
      </c>
      <c r="T46" s="86"/>
      <c r="U46" s="86"/>
      <c r="V46" s="86"/>
      <c r="W46" s="86"/>
      <c r="X46" s="86"/>
      <c r="Y46" s="64"/>
      <c r="Z46" s="64"/>
      <c r="AA46" s="64"/>
      <c r="AB46" s="64"/>
      <c r="AC46" s="64"/>
      <c r="AD46" s="64"/>
      <c r="AE46" s="64"/>
      <c r="AG46" s="62" t="s">
        <v>251</v>
      </c>
      <c r="AH46" s="62"/>
      <c r="AI46" s="62"/>
      <c r="AJ46" s="62"/>
      <c r="AK46" s="93"/>
      <c r="AL46" s="62"/>
      <c r="AM46" s="62"/>
      <c r="AN46" s="62"/>
      <c r="AO46" s="93"/>
      <c r="AP46" s="62"/>
      <c r="AQ46" s="62"/>
      <c r="AR46" s="62"/>
      <c r="AS46" s="93"/>
      <c r="AT46" s="62"/>
      <c r="AU46" s="62"/>
      <c r="AV46" s="62"/>
      <c r="AW46" s="93"/>
      <c r="AX46" s="87">
        <f t="shared" si="8"/>
        <v>0</v>
      </c>
      <c r="AY46" s="69">
        <f t="shared" si="10"/>
        <v>0</v>
      </c>
      <c r="AZ46" s="64"/>
      <c r="BA46" s="64"/>
      <c r="BB46" s="64"/>
      <c r="BC46" s="64"/>
      <c r="BD46" s="64"/>
      <c r="BE46" s="64"/>
      <c r="BF46" s="64"/>
      <c r="BG46" s="64"/>
      <c r="BH46" s="64"/>
      <c r="BI46" s="62"/>
      <c r="BJ46" s="62"/>
      <c r="BK46" s="62"/>
    </row>
    <row r="47" spans="1:63" x14ac:dyDescent="0.25">
      <c r="A47" s="62" t="s">
        <v>252</v>
      </c>
      <c r="B47" s="62"/>
      <c r="C47" s="62"/>
      <c r="D47" s="62"/>
      <c r="E47" s="93"/>
      <c r="F47" s="62"/>
      <c r="G47" s="62"/>
      <c r="H47" s="62"/>
      <c r="I47" s="93"/>
      <c r="J47" s="62"/>
      <c r="K47" s="62"/>
      <c r="L47" s="62"/>
      <c r="M47" s="93"/>
      <c r="N47" s="62"/>
      <c r="O47" s="62"/>
      <c r="P47" s="62"/>
      <c r="Q47" s="93"/>
      <c r="R47" s="87">
        <f t="shared" si="7"/>
        <v>0</v>
      </c>
      <c r="S47" s="69">
        <f t="shared" si="9"/>
        <v>0</v>
      </c>
      <c r="T47" s="86"/>
      <c r="U47" s="86"/>
      <c r="V47" s="86"/>
      <c r="W47" s="86"/>
      <c r="X47" s="86"/>
      <c r="Y47" s="64"/>
      <c r="Z47" s="64"/>
      <c r="AA47" s="64"/>
      <c r="AB47" s="64"/>
      <c r="AC47" s="64"/>
      <c r="AD47" s="64"/>
      <c r="AE47" s="64"/>
      <c r="AG47" s="62" t="s">
        <v>252</v>
      </c>
      <c r="AH47" s="62"/>
      <c r="AI47" s="62"/>
      <c r="AJ47" s="62"/>
      <c r="AK47" s="93"/>
      <c r="AL47" s="62"/>
      <c r="AM47" s="62"/>
      <c r="AN47" s="62"/>
      <c r="AO47" s="93"/>
      <c r="AP47" s="62"/>
      <c r="AQ47" s="62"/>
      <c r="AR47" s="62"/>
      <c r="AS47" s="93"/>
      <c r="AT47" s="62"/>
      <c r="AU47" s="62"/>
      <c r="AV47" s="62"/>
      <c r="AW47" s="93"/>
      <c r="AX47" s="87">
        <f t="shared" si="8"/>
        <v>0</v>
      </c>
      <c r="AY47" s="69">
        <f t="shared" si="10"/>
        <v>0</v>
      </c>
      <c r="AZ47" s="64"/>
      <c r="BA47" s="64"/>
      <c r="BB47" s="64"/>
      <c r="BC47" s="64"/>
      <c r="BD47" s="64"/>
      <c r="BE47" s="64"/>
      <c r="BF47" s="64"/>
      <c r="BG47" s="64"/>
      <c r="BH47" s="64"/>
      <c r="BI47" s="62"/>
      <c r="BJ47" s="62"/>
      <c r="BK47" s="62"/>
    </row>
    <row r="48" spans="1:63" x14ac:dyDescent="0.25">
      <c r="A48" s="62" t="s">
        <v>253</v>
      </c>
      <c r="B48" s="62"/>
      <c r="C48" s="62"/>
      <c r="D48" s="62"/>
      <c r="E48" s="93"/>
      <c r="F48" s="62"/>
      <c r="G48" s="62"/>
      <c r="H48" s="62"/>
      <c r="I48" s="93"/>
      <c r="J48" s="62"/>
      <c r="K48" s="62"/>
      <c r="L48" s="62"/>
      <c r="M48" s="93"/>
      <c r="N48" s="62"/>
      <c r="O48" s="62"/>
      <c r="P48" s="62"/>
      <c r="Q48" s="93"/>
      <c r="R48" s="87">
        <f t="shared" si="7"/>
        <v>0</v>
      </c>
      <c r="S48" s="69">
        <f t="shared" si="9"/>
        <v>0</v>
      </c>
      <c r="T48" s="86"/>
      <c r="U48" s="86"/>
      <c r="V48" s="86"/>
      <c r="W48" s="86"/>
      <c r="X48" s="86"/>
      <c r="Y48" s="64"/>
      <c r="Z48" s="64"/>
      <c r="AA48" s="64"/>
      <c r="AB48" s="64"/>
      <c r="AC48" s="64"/>
      <c r="AD48" s="64"/>
      <c r="AE48" s="64"/>
      <c r="AG48" s="62" t="s">
        <v>253</v>
      </c>
      <c r="AH48" s="62"/>
      <c r="AI48" s="62"/>
      <c r="AJ48" s="62"/>
      <c r="AK48" s="93"/>
      <c r="AL48" s="62"/>
      <c r="AM48" s="62"/>
      <c r="AN48" s="62"/>
      <c r="AO48" s="93"/>
      <c r="AP48" s="62"/>
      <c r="AQ48" s="62"/>
      <c r="AR48" s="62"/>
      <c r="AS48" s="93"/>
      <c r="AT48" s="62"/>
      <c r="AU48" s="62"/>
      <c r="AV48" s="62"/>
      <c r="AW48" s="93"/>
      <c r="AX48" s="87">
        <f t="shared" si="8"/>
        <v>0</v>
      </c>
      <c r="AY48" s="69">
        <f t="shared" si="10"/>
        <v>0</v>
      </c>
      <c r="AZ48" s="64"/>
      <c r="BA48" s="64"/>
      <c r="BB48" s="64"/>
      <c r="BC48" s="64"/>
      <c r="BD48" s="64"/>
      <c r="BE48" s="64"/>
      <c r="BF48" s="64"/>
      <c r="BG48" s="64"/>
      <c r="BH48" s="64"/>
      <c r="BI48" s="64"/>
      <c r="BJ48" s="64"/>
      <c r="BK48" s="64"/>
    </row>
    <row r="49" spans="1:63" x14ac:dyDescent="0.25">
      <c r="A49" s="62" t="s">
        <v>254</v>
      </c>
      <c r="B49" s="62"/>
      <c r="C49" s="62"/>
      <c r="D49" s="62"/>
      <c r="E49" s="93"/>
      <c r="F49" s="62"/>
      <c r="G49" s="62"/>
      <c r="H49" s="62"/>
      <c r="I49" s="93"/>
      <c r="J49" s="62"/>
      <c r="K49" s="62"/>
      <c r="L49" s="62"/>
      <c r="M49" s="93"/>
      <c r="N49" s="62"/>
      <c r="O49" s="62"/>
      <c r="P49" s="62"/>
      <c r="Q49" s="93"/>
      <c r="R49" s="87">
        <f t="shared" si="7"/>
        <v>0</v>
      </c>
      <c r="S49" s="69">
        <f t="shared" si="9"/>
        <v>0</v>
      </c>
      <c r="T49" s="86"/>
      <c r="U49" s="86"/>
      <c r="V49" s="86"/>
      <c r="W49" s="86"/>
      <c r="X49" s="86"/>
      <c r="Y49" s="64"/>
      <c r="Z49" s="64"/>
      <c r="AA49" s="64"/>
      <c r="AB49" s="64"/>
      <c r="AC49" s="64"/>
      <c r="AD49" s="64"/>
      <c r="AE49" s="64"/>
      <c r="AG49" s="62" t="s">
        <v>254</v>
      </c>
      <c r="AH49" s="62"/>
      <c r="AI49" s="62"/>
      <c r="AJ49" s="62"/>
      <c r="AK49" s="93"/>
      <c r="AL49" s="62"/>
      <c r="AM49" s="62"/>
      <c r="AN49" s="62"/>
      <c r="AO49" s="93"/>
      <c r="AP49" s="62"/>
      <c r="AQ49" s="62"/>
      <c r="AR49" s="62"/>
      <c r="AS49" s="93"/>
      <c r="AT49" s="62"/>
      <c r="AU49" s="62"/>
      <c r="AV49" s="62"/>
      <c r="AW49" s="93"/>
      <c r="AX49" s="87">
        <f t="shared" si="8"/>
        <v>0</v>
      </c>
      <c r="AY49" s="69">
        <f t="shared" si="10"/>
        <v>0</v>
      </c>
      <c r="AZ49" s="64"/>
      <c r="BA49" s="64"/>
      <c r="BB49" s="64"/>
      <c r="BC49" s="64"/>
      <c r="BD49" s="64"/>
      <c r="BE49" s="64"/>
      <c r="BF49" s="64"/>
      <c r="BG49" s="64"/>
      <c r="BH49" s="64"/>
      <c r="BI49" s="64"/>
      <c r="BJ49" s="64"/>
      <c r="BK49" s="64"/>
    </row>
    <row r="50" spans="1:63" x14ac:dyDescent="0.25">
      <c r="A50" s="62" t="s">
        <v>255</v>
      </c>
      <c r="B50" s="62"/>
      <c r="C50" s="62"/>
      <c r="D50" s="62"/>
      <c r="E50" s="93"/>
      <c r="F50" s="62"/>
      <c r="G50" s="62"/>
      <c r="H50" s="62"/>
      <c r="I50" s="93"/>
      <c r="J50" s="62"/>
      <c r="K50" s="62"/>
      <c r="L50" s="62"/>
      <c r="M50" s="93"/>
      <c r="N50" s="62"/>
      <c r="O50" s="62"/>
      <c r="P50" s="62"/>
      <c r="Q50" s="93"/>
      <c r="R50" s="87">
        <f t="shared" si="7"/>
        <v>0</v>
      </c>
      <c r="S50" s="69">
        <f t="shared" si="9"/>
        <v>0</v>
      </c>
      <c r="T50" s="86"/>
      <c r="U50" s="86"/>
      <c r="V50" s="86"/>
      <c r="W50" s="86"/>
      <c r="X50" s="86"/>
      <c r="Y50" s="64"/>
      <c r="Z50" s="64"/>
      <c r="AA50" s="64"/>
      <c r="AB50" s="64"/>
      <c r="AC50" s="64"/>
      <c r="AD50" s="64"/>
      <c r="AE50" s="64"/>
      <c r="AG50" s="62" t="s">
        <v>255</v>
      </c>
      <c r="AH50" s="62"/>
      <c r="AI50" s="62"/>
      <c r="AJ50" s="62"/>
      <c r="AK50" s="93"/>
      <c r="AL50" s="62"/>
      <c r="AM50" s="62"/>
      <c r="AN50" s="62"/>
      <c r="AO50" s="93"/>
      <c r="AP50" s="62"/>
      <c r="AQ50" s="62"/>
      <c r="AR50" s="62"/>
      <c r="AS50" s="93"/>
      <c r="AT50" s="62"/>
      <c r="AU50" s="62"/>
      <c r="AV50" s="62"/>
      <c r="AW50" s="93"/>
      <c r="AX50" s="87">
        <f t="shared" si="8"/>
        <v>0</v>
      </c>
      <c r="AY50" s="69">
        <f t="shared" si="10"/>
        <v>0</v>
      </c>
      <c r="AZ50" s="64"/>
      <c r="BA50" s="64"/>
      <c r="BB50" s="64"/>
      <c r="BC50" s="64"/>
      <c r="BD50" s="64"/>
      <c r="BE50" s="64"/>
      <c r="BF50" s="64"/>
      <c r="BG50" s="64"/>
      <c r="BH50" s="64"/>
      <c r="BI50" s="64"/>
      <c r="BJ50" s="64"/>
      <c r="BK50" s="64"/>
    </row>
    <row r="51" spans="1:63" x14ac:dyDescent="0.25">
      <c r="A51" s="62" t="s">
        <v>256</v>
      </c>
      <c r="B51" s="62"/>
      <c r="C51" s="62"/>
      <c r="D51" s="62"/>
      <c r="E51" s="93"/>
      <c r="F51" s="62"/>
      <c r="G51" s="62"/>
      <c r="H51" s="62"/>
      <c r="I51" s="93"/>
      <c r="J51" s="62"/>
      <c r="K51" s="62"/>
      <c r="L51" s="62"/>
      <c r="M51" s="93"/>
      <c r="N51" s="62"/>
      <c r="O51" s="62"/>
      <c r="P51" s="62"/>
      <c r="Q51" s="93"/>
      <c r="R51" s="87">
        <f t="shared" si="7"/>
        <v>0</v>
      </c>
      <c r="S51" s="69">
        <f t="shared" si="9"/>
        <v>0</v>
      </c>
      <c r="T51" s="86"/>
      <c r="U51" s="86"/>
      <c r="V51" s="86"/>
      <c r="W51" s="86"/>
      <c r="X51" s="86"/>
      <c r="Y51" s="64"/>
      <c r="Z51" s="64"/>
      <c r="AA51" s="64"/>
      <c r="AB51" s="64"/>
      <c r="AC51" s="64"/>
      <c r="AD51" s="64"/>
      <c r="AE51" s="64"/>
      <c r="AG51" s="62" t="s">
        <v>256</v>
      </c>
      <c r="AH51" s="62"/>
      <c r="AI51" s="62"/>
      <c r="AJ51" s="62"/>
      <c r="AK51" s="93"/>
      <c r="AL51" s="62"/>
      <c r="AM51" s="62"/>
      <c r="AN51" s="62"/>
      <c r="AO51" s="93"/>
      <c r="AP51" s="62"/>
      <c r="AQ51" s="62"/>
      <c r="AR51" s="62"/>
      <c r="AS51" s="93"/>
      <c r="AT51" s="62"/>
      <c r="AU51" s="62"/>
      <c r="AV51" s="62"/>
      <c r="AW51" s="93"/>
      <c r="AX51" s="87">
        <f t="shared" si="8"/>
        <v>0</v>
      </c>
      <c r="AY51" s="69">
        <f t="shared" si="10"/>
        <v>0</v>
      </c>
      <c r="AZ51" s="64"/>
      <c r="BA51" s="64"/>
      <c r="BB51" s="64"/>
      <c r="BC51" s="64"/>
      <c r="BD51" s="64"/>
      <c r="BE51" s="64"/>
      <c r="BF51" s="64"/>
      <c r="BG51" s="64"/>
      <c r="BH51" s="64"/>
      <c r="BI51" s="64"/>
      <c r="BJ51" s="64"/>
      <c r="BK51" s="64"/>
    </row>
    <row r="52" spans="1:63" x14ac:dyDescent="0.25">
      <c r="A52" s="62" t="s">
        <v>257</v>
      </c>
      <c r="B52" s="62"/>
      <c r="C52" s="62"/>
      <c r="D52" s="62"/>
      <c r="E52" s="93"/>
      <c r="F52" s="62"/>
      <c r="G52" s="62"/>
      <c r="H52" s="62"/>
      <c r="I52" s="93"/>
      <c r="J52" s="62"/>
      <c r="K52" s="62"/>
      <c r="L52" s="62"/>
      <c r="M52" s="93"/>
      <c r="N52" s="62"/>
      <c r="O52" s="62"/>
      <c r="P52" s="62"/>
      <c r="Q52" s="93"/>
      <c r="R52" s="87">
        <f t="shared" si="7"/>
        <v>0</v>
      </c>
      <c r="S52" s="69">
        <f t="shared" si="9"/>
        <v>0</v>
      </c>
      <c r="T52" s="86"/>
      <c r="U52" s="86"/>
      <c r="V52" s="86"/>
      <c r="W52" s="86"/>
      <c r="X52" s="86"/>
      <c r="Y52" s="64"/>
      <c r="Z52" s="64"/>
      <c r="AA52" s="64"/>
      <c r="AB52" s="64"/>
      <c r="AC52" s="64"/>
      <c r="AD52" s="64"/>
      <c r="AE52" s="64"/>
      <c r="AG52" s="62" t="s">
        <v>257</v>
      </c>
      <c r="AH52" s="62"/>
      <c r="AI52" s="62"/>
      <c r="AJ52" s="62"/>
      <c r="AK52" s="93"/>
      <c r="AL52" s="62"/>
      <c r="AM52" s="62"/>
      <c r="AN52" s="62"/>
      <c r="AO52" s="93"/>
      <c r="AP52" s="62"/>
      <c r="AQ52" s="62"/>
      <c r="AR52" s="62"/>
      <c r="AS52" s="93"/>
      <c r="AT52" s="62"/>
      <c r="AU52" s="62"/>
      <c r="AV52" s="62"/>
      <c r="AW52" s="93"/>
      <c r="AX52" s="87">
        <f t="shared" si="8"/>
        <v>0</v>
      </c>
      <c r="AY52" s="69">
        <f t="shared" si="10"/>
        <v>0</v>
      </c>
      <c r="AZ52" s="64"/>
      <c r="BA52" s="64"/>
      <c r="BB52" s="64"/>
      <c r="BC52" s="64"/>
      <c r="BD52" s="64"/>
      <c r="BE52" s="64"/>
      <c r="BF52" s="64"/>
      <c r="BG52" s="64"/>
      <c r="BH52" s="64"/>
      <c r="BI52" s="64"/>
      <c r="BJ52" s="64"/>
      <c r="BK52" s="64"/>
    </row>
    <row r="53" spans="1:63" x14ac:dyDescent="0.25">
      <c r="A53" s="62" t="s">
        <v>258</v>
      </c>
      <c r="B53" s="62"/>
      <c r="C53" s="62"/>
      <c r="D53" s="62"/>
      <c r="E53" s="93"/>
      <c r="F53" s="62"/>
      <c r="G53" s="62"/>
      <c r="H53" s="62"/>
      <c r="I53" s="93"/>
      <c r="J53" s="62"/>
      <c r="K53" s="62"/>
      <c r="L53" s="62"/>
      <c r="M53" s="93"/>
      <c r="N53" s="62"/>
      <c r="O53" s="62"/>
      <c r="P53" s="62"/>
      <c r="Q53" s="93"/>
      <c r="R53" s="87">
        <f t="shared" si="7"/>
        <v>0</v>
      </c>
      <c r="S53" s="69">
        <f t="shared" si="9"/>
        <v>0</v>
      </c>
      <c r="T53" s="86"/>
      <c r="U53" s="86"/>
      <c r="V53" s="86"/>
      <c r="W53" s="86"/>
      <c r="X53" s="86"/>
      <c r="Y53" s="64"/>
      <c r="Z53" s="64"/>
      <c r="AA53" s="64"/>
      <c r="AB53" s="64"/>
      <c r="AC53" s="64"/>
      <c r="AD53" s="64"/>
      <c r="AE53" s="64"/>
      <c r="AG53" s="62" t="s">
        <v>258</v>
      </c>
      <c r="AH53" s="62"/>
      <c r="AI53" s="62"/>
      <c r="AJ53" s="62"/>
      <c r="AK53" s="93"/>
      <c r="AL53" s="62"/>
      <c r="AM53" s="62"/>
      <c r="AN53" s="62"/>
      <c r="AO53" s="93"/>
      <c r="AP53" s="62"/>
      <c r="AQ53" s="62"/>
      <c r="AR53" s="62"/>
      <c r="AS53" s="93"/>
      <c r="AT53" s="62"/>
      <c r="AU53" s="62"/>
      <c r="AV53" s="62"/>
      <c r="AW53" s="93"/>
      <c r="AX53" s="87">
        <f t="shared" si="8"/>
        <v>0</v>
      </c>
      <c r="AY53" s="69">
        <f t="shared" si="10"/>
        <v>0</v>
      </c>
      <c r="AZ53" s="64"/>
      <c r="BA53" s="64"/>
      <c r="BB53" s="64"/>
      <c r="BC53" s="64"/>
      <c r="BD53" s="64"/>
      <c r="BE53" s="64"/>
      <c r="BF53" s="64"/>
      <c r="BG53" s="64"/>
      <c r="BH53" s="64"/>
      <c r="BI53" s="64"/>
      <c r="BJ53" s="64"/>
      <c r="BK53" s="64"/>
    </row>
    <row r="54" spans="1:63" x14ac:dyDescent="0.25">
      <c r="A54" s="62" t="s">
        <v>259</v>
      </c>
      <c r="B54" s="62"/>
      <c r="C54" s="62"/>
      <c r="D54" s="62"/>
      <c r="E54" s="93"/>
      <c r="F54" s="62"/>
      <c r="G54" s="62"/>
      <c r="H54" s="62"/>
      <c r="I54" s="93"/>
      <c r="J54" s="62"/>
      <c r="K54" s="62"/>
      <c r="L54" s="62"/>
      <c r="M54" s="93"/>
      <c r="N54" s="62"/>
      <c r="O54" s="62"/>
      <c r="P54" s="62"/>
      <c r="Q54" s="93"/>
      <c r="R54" s="87">
        <f t="shared" si="7"/>
        <v>0</v>
      </c>
      <c r="S54" s="69">
        <f t="shared" si="9"/>
        <v>0</v>
      </c>
      <c r="T54" s="86"/>
      <c r="U54" s="86"/>
      <c r="V54" s="86"/>
      <c r="W54" s="86"/>
      <c r="X54" s="86"/>
      <c r="Y54" s="64"/>
      <c r="Z54" s="64"/>
      <c r="AA54" s="64"/>
      <c r="AB54" s="64"/>
      <c r="AC54" s="64"/>
      <c r="AD54" s="64"/>
      <c r="AE54" s="64"/>
      <c r="AG54" s="62" t="s">
        <v>259</v>
      </c>
      <c r="AH54" s="62"/>
      <c r="AI54" s="62"/>
      <c r="AJ54" s="62"/>
      <c r="AK54" s="93"/>
      <c r="AL54" s="62"/>
      <c r="AM54" s="62"/>
      <c r="AN54" s="62"/>
      <c r="AO54" s="93"/>
      <c r="AP54" s="62"/>
      <c r="AQ54" s="62"/>
      <c r="AR54" s="62"/>
      <c r="AS54" s="93"/>
      <c r="AT54" s="62"/>
      <c r="AU54" s="62"/>
      <c r="AV54" s="62"/>
      <c r="AW54" s="93"/>
      <c r="AX54" s="87">
        <f t="shared" si="8"/>
        <v>0</v>
      </c>
      <c r="AY54" s="69">
        <f t="shared" si="10"/>
        <v>0</v>
      </c>
      <c r="AZ54" s="64"/>
      <c r="BA54" s="64"/>
      <c r="BB54" s="64"/>
      <c r="BC54" s="64"/>
      <c r="BD54" s="64"/>
      <c r="BE54" s="64"/>
      <c r="BF54" s="64"/>
      <c r="BG54" s="64"/>
      <c r="BH54" s="64"/>
      <c r="BI54" s="64"/>
      <c r="BJ54" s="64"/>
      <c r="BK54" s="64"/>
    </row>
    <row r="55" spans="1:63" x14ac:dyDescent="0.25">
      <c r="A55" s="62" t="s">
        <v>260</v>
      </c>
      <c r="B55" s="62"/>
      <c r="C55" s="62"/>
      <c r="D55" s="62"/>
      <c r="E55" s="93"/>
      <c r="F55" s="62"/>
      <c r="G55" s="62"/>
      <c r="H55" s="62"/>
      <c r="I55" s="93"/>
      <c r="J55" s="62"/>
      <c r="K55" s="62"/>
      <c r="L55" s="62"/>
      <c r="M55" s="93"/>
      <c r="N55" s="62"/>
      <c r="O55" s="62"/>
      <c r="P55" s="62"/>
      <c r="Q55" s="93"/>
      <c r="R55" s="87">
        <f t="shared" si="7"/>
        <v>0</v>
      </c>
      <c r="S55" s="69">
        <f t="shared" si="9"/>
        <v>0</v>
      </c>
      <c r="T55" s="86"/>
      <c r="U55" s="86"/>
      <c r="V55" s="86"/>
      <c r="W55" s="86"/>
      <c r="X55" s="86"/>
      <c r="Y55" s="64"/>
      <c r="Z55" s="64"/>
      <c r="AA55" s="64"/>
      <c r="AB55" s="64"/>
      <c r="AC55" s="64"/>
      <c r="AD55" s="64"/>
      <c r="AE55" s="64"/>
      <c r="AG55" s="62" t="s">
        <v>260</v>
      </c>
      <c r="AH55" s="62"/>
      <c r="AI55" s="62"/>
      <c r="AJ55" s="62"/>
      <c r="AK55" s="93"/>
      <c r="AL55" s="62"/>
      <c r="AM55" s="62"/>
      <c r="AN55" s="62"/>
      <c r="AO55" s="93"/>
      <c r="AP55" s="62"/>
      <c r="AQ55" s="62"/>
      <c r="AR55" s="62"/>
      <c r="AS55" s="93"/>
      <c r="AT55" s="62"/>
      <c r="AU55" s="62"/>
      <c r="AV55" s="62"/>
      <c r="AW55" s="93"/>
      <c r="AX55" s="87">
        <f t="shared" si="8"/>
        <v>0</v>
      </c>
      <c r="AY55" s="69">
        <f t="shared" si="10"/>
        <v>0</v>
      </c>
      <c r="AZ55" s="64"/>
      <c r="BA55" s="64"/>
      <c r="BB55" s="64"/>
      <c r="BC55" s="64"/>
      <c r="BD55" s="64"/>
      <c r="BE55" s="64"/>
      <c r="BF55" s="64"/>
      <c r="BG55" s="64"/>
      <c r="BH55" s="64"/>
      <c r="BI55" s="64"/>
      <c r="BJ55" s="64"/>
      <c r="BK55" s="64"/>
    </row>
    <row r="56" spans="1:63" x14ac:dyDescent="0.25">
      <c r="A56" s="62" t="s">
        <v>261</v>
      </c>
      <c r="B56" s="62"/>
      <c r="C56" s="62"/>
      <c r="D56" s="62"/>
      <c r="E56" s="93"/>
      <c r="F56" s="62"/>
      <c r="G56" s="62"/>
      <c r="H56" s="62"/>
      <c r="I56" s="93"/>
      <c r="J56" s="62"/>
      <c r="K56" s="62"/>
      <c r="L56" s="62"/>
      <c r="M56" s="93"/>
      <c r="N56" s="62"/>
      <c r="O56" s="62"/>
      <c r="P56" s="62"/>
      <c r="Q56" s="93"/>
      <c r="R56" s="87">
        <f t="shared" si="7"/>
        <v>0</v>
      </c>
      <c r="S56" s="69">
        <f t="shared" si="9"/>
        <v>0</v>
      </c>
      <c r="T56" s="86"/>
      <c r="U56" s="86"/>
      <c r="V56" s="86"/>
      <c r="W56" s="86"/>
      <c r="X56" s="86"/>
      <c r="Y56" s="64"/>
      <c r="Z56" s="64"/>
      <c r="AA56" s="64"/>
      <c r="AB56" s="64"/>
      <c r="AC56" s="64"/>
      <c r="AD56" s="64"/>
      <c r="AE56" s="64"/>
      <c r="AG56" s="62" t="s">
        <v>261</v>
      </c>
      <c r="AH56" s="62"/>
      <c r="AI56" s="62"/>
      <c r="AJ56" s="62"/>
      <c r="AK56" s="93"/>
      <c r="AL56" s="62"/>
      <c r="AM56" s="62"/>
      <c r="AN56" s="62"/>
      <c r="AO56" s="93"/>
      <c r="AP56" s="62"/>
      <c r="AQ56" s="62"/>
      <c r="AR56" s="62"/>
      <c r="AS56" s="93"/>
      <c r="AT56" s="62"/>
      <c r="AU56" s="62"/>
      <c r="AV56" s="62"/>
      <c r="AW56" s="93"/>
      <c r="AX56" s="87">
        <f t="shared" si="8"/>
        <v>0</v>
      </c>
      <c r="AY56" s="69">
        <f t="shared" si="10"/>
        <v>0</v>
      </c>
      <c r="AZ56" s="64"/>
      <c r="BA56" s="64"/>
      <c r="BB56" s="64"/>
      <c r="BC56" s="64"/>
      <c r="BD56" s="64"/>
      <c r="BE56" s="64"/>
      <c r="BF56" s="64"/>
      <c r="BG56" s="64"/>
      <c r="BH56" s="64"/>
      <c r="BI56" s="64"/>
      <c r="BJ56" s="64"/>
      <c r="BK56" s="64"/>
    </row>
    <row r="57" spans="1:63" x14ac:dyDescent="0.25">
      <c r="A57" s="62" t="s">
        <v>262</v>
      </c>
      <c r="B57" s="62"/>
      <c r="C57" s="62"/>
      <c r="D57" s="62"/>
      <c r="E57" s="93"/>
      <c r="F57" s="62"/>
      <c r="G57" s="62"/>
      <c r="H57" s="62"/>
      <c r="I57" s="93"/>
      <c r="J57" s="62"/>
      <c r="K57" s="62"/>
      <c r="L57" s="62"/>
      <c r="M57" s="93"/>
      <c r="N57" s="62"/>
      <c r="O57" s="62"/>
      <c r="P57" s="62"/>
      <c r="Q57" s="93"/>
      <c r="R57" s="87">
        <f t="shared" si="7"/>
        <v>0</v>
      </c>
      <c r="S57" s="69">
        <f t="shared" si="9"/>
        <v>0</v>
      </c>
      <c r="T57" s="86"/>
      <c r="U57" s="86"/>
      <c r="V57" s="86"/>
      <c r="W57" s="86"/>
      <c r="X57" s="86"/>
      <c r="Y57" s="64"/>
      <c r="Z57" s="64"/>
      <c r="AA57" s="64"/>
      <c r="AB57" s="64"/>
      <c r="AC57" s="64"/>
      <c r="AD57" s="64"/>
      <c r="AE57" s="64"/>
      <c r="AG57" s="62" t="s">
        <v>262</v>
      </c>
      <c r="AH57" s="62"/>
      <c r="AI57" s="62"/>
      <c r="AJ57" s="62"/>
      <c r="AK57" s="93"/>
      <c r="AL57" s="62"/>
      <c r="AM57" s="62"/>
      <c r="AN57" s="62"/>
      <c r="AO57" s="93"/>
      <c r="AP57" s="62"/>
      <c r="AQ57" s="62"/>
      <c r="AR57" s="62"/>
      <c r="AS57" s="93"/>
      <c r="AT57" s="62"/>
      <c r="AU57" s="62"/>
      <c r="AV57" s="62"/>
      <c r="AW57" s="93"/>
      <c r="AX57" s="87">
        <f t="shared" si="8"/>
        <v>0</v>
      </c>
      <c r="AY57" s="69">
        <f t="shared" si="10"/>
        <v>0</v>
      </c>
      <c r="AZ57" s="64"/>
      <c r="BA57" s="64"/>
      <c r="BB57" s="64"/>
      <c r="BC57" s="64"/>
      <c r="BD57" s="64"/>
      <c r="BE57" s="64"/>
      <c r="BF57" s="64"/>
      <c r="BG57" s="64"/>
      <c r="BH57" s="64"/>
      <c r="BI57" s="64"/>
      <c r="BJ57" s="64"/>
      <c r="BK57" s="64"/>
    </row>
    <row r="58" spans="1:63" x14ac:dyDescent="0.25">
      <c r="A58" s="66" t="s">
        <v>263</v>
      </c>
      <c r="B58" s="63">
        <f t="shared" ref="B58:Q58" si="11">SUM(B37:B57)</f>
        <v>0</v>
      </c>
      <c r="C58" s="63">
        <f t="shared" si="11"/>
        <v>0</v>
      </c>
      <c r="D58" s="63">
        <f t="shared" si="11"/>
        <v>0</v>
      </c>
      <c r="E58" s="94">
        <f t="shared" si="11"/>
        <v>0</v>
      </c>
      <c r="F58" s="63">
        <f t="shared" si="11"/>
        <v>0</v>
      </c>
      <c r="G58" s="63">
        <f t="shared" si="11"/>
        <v>0</v>
      </c>
      <c r="H58" s="63">
        <f t="shared" si="11"/>
        <v>0</v>
      </c>
      <c r="I58" s="94">
        <f t="shared" si="11"/>
        <v>0</v>
      </c>
      <c r="J58" s="63">
        <f t="shared" si="11"/>
        <v>0</v>
      </c>
      <c r="K58" s="63">
        <f t="shared" si="11"/>
        <v>0</v>
      </c>
      <c r="L58" s="63">
        <f t="shared" si="11"/>
        <v>0</v>
      </c>
      <c r="M58" s="94">
        <f t="shared" si="11"/>
        <v>0</v>
      </c>
      <c r="N58" s="63">
        <f t="shared" si="11"/>
        <v>0</v>
      </c>
      <c r="O58" s="63">
        <f t="shared" si="11"/>
        <v>0</v>
      </c>
      <c r="P58" s="63">
        <f t="shared" si="11"/>
        <v>0</v>
      </c>
      <c r="Q58" s="94">
        <f t="shared" si="11"/>
        <v>0</v>
      </c>
      <c r="R58" s="63">
        <f t="shared" ref="R58:AE58" si="12">SUM(R37:R57)</f>
        <v>0</v>
      </c>
      <c r="S58" s="69">
        <f t="shared" si="12"/>
        <v>0</v>
      </c>
      <c r="T58" s="63">
        <f t="shared" si="12"/>
        <v>0</v>
      </c>
      <c r="U58" s="63">
        <f t="shared" si="12"/>
        <v>0</v>
      </c>
      <c r="V58" s="63">
        <f t="shared" si="12"/>
        <v>0</v>
      </c>
      <c r="W58" s="63">
        <f t="shared" si="12"/>
        <v>0</v>
      </c>
      <c r="X58" s="63">
        <f t="shared" si="12"/>
        <v>0</v>
      </c>
      <c r="Y58" s="63">
        <f t="shared" si="12"/>
        <v>0</v>
      </c>
      <c r="Z58" s="63">
        <f t="shared" si="12"/>
        <v>0</v>
      </c>
      <c r="AA58" s="63">
        <f t="shared" si="12"/>
        <v>0</v>
      </c>
      <c r="AB58" s="63">
        <f t="shared" si="12"/>
        <v>0</v>
      </c>
      <c r="AC58" s="63">
        <f t="shared" si="12"/>
        <v>0</v>
      </c>
      <c r="AD58" s="63">
        <f t="shared" si="12"/>
        <v>0</v>
      </c>
      <c r="AE58" s="63">
        <f t="shared" si="12"/>
        <v>0</v>
      </c>
      <c r="AG58" s="66" t="s">
        <v>263</v>
      </c>
      <c r="AH58" s="63">
        <f t="shared" ref="AH58:AW58" si="13">SUM(AH37:AH57)</f>
        <v>0</v>
      </c>
      <c r="AI58" s="63">
        <f t="shared" si="13"/>
        <v>0</v>
      </c>
      <c r="AJ58" s="63">
        <f t="shared" si="13"/>
        <v>0</v>
      </c>
      <c r="AK58" s="94">
        <f t="shared" si="13"/>
        <v>0</v>
      </c>
      <c r="AL58" s="63">
        <f t="shared" si="13"/>
        <v>0</v>
      </c>
      <c r="AM58" s="63">
        <f t="shared" si="13"/>
        <v>0</v>
      </c>
      <c r="AN58" s="63">
        <f t="shared" si="13"/>
        <v>0</v>
      </c>
      <c r="AO58" s="94">
        <f t="shared" si="13"/>
        <v>0</v>
      </c>
      <c r="AP58" s="63">
        <f t="shared" si="13"/>
        <v>0</v>
      </c>
      <c r="AQ58" s="63">
        <f t="shared" si="13"/>
        <v>0</v>
      </c>
      <c r="AR58" s="63">
        <f t="shared" si="13"/>
        <v>0</v>
      </c>
      <c r="AS58" s="94">
        <f t="shared" si="13"/>
        <v>0</v>
      </c>
      <c r="AT58" s="63">
        <f t="shared" si="13"/>
        <v>0</v>
      </c>
      <c r="AU58" s="63">
        <f t="shared" si="13"/>
        <v>0</v>
      </c>
      <c r="AV58" s="63">
        <f t="shared" si="13"/>
        <v>0</v>
      </c>
      <c r="AW58" s="94">
        <f t="shared" si="13"/>
        <v>0</v>
      </c>
      <c r="AX58" s="88">
        <f t="shared" ref="AX58:BK58" si="14">SUM(AX37:AX57)</f>
        <v>0</v>
      </c>
      <c r="AY58" s="70">
        <f t="shared" si="14"/>
        <v>0</v>
      </c>
      <c r="AZ58" s="63">
        <f t="shared" si="14"/>
        <v>0</v>
      </c>
      <c r="BA58" s="63">
        <f t="shared" si="14"/>
        <v>0</v>
      </c>
      <c r="BB58" s="63">
        <f t="shared" si="14"/>
        <v>0</v>
      </c>
      <c r="BC58" s="63">
        <f t="shared" si="14"/>
        <v>0</v>
      </c>
      <c r="BD58" s="63">
        <f t="shared" si="14"/>
        <v>0</v>
      </c>
      <c r="BE58" s="63">
        <f t="shared" si="14"/>
        <v>0</v>
      </c>
      <c r="BF58" s="63">
        <f t="shared" si="14"/>
        <v>0</v>
      </c>
      <c r="BG58" s="63">
        <f t="shared" si="14"/>
        <v>0</v>
      </c>
      <c r="BH58" s="63">
        <f t="shared" si="14"/>
        <v>0</v>
      </c>
      <c r="BI58" s="63">
        <f t="shared" si="14"/>
        <v>0</v>
      </c>
      <c r="BJ58" s="63">
        <f t="shared" si="14"/>
        <v>0</v>
      </c>
      <c r="BK58" s="63">
        <f t="shared" si="14"/>
        <v>0</v>
      </c>
    </row>
  </sheetData>
  <mergeCells count="44">
    <mergeCell ref="BI4:BK4"/>
    <mergeCell ref="A4:BH4"/>
    <mergeCell ref="BI1:BK1"/>
    <mergeCell ref="BI2:BK2"/>
    <mergeCell ref="BI3:BK3"/>
    <mergeCell ref="A1:BH1"/>
    <mergeCell ref="A2:BH2"/>
    <mergeCell ref="A3:BH3"/>
    <mergeCell ref="AG5:BK5"/>
    <mergeCell ref="A9:A10"/>
    <mergeCell ref="D9:E9"/>
    <mergeCell ref="H9:I9"/>
    <mergeCell ref="B6:BK6"/>
    <mergeCell ref="R9:S9"/>
    <mergeCell ref="A5:AE5"/>
    <mergeCell ref="AJ9:AK9"/>
    <mergeCell ref="AN9:AO9"/>
    <mergeCell ref="Z9:AE9"/>
    <mergeCell ref="AG9:AG10"/>
    <mergeCell ref="L9:M9"/>
    <mergeCell ref="P9:Q9"/>
    <mergeCell ref="B7:BK7"/>
    <mergeCell ref="T9:Y9"/>
    <mergeCell ref="BF35:BK35"/>
    <mergeCell ref="AR9:AS9"/>
    <mergeCell ref="AV9:AW9"/>
    <mergeCell ref="BF9:BK9"/>
    <mergeCell ref="AZ9:BE9"/>
    <mergeCell ref="AX35:AY35"/>
    <mergeCell ref="AZ35:BE35"/>
    <mergeCell ref="AX9:AY9"/>
    <mergeCell ref="A35:A36"/>
    <mergeCell ref="D35:E35"/>
    <mergeCell ref="H35:I35"/>
    <mergeCell ref="L35:M35"/>
    <mergeCell ref="P35:Q35"/>
    <mergeCell ref="AN35:AO35"/>
    <mergeCell ref="AR35:AS35"/>
    <mergeCell ref="AV35:AW35"/>
    <mergeCell ref="R35:S35"/>
    <mergeCell ref="T35:Y35"/>
    <mergeCell ref="Z35:AE35"/>
    <mergeCell ref="AG35:AG36"/>
    <mergeCell ref="AJ35:AK35"/>
  </mergeCells>
  <pageMargins left="0.7" right="0.7" top="0.75" bottom="0.75" header="0.3" footer="0.3"/>
  <pageSetup scale="1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E33"/>
  <sheetViews>
    <sheetView topLeftCell="A10" workbookViewId="0">
      <selection activeCell="G9" sqref="G9"/>
    </sheetView>
  </sheetViews>
  <sheetFormatPr baseColWidth="10" defaultColWidth="11.42578125" defaultRowHeight="15" x14ac:dyDescent="0.25"/>
  <cols>
    <col min="1" max="1" width="21" customWidth="1"/>
    <col min="2" max="4" width="20.42578125" customWidth="1"/>
    <col min="5" max="5" width="24.28515625" customWidth="1"/>
  </cols>
  <sheetData>
    <row r="1" spans="1:5" s="2" customFormat="1" ht="16.5" customHeight="1" x14ac:dyDescent="0.25">
      <c r="A1" s="413"/>
      <c r="B1" s="416" t="s">
        <v>0</v>
      </c>
      <c r="C1" s="416"/>
      <c r="D1" s="416"/>
      <c r="E1" s="122" t="s">
        <v>1</v>
      </c>
    </row>
    <row r="2" spans="1:5" s="2" customFormat="1" ht="20.25" customHeight="1" x14ac:dyDescent="0.25">
      <c r="A2" s="414"/>
      <c r="B2" s="417" t="s">
        <v>2</v>
      </c>
      <c r="C2" s="417"/>
      <c r="D2" s="417"/>
      <c r="E2" s="123" t="s">
        <v>3</v>
      </c>
    </row>
    <row r="3" spans="1:5" s="2" customFormat="1" ht="30" customHeight="1" x14ac:dyDescent="0.25">
      <c r="A3" s="414"/>
      <c r="B3" s="418" t="s">
        <v>4</v>
      </c>
      <c r="C3" s="418"/>
      <c r="D3" s="418"/>
      <c r="E3" s="123" t="s">
        <v>5</v>
      </c>
    </row>
    <row r="4" spans="1:5" s="2" customFormat="1" ht="16.5" customHeight="1" thickBot="1" x14ac:dyDescent="0.3">
      <c r="A4" s="415"/>
      <c r="B4" s="226"/>
      <c r="C4" s="226"/>
      <c r="D4" s="226"/>
      <c r="E4" s="124" t="s">
        <v>264</v>
      </c>
    </row>
    <row r="5" spans="1:5" s="2" customFormat="1" ht="9" customHeight="1" thickBot="1" x14ac:dyDescent="0.3">
      <c r="A5"/>
      <c r="B5"/>
      <c r="C5"/>
      <c r="D5"/>
      <c r="E5"/>
    </row>
    <row r="6" spans="1:5" ht="14.25" customHeight="1" x14ac:dyDescent="0.25">
      <c r="A6" s="436" t="s">
        <v>265</v>
      </c>
      <c r="B6" s="306"/>
      <c r="C6" s="306"/>
      <c r="D6" s="306"/>
      <c r="E6" s="437"/>
    </row>
    <row r="7" spans="1:5" ht="15.75" customHeight="1" thickBot="1" x14ac:dyDescent="0.3">
      <c r="A7" s="129" t="s">
        <v>266</v>
      </c>
      <c r="B7" s="130" t="s">
        <v>267</v>
      </c>
      <c r="C7" s="419" t="s">
        <v>268</v>
      </c>
      <c r="D7" s="419"/>
      <c r="E7" s="420"/>
    </row>
    <row r="8" spans="1:5" ht="120" x14ac:dyDescent="0.25">
      <c r="A8" s="430">
        <v>45345</v>
      </c>
      <c r="B8" s="154" t="s">
        <v>269</v>
      </c>
      <c r="C8" s="421" t="s">
        <v>270</v>
      </c>
      <c r="D8" s="422"/>
      <c r="E8" s="423"/>
    </row>
    <row r="9" spans="1:5" ht="75" x14ac:dyDescent="0.25">
      <c r="A9" s="431"/>
      <c r="B9" s="155" t="s">
        <v>271</v>
      </c>
      <c r="C9" s="424"/>
      <c r="D9" s="425"/>
      <c r="E9" s="426"/>
    </row>
    <row r="10" spans="1:5" ht="75" x14ac:dyDescent="0.25">
      <c r="A10" s="431"/>
      <c r="B10" s="155" t="s">
        <v>272</v>
      </c>
      <c r="C10" s="424"/>
      <c r="D10" s="425"/>
      <c r="E10" s="426"/>
    </row>
    <row r="11" spans="1:5" ht="105" x14ac:dyDescent="0.25">
      <c r="A11" s="432"/>
      <c r="B11" s="155" t="s">
        <v>273</v>
      </c>
      <c r="C11" s="427"/>
      <c r="D11" s="428"/>
      <c r="E11" s="429"/>
    </row>
    <row r="12" spans="1:5" x14ac:dyDescent="0.25">
      <c r="A12" s="126"/>
      <c r="B12" s="125"/>
      <c r="C12" s="410"/>
      <c r="D12" s="411"/>
      <c r="E12" s="412"/>
    </row>
    <row r="13" spans="1:5" x14ac:dyDescent="0.25">
      <c r="A13" s="126"/>
      <c r="B13" s="125"/>
      <c r="C13" s="410"/>
      <c r="D13" s="411"/>
      <c r="E13" s="412"/>
    </row>
    <row r="14" spans="1:5" x14ac:dyDescent="0.25">
      <c r="A14" s="126"/>
      <c r="B14" s="125"/>
      <c r="C14" s="410"/>
      <c r="D14" s="411"/>
      <c r="E14" s="412"/>
    </row>
    <row r="15" spans="1:5" x14ac:dyDescent="0.25">
      <c r="A15" s="126"/>
      <c r="B15" s="125"/>
      <c r="C15" s="410"/>
      <c r="D15" s="411"/>
      <c r="E15" s="412"/>
    </row>
    <row r="16" spans="1:5" x14ac:dyDescent="0.25">
      <c r="A16" s="126"/>
      <c r="B16" s="125"/>
      <c r="C16" s="410"/>
      <c r="D16" s="411"/>
      <c r="E16" s="412"/>
    </row>
    <row r="17" spans="1:5" x14ac:dyDescent="0.25">
      <c r="A17" s="126"/>
      <c r="B17" s="125"/>
      <c r="C17" s="410"/>
      <c r="D17" s="411"/>
      <c r="E17" s="412"/>
    </row>
    <row r="18" spans="1:5" x14ac:dyDescent="0.25">
      <c r="A18" s="126"/>
      <c r="B18" s="125"/>
      <c r="C18" s="410"/>
      <c r="D18" s="411"/>
      <c r="E18" s="412"/>
    </row>
    <row r="19" spans="1:5" x14ac:dyDescent="0.25">
      <c r="A19" s="126"/>
      <c r="B19" s="125"/>
      <c r="C19" s="410"/>
      <c r="D19" s="411"/>
      <c r="E19" s="412"/>
    </row>
    <row r="20" spans="1:5" x14ac:dyDescent="0.25">
      <c r="A20" s="126"/>
      <c r="B20" s="125"/>
      <c r="C20" s="410"/>
      <c r="D20" s="411"/>
      <c r="E20" s="412"/>
    </row>
    <row r="21" spans="1:5" x14ac:dyDescent="0.25">
      <c r="A21" s="126"/>
      <c r="B21" s="125"/>
      <c r="C21" s="410"/>
      <c r="D21" s="411"/>
      <c r="E21" s="412"/>
    </row>
    <row r="22" spans="1:5" x14ac:dyDescent="0.25">
      <c r="A22" s="126"/>
      <c r="B22" s="125"/>
      <c r="C22" s="410"/>
      <c r="D22" s="411"/>
      <c r="E22" s="412"/>
    </row>
    <row r="23" spans="1:5" x14ac:dyDescent="0.25">
      <c r="A23" s="126"/>
      <c r="B23" s="125"/>
      <c r="C23" s="410"/>
      <c r="D23" s="411"/>
      <c r="E23" s="412"/>
    </row>
    <row r="24" spans="1:5" x14ac:dyDescent="0.25">
      <c r="A24" s="126"/>
      <c r="B24" s="125"/>
      <c r="C24" s="410"/>
      <c r="D24" s="411"/>
      <c r="E24" s="412"/>
    </row>
    <row r="25" spans="1:5" x14ac:dyDescent="0.25">
      <c r="A25" s="126"/>
      <c r="B25" s="125"/>
      <c r="C25" s="410"/>
      <c r="D25" s="411"/>
      <c r="E25" s="412"/>
    </row>
    <row r="26" spans="1:5" x14ac:dyDescent="0.25">
      <c r="A26" s="126"/>
      <c r="B26" s="125"/>
      <c r="C26" s="410"/>
      <c r="D26" s="411"/>
      <c r="E26" s="412"/>
    </row>
    <row r="27" spans="1:5" x14ac:dyDescent="0.25">
      <c r="A27" s="126"/>
      <c r="B27" s="125"/>
      <c r="C27" s="410"/>
      <c r="D27" s="411"/>
      <c r="E27" s="412"/>
    </row>
    <row r="28" spans="1:5" x14ac:dyDescent="0.25">
      <c r="A28" s="126"/>
      <c r="B28" s="125"/>
      <c r="C28" s="410"/>
      <c r="D28" s="411"/>
      <c r="E28" s="412"/>
    </row>
    <row r="29" spans="1:5" x14ac:dyDescent="0.25">
      <c r="A29" s="126"/>
      <c r="B29" s="125"/>
      <c r="C29" s="410"/>
      <c r="D29" s="411"/>
      <c r="E29" s="412"/>
    </row>
    <row r="30" spans="1:5" x14ac:dyDescent="0.25">
      <c r="A30" s="126"/>
      <c r="B30" s="125"/>
      <c r="C30" s="410"/>
      <c r="D30" s="411"/>
      <c r="E30" s="412"/>
    </row>
    <row r="31" spans="1:5" x14ac:dyDescent="0.25">
      <c r="A31" s="126"/>
      <c r="B31" s="125"/>
      <c r="C31" s="410"/>
      <c r="D31" s="411"/>
      <c r="E31" s="412"/>
    </row>
    <row r="32" spans="1:5" x14ac:dyDescent="0.25">
      <c r="A32" s="126"/>
      <c r="B32" s="125"/>
      <c r="C32" s="410"/>
      <c r="D32" s="411"/>
      <c r="E32" s="412"/>
    </row>
    <row r="33" spans="1:5" ht="15.75" thickBot="1" x14ac:dyDescent="0.3">
      <c r="A33" s="127"/>
      <c r="B33" s="128"/>
      <c r="C33" s="433"/>
      <c r="D33" s="434"/>
      <c r="E33" s="435"/>
    </row>
  </sheetData>
  <mergeCells count="30">
    <mergeCell ref="C33:E33"/>
    <mergeCell ref="A6:E6"/>
    <mergeCell ref="C23:E23"/>
    <mergeCell ref="C24:E24"/>
    <mergeCell ref="C25:E25"/>
    <mergeCell ref="C26:E26"/>
    <mergeCell ref="C21:E21"/>
    <mergeCell ref="C22:E22"/>
    <mergeCell ref="C29:E29"/>
    <mergeCell ref="C30:E30"/>
    <mergeCell ref="C31:E31"/>
    <mergeCell ref="C32:E32"/>
    <mergeCell ref="C13:E13"/>
    <mergeCell ref="C14:E14"/>
    <mergeCell ref="C15:E15"/>
    <mergeCell ref="C16:E16"/>
    <mergeCell ref="C27:E27"/>
    <mergeCell ref="C28:E28"/>
    <mergeCell ref="C17:E17"/>
    <mergeCell ref="C18:E18"/>
    <mergeCell ref="C19:E19"/>
    <mergeCell ref="C20:E20"/>
    <mergeCell ref="C12:E12"/>
    <mergeCell ref="A1:A4"/>
    <mergeCell ref="B1:D1"/>
    <mergeCell ref="B2:D2"/>
    <mergeCell ref="B3:D4"/>
    <mergeCell ref="C7:E7"/>
    <mergeCell ref="C8:E11"/>
    <mergeCell ref="A8:A11"/>
  </mergeCells>
  <pageMargins left="0.7" right="0.7" top="0.75" bottom="0.75" header="0.3" footer="0.3"/>
  <pageSetup scale="79" orientation="portrait" horizontalDpi="0" verticalDpi="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D66EF4D399EC643B805E1B81FD7DB08" ma:contentTypeVersion="12" ma:contentTypeDescription="Crear nuevo documento." ma:contentTypeScope="" ma:versionID="8758c92883161d98d57f9ca4ab170ef5">
  <xsd:schema xmlns:xsd="http://www.w3.org/2001/XMLSchema" xmlns:xs="http://www.w3.org/2001/XMLSchema" xmlns:p="http://schemas.microsoft.com/office/2006/metadata/properties" xmlns:ns3="bea38547-d34c-4dfd-b958-4ddc302b48de" xmlns:ns4="fe9e2b3d-4c1d-4923-bca8-f2013ad4d455" targetNamespace="http://schemas.microsoft.com/office/2006/metadata/properties" ma:root="true" ma:fieldsID="8686ed13af4d6fc26ce55cddea3b7fe2" ns3:_="" ns4:_="">
    <xsd:import namespace="bea38547-d34c-4dfd-b958-4ddc302b48de"/>
    <xsd:import namespace="fe9e2b3d-4c1d-4923-bca8-f2013ad4d45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a38547-d34c-4dfd-b958-4ddc302b48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9e2b3d-4c1d-4923-bca8-f2013ad4d45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BE2B49-65C1-4DB6-80BB-19CCA2412B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a38547-d34c-4dfd-b958-4ddc302b48de"/>
    <ds:schemaRef ds:uri="fe9e2b3d-4c1d-4923-bca8-f2013ad4d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2E8B72-858C-4889-8960-E361352B4DB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6725F5B-FF5C-430D-AB20-F37D6003DD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8</vt:i4>
      </vt:variant>
    </vt:vector>
  </HeadingPairs>
  <TitlesOfParts>
    <vt:vector size="19" baseType="lpstr">
      <vt:lpstr>Metas 1 Orientacion y asesoría</vt:lpstr>
      <vt:lpstr>Metas 2 Representacion juridica</vt:lpstr>
      <vt:lpstr>Metas 4 Ruta integral</vt:lpstr>
      <vt:lpstr>Meta5 Seguimiento RutaIntegral</vt:lpstr>
      <vt:lpstr>Meta 6 URI</vt:lpstr>
      <vt:lpstr>Meta 8 Ini_Regulatoria</vt:lpstr>
      <vt:lpstr>Indicadores PA</vt:lpstr>
      <vt:lpstr>Territorialización PA</vt:lpstr>
      <vt:lpstr>Control de Cambios</vt:lpstr>
      <vt:lpstr>Hoja1</vt:lpstr>
      <vt:lpstr>LISTAS</vt:lpstr>
      <vt:lpstr>'Control de Cambios'!Área_de_impresión</vt:lpstr>
      <vt:lpstr>'Indicadores PA'!Área_de_impresión</vt:lpstr>
      <vt:lpstr>'Meta 6 URI'!Área_de_impresión</vt:lpstr>
      <vt:lpstr>'Meta 8 Ini_Regulatoria'!Área_de_impresión</vt:lpstr>
      <vt:lpstr>'Meta5 Seguimiento RutaIntegral'!Área_de_impresión</vt:lpstr>
      <vt:lpstr>'Metas 1 Orientacion y asesoría'!Área_de_impresión</vt:lpstr>
      <vt:lpstr>'Metas 2 Representacion juridica'!Área_de_impresión</vt:lpstr>
      <vt:lpstr>'Metas 4 Ruta integral'!Área_de_impresión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fhinestroza</dc:creator>
  <cp:keywords/>
  <dc:description/>
  <cp:lastModifiedBy>Cindy Rocio Lopez Villanueva</cp:lastModifiedBy>
  <cp:revision/>
  <dcterms:created xsi:type="dcterms:W3CDTF">2011-04-26T22:16:52Z</dcterms:created>
  <dcterms:modified xsi:type="dcterms:W3CDTF">2024-05-08T23:48:06Z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0x010100CD66EF4D399EC643B805E1B81FD7DB08</vt:lpwstr>
  </property>
</Properties>
</file>