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C:\Users\mgil\OneDrive - Secretaria Distrital De La Mujer\Mis archivos\01. SECRETARIA DISTRITAR DE LA MUJER\2024\01. SEGUIMIENTO PI\7718\"/>
    </mc:Choice>
  </mc:AlternateContent>
  <xr:revisionPtr revIDLastSave="0" documentId="13_ncr:1_{36C02D03-F361-4A23-A321-5C8B0141CC16}" xr6:coauthVersionLast="47" xr6:coauthVersionMax="47" xr10:uidLastSave="{00000000-0000-0000-0000-000000000000}"/>
  <bookViews>
    <workbookView xWindow="-120" yWindow="-120" windowWidth="20730" windowHeight="11160" activeTab="7" xr2:uid="{00000000-000D-0000-FFFF-FFFF00000000}"/>
  </bookViews>
  <sheets>
    <sheet name="Meta 1" sheetId="40" r:id="rId1"/>
    <sheet name="Meta 2" sheetId="42" r:id="rId2"/>
    <sheet name="Meta 3" sheetId="43" r:id="rId3"/>
    <sheet name="Meta 4" sheetId="44" r:id="rId4"/>
    <sheet name="Meta 5" sheetId="45" r:id="rId5"/>
    <sheet name="Meta 6" sheetId="46" r:id="rId6"/>
    <sheet name="Meta 7" sheetId="47" r:id="rId7"/>
    <sheet name="Indicadores PA" sheetId="36" r:id="rId8"/>
    <sheet name="Territorialización PA" sheetId="37" r:id="rId9"/>
    <sheet name="Control de Cambios" sheetId="41" r:id="rId10"/>
    <sheet name="LISTAS" sheetId="38" state="hidden" r:id="rId11"/>
  </sheets>
  <definedNames>
    <definedName name="_xlnm._FilterDatabase" localSheetId="7" hidden="1">'Indicadores PA'!$A$12:$BB$12</definedName>
    <definedName name="_xlnm.Print_Area" localSheetId="0">'Meta 1'!$A$1:$AE$44</definedName>
    <definedName name="_xlnm.Print_Area" localSheetId="1">'Meta 2'!$A$1:$AE$46</definedName>
    <definedName name="_xlnm.Print_Area" localSheetId="2">'Meta 3'!$A$1:$AE$46</definedName>
    <definedName name="_xlnm.Print_Area" localSheetId="3">'Meta 4'!$A$1:$AE$46</definedName>
    <definedName name="_xlnm.Print_Area" localSheetId="4">'Meta 5'!$A$1:$AE$42</definedName>
    <definedName name="_xlnm.Print_Area" localSheetId="5">'Meta 6'!$A$1:$AE$47</definedName>
    <definedName name="_xlnm.Print_Area" localSheetId="6">'Meta 7'!$A$1:$AE$44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1" i="37" l="1"/>
  <c r="AJ32" i="37"/>
  <c r="AI32" i="37"/>
  <c r="AX39" i="37"/>
  <c r="AJ60" i="37"/>
  <c r="AW15" i="36"/>
  <c r="S22" i="47"/>
  <c r="S24" i="47"/>
  <c r="S23" i="46"/>
  <c r="S25" i="46"/>
  <c r="S24" i="45"/>
  <c r="S22" i="45"/>
  <c r="S24" i="44"/>
  <c r="S22" i="44"/>
  <c r="O25" i="44"/>
  <c r="S22" i="43"/>
  <c r="S24" i="43"/>
  <c r="O23" i="43"/>
  <c r="O25" i="43"/>
  <c r="AD25" i="42"/>
  <c r="S24" i="42"/>
  <c r="S22" i="42"/>
  <c r="O25" i="42"/>
  <c r="AE23" i="40"/>
  <c r="AD25" i="40"/>
  <c r="AD23" i="40"/>
  <c r="S24" i="40"/>
  <c r="S22" i="40"/>
  <c r="O25" i="40"/>
  <c r="P36" i="47"/>
  <c r="AX12" i="37"/>
  <c r="AX13" i="37"/>
  <c r="AX14" i="37"/>
  <c r="AX15" i="37"/>
  <c r="AX16" i="37"/>
  <c r="AX17" i="37"/>
  <c r="AX18" i="37"/>
  <c r="AX19" i="37"/>
  <c r="AX20" i="37"/>
  <c r="AX21" i="37"/>
  <c r="AX22" i="37"/>
  <c r="AX23" i="37"/>
  <c r="AX24" i="37"/>
  <c r="AX25" i="37"/>
  <c r="AX26" i="37"/>
  <c r="AX27" i="37"/>
  <c r="AX28" i="37"/>
  <c r="AX29" i="37"/>
  <c r="AX30" i="37"/>
  <c r="AX31" i="37"/>
  <c r="C24" i="47"/>
  <c r="D24" i="47"/>
  <c r="E24" i="47"/>
  <c r="F24" i="47"/>
  <c r="G24" i="47"/>
  <c r="H24" i="47"/>
  <c r="I24" i="47"/>
  <c r="J24" i="47"/>
  <c r="K24" i="47"/>
  <c r="L24" i="47"/>
  <c r="M24" i="47"/>
  <c r="B24" i="47"/>
  <c r="C25" i="46"/>
  <c r="D25" i="46"/>
  <c r="E25" i="46"/>
  <c r="F25" i="46"/>
  <c r="G25" i="46"/>
  <c r="H25" i="46"/>
  <c r="I25" i="46"/>
  <c r="J25" i="46"/>
  <c r="K25" i="46"/>
  <c r="L25" i="46"/>
  <c r="M25" i="46"/>
  <c r="B25" i="46"/>
  <c r="C24" i="45"/>
  <c r="D24" i="45"/>
  <c r="E24" i="45"/>
  <c r="F24" i="45"/>
  <c r="G24" i="45"/>
  <c r="H24" i="45"/>
  <c r="I24" i="45"/>
  <c r="J24" i="45"/>
  <c r="K24" i="45"/>
  <c r="L24" i="45"/>
  <c r="M24" i="45"/>
  <c r="B24" i="45"/>
  <c r="C24" i="44"/>
  <c r="D24" i="44"/>
  <c r="E24" i="44"/>
  <c r="F24" i="44"/>
  <c r="G24" i="44"/>
  <c r="H24" i="44"/>
  <c r="I24" i="44"/>
  <c r="J24" i="44"/>
  <c r="K24" i="44"/>
  <c r="L24" i="44"/>
  <c r="M24" i="44"/>
  <c r="B24" i="44"/>
  <c r="F24" i="43"/>
  <c r="G24" i="43"/>
  <c r="H24" i="43"/>
  <c r="I24" i="43"/>
  <c r="J24" i="43"/>
  <c r="K24" i="43"/>
  <c r="L24" i="43"/>
  <c r="M24" i="43"/>
  <c r="C24" i="40"/>
  <c r="D24" i="40"/>
  <c r="E24" i="40"/>
  <c r="F24" i="40"/>
  <c r="G24" i="40"/>
  <c r="H24" i="40"/>
  <c r="I24" i="40"/>
  <c r="J24" i="40"/>
  <c r="K24" i="40"/>
  <c r="L24" i="40"/>
  <c r="M24" i="40"/>
  <c r="B24" i="40"/>
  <c r="AX32" i="37" l="1"/>
  <c r="AX40" i="37"/>
  <c r="AX41" i="37"/>
  <c r="AX42" i="37"/>
  <c r="AX43" i="37"/>
  <c r="AX44" i="37"/>
  <c r="AX45" i="37"/>
  <c r="AX46" i="37"/>
  <c r="AX47" i="37"/>
  <c r="AX48" i="37"/>
  <c r="AX49" i="37"/>
  <c r="AX50" i="37"/>
  <c r="AX51" i="37"/>
  <c r="AX52" i="37"/>
  <c r="AX53" i="37"/>
  <c r="AX54" i="37"/>
  <c r="AX55" i="37"/>
  <c r="AX56" i="37"/>
  <c r="AX57" i="37"/>
  <c r="AX58" i="37"/>
  <c r="AX59" i="37"/>
  <c r="AI60" i="37"/>
  <c r="B60" i="37"/>
  <c r="R12" i="37"/>
  <c r="R13" i="37"/>
  <c r="R14" i="37"/>
  <c r="R15" i="37"/>
  <c r="R16" i="37"/>
  <c r="R17" i="37"/>
  <c r="R18" i="37"/>
  <c r="R19" i="37"/>
  <c r="R20" i="37"/>
  <c r="R21" i="37"/>
  <c r="R22" i="37"/>
  <c r="R23" i="37"/>
  <c r="R24" i="37"/>
  <c r="R25" i="37"/>
  <c r="R26" i="37"/>
  <c r="R27" i="37"/>
  <c r="R28" i="37"/>
  <c r="R29" i="37"/>
  <c r="R30" i="37"/>
  <c r="R31" i="37"/>
  <c r="R11" i="37"/>
  <c r="R40" i="37"/>
  <c r="R41" i="37"/>
  <c r="R42" i="37"/>
  <c r="R43" i="37"/>
  <c r="R44" i="37"/>
  <c r="R45" i="37"/>
  <c r="R46" i="37"/>
  <c r="R47" i="37"/>
  <c r="R48" i="37"/>
  <c r="R49" i="37"/>
  <c r="R50" i="37"/>
  <c r="R51" i="37"/>
  <c r="R52" i="37"/>
  <c r="R53" i="37"/>
  <c r="R54" i="37"/>
  <c r="R55" i="37"/>
  <c r="R56" i="37"/>
  <c r="R57" i="37"/>
  <c r="R58" i="37"/>
  <c r="R59" i="37"/>
  <c r="R39" i="37"/>
  <c r="AX60" i="37" l="1"/>
  <c r="AV19" i="36"/>
  <c r="AW19" i="36" s="1"/>
  <c r="AV18" i="36"/>
  <c r="AV17" i="36"/>
  <c r="AW17" i="36" s="1"/>
  <c r="AV16" i="36"/>
  <c r="AW16" i="36" s="1"/>
  <c r="P36" i="44"/>
  <c r="P36" i="43"/>
  <c r="P36" i="42"/>
  <c r="P36" i="40"/>
  <c r="P35" i="43" l="1"/>
  <c r="P44" i="40"/>
  <c r="P43" i="40"/>
  <c r="D24" i="42"/>
  <c r="M24" i="42"/>
  <c r="L24" i="42"/>
  <c r="K24" i="42"/>
  <c r="J24" i="42"/>
  <c r="I24" i="42"/>
  <c r="H24" i="42"/>
  <c r="G24" i="42"/>
  <c r="F24" i="42"/>
  <c r="E24" i="42"/>
  <c r="C24" i="42"/>
  <c r="B24" i="42"/>
  <c r="C24" i="43" l="1"/>
  <c r="D24" i="43"/>
  <c r="E24" i="43"/>
  <c r="B24" i="43"/>
  <c r="W24" i="47"/>
  <c r="V24" i="47"/>
  <c r="U24" i="47"/>
  <c r="T24" i="47"/>
  <c r="W25" i="46"/>
  <c r="V25" i="46"/>
  <c r="U25" i="46"/>
  <c r="T25" i="46"/>
  <c r="W24" i="45"/>
  <c r="V24" i="45"/>
  <c r="U24" i="45"/>
  <c r="T24" i="45"/>
  <c r="W24" i="44"/>
  <c r="V24" i="44"/>
  <c r="U24" i="44"/>
  <c r="T24" i="44"/>
  <c r="R22" i="44"/>
  <c r="W24" i="43"/>
  <c r="V24" i="43"/>
  <c r="U24" i="43"/>
  <c r="T24" i="43"/>
  <c r="R22" i="43"/>
  <c r="W24" i="40"/>
  <c r="V24" i="40"/>
  <c r="U24" i="40"/>
  <c r="T24" i="40"/>
  <c r="W24" i="42"/>
  <c r="V24" i="42"/>
  <c r="U24" i="42"/>
  <c r="T24" i="42"/>
  <c r="P35" i="44" l="1"/>
  <c r="AC23" i="47"/>
  <c r="AD23" i="47" s="1"/>
  <c r="AC24" i="47"/>
  <c r="AC25" i="47"/>
  <c r="AD25" i="47" s="1"/>
  <c r="AC22" i="47"/>
  <c r="N23" i="47"/>
  <c r="N24" i="47"/>
  <c r="N25" i="47"/>
  <c r="N22" i="47"/>
  <c r="AC24" i="46"/>
  <c r="AD24" i="46" s="1"/>
  <c r="AC25" i="46"/>
  <c r="AC26" i="46"/>
  <c r="AD26" i="46" s="1"/>
  <c r="AC23" i="46"/>
  <c r="N26" i="46"/>
  <c r="O25" i="47" l="1"/>
  <c r="AE25" i="47"/>
  <c r="AE23" i="47"/>
  <c r="AE26" i="46"/>
  <c r="AE24" i="46"/>
  <c r="N24" i="46"/>
  <c r="N25" i="46"/>
  <c r="N23" i="46"/>
  <c r="O26" i="46" s="1"/>
  <c r="AC23" i="45"/>
  <c r="AD23" i="45" s="1"/>
  <c r="AC24" i="45"/>
  <c r="AC25" i="45"/>
  <c r="AD25" i="45" s="1"/>
  <c r="AC22" i="45"/>
  <c r="N23" i="45"/>
  <c r="N24" i="45"/>
  <c r="N25" i="45"/>
  <c r="N22" i="45"/>
  <c r="AC23" i="44"/>
  <c r="AD23" i="44" s="1"/>
  <c r="AC24" i="44"/>
  <c r="AC25" i="44"/>
  <c r="AD25" i="44" s="1"/>
  <c r="AC22" i="44"/>
  <c r="N23" i="44"/>
  <c r="N24" i="44"/>
  <c r="N25" i="44"/>
  <c r="N22" i="44"/>
  <c r="AE25" i="45" l="1"/>
  <c r="AE23" i="45"/>
  <c r="AE25" i="44"/>
  <c r="O25" i="45"/>
  <c r="AE23" i="44"/>
  <c r="AC23" i="43"/>
  <c r="AD23" i="43" s="1"/>
  <c r="AC24" i="43"/>
  <c r="AC25" i="43"/>
  <c r="AD25" i="43" s="1"/>
  <c r="AC22" i="43"/>
  <c r="N23" i="43"/>
  <c r="N24" i="43"/>
  <c r="N25" i="43"/>
  <c r="N22" i="43"/>
  <c r="AE23" i="43" l="1"/>
  <c r="AE25" i="43"/>
  <c r="AC23" i="42"/>
  <c r="AD23" i="42" s="1"/>
  <c r="AC24" i="42"/>
  <c r="AC25" i="42"/>
  <c r="AC22" i="42"/>
  <c r="N23" i="42"/>
  <c r="N24" i="42"/>
  <c r="N25" i="42"/>
  <c r="N22" i="42"/>
  <c r="N23" i="40"/>
  <c r="N24" i="40"/>
  <c r="N25" i="40"/>
  <c r="AE25" i="42" l="1"/>
  <c r="AE23" i="42"/>
  <c r="AW18" i="36"/>
  <c r="N22" i="40" l="1"/>
  <c r="AC25" i="40"/>
  <c r="AC24" i="40"/>
  <c r="AC23" i="40"/>
  <c r="AC22" i="40"/>
  <c r="AE25" i="40" l="1"/>
  <c r="AW14" i="36"/>
  <c r="AW13" i="36"/>
  <c r="U15" i="36"/>
  <c r="T15" i="36"/>
  <c r="P44" i="47" l="1"/>
  <c r="P43" i="47"/>
  <c r="P42" i="47"/>
  <c r="P41" i="47"/>
  <c r="P35" i="47"/>
  <c r="P30" i="47"/>
  <c r="P47" i="46"/>
  <c r="P46" i="46"/>
  <c r="P45" i="46"/>
  <c r="P44" i="46"/>
  <c r="P43" i="46"/>
  <c r="P42" i="46"/>
  <c r="P31" i="46"/>
  <c r="P42" i="45"/>
  <c r="P41" i="45"/>
  <c r="P30" i="45"/>
  <c r="P46" i="44"/>
  <c r="P45" i="44"/>
  <c r="P44" i="44"/>
  <c r="P43" i="44"/>
  <c r="P42" i="44"/>
  <c r="P41" i="44"/>
  <c r="P30" i="44"/>
  <c r="P46" i="43"/>
  <c r="P45" i="43"/>
  <c r="P44" i="43"/>
  <c r="P43" i="43"/>
  <c r="P42" i="43"/>
  <c r="P41" i="43"/>
  <c r="P30" i="43"/>
  <c r="P46" i="42"/>
  <c r="P45" i="42"/>
  <c r="P44" i="42"/>
  <c r="P43" i="42"/>
  <c r="P30" i="42"/>
  <c r="P35" i="40" l="1"/>
  <c r="P42" i="40"/>
  <c r="P41" i="40"/>
  <c r="P30"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00000000-0006-0000-0000-000001000000}">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0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000-000003000000}">
      <text>
        <r>
          <rPr>
            <b/>
            <sz val="9"/>
            <color rgb="FF000000"/>
            <rFont val="Tahoma"/>
            <family val="2"/>
          </rPr>
          <t>Daniel Avendaño:</t>
        </r>
        <r>
          <rPr>
            <sz val="9"/>
            <color rgb="FF000000"/>
            <rFont val="Tahoma"/>
            <family val="2"/>
          </rPr>
          <t xml:space="preserve">
</t>
        </r>
        <r>
          <rPr>
            <sz val="9"/>
            <color rgb="FF000000"/>
            <rFont val="Tahoma"/>
            <family val="2"/>
          </rPr>
          <t>Valor de la reserva constituida al inicio de la vigencia</t>
        </r>
      </text>
    </comment>
    <comment ref="AD21" authorId="0" shapeId="0" xr:uid="{00000000-0006-0000-00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0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0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0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0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F6E4355E-691A-4736-96B7-4F08E6B4EE3E}">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1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1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1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1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1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1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1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913298B0-EAEA-4C02-89D8-4BEB389B5CAF}">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2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2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2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2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2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2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2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CF48C1C5-86A2-4CF5-836E-2E649FF17D1A}">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3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3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3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3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3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3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3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1EB9CBA2-7DDE-4DAB-A8E5-8CA23556C806}">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4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4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4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4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4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4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4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2F4784C2-E051-4A76-8AC2-594EF3E9EB73}">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5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500-000003000000}">
      <text>
        <r>
          <rPr>
            <b/>
            <sz val="9"/>
            <color indexed="81"/>
            <rFont val="Tahoma"/>
            <family val="2"/>
          </rPr>
          <t>Daniel Avendaño:</t>
        </r>
        <r>
          <rPr>
            <sz val="9"/>
            <color indexed="81"/>
            <rFont val="Tahoma"/>
            <family val="2"/>
          </rPr>
          <t xml:space="preserve">
Valor de la reserva constituida al inicio de la vigencia</t>
        </r>
      </text>
    </comment>
    <comment ref="P21" authorId="0" shapeId="0" xr:uid="{00000000-0006-0000-05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5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5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5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500-000008000000}">
      <text>
        <r>
          <rPr>
            <b/>
            <sz val="9"/>
            <color indexed="81"/>
            <rFont val="Tahoma"/>
            <family val="2"/>
          </rPr>
          <t>Daniel Avendaño:</t>
        </r>
        <r>
          <rPr>
            <sz val="9"/>
            <color indexed="81"/>
            <rFont val="Tahoma"/>
            <family val="2"/>
          </rPr>
          <t xml:space="preserve">
Ejecución de los giros de la reserva para mes</t>
        </r>
      </text>
    </comment>
    <comment ref="A26" authorId="0" shapeId="0" xr:uid="{00000000-0006-0000-0500-000009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88582E3B-4487-44B1-AD9F-F5CE7245E359}">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6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6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6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6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6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6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6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 Office User</author>
    <author>Daniel Avendaño</author>
    <author>ANGELA MARCELA FORERO RUIZ</author>
  </authors>
  <commentList>
    <comment ref="AX5" authorId="0" shapeId="0" xr:uid="{00000000-0006-0000-0700-000001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Y5" authorId="1" shapeId="0" xr:uid="{00000000-0006-0000-0700-000002000000}">
      <text>
        <r>
          <rPr>
            <b/>
            <sz val="9"/>
            <color indexed="81"/>
            <rFont val="Tahoma"/>
            <family val="2"/>
          </rPr>
          <t>Daniel Avendaño:</t>
        </r>
        <r>
          <rPr>
            <sz val="9"/>
            <color indexed="81"/>
            <rFont val="Tahoma"/>
            <family val="2"/>
          </rPr>
          <t xml:space="preserve">
En este campo se pone el link o la ruta donde se puede consultar las evidencias que soportan la ejecución de las actividades.</t>
        </r>
      </text>
    </comment>
    <comment ref="AZ5" authorId="0" shapeId="0" xr:uid="{00000000-0006-0000-0700-000003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BA5" authorId="0" shapeId="0" xr:uid="{00000000-0006-0000-0700-000004000000}">
      <text>
        <r>
          <rPr>
            <b/>
            <sz val="10"/>
            <color indexed="8"/>
            <rFont val="Tahoma"/>
            <family val="2"/>
          </rPr>
          <t>Microsoft Office User:</t>
        </r>
        <r>
          <rPr>
            <sz val="10"/>
            <color indexed="8"/>
            <rFont val="Tahoma"/>
            <family val="2"/>
          </rPr>
          <t xml:space="preserve">
</t>
        </r>
        <r>
          <rPr>
            <sz val="10"/>
            <color indexed="8"/>
            <rFont val="Tahoma"/>
            <family val="2"/>
          </rPr>
          <t>Relacionar el detalle del retraso, en coherencia con la programación de cada periodo. De presentarse esta situación es obligatorio diligenciar este campo.</t>
        </r>
      </text>
    </comment>
    <comment ref="BB5" authorId="0" shapeId="0" xr:uid="{00000000-0006-0000-0700-000005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de las alternativas de solución </t>
        </r>
      </text>
    </comment>
    <comment ref="A11" authorId="0" shapeId="0" xr:uid="{00000000-0006-0000-0700-000006000000}">
      <text>
        <r>
          <rPr>
            <b/>
            <sz val="10"/>
            <color indexed="8"/>
            <rFont val="Tahoma"/>
            <family val="2"/>
          </rPr>
          <t>Microsoft Office User:</t>
        </r>
        <r>
          <rPr>
            <sz val="10"/>
            <color indexed="8"/>
            <rFont val="Tahoma"/>
            <family val="2"/>
          </rPr>
          <t xml:space="preserve">
</t>
        </r>
        <r>
          <rPr>
            <sz val="10"/>
            <color indexed="8"/>
            <rFont val="Tahoma"/>
            <family val="2"/>
          </rPr>
          <t xml:space="preserve">Seleccionar el nivel del indicador a reportar y relacionar el código asignado del indicador a medir segun: SEGPLAN, PMR, número de actividad, etc). La codificación se puede consultar en la pestaña de  generalidades.
</t>
        </r>
      </text>
    </comment>
    <comment ref="I11" authorId="0" shapeId="0" xr:uid="{00000000-0006-0000-0700-000007000000}">
      <text>
        <r>
          <rPr>
            <b/>
            <sz val="10"/>
            <color indexed="8"/>
            <rFont val="Tahoma"/>
            <family val="2"/>
          </rPr>
          <t>Microsoft Office User:</t>
        </r>
        <r>
          <rPr>
            <sz val="10"/>
            <color indexed="8"/>
            <rFont val="Tahoma"/>
            <family val="2"/>
          </rPr>
          <t xml:space="preserve">
</t>
        </r>
        <r>
          <rPr>
            <sz val="10"/>
            <color indexed="8"/>
            <rFont val="Tahoma"/>
            <family val="2"/>
          </rPr>
          <t xml:space="preserve">Corresponde a la meta PDD o meta proyecto articulada con el indicador a medir.
</t>
        </r>
        <r>
          <rPr>
            <sz val="10"/>
            <color indexed="8"/>
            <rFont val="Tahoma"/>
            <family val="2"/>
          </rPr>
          <t xml:space="preserve">Así mismo se podrá establecer una meta nueva en caso de evidenciar la necesidad. </t>
        </r>
      </text>
    </comment>
    <comment ref="J11" authorId="0" shapeId="0" xr:uid="{00000000-0006-0000-0700-000008000000}">
      <text>
        <r>
          <rPr>
            <b/>
            <sz val="10"/>
            <color indexed="8"/>
            <rFont val="Tahoma"/>
            <family val="2"/>
          </rPr>
          <t>Microsoft Office User:</t>
        </r>
        <r>
          <rPr>
            <sz val="10"/>
            <color indexed="8"/>
            <rFont val="Tahoma"/>
            <family val="2"/>
          </rPr>
          <t xml:space="preserve">
</t>
        </r>
        <r>
          <rPr>
            <sz val="10"/>
            <color indexed="8"/>
            <rFont val="Tahoma"/>
            <family val="2"/>
          </rPr>
          <t xml:space="preserve">Detallar la expresión cualitativa del indicador.
</t>
        </r>
        <r>
          <rPr>
            <sz val="10"/>
            <color indexed="8"/>
            <rFont val="Tahoma"/>
            <family val="2"/>
          </rPr>
          <t>Objeto + condición deseada del objeto (verbo conjugado) + elementos adicionales de contexto descriptivo</t>
        </r>
      </text>
    </comment>
    <comment ref="L11" authorId="0" shapeId="0" xr:uid="{00000000-0006-0000-0700-000009000000}">
      <text>
        <r>
          <rPr>
            <b/>
            <sz val="10"/>
            <color indexed="8"/>
            <rFont val="Tahoma"/>
            <family val="2"/>
          </rPr>
          <t>Microsoft Office User:</t>
        </r>
        <r>
          <rPr>
            <sz val="10"/>
            <color indexed="8"/>
            <rFont val="Tahoma"/>
            <family val="2"/>
          </rPr>
          <t xml:space="preserve">
</t>
        </r>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O11" authorId="0" shapeId="0" xr:uid="{00000000-0006-0000-0700-00000A000000}">
      <text>
        <r>
          <rPr>
            <b/>
            <sz val="10"/>
            <color indexed="8"/>
            <rFont val="Tahoma"/>
            <family val="2"/>
          </rPr>
          <t>Microsoft Office User:</t>
        </r>
        <r>
          <rPr>
            <sz val="10"/>
            <color indexed="8"/>
            <rFont val="Tahoma"/>
            <family val="2"/>
          </rPr>
          <t xml:space="preserve">
</t>
        </r>
        <r>
          <rPr>
            <sz val="10"/>
            <color indexed="8"/>
            <rFont val="Tahoma"/>
            <family val="2"/>
          </rPr>
          <t>Corresponde a la descripción detallada de la medición del indicador y la formula del mismo</t>
        </r>
      </text>
    </comment>
    <comment ref="V11" authorId="0" shapeId="0" xr:uid="{00000000-0006-0000-0700-00000B000000}">
      <text>
        <r>
          <rPr>
            <b/>
            <sz val="10"/>
            <color indexed="8"/>
            <rFont val="Tahoma"/>
            <family val="2"/>
          </rPr>
          <t>Microsoft Office User:</t>
        </r>
        <r>
          <rPr>
            <sz val="10"/>
            <color indexed="8"/>
            <rFont val="Tahoma"/>
            <family val="2"/>
          </rPr>
          <t xml:space="preserve">
</t>
        </r>
        <r>
          <rPr>
            <sz val="10"/>
            <color indexed="8"/>
            <rFont val="Tahoma"/>
            <family val="2"/>
          </rPr>
          <t xml:space="preserve">Se debe establecer la periodicidad de la medicicion del indicador y del reporte del seguimiento </t>
        </r>
      </text>
    </comment>
    <comment ref="AQ17" authorId="2" shapeId="0" xr:uid="{00000000-0006-0000-0700-00000C000000}">
      <text>
        <r>
          <rPr>
            <b/>
            <sz val="14"/>
            <color rgb="FF000000"/>
            <rFont val="Tahoma"/>
            <family val="2"/>
          </rPr>
          <t>ANGELA MARCELA FORERO RUIZ:</t>
        </r>
        <r>
          <rPr>
            <sz val="14"/>
            <color rgb="FF000000"/>
            <rFont val="Tahoma"/>
            <family val="2"/>
          </rPr>
          <t xml:space="preserve">
</t>
        </r>
        <r>
          <rPr>
            <sz val="14"/>
            <color rgb="FF000000"/>
            <rFont val="Tahoma"/>
            <family val="2"/>
          </rPr>
          <t>Según la meta 6 se contó con  807 personas que participaron en lo talleres de cambio cultural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00000000-0006-0000-0900-000001000000}">
      <text>
        <r>
          <rPr>
            <b/>
            <sz val="9"/>
            <color indexed="81"/>
            <rFont val="Tahoma"/>
            <family val="2"/>
          </rPr>
          <t>Daniel Avendaño:</t>
        </r>
        <r>
          <rPr>
            <sz val="9"/>
            <color indexed="81"/>
            <rFont val="Tahoma"/>
            <family val="2"/>
          </rPr>
          <t xml:space="preserve">
Fecha en la que el cambio solicitado al plan de acción es aprobado</t>
        </r>
      </text>
    </comment>
    <comment ref="B7" authorId="0" shapeId="0" xr:uid="{00000000-0006-0000-0900-000002000000}">
      <text>
        <r>
          <rPr>
            <b/>
            <sz val="9"/>
            <color indexed="81"/>
            <rFont val="Tahoma"/>
            <family val="2"/>
          </rPr>
          <t>Daniel Avendaño:</t>
        </r>
        <r>
          <rPr>
            <sz val="9"/>
            <color indexed="81"/>
            <rFont val="Tahoma"/>
            <family val="2"/>
          </rPr>
          <t xml:space="preserve">
Descripción de los cambios realizados en la actialización que corresponda</t>
        </r>
      </text>
    </comment>
    <comment ref="C7" authorId="0" shapeId="0" xr:uid="{00000000-0006-0000-0900-000003000000}">
      <text>
        <r>
          <rPr>
            <b/>
            <sz val="9"/>
            <color indexed="81"/>
            <rFont val="Tahoma"/>
            <family val="2"/>
          </rPr>
          <t>Daniel Avendaño:</t>
        </r>
        <r>
          <rPr>
            <sz val="9"/>
            <color indexed="81"/>
            <rFont val="Tahoma"/>
            <family val="2"/>
          </rPr>
          <t xml:space="preserve">
Justificación del motivo que genera el cambio en el plan de acción</t>
        </r>
      </text>
    </comment>
  </commentList>
</comments>
</file>

<file path=xl/sharedStrings.xml><?xml version="1.0" encoding="utf-8"?>
<sst xmlns="http://schemas.openxmlformats.org/spreadsheetml/2006/main" count="4508" uniqueCount="508">
  <si>
    <t>SECRETARÍA DISTRITAL DE LA MUJER</t>
  </si>
  <si>
    <t>Código: DE-FO-5</t>
  </si>
  <si>
    <t xml:space="preserve">DIRECCIONAMIENTO ESTRATEGICO </t>
  </si>
  <si>
    <t>Versión: 11</t>
  </si>
  <si>
    <t xml:space="preserve">FORMULACIÓN Y SEGUIMIENTO  PLAN DE ACCIÓN </t>
  </si>
  <si>
    <t>Fecha de Emisión: 21/11/2023</t>
  </si>
  <si>
    <t>Libro 2 (vigencia 2024) Página 1 de 4</t>
  </si>
  <si>
    <t>PERIODO REPORTADO</t>
  </si>
  <si>
    <t>MAR</t>
  </si>
  <si>
    <t>FECHA DE REPORTE</t>
  </si>
  <si>
    <t>TIPO DE REPORTE</t>
  </si>
  <si>
    <t>FORMULACION</t>
  </si>
  <si>
    <t>ACTUALIZACION</t>
  </si>
  <si>
    <t>SEGUIMIENTO</t>
  </si>
  <si>
    <t>X</t>
  </si>
  <si>
    <t>NOMBRE DEL PROYECTO</t>
  </si>
  <si>
    <t>7718 - Implementación del Sistema Distrital de Cuidado</t>
  </si>
  <si>
    <t>PROPÓSITO</t>
  </si>
  <si>
    <t>Hacer un nuevo contrato social con igualdad de oportunidades para la inclusión social, productiva y política.</t>
  </si>
  <si>
    <t>LOGRO</t>
  </si>
  <si>
    <t>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</si>
  <si>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PROGRAMA</t>
  </si>
  <si>
    <t xml:space="preserve">Sistema Distrital de Cuidado			</t>
  </si>
  <si>
    <t>DESCRIPCIÓN DE LA META (ACTIVIDAD MGA)</t>
  </si>
  <si>
    <t>Diseñar 1 documento de lineamientos técnicos para la formulación de las bases del sistema distrital de cuidado. (Objetivo 1) (Indicador 2. Meta PDD)</t>
  </si>
  <si>
    <t>EJECUCIÓN PRESUPUESTAL DEL PROYECTO</t>
  </si>
  <si>
    <t>RESERVA CONSTITUIDA</t>
  </si>
  <si>
    <t>RESERVAS VIGENCIA ANTERIOR (en pesos, sin decimales)</t>
  </si>
  <si>
    <t>PRESUPUESTO ASIGNADO EN LA VIGENCIA ACTUAL (en pesos, sin decimales)</t>
  </si>
  <si>
    <t xml:space="preserve">1. Diseñar 1 documento de lineamientos técnicos para la formulación de las bases del sistema distrital de cuidado. </t>
  </si>
  <si>
    <t>ENE</t>
  </si>
  <si>
    <t>FEB</t>
  </si>
  <si>
    <t>ABR</t>
  </si>
  <si>
    <t>MAY</t>
  </si>
  <si>
    <t>JUN</t>
  </si>
  <si>
    <t>JUL</t>
  </si>
  <si>
    <t>AGO</t>
  </si>
  <si>
    <t>SEP</t>
  </si>
  <si>
    <t>OCT</t>
  </si>
  <si>
    <t>NOV</t>
  </si>
  <si>
    <t>DIC</t>
  </si>
  <si>
    <t>TOTAL</t>
  </si>
  <si>
    <t>AVANCE</t>
  </si>
  <si>
    <t> </t>
  </si>
  <si>
    <t>AVANCE PERIODO</t>
  </si>
  <si>
    <t>AVANCE TOTAL</t>
  </si>
  <si>
    <t>PROGRAMACION DE GIROS</t>
  </si>
  <si>
    <t>PROGRAMACION DE COMPROMISOS</t>
  </si>
  <si>
    <t>LIBERACIONES</t>
  </si>
  <si>
    <t xml:space="preserve"> </t>
  </si>
  <si>
    <t>COMPROMISOS</t>
  </si>
  <si>
    <t xml:space="preserve">                                     -  </t>
  </si>
  <si>
    <t>RESERVA DEFINITIVA</t>
  </si>
  <si>
    <t>GIROS</t>
  </si>
  <si>
    <t xml:space="preserve">REPORTE METAS VIGENCIA ANTERIOR - Pendientes de cumplir por contratos sin ejecutar a 31.DIC (Reservas Presupuestales) </t>
  </si>
  <si>
    <t>DESCRIPCIÓN DE LA META (Reserva)</t>
  </si>
  <si>
    <t>PROG.</t>
  </si>
  <si>
    <t>AVANCE MENSUAL</t>
  </si>
  <si>
    <t>DESCRIPCIÓN CUALITATIVA DEL AVANCE POR META
(Logros y beneficios, y retrasos y alternativas de solución (2.000 caracteres))</t>
  </si>
  <si>
    <t>DESCRIPCIÓN CUALITATIVA  DE LA RESERVA PRESUPUESTAL</t>
  </si>
  <si>
    <t>REPORTE METAS VIGENCIA (Ejecución vigencia)</t>
  </si>
  <si>
    <t>DESCRIPCIÓN DE LA META</t>
  </si>
  <si>
    <t>PONDERACIÓN META</t>
  </si>
  <si>
    <t xml:space="preserve">AVANCE DE META </t>
  </si>
  <si>
    <t>DESCRIPCIÓN CUALITATIVA DEL AVANCE POR META</t>
  </si>
  <si>
    <t>Avances y Logros Mensual (2.000 caracteres)</t>
  </si>
  <si>
    <t>Avances y Logros Acumulado 
(2.000 caracteres)</t>
  </si>
  <si>
    <t>Retrasos y Alternativas de solución (1.000 caracteres)</t>
  </si>
  <si>
    <t>Beneficios</t>
  </si>
  <si>
    <t>Programación</t>
  </si>
  <si>
    <t>Se logro la actualización de la base de datos de los diferentes enlaces de las entidades suscriptoras del Convenio 913 de 2021.
Se agrega a la información que se tiene de sistematización del SIDICU lo relacionado a la nueva manzana de Ecoparque-Ciudad Bolivar acatando los lineamientos técnicos establecidos.</t>
  </si>
  <si>
    <t>Se alimenta los documentos previos que se tienen de lineamientos tecnicos de operación de las manzanas del cuidado en atención a la apertura de las  dos nuevas manzanas del cuidado en apertura Ecoparque en marzo y Lago Timiza - Kennedy para el mes de abril.</t>
  </si>
  <si>
    <t>La Dirección se encuentra avanzando en los procesos de contratación para tener completo el equipo asociado a la actividad 1 y de esta manera dar cumplimiento a las socializaciones de los lineamientos técnicos del Sistema Distrital de Cuidado con espacios e instancias de participación y ciudadanía en general.</t>
  </si>
  <si>
    <t xml:space="preserve">Seguimiento efectivo del cumplimiento del Convenio 913 de 2021, posibilidad de soluciones rápidas a inconvenientes que se presenten en las sedes anclas, reconocimiento y articulación entre los diferentes delegados de las entidades que son ancla y prestan servicios en el Sistema Distrital del Cuidado. </t>
  </si>
  <si>
    <t>Ejecución</t>
  </si>
  <si>
    <t>REPORTE ACTIVIDADES VIGENCIA (Ejecución vigencia)</t>
  </si>
  <si>
    <t>DESCRIPCIÓN DE LA ACTIVIDAD</t>
  </si>
  <si>
    <t>PONDERACIÓN VERTICAL (Porcentual)</t>
  </si>
  <si>
    <t>CRITERIOS DE SEGUIMIENTO</t>
  </si>
  <si>
    <t>CRONOGRAMA %</t>
  </si>
  <si>
    <t>DESCRIPCIÓN CUALITATIVA DEL AVANCE POR ACTIVIDAD</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</si>
  <si>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</si>
  <si>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</si>
  <si>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</si>
  <si>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</si>
  <si>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</si>
  <si>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</si>
  <si>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</si>
  <si>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</si>
  <si>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</si>
  <si>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</si>
  <si>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</si>
  <si>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</si>
  <si>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</si>
  <si>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</si>
  <si>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Evidencias de ejecución</t>
  </si>
  <si>
    <t xml:space="preserve">1. Socializar los lineamientos técnicos del Sistema Distrital de Cuidado con espacios e instancias de participación y ciudadanía en general. </t>
  </si>
  <si>
    <t>No se presentaron avances y/o actividades relacionadas durante el periodo.</t>
  </si>
  <si>
    <t>No aplica</t>
  </si>
  <si>
    <t>2. Hacer seguimiento a la implementación del Convenio 913 de 2021 cuyo objeto es "Aunar esfuerzos administrativos para la articulación de servicios intersectoriales en el marco del Sistema Distrital de Cuidado que garantice la prestación efectiva, oportuna, eficiente y eficaz de los servicios"</t>
  </si>
  <si>
    <r>
      <rPr>
        <sz val="11"/>
        <color rgb="FF000000"/>
        <rFont val="Times New Roman"/>
      </rPr>
      <t>Logros: 15 manzanas de cuidado con firma de anexos 2 listos y al día para publicación - Consolidación de la base de referentes en atención al cambio de administración.
Desarrollo de la 8va Mesa de seguimiento al Convenio 913 con participación de más del 70% del quorum.
Beneficios: Poder generar una estrategia novedosa que facilita la articulación de diferentes entidades distritales para prestar servicios y ser sedes ancla de las manzanas del cuidado, permite una operación rápida y eficaz que cumple con el objetivo de garantizar actividades a personas cuidadoras de calidad y con eficiencia.
Retrasos y alternativas de solución: Como retraso se tiene la consolidación de los anexos 2 de 6 manzanas de cuidado pendientes y de la nueva manzana de Ecoparque – Ciudad Bolívar</t>
    </r>
    <r>
      <rPr>
        <sz val="11"/>
        <color rgb="FFFF0000"/>
        <rFont val="Times New Roman"/>
      </rPr>
      <t xml:space="preserve"> </t>
    </r>
    <r>
      <rPr>
        <sz val="11"/>
        <color rgb="FF000000"/>
        <rFont val="Times New Roman"/>
      </rPr>
      <t xml:space="preserve">inaugurada, es importante poder seguir generando sinergias con el equipo de las diferentes entidades. Un reto es la continuación de la mesa trimestral de seguimiento para poder evidenciar y hacer seguimiento de los pormenores que son necesarios para llevar a feliz término la prestación de los servicios. </t>
    </r>
  </si>
  <si>
    <t xml:space="preserve">1. Listado de firma de anexos 2
2. Base de datos de los referentes
3. Presentación y lista de asistencia de la Mesa de seguimiento al convenio 913 de 2021. </t>
  </si>
  <si>
    <t>*Incluir tantas filas sean necesarias</t>
  </si>
  <si>
    <t xml:space="preserve">Coordinar y articular 13 secretarías del nivel distrital para la implementación del sistema distrital de cuidado. (Objetivo 1) (Indicador 2. Meta PDD)
</t>
  </si>
  <si>
    <t xml:space="preserve">2. Coordinar y articular 13 secretarías del nivel distrital para la implementación del sistema distrital de cuidado. </t>
  </si>
  <si>
    <t xml:space="preserve">Se articularon 13 entidades del Sector Central, 7 entidades del Sector Descentralizado y la Unión Temporal Fedesarrollo - Economía Urbana, en una (1) sesión ordinaria de la Comisión Intersectorial del Sistema Distrital de Cuidado (04.03.24), una (1) sesión ordinaria de la Unidad Técnica de Apoyo de la secretaría técnica (22.03.24) y una (1) sesión ordinaria del Mecanismo de Participación y Seguimiento del Sistema Distrital de Cuidado, donde se realizaron acciones de seguimiento al funcionamiento de los modelos de operación del Sistema Distrital del Cuidado, en especial a la puesta en marcha de la tercera Manzana del Cuidado de Ciudad Bolívar en el CDC Ecoparque y a la segunda Manzana del Cuidado de Kennedy en el CDC Lago Timiza; al Sistema de Información del Cuidado; a la Evaluación de Impacto y Operaciones del Sistema Distrital de Cuidado; al Sistema de Registro en las Manzanas de Cuidado y a los compromisos establecidos en las instancias de coordinación y articulación del Mecanismo de Gobernanza del Sistema Distrital de Cuidado, en especial, se aprobó el Plan Anual de Trabajo 2024 de la Comisión, de tal manera que se cumplió con lo establecido en el Decreto Distrital 415 de 2023, coordinando, articulando y realizando la gestión intersectorial de las entidades que hacen parte del Sistema Distrital de Cuidado para definirlo, implementarlo y hacerle seguimiento. Es importante considerar que la conformación de la Comisión Intersectorial del Sistema de Cuidado se modificó con el Decreto Distrital 415 de 2023 y en adelante, participarán como integrantes 12 entidades de la Administración distrital de 9 Sectores y el/la alcalde/sa Mayor de Bogotá.  </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</si>
  <si>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En la actualidad, se están implementando 21 manzanas del cuidado con presencia en las 19 localidades urbanas y urbano-rurales de Bogotá, se inauguró la Manzana del Cuidado de Ciudad Bolívar (CDC Ecoparque) el 15 de marzo de 2024 y se tiene prevista la inauguración de la Manzana del Cuidado de Kennedy (CDC Lago Timiza) para el 04 de abril de 2024; el ciclo V de los buses del cuidado urbano y rural en 6 localidades que se extiende hasta el 30.04.24, 3 zonas urbanas y 3 zonas rurales; y dos proyectos/programas de asistencia domiciliaria en el D.C. liderados por las Secretarías de Integración Social y Mujer en articulación con PNUD. B. Implementación del Decreto Distrital 415 de 2023 y el Acuerdo 002 de 2023 “Por el cual se adopta el Reglamento Interno del Mecanismo de Gobernanza del Sistema Distrital de Cuidado”, así como de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</si>
  <si>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 xml:space="preserve">Las personas cuidadoras en sus diferencias y diversidades y las personas que requieren cuidado y apoyo cuentan con 22 manzanas de cuidado implementadas, próximamente 23, con un aumento en la cobertura a través de los servicios intersectoriales que se prestan en cinco componentes: formación, bienestar/respiro, generación de ingresos, cuidado y transformación cultural. También pueden acceder a los buses del cuidado, los cuales garantizaron la prestación de los servicios intersectoriales en 3 zonas rurales de 3 localidades y en 3 zonas urbanas alejadas o donde no hay ubicadas manzanas del cuidado, en el marco del ciclo V, con recursos de la Administración distrital, así como a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</si>
  <si>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3. Convocar y gestionar las sesiones de la Comisión Intersectorial del Sistema de Cuidado según lo establecido en el Decreto 237 de 2020</t>
  </si>
  <si>
    <t xml:space="preserve">A. Se realizó sesión ordinaria híbrida de la Comisión Intersectorial del Sistema Distrital de Cuidado (04.03.24), la No. 16 desde que se expidió el Decreto 237 de 2020 (derogado en la actualidad) y la 5ta desde que se expidió el Decreto 415 de 2023. En la segunda sesión del año se desarrolló esta agenda: 1. Verificación de quorum e instalación. 2. Presentación del Sistema Distrital de Cuidado. 3. Nuevas apuestas: • Apuesta de transformación Cultural. • Nuevos servicios. 4. Aprobación del plan anual de trabajo de la Comisión Intersectorial del Sistema Distrital de Cuidado (artículo 5 del Decreto Distrital 415/ 2023): • Inauguración manzanas CDC Ecoparque – Ciudad Bolívar y CDC Lago Timiza – Kennedy. • Definir las Manzanas del Cuidado a inaugurar en 2024 y sus respectivas entidades ancla. Se tienen proyectadas y presupuestadas en el proyecto de inversión 2024: 1) Centro El Camino – Engativá. 2) CDC Molinos II – Rafael Uribe Uribe. 5. Resultados de la Evaluación del Sistema Distrital de Cuidado. 6. IBO - Registro Mujeres Cuidadoras, carnetización. Participaron 76 directivas y personas delegadas (53 mujeres y 23 hombres) de 21 entidades de la Administración distrital (Alcaldía Mayor de Bogotá; 13 Secretarías de Salud, Integración Social, Educación, Gobierno, Planeación, Desarrollo Económico, Cultura, Recreación y Deporte, Hábitat, Movilidad, Seguridad, Convivencia y Justicia, Ambiente, General (iBO. Laboratorio de Innovación) y Mujer; y 7 entidades del Sector Descentralizado: Institutos de las Artes, Recreación y Deporte, Turismo, Bienestar y Protección Animal y para la Protección de la Niñez y la Juventud; JBB y UAESP); y Unión Temporal Economía Urbana – Fedesarrollo. </t>
  </si>
  <si>
    <t xml:space="preserve">a. Acta proyectada con los respectivos anexos (presentación en PowerPoint, Plan Anual de Trabajo de la Comisión 2024 y soportes de asistencia) la cual se encuentra en revisión por parte de la directora del Sistema de Cuidado. </t>
  </si>
  <si>
    <t>4. Convocar y gestionar las sesiones de la Unidad Técnica de Apoyo de la Comisión Intersectorial del Sistema de Cuidado según lo establecido en el Decreto 237 de 2020</t>
  </si>
  <si>
    <t xml:space="preserve">A. Se realizó sesión ordinaria virtual de la Unidad Técnica de Apoyo (21.03.24), la No. 46 desde que se expidió el Decreto 237 de 2020 (derogado en la actualidad) y la 7ma desde que se expidió el Decreto 415 de 2023. En la tercera sesión del año se desarrolló esta agenda: 1. Verificación del quorum. 2. Aprobación de la Ficha Técnica de la Manzana del Cuidado de Ciudad Bolívar – Ecoparque. 3. Aprobación del minuto a minuto para la inauguración de la Manzana del Cuidado de Ciudad Bolívar – Ecoparque prevista para el 13 de marzo del año en vigencia. 4. Aprobación de la Ficha Técnica de la Manzana del Cuidado de Kennedy – Lago Timiza. 5. Socialización de la propuesta de minuto a minuto para la inauguración de la Manzana del Cuidado de Kennedy – Lago Timiza prevista para el 21 de marzo del año en vigencia. 6. Sistema de Información del Cuidado - Enlaces técnicos y entrega de información. 7. Seguimiento a compromisos establecidos en la UTA realizada el 31 de enero del año en vigencia. Participaron 43 directivas y personas delegadas (33 mujeres y 10 hombres) de 20 entidades de la Administración distrital (10 Secretarías de Salud, Educación, Planeación, Desarrollo Económico, Cultura, Recreación y Deporte, Movilidad, Seguridad, Convivencia y Justicia, Ambiente, General y Mujer; 5 entidades del Sector Descentralizado: Institutos de las Artes, Recreación y Deporte, Bienestar y Protección Animal, JBB y UAESP). B. Se convalidó el acta No. 44 de la Unidad Técnica de Apoyo (31.01.24) el 20 de marzo de 2024 con las personas delegadas a esta instancia de coordinación y articulación. Se solicitaron ajustes por parte de la UAESP (20.03.24) y la Secretaría de Salud (26.03.24), los cuales se incoporaron al acta. </t>
  </si>
  <si>
    <t>a. Soportes de realización de convocatoria a la tercera sesión de la UTA de 2024 (19.03.24).
b. Acta proyectada con sus respectivo anexos (presentación en PowerPoint y registros de asistencia de la sesión de la UTA realizada el 22 de febrero de 2024).
c. Soporte de correo enviado por parte de la secretaría técnica de la Comisión Intersectorial del Sistema de Cuidado a las entidades que participaron en la sesión de la UTA realizada el 31 de enero de 2024npara convalidación y correos recibidos con observaciones al acta.</t>
  </si>
  <si>
    <t>5. Convocar y gestionar las sesiones del Mecanismo de Participación y Seguimiento de la Comisión Intersectorial del Sistema de Cuidado según lo establecido en el Decreto 237 de 2020</t>
  </si>
  <si>
    <t>A. Se realizó la sesión ordinaria No. 11 del Mecanismo de Participación y Seguimiento del Sistema Distrital de Cuidado (MPS), la 1ra del año y la 3ra sesión desde que se expidió el Decreto 415 de 2023 (22.03.24). Agenda desarrollada: 1. Verificación quórum. 2. Instalación y presentación de la nueva secretaria de la Mujer. 3. Socialización del reglamento interno del Mecanismo de Gobernanza del Sistema de Cuidado – Acuerdo 002/2023. 4. Avances en la implementación del proceso de elección de integrantes del Mecanismo de Participación y Seguimiento del Sistema Distrital de Cuidado – Resolución 0541 de 2023. 5. Apuestas del Plan Anual de Trabajo de la Comisión Intersectorial del Sistema Distrital de Cuidado 2024. 6. Formulación del proyecto Plan de Desarrollo Distrital 2024-2028 “Bogotá Camina Segura”. 7. Intervenciones de integrantes del Mecanismo de Participación y Seguimiento del Sistema Distrital de Cuidado. 8. Intervención de la Secretaría de la Mujer. 9.	Cierre. Participaron 18 personas (16 mujeres y 2 hombres) del Consejo Consultivo de Mujeres, Consejo Distrital de Discapacidad, Consejo Distrital de Sabios y Sabias, Consejo de Mujeres Indígenas, Comisión Consultiva Distrital de Bogotá de Comunidades Negras, Afrocolombianas, Raizales y Palenqueras, Consejo Consultivo y de Concertación para el pueblo Rrom o Gitano de la Kumpania de Bogotá, Consejo Consultivo LGBT, organizaciones de cuidadoras y cuidadores, Consejo de Protección y Bienestar Animal, Consejo Consultivo de Desarrollo Rural, Secretarías de Integración Social (Secretaría Técnica del Consejo Consultivo de Infancia y Adolescencia), Gobierno, Planeación y Mujer. B. Mediante oficio No. 1-2024-003800 (11.03.24) se reiteraron los oficios con radicados No. 1-2023-005252, No. 1-2023-011484 y 1-2023-021621 para solicitar la designación del Consejo Distrital de Juventud a la Secretaría de Gobierno.</t>
  </si>
  <si>
    <t xml:space="preserve">a. Proyección del acta de la sesión del Mecanismo de Participación y Seguimiento del Sistema Distrital de Cuidado con sus respectivos anexos (presentación en PowerPoint y registros de asistencia), la cual se encuentra en revisión por parte de la directora del Sistema de Cuidado.
b. Oficio remitido a la Secretaría Distrital de Gobierno y soporte de envío, con el fin de reiterar la solicitud de delegación al Consejo Distrital de Juventud. </t>
  </si>
  <si>
    <t>Gestionar 1 estrategia para la adecuación de infraestructura de manzanas de cuidado</t>
  </si>
  <si>
    <t xml:space="preserve">3. Gestionar 1 estrategia para la adecuación de infraestructura de manzanas de cuidado </t>
  </si>
  <si>
    <t>Durante el mes de marzo de 2024, se logró la operación de 22 manzanas de cuidado en el distrito. Así mismo, se avanzó en la convocatoria a 18 sesiones de mesas locales e interlocales para el mes de abril de 2024, con el fin de realizar el monitoreo y seguimiento a la operación e  implementación de servicios según las fichas técnicas, se desarrollaron socializaciones en las 19 localidades urbanas que promovieron la consolidación y  la apropiación de las Manzanas del Cuidado por parte de las personas cuidadoras, además de posicionar las Manzanas del Cuidado con actores sociales, comunitarios y ciudadanía en general, a fin de beneficiar las personas cuidadoras y  las personas que requieren cuidados en el distrito.</t>
  </si>
  <si>
    <t xml:space="preserve">A la fecha se encuentran en operación 22 manzanas de cuidado en el Distrito, para el mes de abril se proyecta la inauguración de una manzana de cuidado en la localidad  de Kennedy ampliando así la oferta en localidades con índices altos de priorización a nivel distrital.
</t>
  </si>
  <si>
    <t xml:space="preserve">En relación a la gestión de  una estrategia para la adecuación de infraestructura de manzanas de cuidado, durante el mes de marzo no se presentaron dificultades que alteren la normal ejecución de esta meta.
En el mes de marzo se planeó inaugurar la Manzana del Cuidado Lago  Timiza; sin embargo,  por orientación del despacho, es necesario reprogramar el día de la inauguración de la manzana del Cuidado No. 23 Lago Timiza así: abril 04 de 2024, hora 3:00 </t>
  </si>
  <si>
    <t>Las 22 Manzanas del Cuidado inauguradas vienen ampliando la cobertura de atenciones y el posicionamiento en los territorios, beneficiando así a  las personas cuidadoras y a las personas que requieren cuidados o altos niveles de apoyo en Bogotá.</t>
  </si>
  <si>
    <t xml:space="preserve">6. Implementar actividades de difusión del programa de Sistema de Cuidado con ciudadanía y actores territoriales </t>
  </si>
  <si>
    <t>Durante el mes de marzo del 2024, desde la Estrategia Territorial de las Manzanas del Cuidado se implementaron 145 actividades de difusión y socialización del Sistema Distrital del Cuidado y los servicios de las 22 Manzanas del Cuidado en 19 localidades de Bogotá, a saber: Antonio Nariño, Bosa, Centro (Santa Fe-Candelaria), Chapinero, Ciudad Bolívar, Engativá, Fontibón, Kennedy, Mártires, Puente Aranda, Rafael Uribe Uribe, San Cristóbal, Suba, Tunjuelito, Teusaquillo, Usaquén, Usme y Barrios unidos.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2023 (1330) y 2024 (342).
En elmes de marzo de 2024 se realizaron 23 recorridos territoriales que permitieron posicionar la estrategia de Manzanas del Cuidado en el territorio con personas cuaidaoras y actores claves de cada localidad, a saber: Antonio Nariño, Bosa, Centro (Santa Fe-Candelaria), Chapinero, Ciudad Bolívar, Engativá, Fontibón, Kennedy, Mártires, Puente Aranda, Rafael Uribe Uribe, San Cristóbal, Suba, teusaquilloo, Tunjuelito, Usaquén, Usme y Barrios Unidos.</t>
  </si>
  <si>
    <t>Actas de socializaciones por localidad 
Actas de recorridos territoriales</t>
  </si>
  <si>
    <t> 23%</t>
  </si>
  <si>
    <t>7. Articular las acciones intersectoriales para la puesta en operación de cinco (5) manzanas del cuidado</t>
  </si>
  <si>
    <t>Para el mes de marzo se inauguró la Manzana del Cuidado No. 22 Ecoparque en la localidad de Ciudad Bolívar</t>
  </si>
  <si>
    <t>Acta de Inauguración Manzana del Cuidado Ecoparque</t>
  </si>
  <si>
    <t>8. Convocar y gestionar las sesiones de las Mesas Locales de las Manzanas del Cuidado que se encuentran en funcionamiento</t>
  </si>
  <si>
    <t xml:space="preserve">Para dar continuidad al reporte oportuno de las metas y actividades asociadas a convocar y gestionar las sesiones de las Mesas locales e Interlocales, se reporta para el mes de marzo del año 2024, la convocatoria a 18 espacios: 15 mesas locales y 3 interlocales, de la siguiente forma de: 1-Bosa - Porvenir y campo verde, 2- Kennedy – Bella Vista y Timiza, 3-Ciudad Bolívar Manitas, Mochuelos y Ecoparque, 4- Usme, 5- San Cristóbal - CEFE y Juan Rey, 6-Mártires, 7-Usaquén, 8-Centro, 9- Engativá, 10- Rafael Uribe Uribe, 11- Antonio Narino, 12- Tunjuelito, 13- Chapinero, 14- Fontibón, 15- Suba, 16- Puente Aranda, 17- Teusaquillo y 18-Barrios Unidos. El orden del día propuesto fue: 
1.	Validación y verificación del quorum
2.	Aprobación del orden del día
3.	Transversalización del enfoque de género
4.	Seguimiento a la implementación de servicios y balance operación acorde a ficha técnica
5.	Varios: - Definir fechas recorridos territoriales mayo y junio
-	Definir fecha mesa local para el mes de junio
-	Solicitud de protocolo de emergencias a puntos ancla.
</t>
  </si>
  <si>
    <t>Correos de citación a los delegados  y delegadas a las mes locales del mes de abril</t>
  </si>
  <si>
    <t> 15%</t>
  </si>
  <si>
    <t>Diseñar e implementar 1 estrategia de cuidado a cuidadoras</t>
  </si>
  <si>
    <t>4. Diseñar e implementar 1 estrategia de cuidado a cuidadoras</t>
  </si>
  <si>
    <t xml:space="preserve">Orientación y asesoría psico jurídica: 1.309 cuidadoras (632 orientación y asesoría jurídica y 677 orientación psicosocial).	
Dentro del componente de formación para el mes de marzo de 2024 se ofreció atención a personas cuidadoras en cursos de formación complementaria a 138 cuidadoras en las Manzanas y Buses del Cuidado. </t>
  </si>
  <si>
    <t>En el marco de los procesos realizados por el SIDICU en la vigencia referida al reporte, se han beneficiado del servicio de orientación y asesoría psico jurídica a 2.379 personas cuidadoras (1.232 orientación y asesoría jurídica y 1.147 orientación psicosocial).
Con la implementación del proceso de formación de la Estrategia Cuidado a Cuidadoras, en el acumulado al término de la vigencia 2024 se han desarrollado 269 cursos de formación complementaria graduando a 3.731 mujeres en "Herramientas para Cuidadoras en el Reconocimiento de su Trabajo de Cuidado" a través del Aula Virtual de la SDMujer, en Ofimática e Inglés a través de los procesos de Formación Complementaria implementados por los tutores/as SENA. En ambos casos, se cuenta con el apoyo de 21 formadoras en todas las localidades del Distrito Capital, quienes prestan su servicio en las Manzanas del Cuidado y Buses del Cuidado.</t>
  </si>
  <si>
    <t>Se cuenta con retrazos debido a la demora en el proceso de contratación del equipo de formación ya que a la fecha están pendientes 2 formadoras por vincular y las 3 enfermeras del proceso de ECCL (Evaluación y certificación por competencias), con respecto al equipo de Acciones Afirmátivas la contratación se llevó a cabo en el mes de marzo por lo que al momento no se cuenta con reporte de atenciones. De igual forma se presenta retrazos con el aplicativo de registro Simisional toda vez que en el proceso de migración de información al nuevo aplicativo SIMI2 no fue posible el registro de información de 5 formadoras.</t>
  </si>
  <si>
    <t>En relación con la oferta de atención psico jurídica en el mes de MARZO, se benefició un TOTAL de 1.309 personas cuidadoras, de las cuales 632 recibieron orientación y asesoría jurídica en las localidades de: Antonio Nariño 47, Barrios Unidos 47, Bosa 47, Chapinero 23, Ciudad Bolívar 84, Engativá 22, Fontibón 41, Kennedy 77, Mártires 4, Puente Aranda 20, Rafael Uribe 20, San Cristóbal 45, Santa Fe 3, Suba 41, Teusaquillo 27,  Tunjuelito 37, Usaquén 6, Usme 34, Fuera de Bogotá 7. Y 677 personas cuidadoras recibieron orientación psicosocial, distribuidas a lo largo de las localidades de la siguiente manera: Antonio Nariño 44, Barrios Unidos 44, Bosa 31, Chapinero 20, Ciudad Bolívar 130, Engativá 35, Fontibón 31, Kennedy 88, Mártires 5, Puente Aranda 21, Rafael Uribe 32, San Cristóbal 45, Santa Fe 2, Suba 47, Teusaquillo 26,  Tunjuelito 38, Usaquén 1, Usme 34, Fuera de Bogotá 3.  
En cuanto al beneficio de la oferta de formación se logró la certificación de 138 personas cuidadoras, distribuidas de la siguiente manera: Manzanas del Cuidado de: Antonio Nariño 12; Fontibón 11; Kennedy 4; Suba 20; Usaquén 15; Bosa Porvenir 16; Bosa Campo verde 12; Usme 20. Buses del cuidado: Bus Urbano 13; Bus Rural 10.</t>
  </si>
  <si>
    <t>9. Implementar el componente de formación para cuidadoras</t>
  </si>
  <si>
    <t>Durante el mes de marzo se programaron y realizaron quince (15) cursos de Formación Complementaria para mujeres cuidadoras, en "Herramientas para cuidadoras en el reconocimiento de su trabajo de cuidado" programa de 10 horas cuyos contenidos fueron elaborados por la Universidad Nacional de Colombia en la vigencia 2021 y a los que se accede a través del Aula Virtual de la Secretaría Distrital de la Mujer. 
El número total de cuidadoras certificadas dentro del proceso de Formación Complementaria en el mes de marzo fue de ciento treinta y ocho (138). La distribución por localidad de prestación del servicio expresa el siguiente comportamiento: Manzanas del Cuidado de: Antonio Nariño 12; Fontibón 11; Kennedy 4; Suba 20; Usaquén 15; Bosa Porvenir 16; Bosa Campo verde 12; Usme 20. Buses del cuidado: Bus Urbano 13; Bus Rural 10</t>
  </si>
  <si>
    <t xml:space="preserve">
Reporte SIMISIONAL </t>
  </si>
  <si>
    <t>10. Implementar el componente de orientación psicosocial y orientación y asesoría jurídica para personas cuidadoras</t>
  </si>
  <si>
    <t xml:space="preserve">Orientación y asesoría psico jurídica: 1.309 cuidadoras (632 orientación y asesoría jurídica y 677 orientación psicosocial).	
En el marco de los procesos realizados por el SIDICU en la vigencia referida al reporte, se han beneficiado del servicio de orientación y asesoría psico jurídica a 2.379 personas cuidadoras (1.232 orientación y asesoría jurídica y 1.147 orientación psicosocial). 
En relación con la oferta de atención psico jurídica en el mes de MARZO, se benefició un TOTAL de 1.309 personas cuidadoras, de las cuales 632 recibieron orientación y asesoría jurídica en las localidades de: Antonio Nariño 47, Barrios Unidos 47, Bosa 47, Chapinero 23, Ciudad Bolívar 84, Engativá 22, Fontibón 41, Kennedy 77, Mártires 4, Puente Aranda 20, Rafael Uribe 20, San Cristóbal 45, Santa Fe 3, Suba 41, Teusaquillo 27,  Tunjuelito 37, Usaquén 6, Usme 34, Fuera de Bogotá 7. Y 677 personas cuidadoras recibieron orientación psicosocial, distribuidas a lo largo de las localidades de la siguiente manera: Antonio Nariño 44, Barrios Unidos 44, Bosa 31, Chapinero 20, Ciudad Bolívar 130, Engativá 35, Fontibón 31, Kennedy 88, Mártires 5, Puente Aranda 21, Rafael Uribe 32, San Cristóbal 45, Santa Fe 2, Suba 47, Teusaquillo 26,  Tunjuelito 38, Usaquén 1, Usme 34, Fuera de Bogotá 3.  
En el marco de los procesos realizados por el SIDICU en la vigencia referida al reporte, se han beneficiado del servicio de orientación y asesoría psico jurídica a 2.379 personas cuidadoras (1.232 orientación y asesoría jurídica y 1.147 orientación psicosocial). </t>
  </si>
  <si>
    <t xml:space="preserve">11. Implementar, monitorear y hacer seguimiento al Plan Integral de Acciones Afirmativas </t>
  </si>
  <si>
    <t>Diseñar 1 documento para la implementación de la estrategia pedagógica para la valoración, la resignificación, el reconocimiento y la redistribución del trabajo de cuidado no remunerado que realizan las mujeres en Bogotá</t>
  </si>
  <si>
    <t xml:space="preserve">5. Diseñar 1 documento para la implementación de la estrategia pedagógica para la valoración, la resignificación, el reconocimiento y la redistribución del trabajo de cuidado no remunerado que realizan las mujeres en Bogotá </t>
  </si>
  <si>
    <t xml:space="preserve">En el marco del diseño de un documento que abarque la implementación de la Estrategia Pedagógica y de Cambio Cultural para la valoración, resignificación, reconocimiento y redistribución del trabajo de cuidado no remunerado que realizan las mujeres en Bogotá, en el mes de marzo se modificó la metodología “Cuidarme y Cuidarte: Una tarea conjunta” del módulo “A cuidar se aprende-familias” enfocado en el proceso de sensibilización con las beneficiarias de la estrategia de Asistencia en Casa. Se construyeron otras dos metodologías "Viernes del café del cuidado. Hablemos de cómo y para qué delegar cuidados. " y una primera propuesta de metodologica para un proceso formativo. Este hace parte de las metodologías de la Caja de herramientas para la Transformación cultural. </t>
  </si>
  <si>
    <t>En lo que va del año 2024, con corte a marzo frente al proceso de diseño y socialización de la caja de herramientas de la Estrategia Pedagógica de Cambio Cultural se diseñó y revisó dos metodologías y se propusieron otras dos. La primera, "El Tendedero de Imaginarios" de estructura corta que se implementó en la inauguración de la primera manzana del cuidado con enfoque de Transformación Cultural Ecoparque en Ciudad Bolívar y la segunda, “Cuidarme y Cuidarte: Una tarea conjunta” del módulo “A cuidar se aprende-familias” de aplicación virtual para las personas cuidadoras beneficiarias del programa de Asistencia en casa.  Las dos metodologias nuevas tienen como objetivo proponer un espacio continuo de reflexión respecto de la redistribución de los trabajos de cuidados no remunerados, y la ultima es una propuesta de espacios para un proceso formativo.</t>
  </si>
  <si>
    <t xml:space="preserve">En cuanto al diseño del documento para implementar la Estrategia Pedagógica para valorar, resignificar, reconocer y redistribuir el trabajo de cuidado no remunerado realizado por mujeres en Bogotá de enero a marzo de 2024, no existieron dificultades ni retrasos que impactaran esta meta.  </t>
  </si>
  <si>
    <t>En el ámbito de la transformación cultural, se han desarrollado diversas estrategias pedagógicas y metodologías que desempeñarán un papel fundamental en la Caja de Herramientas para la Transformación Cultural. Estas herramientas no solo beneficiarán al equipo de transformación cultural de SDMujer, sino también a profesionales, docentes y formadores interesados en ampliar y simplificar las reflexiones sobre el reconocimiento y la redistribución de los trabajos de cuidados no remunerados.</t>
  </si>
  <si>
    <t>12. Diseñar y generar contenido pedagogico y comunicativo, tanto físicio como digital, relacionado con los objetivos de Transformación Cultural, para generar una guía técnica a nivel Distrital y comunitario.</t>
  </si>
  <si>
    <t>Durante el mes de marzo, se realizó la segunda versión de la metodología “Cuidarme y Cuidarte: Una tarea conjunta” del módulo “A cuidar se aprende-familias” la cual hará parte de las metodologías contenidas en la “Caja de herramientas EPCC”; como un esfuerzo conjunto del Equipo de Cambio Cultural de la Dirección.Tambien se propusieron 2 metodologias nuevas: "Viernes del café del cuidado. Hablemos de cómo y para qué delegar cuidados" y una propuesta con 4 metodologias para la conformación de un ciclo formativo en transformación cultural.En el documento “Caja de herramientas” reposa un compendio de conocimientos pedagógicos que permiten orientar el actuar de las y los profesionales de la Estrategia, así como el de cualquier persona o profesional que desee consultar lo relacionado a lo desarrollado con cuidado y trabajo no remunerado.</t>
  </si>
  <si>
    <t>Documento con metodología</t>
  </si>
  <si>
    <t> 28%</t>
  </si>
  <si>
    <t>Implementar 1 estrategia para el reconocimiento y la redistribución del trabajo de cuidado no remunerado entre hombres y mujeres.</t>
  </si>
  <si>
    <t>6. Implementar 1 estrategia para el reconocimiento y la redistribución del trabajo de cuidado no remunerado entre hombres y mujeres.</t>
  </si>
  <si>
    <t xml:space="preserve">En marzo se beneficiaron 582 personas en los talleres de Transformación Cultural. Se resalta que esta información no tiene los filtros correspondientes del equipo de la Dirección de Gestión del Conocimiento, sino que corresponde al reporte propio del equipo de Transformación Cultural y debe contrastarse con el de SIMISIONAL 1.0   
Adicionalmente, en marzo se realizaron cuatro reuniones con miembros y posibles miembros de la Red de Alianzas del Cuidado para vincular a las organizaciones y realizar acciones de amplificación.   
Finalmente se participó en una reunión preparatoria para la Mesa de Trabajo Transformación Cultural y se participó en su primera sesión en la que se dio la presentación de la Secretaría de Cultura, Recreación y Deporte como líder técnica de la misma, se realizó un balance del año anterior y se asumieron compromisos y visiones futuras desde el trabajo colaborativo.   </t>
  </si>
  <si>
    <t>A marzo se beneficiaron 608 personas en los talleres de Transformación Cultural. Se resalta que esta información no tiene los filtros correspondientes del equipo de la Dirección de Gestión del conocimiento, sino que corresponde al reporte propio del equipo de Transformación Cultural y debe ser contrastado con el de SIMISIONAL 1.0. 
Adicionalmente, a marzo se establecieron acciones para incluir a cinco (5) organizaciones a la Red de Alianzas del cuidado y así indicar acciones de amplificación en transformación cultural con sus beneficiarios y público general. 
Finalmente se ha apoyado y participado de 4 reuniones preparatorias para la entrega del liderazgo técnico y de la primera sesión de la Mesa de Trabajo de Transformación Cultural.</t>
  </si>
  <si>
    <t xml:space="preserve"> En cuanto a implementar la estrategia para el reconocimiento y la redistribución del trabajo de cuidado no remunerado entre hombres y mujeres, se enfrentaron dificultades y retrasos en la contratación del equipo, lo cual disminuyó el número de personas sensibilizadas a través de los talleres de Transformación Cultural en comparación con la gestión histórica. Adicionalmente, aún no se ha contratado a la persona encargada de la Red de Alianzas del Cuidado, lo que ha generado una ralentización en el proceso de amplificación.  
 </t>
  </si>
  <si>
    <t>Con los talleres de transformación cultural, se ha logrado sensibilizar a 608 personas en el reconocimiento y la redistribución de los trabajos de cuidados no remunerados, contribuyendo directamente a la meta distrital de reducir el porcentaje de personas que consideran que las mujeres son más adecuadas que los hombres para realizar dichos trabajos.
Además, se ha iniciado la vinculación de nuevas organizaciones a la Red de Alianzas del Cuidado, buscando generar acciones de amplificación con sus colaboradores y beneficiarios. Esta iniciativa, junto con la reactivación de las alianzas conformadas en el 2023, también se alinea con el objetivo de reducir el porcentaje de personas que mantienen esa percepción sobre los roles de género en los trabajos de cuidados.
Por último, se brindó apoyo y participación en la primera sesión de la Mesa de Transformación Cultural, cuyo eje central es trabajar en la redistribución de los trabajos de cuidados en Bogotá de forma articulada de todas las estrategias distritales. Esta colaboración en la mesa complementa las acciones de sensibilización y de la Red de Alianzas del Cuidado, formando así un conjunto de esfuerzos convergentes hacia la misma meta distrital.</t>
  </si>
  <si>
    <t xml:space="preserve">13. Implementar los talleres de cambio cultural </t>
  </si>
  <si>
    <t xml:space="preserve">En el mes de marzo se implementaron 47 talleres de Transformación Cultural, a través de los cuales se vincularon 582 personas beneficiarias de la siguiente manera: 
Nivel Distrital 32 personas;  Usaquén 31 personas; Chapinero 21 personas;  Santa Fe 94 personas;  San Cristóbal 32 personas; Usme 34 personas; Tunjuelito 08 personas;  Bosa 75 personas;  Kennedy 37 personas; Fontibón 10 personas;  Engativá 29 personas; Suba 45 personas; Barrios Unidos 0 personas; Teusaquillo 0 personas; Antonio Nariño 54 personas; Mártires 0 personas; Puente Aranda 0 personas;  La Candelaria 0 personas; Rafael Uribe Uribe 0 personas; Ciudad Bolívar 80 personas; y Sumapaz 0 personas. 
Se resalta que esta información no tiene los filtros correspondientes del equipo de la Dirección de Gestión del conocimiento, sino que corresponde al reporte propio del equipo de Transformación Cultural.  </t>
  </si>
  <si>
    <t>Documento con reporte de talleres y links de evidencias</t>
  </si>
  <si>
    <t> 23,8%</t>
  </si>
  <si>
    <t>14. Implementar la Red de Alianzas del Cuidado</t>
  </si>
  <si>
    <t xml:space="preserve">Para el mes de marzo se realizaron 4 reuniones en el marco de la Red de Alianzas del Cuidado con las siguientes organizaciones: Red Papaz, Saldarriaga Concha, Truora y Universidad Nacional de Colombia. </t>
  </si>
  <si>
    <t>Actas de reunión con organizaciones</t>
  </si>
  <si>
    <t>15. Convocar y gestionar las sesiones de la Mesa de Transformación Cultural de la Unidad Técnica de Apoyo de la Comisión Intersectorial del Sistema de Cuidado</t>
  </si>
  <si>
    <t xml:space="preserve">En el marco de la Mesa de Trabajo de Transformación Cultural se participó en calidad de delegado de la Secretaría de la Mujer en una reunión preparatoria y en la primera sesión de la Mesa, allí asistió la directora del Sistema Distrital del Cuidado, el líder y apoyo de Transformación Cultural y el encargado de acompañar la implementación del derecho a una cultura libre de sexismo de la dirección de Dirección de derechos y diseño de políticas.  </t>
  </si>
  <si>
    <t>Actas de reunión y acta de la Mesa</t>
  </si>
  <si>
    <t>Gestionar la implementación de 1 estrategia de unidades móviles de cuidado</t>
  </si>
  <si>
    <t>7. Gestionar la implementación de 1 estrategia de unidades móviles de cuidado</t>
  </si>
  <si>
    <t>Bus del Cuidado Rural 
Desde SED se realizaron los procesos educativos flexibles en Ciudad Bolívar, Santafe y Usaquen. 
Desde SDMujer se presto el servicio de atención jurídica, además se dio inicio al tercer ciclo del curso de Herramientas para las cuidadoras en Ciudad Bolívar, Santafe y Usaquen. 
Desde SDMujer se realizaron talleres de transformación cultural en las localidades de Ciudad Bolívar y Santafe. 
Durante el mes de realizaron actividades en conmemoración del 8M de acuerdo con el cronograma junto con el equipo intersectorial. 
Desde SDHT se finalizó el tercer ciclo de formación del curso Educación financiera para la adquisición de vivienda realizado en el punto de operación de la localidad de Santafé en la Bahía vehicular Parroquia Nuestra Señora de la Peña. No se dio apertura a nuevos ciclos.
Desde SDIS se prestaron los servicios de Bogotá te acompaña en la vejez y arte de cuidarte.
Bus del Cuidado Urbano
Durante el mes de marzo de 2024 se realizaron actos conmemorativos con ocasión al día internacional de la mujer trabajadora de manera intersectorial con la participación de las personas beneficiarias en las tres localidades, es decir, Antonio Nariño, Barrios Unidos y Kennedy. SDMUJER inició un nuevo ciclo del curso de herramientas para cuidadoras en el reconocimiento de su trabajo de cuidado en las tres localidades donde opera el Bus del Cuidado Urbano, logrando certificar a 15 cuidadoras. SED inició procesos de educación flexible en las localidades de Antonio Nariño y Barrios Unidos. Por ultimo, el Centro interactivo de Bienestar para personas con discapacidad, de la Alcaldía Local de Kennedy, realizó dos talleres orientados a personas con discapacidad y sus cuidadores en esa localidad.</t>
  </si>
  <si>
    <t xml:space="preserve">Con la implementación del Ciclo V de operacion, la estrategia opera en seis localidades: Barrios Unidos, Antonio Nariño, Kennedy, Usaquen, Ciudad Bolivar y Santafé.
Se ha garantizado la presencia del Sistema Distrital de Cuidado en zonas rurales y urbanas prestando servicios de formación, respiro, generación de ingresos y cuidado.
</t>
  </si>
  <si>
    <t>N/A</t>
  </si>
  <si>
    <t>Desde el inicio de la estrategia en 2021, los Buses del Cuidado han operado de manera intinerante en 14 de las 20 localidades de Bogotá, en zonas urbanas donde no es posible implementar manzanas del cuidad y en zonas rurales, cuyas particularidades geograficas requieren que una alternativa movil para llevar servcios de cuidado en proximidad a las casas de las personas cuidadoras.</t>
  </si>
  <si>
    <t>16. Hacer seguimiento a la ejecución del Contrato No. 928 de 2022 cuyo objeto es: "Prestar los servicios requeridos para la operación y puesta en marcha de las Unidades Móviles en el marco de la implementación de la estrategia territorial del Sistema Distrital de Cuidado, de acuerdo con el anexo técnico"</t>
  </si>
  <si>
    <t>En el marco del contrato de prestación de servicios 928 de 2022 se relacionan, entre otras, las siguientes actividades:
1. Revisión y aprobación por parte de la supervisión del informe de actividades correspondiente al pago del mes de febrero 2024 presentado por el contratista Feeling Company SAS, el cual se encuentra publicado en SECOP II.</t>
  </si>
  <si>
    <t>09.03.24 Reunion interna Revisión informe #18 Cto 928-2022</t>
  </si>
  <si>
    <t>17. Convocar y gestionar las sesiones de las Mesa de Unidades Móviles de Servicios del Cuidado</t>
  </si>
  <si>
    <t>Para dar continuidad al reporte oportuno de las metas y actividades asociadas a convocar y gestionar las sesiones de las Mesas Interlocales, se reporta en el mes de marzo 2024 los soportes de avance en convocatoria y gestión de insumos para el desarrollo de la mesa interlocal de Buses del Cuidado a realizarse en el mes de abril 2024.</t>
  </si>
  <si>
    <t>1. Citación Mesa Interlocal para el mes de abril 2024
2. Gestión de insumos para el desarrollo de la mesa interlocal de Buses del Cuidado</t>
  </si>
  <si>
    <t>FORMULACIÓN Y SEGUIMIENTO PLAN DE ACCIÓN</t>
  </si>
  <si>
    <t>Página 2 de 4</t>
  </si>
  <si>
    <t xml:space="preserve">PROGRAMACIÓN </t>
  </si>
  <si>
    <t>DESCRIPCIÓN CUALITATIVA DEL AVANCE DEL PERIODO</t>
  </si>
  <si>
    <t>EVIDENCIA DEL AVANCE DEL PERIODO</t>
  </si>
  <si>
    <t>DESCRIPCIÓN CUALITATIVA DEL AVANCE ACUMULADO</t>
  </si>
  <si>
    <t>RETRASOS Y FACTORES LIMITANTES PARA EL CUMPLIMIENTO</t>
  </si>
  <si>
    <t>SOLUCIONES PROPUESTAS PARA RESOLVER LOS RETRASOS Y FACTORES LIMITANTES PARA EL CUMPLIMIENTO</t>
  </si>
  <si>
    <t>PRODUCTO INSTITUCIONAL (PMR):</t>
  </si>
  <si>
    <t>Sistema Distrital de Cuidado</t>
  </si>
  <si>
    <t>OBJETIVO ESTRATEGICO:</t>
  </si>
  <si>
    <t>Gestionar la puesta en marcha y articulación de un Sistema Distrital de Cuidado, que, bajo un modelo de corresponsabilidad en conjunto con otros actores como el sector privado, las comunidades y los hogares, asegure el acceso al cuidado para personas que requieren un nivel alto de apoyo</t>
  </si>
  <si>
    <t>NIVEL</t>
  </si>
  <si>
    <t xml:space="preserve"> META</t>
  </si>
  <si>
    <t>INDICADOR</t>
  </si>
  <si>
    <t>FORMULA DEL INDICADOR</t>
  </si>
  <si>
    <t>TIPO DE ANUALIZACIÓN  (Según aplique)</t>
  </si>
  <si>
    <t xml:space="preserve">MAGNITUD CUATRIENIO  (Según aplique) </t>
  </si>
  <si>
    <t>UNIDAD DE MEDIDAD</t>
  </si>
  <si>
    <t xml:space="preserve">DESCRIPCIÓN DE LA MEDICIÓN </t>
  </si>
  <si>
    <t>RESPONSABLE DE LA MEDICIÓN</t>
  </si>
  <si>
    <t>PROGRAMACIÓN ANUAL</t>
  </si>
  <si>
    <t>PERIODICIDAD</t>
  </si>
  <si>
    <t>MEDIOS DE VERIFICACIÓN Y FUENTES DE INFORMACIÓN</t>
  </si>
  <si>
    <t>PROGRAMACIÓN</t>
  </si>
  <si>
    <t xml:space="preserve">AVANCE META </t>
  </si>
  <si>
    <t>Meta sectorial</t>
  </si>
  <si>
    <t>Meta trazadora</t>
  </si>
  <si>
    <t>Meta estratégica</t>
  </si>
  <si>
    <t>PMR</t>
  </si>
  <si>
    <t xml:space="preserve"> De actividad  </t>
  </si>
  <si>
    <t>Otro</t>
  </si>
  <si>
    <t xml:space="preserve"> Proceso (POA)</t>
  </si>
  <si>
    <t>Planes Decreto 612</t>
  </si>
  <si>
    <t>MAGNITUD EJECUTADA</t>
  </si>
  <si>
    <t>AVANCE %</t>
  </si>
  <si>
    <t>Formular e implementar una estrategia pedagógica para la valoración, la resignificación, el reconocimiento y la redistribución del trabajo de cuidado no remunerado que realizan las mujeres en Bogotá</t>
  </si>
  <si>
    <t>Estrategia pedagógica para la valoración, la resignificación, el reconocimiento y la redistribución del trabajo de cuidado no remunerado implementada</t>
  </si>
  <si>
    <t>Implementación de la estrategia pedagógica para la valoración, la resignificación, el reconocimiento y la redistribución del trabajo de cuidado no remunerado que realizan las mujeres en Bogotá ejecutada / Implementación de la estrategia pedagógica para la valoración, la resignificación, el reconocimiento y la redistribución del trabajo de cuidado no remunerado que realizan las mujeres en Bogotá programada</t>
  </si>
  <si>
    <t>Creciente</t>
  </si>
  <si>
    <t>Estrategia</t>
  </si>
  <si>
    <t>Avance en la  implementación de la estrategia pedagógica para la valoración, la resignificación, el reconocimiento y la redistribución del trabajo de cuidado no remunerado que realizan las mujeres en Bogotá.</t>
  </si>
  <si>
    <t>Dirección del Sistema de Cuidado</t>
  </si>
  <si>
    <t>Trimestral</t>
  </si>
  <si>
    <t xml:space="preserve">Documento consolidado del Sistema Distrital de Cuidado </t>
  </si>
  <si>
    <t>En lo que va del año 2024, con corte a marzo frente al proceso de diseño y socialización de la caja de herramientas de la Estrategia Pedagógica de Cambio Cultural se diseñó y revisó dos metodologías y se propusieron otras dos. La primera, "El Tendedero de Imaginarios" de estructura corta que se implementó en la inauguración de la primera manzana del cuidado con enfoque de Transformación Cultural Ecoparque en Ciudad Bolívar y la segunda, “Cuidarme y Cuidarte: Una tarea conjunta” del módulo “A cuidar se aprende-familias” de aplicación virtual para las personas cuidadoras beneficiarias del programa de Asistencia en casa.  Las dos metodologias nuevas tienen como objetivo proponer un espacio continuo de reflexión respecto de la redistribución de los trabajos de cuidados no remunerados, y la ultima es una propuesta de espacios para un proceso formativo.</t>
  </si>
  <si>
    <t>Soportes Plan de Acción Marzo</t>
  </si>
  <si>
    <t>Formular las bases técnicas y coordinar la implementación del sistema distrital del cuidado</t>
  </si>
  <si>
    <t>Porcentaje de avance en la definición técnica y coordinación para la implementación del sistema distrital de cuidado</t>
  </si>
  <si>
    <t>Definición técnica y coordinación para la implementación del sistema distrital de cuidado Ejecutada / Definición técnica y coordinación para la implementación del sistema distrital de cuidado Programada</t>
  </si>
  <si>
    <t>Suma</t>
  </si>
  <si>
    <t>Porcentaje</t>
  </si>
  <si>
    <t>Avance en la construcción del documento de lineamientos técnicos para la formulación de las bases del Sistema Distrital de Cuidado y los resultados de articulación con las entidades distritales que hacen parte del sistema</t>
  </si>
  <si>
    <t>Gestionar la implementación, en la ciudad y la ruralidad, de la estrategia de manzanas del cuidado y unidades móviles de servicios del cuidado para las personas que requieren cuidado y para los y las cuidadoras de personas y animales domésticos</t>
  </si>
  <si>
    <t>Estrategias de manzanas del cuidado y unidades móviles de servicios del cuidado implementadas</t>
  </si>
  <si>
    <t>Implementación de 1a estrategia para la adecuación de infraestructura de manzanas de 
cuidado ejecutada / Implementación de 1a estrategia para la adecuación de infraestructura de manzanas de 
cuidado programada</t>
  </si>
  <si>
    <t>Avances en la implementación de 1a estrategia para la adecuación de infraestructura de manzanas de 
cuidado</t>
  </si>
  <si>
    <t>Informes de gestión de las manzanas y unidades de cuidado implementadas</t>
  </si>
  <si>
    <t xml:space="preserve">En el marco de los procesos realizados por el SIDICU en la vigencia referida al reporte, se han beneficiado del servicio de orientación y asesoría psico jurídica a 2.379 personas cuidadoras (1.232 orientación y asesoría jurídica y 1.147 orientación psicosocial). 
A la fecha se encuentran en operación 22 manzanas de cuidado en el Distrito.
Con la implementación del Ciclo V de operacion, la estrategia de Buses del Cuidado opera en seis localidades: Barrios Unidos, Antonio Nariño, Kennedy, Usaquen, Ciudad Bolivar y Santafé.
</t>
  </si>
  <si>
    <t>Número de mujeres formadas en cuidados, en el marco de la estrategia cuidado a cuidadoras</t>
  </si>
  <si>
    <t>Mujeres únicas formadas (Incluye certificadas) / Mujeres únicas formadas (Incluye certificadas) programadas</t>
  </si>
  <si>
    <t>Mujeres formadas</t>
  </si>
  <si>
    <t>Mujeres únicas formadas (Incluye certificadas).</t>
  </si>
  <si>
    <t>Mensual</t>
  </si>
  <si>
    <t>SiMisional</t>
  </si>
  <si>
    <t xml:space="preserve">Durante el 1er trimestre se han realizado un total de 183 cursos de Formación Complmentaria para mujeres cuidadoras, en "Herramientas para cuidadoras en el reconocimiento de su trabajo de cuidado" programa de 10 horas cuyos contenidos fueron elaborados por la Universidad Nacional de Colombia en la vigencia 2021 y a los que se accede a través del Aula Virtual de la Secretaría Distrital de la Mujer. </t>
  </si>
  <si>
    <t>El equipo asociado a la presente meta, aun no se encuentra completo.</t>
  </si>
  <si>
    <t>La Dirección se encuentra adelantando los porcesos de contratación del personal.</t>
  </si>
  <si>
    <t>Número de personas vinculadas a los talleres de cambio cultural</t>
  </si>
  <si>
    <t>Número de personas vinculadas en talleres presenciales y virtual de cambio cultural / Número de personas vinculadas en talleres presenciales y virtual de cambio cultural programadas</t>
  </si>
  <si>
    <t>Personas vinculadas</t>
  </si>
  <si>
    <t xml:space="preserve">Número de personas vinculadas en talleres presenciales y virtual de cambio cultural.  </t>
  </si>
  <si>
    <t xml:space="preserve">En marzo se beneficiaron 582 personas en los talleres de Transformación Cultural. 
</t>
  </si>
  <si>
    <t xml:space="preserve">Durante el 1er trimestres se han beneficiado 608 personas en los talleres de Transformación Cultural. 
</t>
  </si>
  <si>
    <t>Número de manzanas inauguradas</t>
  </si>
  <si>
    <t>Número de manzanas del cuidado puestas en operación en Bogotá / Número de manzanas del cuidado puestas en operación en Bogotá programadas</t>
  </si>
  <si>
    <t>Manzanas puestas en operación</t>
  </si>
  <si>
    <t>Número de manzanas del cuidado puestas en operación en Bogotá</t>
  </si>
  <si>
    <t>Para el mes de marzo se inauguró la Manzana del Cuidado No. 22 Ecoparque en la localidad de Ciudad Bolívar.</t>
  </si>
  <si>
    <t>Durante el 1er trimestre se ha realizado la inauguración de la Manzana del Cuidado No. 22 Ecoparque en la localidad de Ciudad Bolívar.</t>
  </si>
  <si>
    <t>Gestión del Sistema Distrital de Cuidado</t>
  </si>
  <si>
    <t>Implementar la estrategia territorial y los servicios que presta la Dirección del Sistema de Cuidado, así como liderar la coordinación intersectorial a nivel distrital.</t>
  </si>
  <si>
    <t xml:space="preserve">Porcentaje de cumplimiento de la programación para la implementación del Sistema Distrital de Cuidado durante la vigencia anual </t>
  </si>
  <si>
    <t>Implementación del Sistema Distrital de Cuidad / Implementación del Sistema Distrital de Cuidad programado</t>
  </si>
  <si>
    <t xml:space="preserve">Constante </t>
  </si>
  <si>
    <t xml:space="preserve">Porcentaje </t>
  </si>
  <si>
    <t xml:space="preserve">Avance en la implementación del Sistema Distrital de Cuidado </t>
  </si>
  <si>
    <t xml:space="preserve">Matriz de programación mensual </t>
  </si>
  <si>
    <t>Durante el mes de marzo 2024, se logró avanzar con los talleres de cambio cultural, a través de estos se logró atender 582 personas y frente a las orientaciones psicosociales y psico jurídicas, se lograron 1309 atenciones.</t>
  </si>
  <si>
    <t xml:space="preserve">En el marco de implementación del Sistema Distrital de Cuidado durante el primer trimestre se ha obtenido un cumplimiento del 100% de la programación para la implementación del SIDICU dado el funcionamiento de las dos unidades móviles y las 22 Manzana del Cuidado que se encuentran en operación. Por otra parte, en el marco de la actividad asociada a las orientaciones psicosociales y psicourídicas, en el 1er trimestres se han logrado 2.379 atenciones y en el marco de la actividad asociada  a talleres de transformación cultural se han logrado 608. </t>
  </si>
  <si>
    <t>ELABORÓ</t>
  </si>
  <si>
    <t>Firma:</t>
  </si>
  <si>
    <t>APROBÓ (Según aplique Gerenta de proyecto, Lider técnica y responsable de proceso)</t>
  </si>
  <si>
    <t>REVISÓ OFICINA ASESORA DE PLANEACIÓN</t>
  </si>
  <si>
    <t xml:space="preserve">VoBo. </t>
  </si>
  <si>
    <t>Nombre: Jacqueline Marín Pérez</t>
  </si>
  <si>
    <t>Nombre: Constanza Liliana Gomez Romero</t>
  </si>
  <si>
    <t>Nombre: Angie Paola Mesa Rojas</t>
  </si>
  <si>
    <t>Nombre:</t>
  </si>
  <si>
    <t>Nombre: Carlos Alfonso Gaitán Sánchez</t>
  </si>
  <si>
    <t>Cargo: Profesional Universitario</t>
  </si>
  <si>
    <t xml:space="preserve">Cargo: Directora del Sistema de Cuidado </t>
  </si>
  <si>
    <t>Cargo: Subsecretaria del Cuidado y Politicas de Igualdad</t>
  </si>
  <si>
    <t xml:space="preserve">Cargo: </t>
  </si>
  <si>
    <t>Cargo: Jefe Oficina Asesora de Planeación</t>
  </si>
  <si>
    <t>Código: DE-FO-05</t>
  </si>
  <si>
    <t xml:space="preserve">FORMULACIÓN Y SEGUIMIENTO PLAN DE ACCIÓN </t>
  </si>
  <si>
    <t>ANEXO - TERRITORIALIZACIÓN</t>
  </si>
  <si>
    <t>Página 3 de 4</t>
  </si>
  <si>
    <t xml:space="preserve">PRORAMACIÓN </t>
  </si>
  <si>
    <t xml:space="preserve">SEGUIMIENTO </t>
  </si>
  <si>
    <t>PERIODO DE REPORTE:</t>
  </si>
  <si>
    <t>MARZO</t>
  </si>
  <si>
    <t>INDICADOR / META:</t>
  </si>
  <si>
    <t>Número de mujeres formadas en cuidados, en el marco de la Estrategia de Cuidado a Cuidadoras. La meta para el año 2024 son 1.000 cuidadoras</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</si>
  <si>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</si>
  <si>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</si>
  <si>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</si>
  <si>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</si>
  <si>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</si>
  <si>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</si>
  <si>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</si>
  <si>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</si>
  <si>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</si>
  <si>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</si>
  <si>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</si>
  <si>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</si>
  <si>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</si>
  <si>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</si>
  <si>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</si>
  <si>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</si>
  <si>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</si>
  <si>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</si>
  <si>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</si>
  <si>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 xml:space="preserve"> $               -  </t>
  </si>
  <si>
    <t xml:space="preserve"> $             -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</si>
  <si>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</si>
  <si>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</si>
  <si>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</si>
  <si>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</si>
  <si>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</si>
  <si>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</si>
  <si>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</si>
  <si>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</si>
  <si>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</si>
  <si>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</si>
  <si>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</si>
  <si>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</si>
  <si>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</si>
  <si>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</si>
  <si>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</si>
  <si>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</si>
  <si>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</si>
  <si>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</si>
  <si>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</si>
  <si>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</si>
  <si>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</si>
  <si>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$ 0,00</t>
  </si>
  <si>
    <t>FEBRERO</t>
  </si>
  <si>
    <t>Número de personas vinculadas a los talleres de cambio cultural. La meta para el año 2024 son 2.000 ciudadanas y ciudadanos</t>
  </si>
  <si>
    <t>Página 1 de 4</t>
  </si>
  <si>
    <t>CONTROL DE CAMBIOS EN EL PLAN DE ACCIÓN</t>
  </si>
  <si>
    <t>Fecha de aprobación</t>
  </si>
  <si>
    <t>Cambio</t>
  </si>
  <si>
    <t>Justificación del cambio</t>
  </si>
  <si>
    <t>PRODUCTO INSTITUCIONAL</t>
  </si>
  <si>
    <t xml:space="preserve">PROCESO ASOCIADO - PLAN OPERATIVO </t>
  </si>
  <si>
    <t xml:space="preserve">NOMBRE PROYECTO DE INVERSIÓN </t>
  </si>
  <si>
    <t>NOMBRE META / INDICADOR</t>
  </si>
  <si>
    <t>UNIDAD DE MEDIDA</t>
  </si>
  <si>
    <t xml:space="preserve">TIPO DE ANUALIZACIÓN </t>
  </si>
  <si>
    <t xml:space="preserve">GRUPO ETARIO </t>
  </si>
  <si>
    <t>PLANES DECRETO 612</t>
  </si>
  <si>
    <t>1. Vida libre de Violencias y justicia con enfoque de género para las mujeres</t>
  </si>
  <si>
    <t>DIRECCIONAMIENTO ESTRATÉGICO</t>
  </si>
  <si>
    <t>7662.Fortalecimiento a la gestión institucional de la SDMujer en Bogotá</t>
  </si>
  <si>
    <t>INDICADORES PMR</t>
  </si>
  <si>
    <t>MUJERES</t>
  </si>
  <si>
    <t xml:space="preserve">CRECIENTE </t>
  </si>
  <si>
    <t>Infancia (Menor de 12 años)</t>
  </si>
  <si>
    <t xml:space="preserve">Discapacidad </t>
  </si>
  <si>
    <t>Plan institucional de archivos - PINAR</t>
  </si>
  <si>
    <t>2. Gestión del conocimiento e información para la toma de decisiones y garantía de derechos de las mujeres</t>
  </si>
  <si>
    <t xml:space="preserve">PLANEACIÓN Y GESTIÓN </t>
  </si>
  <si>
    <t>7668.Levantamiento y análisis de información para la garantía de derechos de las mujeres en Bogotá</t>
  </si>
  <si>
    <t>35.Mujeres atendidas en Casas de Justicia, escenarios de Fiscalía y Sede Central</t>
  </si>
  <si>
    <t>MUJERES, HIJOS E HIJAS</t>
  </si>
  <si>
    <t>DECRECIENTE</t>
  </si>
  <si>
    <t>Juventud (Entre 12 y 14 años)</t>
  </si>
  <si>
    <t>Plan Anual de Adquisiciones</t>
  </si>
  <si>
    <t>3. Igualdad de oportunidades y desarrollo de capacidades para las mujeres</t>
  </si>
  <si>
    <t xml:space="preserve">COMUNICACIÓN ESTRATÉGICA </t>
  </si>
  <si>
    <t>7671.Implementación de acciones afirmativas dirigidas a las mujeres con enfoque diferencial y de género en Bogotá</t>
  </si>
  <si>
    <t xml:space="preserve">31.Casos nuevos de violencias contra las mujeres con representación jurídica en instancias judiciales y administrativas </t>
  </si>
  <si>
    <t>INTERVENCIONES</t>
  </si>
  <si>
    <t xml:space="preserve">CONSTANTE </t>
  </si>
  <si>
    <t>Juventud (Entre 15 y 28 años)</t>
  </si>
  <si>
    <t>Plan anticorrupción y de atención al ciudadano</t>
  </si>
  <si>
    <t>4. Inclusión y equidad de género en la participación y la representación de las mujeres</t>
  </si>
  <si>
    <t>GESTIÓN DEL CONOCIMIENTO</t>
  </si>
  <si>
    <t>7672.Contribución acceso efectivo de las mujeres a la justicia con enfoque de género y de la ruta integral de atención para el acceso a la justicia de las mujeres en Bogotá</t>
  </si>
  <si>
    <t>36.Número de mujeres víctimas de violencias y su sistema familiar, acogidas y atendidas a través del modelo de Casas Refugio incluyendo modalidad intermedia de acogida y ruralidad</t>
  </si>
  <si>
    <t>CONSULTAS</t>
  </si>
  <si>
    <t>SUMA</t>
  </si>
  <si>
    <t>Adultez (Entre 29 y 59 años)</t>
  </si>
  <si>
    <t xml:space="preserve">Plan de incentivos institucionales </t>
  </si>
  <si>
    <t>5. Sistema Distrital de Cuidado</t>
  </si>
  <si>
    <t>PREVENCIÓN Y ATENCIÓN INTEGRAL A MUJERES VÍCTIMAS DE VIOLENCIA</t>
  </si>
  <si>
    <t>7673.Desarrollo de capacidades para aumentar la autonomía y empoderamiento de las mujeres en toda su diversidad en Bogotá</t>
  </si>
  <si>
    <t>37.Número de atenciones a mujeres víctimas de violencias, a través de las Duplas de atención psicosocial</t>
  </si>
  <si>
    <t>CASAS</t>
  </si>
  <si>
    <t>Mayores (Igual o superior a 60 años)</t>
  </si>
  <si>
    <t>Plan de previsión de recursos humanos</t>
  </si>
  <si>
    <t>PROMOCIÓN DEL ACCESO A LA JUSTICICA PARA LAS MUJERES</t>
  </si>
  <si>
    <t>7675.Implementación de la Estrategia de Territorialización de la Política Pública de Mujeres y Equidad de Género a través de las Casas de Igualdad de Oportunidades para las Mujeres en Bogotá</t>
  </si>
  <si>
    <t xml:space="preserve">18.Número de mujeres participantes en las actividades implementadas en el marco de los Planes Locales de Seguridad para las Mujeres </t>
  </si>
  <si>
    <t>PERSONAS</t>
  </si>
  <si>
    <t>Plan institucional de capacitación - PIC</t>
  </si>
  <si>
    <t xml:space="preserve">PROMOCIÓN DE LA PARTICIPACIÓN Y REPRESENTACIÓN DE LAS MUJERES </t>
  </si>
  <si>
    <t>7676.Fortalecimiento a los liderazgos para la inclusión y equidad de género en la participación y la representación política en Bogotá</t>
  </si>
  <si>
    <t>32.Atenciones efectivas a través de la Línea Púrpura Distrital</t>
  </si>
  <si>
    <t>ATENCIONES</t>
  </si>
  <si>
    <t xml:space="preserve">Plan estrategico de Talento Humano </t>
  </si>
  <si>
    <t>TRANSVERSALIZACIÓN DEL ENFOQUE DE GÉNERO Y DIFERENCIAL PARA MUJERES</t>
  </si>
  <si>
    <t>7718.Implementación del Sistema Distrital de Cuidado en Bogotá</t>
  </si>
  <si>
    <t xml:space="preserve">38.Número de ciudadanos y ciudadanas informados a partir de la implementación de estrategias de divulgación pedagógica con enfoques de género y de derechos </t>
  </si>
  <si>
    <t>ORIENTACIONES Y ASESORÍAS</t>
  </si>
  <si>
    <t>Plan Anual de vacantes</t>
  </si>
  <si>
    <t>TERRITORIALIZACIÓN DE LA POLÍTICA PÚBLICA</t>
  </si>
  <si>
    <t>7734.Fortalecimiento a la implementación del Sistema Distrital de Protección integral a las mujeres víctimas de violencias - SOFIA en Bogotá</t>
  </si>
  <si>
    <t>34.Estudios y/o investigaciones producidas y divulgadas por el Observatorio de Mujer y Equidad de Género, con relación a situaciones y derechos de las mujeres en Bogotá</t>
  </si>
  <si>
    <t>ORIENTACIONES</t>
  </si>
  <si>
    <t xml:space="preserve">Plan trabajo anual en seguridad y salud en el trabajo </t>
  </si>
  <si>
    <t xml:space="preserve">GESTIÓN DE LAS POLÍTICAS PÚBLICAS </t>
  </si>
  <si>
    <t>7738.Implementación de Políticas Públicas lideradas por la Secretaria de la Mujer y Transversalización de género para promover igualdad, desarrollo de capacidades y reconocimiento de las mujeres de Bogotá</t>
  </si>
  <si>
    <t>12.Número de mujeres vinculadas a procesos de las Casas de Igualdad de Oportunidades</t>
  </si>
  <si>
    <t>ESTUDIOS Y/O INVESTIGACIONES</t>
  </si>
  <si>
    <t xml:space="preserve">Plan estrategico de tecnología de la información y privacidad de la información </t>
  </si>
  <si>
    <t xml:space="preserve">DESARROLLO DE CAPACIDADES PARA LA VIDA DE LAS MUJERES </t>
  </si>
  <si>
    <t>7739.Implementación de estrategia de divulgación pedagógica con enfoques de género y de derechos Bogotá</t>
  </si>
  <si>
    <t>39.Atenciones socio jurídicas brindadas a través de la Estrategia Casa de Todas, a mujeres que realizan actividades sexuales pagadas (asesorias, seguimientos y valoraciones iniciales)</t>
  </si>
  <si>
    <t>CONTENIDOS</t>
  </si>
  <si>
    <t xml:space="preserve">Plan de seguridad y privacidad de la información </t>
  </si>
  <si>
    <t>GESTIÓN DEL SISTEMA DISTRITAL DE CUIDADO</t>
  </si>
  <si>
    <t>40.Atenciones psicosociales brindadas a través de la Estrategia Casa de Todas, a mujeres que realizan actividades sexuales pagadas (asesorias, seguimientos y valoraciones iniciales)</t>
  </si>
  <si>
    <t>CASOS NUEVOS</t>
  </si>
  <si>
    <t>Plan de participación ciudadana</t>
  </si>
  <si>
    <t>GESTIÓN  TALENTO HUMANO</t>
  </si>
  <si>
    <t>41.Atenciones en trabajo social brindadas a través de la Estrategia Casa de Todas, a mujeres que realizan actividades sexuales pagadas (asesorias, seguimientos y valoraciones iniciales)</t>
  </si>
  <si>
    <t>CIUDADANOS Y CIUDADANAS</t>
  </si>
  <si>
    <t>GESTIÓN CONTRACTUAL</t>
  </si>
  <si>
    <t xml:space="preserve">42.Número de contenidos diseñados para el desarrollo de capacidades socioemocionales, ocupacionales, técnicas y educación financiera para las mujeres (Módulos y diplomados) </t>
  </si>
  <si>
    <t>PORCIENTO</t>
  </si>
  <si>
    <t>GESTIÓN ADMINISTRATIVA</t>
  </si>
  <si>
    <t>29.Mujeres formadas en derechos a través de procesos de desarrollo de capacidades en los Centros de Inclusión Digital</t>
  </si>
  <si>
    <t>GESTIÓN FINANCIERA</t>
  </si>
  <si>
    <t xml:space="preserve">30.Número de orientaciones y asesorías socio jurídicas con enfoque de derechos de las mujeres y enfoque de género a través de las Casas de Igualdad de Oportunidades para las Mujeres </t>
  </si>
  <si>
    <t>GESTIÓN DOCUMENTAL</t>
  </si>
  <si>
    <t xml:space="preserve">108.Número de orientaciones  y acompañamientos psicosociales a mujeres a través de las Casas de Igualdad de Oportunidades para las Mujeres </t>
  </si>
  <si>
    <t>GESTIÓN JURÍDICA</t>
  </si>
  <si>
    <t xml:space="preserve">33.Número de mujeres vinculadas a procesos formativos para el desarrollo de capacidades de incidencia, liderazgo, empoderamiento y participación política </t>
  </si>
  <si>
    <t xml:space="preserve">GESTIÓN TECNOLÓGICA </t>
  </si>
  <si>
    <t>43.Número de mujeres formadas en cuidados, en el marco de la estrategia cuidado a cuidadoras</t>
  </si>
  <si>
    <t>ATENCIÓN A LA CIUDADANÍA</t>
  </si>
  <si>
    <t>44.Número de atenciones brindadas a través de Espacios respiro, en el marco de la estrategia cuidado a cuidadoras</t>
  </si>
  <si>
    <t xml:space="preserve">SEGUIMIENTO, EVALUACIÓN Y CONTROL </t>
  </si>
  <si>
    <t>45.Número de atenciones de relevo de cuidado en casa, en el marco de la estrategia cuidado a cuidadoras</t>
  </si>
  <si>
    <t>GESTIÓN DISCIPLINARIA</t>
  </si>
  <si>
    <t>46.Número de personas vinculadas a los talleres de cambio cultural</t>
  </si>
  <si>
    <t>METAS SECTORIALES</t>
  </si>
  <si>
    <t>INDICADORES PDD</t>
  </si>
  <si>
    <t>9. Aumentar en un 30% el número de mujeres formadas en los centros de inclusión digital.</t>
  </si>
  <si>
    <t>9. Número de mujeres formadas en los Centros de Inclusión Digital</t>
  </si>
  <si>
    <t>10. Diseñar y acompañar la estrategia de emprendimiento y empleabilidad para la autonomía económica de las mujeres</t>
  </si>
  <si>
    <t>10. Porcentaje de avance en el diseño y acompañamiento de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</si>
  <si>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</si>
  <si>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</si>
  <si>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</si>
  <si>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</si>
  <si>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</si>
  <si>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</si>
  <si>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</si>
  <si>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</si>
  <si>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</si>
  <si>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</si>
  <si>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</si>
  <si>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52. Formular e implementar una estrategia pedagógica para la valoración, la resignificación, el reconocimiento y la redistribución del trabajo de cuidado no remunerado que realizan las mujeres en Bogotá</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</si>
  <si>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</si>
  <si>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</si>
  <si>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</si>
  <si>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</si>
  <si>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</si>
  <si>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</si>
  <si>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</si>
  <si>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</si>
  <si>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</si>
  <si>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</si>
  <si>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</si>
  <si>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</si>
  <si>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327. Número de mujeres atendidas con perspectiva de género y derechos de las mujeres a través de Casas de Justicia y espacios de atención integral de la Fiscalía (CAPIV, CAIVAS)</t>
  </si>
  <si>
    <t>308. Implementar una estrategia semi permanente para la protección de las mujeres víctimas de violencia y su acceso a la justicia en 3 Unidades de Reacción Inmediata - URI de la Fiscalía General de la Nación y articulada a la línea 123 y Línea púrpura</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</si>
  <si>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</si>
  <si>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</si>
  <si>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</si>
  <si>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452. Crear y fortalecer la infraestructura tecnológica del Observatorio de Mujer y Equidad de Género que permita la articulación con los sectores distritales pertinentes</t>
  </si>
  <si>
    <t>487. Porcentaje de avance en la creación y fortalecimiento de infraestructura tecnológica del OMEG para la articulación con los sectores distritales</t>
  </si>
  <si>
    <t>454. Diseñar e implementar investigaciones  para diagnosticar y divulgar la situación de los derechos de las mujeres y transversalizar el enfoque de género y diferencial metodológicamente</t>
  </si>
  <si>
    <t>489. Investigaciones realizadas</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</si>
  <si>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</si>
  <si>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</si>
  <si>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</si>
  <si>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</si>
  <si>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</si>
  <si>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</si>
  <si>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</si>
  <si>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</si>
  <si>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METAS ESTRATEGICAS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</si>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</sst>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0\ &quot;€&quot;;\-#,##0\ &quot;€&quot;"/>
    <numFmt numFmtId="165" formatCode="_-* #,##0\ &quot;€&quot;_-;\-* #,##0\ &quot;€&quot;_-;_-* &quot;-&quot;\ &quot;€&quot;_-;_-@_-"/>
    <numFmt numFmtId="166" formatCode="_-&quot;$&quot;* #,##0.00_-;\-&quot;$&quot;* #,##0.00_-;_-&quot;$&quot;* &quot;-&quot;??_-;_-@_-"/>
    <numFmt numFmtId="167" formatCode="_-* #,##0\ _€_-;\-* #,##0\ _€_-;_-* &quot;-&quot;\ _€_-;_-@_-"/>
    <numFmt numFmtId="168" formatCode="_-* #,##0.00\ _€_-;\-* #,##0.00\ _€_-;_-* &quot;-&quot;??\ _€_-;_-@_-"/>
    <numFmt numFmtId="169" formatCode="_(&quot;$&quot;\ * #,##0.00_);_(&quot;$&quot;\ * \(#,##0.00\);_(&quot;$&quot;\ * &quot;-&quot;??_);_(@_)"/>
    <numFmt numFmtId="170" formatCode="_ &quot;$&quot;\ * #,##0.00_ ;_ &quot;$&quot;\ * \-#,##0.00_ ;_ &quot;$&quot;\ * &quot;-&quot;??_ ;_ @_ "/>
    <numFmt numFmtId="171" formatCode="0.0%"/>
    <numFmt numFmtId="172" formatCode="#,##0;[Red]#,##0"/>
    <numFmt numFmtId="173" formatCode="_-* #,##0_-;\-* #,##0_-;_-* &quot;-&quot;_-;_-@"/>
    <numFmt numFmtId="174" formatCode="_-* #,##0.00\ _€_-;\-* #,##0.00\ _€_-;_-* &quot;-&quot;\ _€_-;_-@"/>
    <numFmt numFmtId="175" formatCode="_-* #,##0\ _€_-;\-* #,##0\ _€_-;_-* &quot;-&quot;\ _€_-;_-@"/>
    <numFmt numFmtId="176" formatCode="#,##0.0"/>
    <numFmt numFmtId="177" formatCode="#,##0.000"/>
    <numFmt numFmtId="178" formatCode="0.000"/>
    <numFmt numFmtId="179" formatCode="#,##0_ ;\-#,##0\ "/>
    <numFmt numFmtId="180" formatCode="_-* #,##0\ _€_-;\-* #,##0\ _€_-;_-* &quot;-&quot;??\ _€_-;_-@_-"/>
  </numFmts>
  <fonts count="54" x14ac:knownFonts="1">
    <font>
      <sz val="11"/>
      <color theme="1"/>
      <name val="Calibri"/>
      <family val="2"/>
      <scheme val="minor"/>
    </font>
    <font>
      <sz val="11"/>
      <color indexed="8"/>
      <name val="Calibri"/>
      <family val="2"/>
    </font>
    <font>
      <sz val="10"/>
      <name val="Arial"/>
      <family val="2"/>
    </font>
    <font>
      <b/>
      <sz val="10"/>
      <name val="Times New Roman"/>
      <family val="1"/>
    </font>
    <font>
      <sz val="10"/>
      <name val="Arial Narrow"/>
      <family val="2"/>
    </font>
    <font>
      <sz val="10"/>
      <name val="Arial Narrow"/>
      <family val="2"/>
    </font>
    <font>
      <b/>
      <sz val="10"/>
      <color indexed="8"/>
      <name val="Tahoma"/>
      <family val="2"/>
    </font>
    <font>
      <sz val="10"/>
      <color indexed="8"/>
      <name val="Tahoma"/>
      <family val="2"/>
    </font>
    <font>
      <sz val="11"/>
      <name val="Times New Roman"/>
      <family val="1"/>
    </font>
    <font>
      <b/>
      <sz val="11"/>
      <name val="Times New Roman"/>
      <family val="1"/>
    </font>
    <font>
      <b/>
      <sz val="11"/>
      <color indexed="10"/>
      <name val="Times New Roman"/>
      <family val="1"/>
    </font>
    <font>
      <b/>
      <i/>
      <sz val="11"/>
      <name val="Times New Roman"/>
      <family val="1"/>
    </font>
    <font>
      <b/>
      <sz val="11"/>
      <name val="Arial Narrow"/>
      <family val="2"/>
    </font>
    <font>
      <sz val="11"/>
      <color indexed="8"/>
      <name val="Times New Roman"/>
      <family val="1"/>
    </font>
    <font>
      <b/>
      <sz val="12"/>
      <name val="Times New Roman"/>
      <family val="1"/>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b/>
      <sz val="11"/>
      <color theme="1"/>
      <name val="Calibri"/>
      <family val="2"/>
      <scheme val="minor"/>
    </font>
    <font>
      <sz val="11"/>
      <color theme="1"/>
      <name val="Times New Roman"/>
      <family val="1"/>
    </font>
    <font>
      <sz val="11"/>
      <color rgb="FFFF0000"/>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theme="0" tint="-0.34998626667073579"/>
      <name val="Calibri"/>
      <family val="2"/>
      <scheme val="minor"/>
    </font>
    <font>
      <b/>
      <sz val="12"/>
      <color theme="1"/>
      <name val="Times New Roman"/>
      <family val="1"/>
    </font>
    <font>
      <b/>
      <sz val="18"/>
      <color theme="0" tint="-0.34998626667073579"/>
      <name val="Calibri"/>
      <family val="2"/>
      <scheme val="minor"/>
    </font>
    <font>
      <b/>
      <sz val="11"/>
      <color theme="0" tint="-0.34998626667073579"/>
      <name val="Times New Roman"/>
      <family val="1"/>
    </font>
    <font>
      <b/>
      <sz val="9"/>
      <color rgb="FF000000"/>
      <name val="Tahoma"/>
      <family val="2"/>
    </font>
    <font>
      <sz val="9"/>
      <color rgb="FF000000"/>
      <name val="Tahoma"/>
      <family val="2"/>
    </font>
    <font>
      <sz val="11"/>
      <name val="Calibri"/>
      <family val="2"/>
    </font>
    <font>
      <b/>
      <sz val="14"/>
      <color rgb="FF000000"/>
      <name val="Tahoma"/>
      <family val="2"/>
    </font>
    <font>
      <sz val="14"/>
      <color rgb="FF000000"/>
      <name val="Tahoma"/>
      <family val="2"/>
    </font>
    <font>
      <sz val="11"/>
      <color rgb="FF000000"/>
      <name val="Calibri"/>
      <family val="2"/>
    </font>
    <font>
      <b/>
      <sz val="11"/>
      <name val="Calibri"/>
      <family val="2"/>
      <scheme val="minor"/>
    </font>
    <font>
      <sz val="11"/>
      <color rgb="FF000000"/>
      <name val="Calibri"/>
      <family val="2"/>
      <scheme val="minor"/>
    </font>
    <font>
      <b/>
      <sz val="11"/>
      <color rgb="FF000000"/>
      <name val="Calibri"/>
      <family val="2"/>
      <scheme val="minor"/>
    </font>
    <font>
      <sz val="11"/>
      <color rgb="FF242424"/>
      <name val="Aptos Narrow"/>
      <charset val="1"/>
    </font>
    <font>
      <sz val="11"/>
      <name val="Cambria"/>
      <family val="1"/>
      <scheme val="major"/>
    </font>
    <font>
      <sz val="11"/>
      <color theme="1"/>
      <name val="Cambria"/>
      <family val="1"/>
      <scheme val="major"/>
    </font>
    <font>
      <sz val="11"/>
      <color rgb="FF000000"/>
      <name val="Cambria"/>
      <family val="1"/>
      <scheme val="major"/>
    </font>
    <font>
      <sz val="11"/>
      <color rgb="FF000000"/>
      <name val="Calibri"/>
    </font>
    <font>
      <sz val="11"/>
      <color rgb="FF000000"/>
      <name val="Times New Roman"/>
    </font>
    <font>
      <sz val="11"/>
      <color rgb="FFFF0000"/>
      <name val="Times New Roman"/>
    </font>
  </fonts>
  <fills count="18">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4DFEC"/>
        <bgColor rgb="FF000000"/>
      </patternFill>
    </fill>
    <fill>
      <patternFill patternType="solid">
        <fgColor rgb="FFD9D9D9"/>
        <bgColor rgb="FF000000"/>
      </patternFill>
    </fill>
    <fill>
      <patternFill patternType="solid">
        <fgColor rgb="FFCCC0DA"/>
        <bgColor rgb="FF000000"/>
      </patternFill>
    </fill>
    <fill>
      <patternFill patternType="solid">
        <fgColor rgb="FFFFFFFF"/>
        <bgColor rgb="FF000000"/>
      </patternFill>
    </fill>
    <fill>
      <patternFill patternType="solid">
        <fgColor rgb="FFDDDDDD"/>
        <bgColor rgb="FF000000"/>
      </patternFill>
    </fill>
  </fills>
  <borders count="99">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right/>
      <top style="thin">
        <color rgb="FF000000"/>
      </top>
      <bottom/>
      <diagonal/>
    </border>
    <border>
      <left style="thin">
        <color indexed="64"/>
      </left>
      <right/>
      <top style="medium">
        <color indexed="64"/>
      </top>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medium">
        <color rgb="FF000000"/>
      </bottom>
      <diagonal/>
    </border>
    <border>
      <left/>
      <right style="thin">
        <color indexed="64"/>
      </right>
      <top/>
      <bottom style="medium">
        <color rgb="FF000000"/>
      </bottom>
      <diagonal/>
    </border>
    <border>
      <left/>
      <right style="medium">
        <color indexed="64"/>
      </right>
      <top/>
      <bottom style="medium">
        <color rgb="FF000000"/>
      </bottom>
      <diagonal/>
    </border>
    <border>
      <left/>
      <right style="medium">
        <color indexed="64"/>
      </right>
      <top/>
      <bottom style="thin">
        <color rgb="FF000000"/>
      </bottom>
      <diagonal/>
    </border>
    <border>
      <left style="medium">
        <color indexed="64"/>
      </left>
      <right style="thin">
        <color rgb="FF000000"/>
      </right>
      <top/>
      <bottom style="medium">
        <color indexed="64"/>
      </bottom>
      <diagonal/>
    </border>
  </borders>
  <cellStyleXfs count="33">
    <xf numFmtId="0" fontId="0" fillId="0" borderId="0"/>
    <xf numFmtId="0" fontId="17" fillId="3" borderId="62" applyNumberFormat="0" applyAlignment="0" applyProtection="0"/>
    <xf numFmtId="49" fontId="19" fillId="0" borderId="0" applyFill="0" applyBorder="0" applyProtection="0">
      <alignment horizontal="left" vertical="center"/>
    </xf>
    <xf numFmtId="0" fontId="20" fillId="4" borderId="63" applyNumberFormat="0" applyFont="0" applyFill="0" applyAlignment="0"/>
    <xf numFmtId="0" fontId="20" fillId="4" borderId="64" applyNumberFormat="0" applyFont="0" applyFill="0" applyAlignment="0"/>
    <xf numFmtId="0" fontId="22" fillId="5" borderId="0" applyNumberFormat="0" applyProtection="0">
      <alignment horizontal="left" wrapText="1" indent="4"/>
    </xf>
    <xf numFmtId="0" fontId="23" fillId="5" borderId="0" applyNumberFormat="0" applyProtection="0">
      <alignment horizontal="left" wrapText="1" indent="4"/>
    </xf>
    <xf numFmtId="0" fontId="21" fillId="6" borderId="0" applyNumberFormat="0" applyBorder="0" applyAlignment="0" applyProtection="0"/>
    <xf numFmtId="16" fontId="24" fillId="0" borderId="0" applyFont="0" applyFill="0" applyBorder="0" applyAlignment="0">
      <alignment horizontal="left"/>
    </xf>
    <xf numFmtId="0" fontId="25" fillId="7" borderId="0" applyNumberFormat="0" applyBorder="0" applyProtection="0">
      <alignment horizontal="center" vertical="center"/>
    </xf>
    <xf numFmtId="168" fontId="17" fillId="0" borderId="0" applyFont="0" applyFill="0" applyBorder="0" applyAlignment="0" applyProtection="0"/>
    <xf numFmtId="167" fontId="17" fillId="0" borderId="0" applyFont="0" applyFill="0" applyBorder="0" applyAlignment="0" applyProtection="0"/>
    <xf numFmtId="41" fontId="17" fillId="0" borderId="0" applyFont="0" applyFill="0" applyBorder="0" applyAlignment="0" applyProtection="0"/>
    <xf numFmtId="168" fontId="4"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70" fontId="2" fillId="0" borderId="0" applyFont="0" applyFill="0" applyBorder="0" applyAlignment="0" applyProtection="0"/>
    <xf numFmtId="169" fontId="17" fillId="0" borderId="0" applyFont="0" applyFill="0" applyBorder="0" applyAlignment="0" applyProtection="0"/>
    <xf numFmtId="166" fontId="1" fillId="0" borderId="0" applyFont="0" applyFill="0" applyBorder="0" applyAlignment="0" applyProtection="0"/>
    <xf numFmtId="164" fontId="20" fillId="0" borderId="0" applyFont="0" applyFill="0" applyBorder="0" applyAlignment="0" applyProtection="0"/>
    <xf numFmtId="0" fontId="26" fillId="8" borderId="0" applyNumberFormat="0" applyBorder="0" applyAlignment="0" applyProtection="0"/>
    <xf numFmtId="0" fontId="2" fillId="0" borderId="0"/>
    <xf numFmtId="0" fontId="2" fillId="0" borderId="0"/>
    <xf numFmtId="0" fontId="20" fillId="0" borderId="0"/>
    <xf numFmtId="0" fontId="5" fillId="0" borderId="0"/>
    <xf numFmtId="0" fontId="4" fillId="0" borderId="0"/>
    <xf numFmtId="0" fontId="2" fillId="0" borderId="0"/>
    <xf numFmtId="9" fontId="17"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23" fillId="0" borderId="0" applyFill="0" applyBorder="0">
      <alignment wrapText="1"/>
    </xf>
    <xf numFmtId="0" fontId="18" fillId="0" borderId="0"/>
    <xf numFmtId="0" fontId="27" fillId="5" borderId="0" applyNumberFormat="0" applyBorder="0" applyProtection="0">
      <alignment horizontal="left" indent="1"/>
    </xf>
  </cellStyleXfs>
  <cellXfs count="716">
    <xf numFmtId="0" fontId="0" fillId="0" borderId="0" xfId="0"/>
    <xf numFmtId="0" fontId="0" fillId="0" borderId="0" xfId="0" applyAlignment="1">
      <alignment vertical="center"/>
    </xf>
    <xf numFmtId="0" fontId="9" fillId="9" borderId="65" xfId="21" applyFont="1" applyFill="1" applyBorder="1" applyAlignment="1">
      <alignment vertical="center" wrapText="1"/>
    </xf>
    <xf numFmtId="0" fontId="9" fillId="9" borderId="0" xfId="21" applyFont="1" applyFill="1" applyAlignment="1">
      <alignment vertical="center" wrapText="1"/>
    </xf>
    <xf numFmtId="0" fontId="10" fillId="9" borderId="0" xfId="21" applyFont="1" applyFill="1" applyAlignment="1">
      <alignment vertical="center" wrapText="1"/>
    </xf>
    <xf numFmtId="0" fontId="9" fillId="9" borderId="1" xfId="21" applyFont="1" applyFill="1" applyBorder="1" applyAlignment="1">
      <alignment vertical="center" wrapText="1"/>
    </xf>
    <xf numFmtId="0" fontId="8" fillId="9" borderId="0" xfId="21" applyFont="1" applyFill="1" applyAlignment="1">
      <alignment vertical="center" wrapText="1"/>
    </xf>
    <xf numFmtId="0" fontId="8" fillId="9" borderId="2" xfId="21" applyFont="1" applyFill="1" applyBorder="1" applyAlignment="1">
      <alignment vertical="center" wrapText="1"/>
    </xf>
    <xf numFmtId="0" fontId="9" fillId="0" borderId="0" xfId="21" applyFont="1" applyAlignment="1">
      <alignment horizontal="center" vertical="center" wrapText="1"/>
    </xf>
    <xf numFmtId="0" fontId="9" fillId="0" borderId="2" xfId="21" applyFont="1" applyBorder="1" applyAlignment="1">
      <alignment horizontal="center" vertical="center" wrapText="1"/>
    </xf>
    <xf numFmtId="0" fontId="9" fillId="9" borderId="1" xfId="21" applyFont="1" applyFill="1" applyBorder="1" applyAlignment="1">
      <alignment horizontal="center" vertical="center" wrapText="1"/>
    </xf>
    <xf numFmtId="0" fontId="9" fillId="9" borderId="66" xfId="21" applyFont="1" applyFill="1" applyBorder="1" applyAlignment="1">
      <alignment horizontal="center" vertical="center" wrapText="1"/>
    </xf>
    <xf numFmtId="0" fontId="11" fillId="9" borderId="0" xfId="21" applyFont="1" applyFill="1" applyAlignment="1">
      <alignment horizontal="center" vertical="center" wrapText="1"/>
    </xf>
    <xf numFmtId="0" fontId="9" fillId="9" borderId="0" xfId="21" applyFont="1" applyFill="1" applyAlignment="1">
      <alignment horizontal="center" vertical="center" wrapText="1"/>
    </xf>
    <xf numFmtId="0" fontId="11" fillId="0" borderId="0" xfId="21" applyFont="1" applyAlignment="1">
      <alignment horizontal="center" vertical="center" wrapText="1"/>
    </xf>
    <xf numFmtId="0" fontId="12" fillId="2" borderId="0" xfId="21" applyFont="1" applyFill="1" applyAlignment="1">
      <alignment vertical="center" wrapText="1"/>
    </xf>
    <xf numFmtId="0" fontId="29" fillId="9" borderId="1" xfId="0" applyFont="1" applyFill="1" applyBorder="1" applyAlignment="1">
      <alignment vertical="center"/>
    </xf>
    <xf numFmtId="0" fontId="29" fillId="9" borderId="0" xfId="0" applyFont="1" applyFill="1" applyAlignment="1">
      <alignment vertical="center"/>
    </xf>
    <xf numFmtId="0" fontId="29" fillId="9" borderId="2" xfId="0" applyFont="1" applyFill="1" applyBorder="1" applyAlignment="1">
      <alignment vertical="center"/>
    </xf>
    <xf numFmtId="172" fontId="0" fillId="0" borderId="0" xfId="0" applyNumberFormat="1" applyAlignment="1">
      <alignment vertical="center"/>
    </xf>
    <xf numFmtId="165" fontId="17" fillId="0" borderId="0" xfId="14" applyFont="1" applyAlignment="1">
      <alignment vertical="center"/>
    </xf>
    <xf numFmtId="0" fontId="9" fillId="0" borderId="3" xfId="21" applyFont="1" applyBorder="1" applyAlignment="1">
      <alignment horizontal="center" vertical="center" wrapText="1"/>
    </xf>
    <xf numFmtId="0" fontId="9" fillId="0" borderId="4" xfId="21" applyFont="1" applyBorder="1" applyAlignment="1">
      <alignment horizontal="left" vertical="center" wrapText="1"/>
    </xf>
    <xf numFmtId="0" fontId="9" fillId="10" borderId="5" xfId="21" applyFont="1" applyFill="1" applyBorder="1" applyAlignment="1">
      <alignment horizontal="left" vertical="center" wrapText="1"/>
    </xf>
    <xf numFmtId="171" fontId="9" fillId="10" borderId="5" xfId="27" applyNumberFormat="1" applyFont="1" applyFill="1" applyBorder="1" applyAlignment="1" applyProtection="1">
      <alignment vertical="center" wrapText="1"/>
    </xf>
    <xf numFmtId="165" fontId="28" fillId="0" borderId="0" xfId="14" applyFont="1" applyAlignment="1">
      <alignment vertical="center"/>
    </xf>
    <xf numFmtId="0" fontId="28" fillId="0" borderId="0" xfId="0" applyFont="1" applyAlignment="1">
      <alignment vertical="center"/>
    </xf>
    <xf numFmtId="0" fontId="9" fillId="10" borderId="6" xfId="21" applyFont="1" applyFill="1" applyBorder="1" applyAlignment="1">
      <alignment horizontal="left" vertical="center" wrapText="1"/>
    </xf>
    <xf numFmtId="9" fontId="8" fillId="10" borderId="6" xfId="27" applyFont="1" applyFill="1" applyBorder="1" applyAlignment="1" applyProtection="1">
      <alignment horizontal="center" vertical="center" wrapText="1"/>
      <protection locked="0"/>
    </xf>
    <xf numFmtId="0" fontId="9" fillId="0" borderId="6" xfId="21" applyFont="1" applyBorder="1" applyAlignment="1">
      <alignment horizontal="left" vertical="center" wrapText="1"/>
    </xf>
    <xf numFmtId="9" fontId="8" fillId="0" borderId="6" xfId="28" applyFont="1" applyFill="1" applyBorder="1" applyAlignment="1" applyProtection="1">
      <alignment horizontal="center" vertical="center" wrapText="1"/>
      <protection locked="0"/>
    </xf>
    <xf numFmtId="0" fontId="29" fillId="0" borderId="0" xfId="0" applyFont="1" applyAlignment="1">
      <alignment vertical="center"/>
    </xf>
    <xf numFmtId="0" fontId="31" fillId="10" borderId="7" xfId="0" applyFont="1" applyFill="1" applyBorder="1" applyAlignment="1">
      <alignment vertical="center"/>
    </xf>
    <xf numFmtId="0" fontId="31" fillId="10" borderId="8" xfId="0" applyFont="1" applyFill="1" applyBorder="1" applyAlignment="1">
      <alignment vertical="center"/>
    </xf>
    <xf numFmtId="0" fontId="31" fillId="10" borderId="0" xfId="0" applyFont="1" applyFill="1" applyAlignment="1">
      <alignment vertical="center"/>
    </xf>
    <xf numFmtId="0" fontId="31" fillId="10" borderId="9" xfId="0" applyFont="1" applyFill="1" applyBorder="1" applyAlignment="1">
      <alignment vertical="center"/>
    </xf>
    <xf numFmtId="0" fontId="31" fillId="10" borderId="10" xfId="0" applyFont="1" applyFill="1" applyBorder="1" applyAlignment="1">
      <alignment vertical="center"/>
    </xf>
    <xf numFmtId="0" fontId="31" fillId="10" borderId="11" xfId="0" applyFont="1" applyFill="1" applyBorder="1" applyAlignment="1">
      <alignment vertical="center"/>
    </xf>
    <xf numFmtId="0" fontId="31" fillId="10" borderId="6" xfId="0" applyFont="1" applyFill="1" applyBorder="1" applyAlignment="1">
      <alignment horizontal="center" vertical="center" wrapText="1"/>
    </xf>
    <xf numFmtId="0" fontId="29" fillId="0" borderId="6" xfId="0" applyFont="1" applyBorder="1" applyAlignment="1">
      <alignment horizontal="center" vertical="center"/>
    </xf>
    <xf numFmtId="0" fontId="29" fillId="0" borderId="6" xfId="0" applyFont="1" applyBorder="1" applyAlignment="1">
      <alignment horizontal="center" vertical="center" wrapText="1"/>
    </xf>
    <xf numFmtId="0" fontId="29" fillId="0" borderId="6" xfId="0" applyFont="1" applyBorder="1" applyAlignment="1">
      <alignment vertical="center"/>
    </xf>
    <xf numFmtId="0" fontId="9" fillId="10" borderId="3" xfId="0" applyFont="1" applyFill="1" applyBorder="1" applyAlignment="1">
      <alignment horizontal="center" vertical="center" wrapText="1"/>
    </xf>
    <xf numFmtId="0" fontId="32" fillId="10" borderId="6" xfId="0" applyFont="1" applyFill="1" applyBorder="1" applyAlignment="1">
      <alignment horizontal="center" vertical="center"/>
    </xf>
    <xf numFmtId="0" fontId="29" fillId="0" borderId="0" xfId="0" applyFont="1" applyAlignment="1">
      <alignment horizontal="center" vertical="center"/>
    </xf>
    <xf numFmtId="0" fontId="33" fillId="0" borderId="6" xfId="0" applyFont="1" applyBorder="1" applyAlignment="1">
      <alignment vertical="center"/>
    </xf>
    <xf numFmtId="0" fontId="32" fillId="10" borderId="6" xfId="0" applyFont="1" applyFill="1" applyBorder="1" applyAlignment="1">
      <alignment horizontal="left" vertical="center"/>
    </xf>
    <xf numFmtId="0" fontId="29" fillId="0" borderId="6" xfId="0" applyFont="1" applyBorder="1" applyAlignment="1">
      <alignment horizontal="left" vertical="center"/>
    </xf>
    <xf numFmtId="0" fontId="29" fillId="0" borderId="12" xfId="0" applyFont="1" applyBorder="1" applyAlignment="1">
      <alignment horizontal="left" vertical="center"/>
    </xf>
    <xf numFmtId="41" fontId="29" fillId="0" borderId="6" xfId="12" applyFont="1" applyFill="1" applyBorder="1" applyAlignment="1">
      <alignment vertical="center"/>
    </xf>
    <xf numFmtId="0" fontId="33" fillId="0" borderId="0" xfId="0" applyFont="1" applyAlignment="1">
      <alignment vertical="center"/>
    </xf>
    <xf numFmtId="0" fontId="31" fillId="0" borderId="0" xfId="0" applyFont="1" applyAlignment="1">
      <alignment horizontal="left" vertical="center"/>
    </xf>
    <xf numFmtId="0" fontId="31" fillId="10" borderId="6" xfId="0" applyFont="1" applyFill="1" applyBorder="1" applyAlignment="1">
      <alignment vertical="center"/>
    </xf>
    <xf numFmtId="41" fontId="29" fillId="0" borderId="12" xfId="12" applyFont="1" applyFill="1" applyBorder="1" applyAlignment="1">
      <alignment vertical="center"/>
    </xf>
    <xf numFmtId="49" fontId="29" fillId="0" borderId="12" xfId="12" applyNumberFormat="1" applyFont="1" applyFill="1" applyBorder="1" applyAlignment="1">
      <alignment vertical="center"/>
    </xf>
    <xf numFmtId="49" fontId="29" fillId="0" borderId="6" xfId="12" applyNumberFormat="1" applyFont="1" applyFill="1" applyBorder="1" applyAlignment="1">
      <alignment vertical="center"/>
    </xf>
    <xf numFmtId="0" fontId="29" fillId="0" borderId="0" xfId="0" applyFont="1" applyAlignment="1">
      <alignment horizontal="left" vertical="center"/>
    </xf>
    <xf numFmtId="0" fontId="34" fillId="0" borderId="0" xfId="0" applyFont="1" applyAlignment="1">
      <alignment horizontal="center" vertical="center"/>
    </xf>
    <xf numFmtId="0" fontId="28" fillId="0" borderId="0" xfId="0" applyFont="1" applyAlignment="1">
      <alignment horizontal="center" vertical="center" wrapText="1"/>
    </xf>
    <xf numFmtId="0" fontId="0" fillId="0" borderId="0" xfId="0" applyAlignment="1">
      <alignment horizontal="center" vertical="center"/>
    </xf>
    <xf numFmtId="0" fontId="9" fillId="0" borderId="1" xfId="21" applyFont="1" applyBorder="1" applyAlignment="1">
      <alignment vertical="center" wrapText="1"/>
    </xf>
    <xf numFmtId="0" fontId="9" fillId="0" borderId="0" xfId="21" applyFont="1" applyAlignment="1">
      <alignment vertical="center" wrapText="1"/>
    </xf>
    <xf numFmtId="0" fontId="10" fillId="0" borderId="0" xfId="21" applyFont="1" applyAlignment="1">
      <alignment vertical="center" wrapText="1"/>
    </xf>
    <xf numFmtId="0" fontId="8" fillId="0" borderId="0" xfId="21" applyFont="1" applyAlignment="1">
      <alignment vertical="center" wrapText="1"/>
    </xf>
    <xf numFmtId="0" fontId="8" fillId="0" borderId="2" xfId="21" applyFont="1" applyBorder="1" applyAlignment="1">
      <alignment vertical="center" wrapText="1"/>
    </xf>
    <xf numFmtId="168" fontId="9" fillId="0" borderId="3" xfId="10" applyFont="1" applyFill="1" applyBorder="1" applyAlignment="1" applyProtection="1">
      <alignment horizontal="center" vertical="center" wrapText="1"/>
    </xf>
    <xf numFmtId="9" fontId="31" fillId="10" borderId="6" xfId="27" applyFont="1" applyFill="1" applyBorder="1" applyAlignment="1">
      <alignment horizontal="center" vertical="center" wrapText="1"/>
    </xf>
    <xf numFmtId="9" fontId="29" fillId="0" borderId="0" xfId="27" applyFont="1" applyAlignment="1">
      <alignment vertical="center"/>
    </xf>
    <xf numFmtId="0" fontId="9" fillId="12" borderId="6" xfId="21" applyFont="1" applyFill="1" applyBorder="1" applyAlignment="1">
      <alignment horizontal="center" vertical="center" wrapText="1"/>
    </xf>
    <xf numFmtId="0" fontId="9" fillId="9" borderId="67" xfId="21" applyFont="1" applyFill="1" applyBorder="1" applyAlignment="1">
      <alignment vertical="center" wrapText="1"/>
    </xf>
    <xf numFmtId="0" fontId="9" fillId="9" borderId="68" xfId="21" applyFont="1" applyFill="1" applyBorder="1" applyAlignment="1">
      <alignment vertical="center" wrapText="1"/>
    </xf>
    <xf numFmtId="0" fontId="9" fillId="0" borderId="5" xfId="21" applyFont="1" applyBorder="1" applyAlignment="1">
      <alignment horizontal="center" vertical="center" wrapText="1"/>
    </xf>
    <xf numFmtId="0" fontId="8" fillId="0" borderId="23" xfId="21" applyFont="1" applyBorder="1" applyAlignment="1">
      <alignment horizontal="left" vertical="center" wrapText="1"/>
    </xf>
    <xf numFmtId="167" fontId="9" fillId="0" borderId="5" xfId="11" applyFont="1" applyFill="1" applyBorder="1" applyAlignment="1" applyProtection="1">
      <alignment horizontal="center" vertical="center" wrapText="1"/>
    </xf>
    <xf numFmtId="9" fontId="9" fillId="0" borderId="6" xfId="21" applyNumberFormat="1" applyFont="1" applyBorder="1" applyAlignment="1">
      <alignment horizontal="center" vertical="center" wrapText="1"/>
    </xf>
    <xf numFmtId="0" fontId="8" fillId="0" borderId="1" xfId="21" applyFont="1" applyBorder="1" applyAlignment="1">
      <alignment horizontal="left" vertical="center" wrapText="1"/>
    </xf>
    <xf numFmtId="3" fontId="9" fillId="0" borderId="0" xfId="21" applyNumberFormat="1" applyFont="1" applyAlignment="1">
      <alignment horizontal="center" vertical="center" wrapText="1"/>
    </xf>
    <xf numFmtId="167" fontId="9" fillId="0" borderId="0" xfId="11" applyFont="1" applyFill="1" applyBorder="1" applyAlignment="1" applyProtection="1">
      <alignment horizontal="center" vertical="center" wrapText="1"/>
    </xf>
    <xf numFmtId="0" fontId="30" fillId="0" borderId="0" xfId="21" applyFont="1" applyAlignment="1">
      <alignment horizontal="center" vertical="center" wrapText="1"/>
    </xf>
    <xf numFmtId="0" fontId="30" fillId="0" borderId="2" xfId="21" applyFont="1" applyBorder="1" applyAlignment="1">
      <alignment horizontal="center" vertical="center" wrapText="1"/>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15" xfId="0" applyFont="1" applyBorder="1" applyAlignment="1">
      <alignment horizontal="center" vertical="center"/>
    </xf>
    <xf numFmtId="0" fontId="14" fillId="0" borderId="22" xfId="0" applyFont="1" applyBorder="1" applyAlignment="1">
      <alignment horizontal="left" vertical="center" wrapText="1"/>
    </xf>
    <xf numFmtId="0" fontId="14" fillId="0" borderId="16" xfId="0" applyFont="1" applyBorder="1" applyAlignment="1">
      <alignment horizontal="left" vertical="center" wrapText="1"/>
    </xf>
    <xf numFmtId="0" fontId="35" fillId="0" borderId="28" xfId="0" applyFont="1" applyBorder="1" applyAlignment="1">
      <alignment horizontal="left" vertical="center" wrapText="1"/>
    </xf>
    <xf numFmtId="0" fontId="0" fillId="0" borderId="6" xfId="0" applyBorder="1"/>
    <xf numFmtId="0" fontId="0" fillId="0" borderId="13" xfId="0" applyBorder="1"/>
    <xf numFmtId="0" fontId="0" fillId="0" borderId="23" xfId="0" applyBorder="1"/>
    <xf numFmtId="0" fontId="0" fillId="0" borderId="5" xfId="0" applyBorder="1"/>
    <xf numFmtId="0" fontId="0" fillId="0" borderId="14" xfId="0" applyBorder="1"/>
    <xf numFmtId="0" fontId="0" fillId="0" borderId="4" xfId="0" applyBorder="1"/>
    <xf numFmtId="0" fontId="9" fillId="12" borderId="23" xfId="21" applyFont="1" applyFill="1" applyBorder="1" applyAlignment="1">
      <alignment horizontal="center" vertical="center" wrapText="1"/>
    </xf>
    <xf numFmtId="0" fontId="9" fillId="12" borderId="5" xfId="21" applyFont="1" applyFill="1" applyBorder="1" applyAlignment="1">
      <alignment horizontal="center" vertical="center" wrapText="1"/>
    </xf>
    <xf numFmtId="173" fontId="8" fillId="0" borderId="69" xfId="25" applyNumberFormat="1" applyFont="1" applyBorder="1" applyAlignment="1">
      <alignment vertical="top" wrapText="1"/>
    </xf>
    <xf numFmtId="0" fontId="8" fillId="0" borderId="69" xfId="25" applyFont="1" applyBorder="1" applyAlignment="1">
      <alignment vertical="top" wrapText="1"/>
    </xf>
    <xf numFmtId="0" fontId="8" fillId="0" borderId="70" xfId="25" applyFont="1" applyBorder="1" applyAlignment="1">
      <alignment vertical="top" wrapText="1"/>
    </xf>
    <xf numFmtId="174" fontId="8" fillId="0" borderId="69" xfId="25" applyNumberFormat="1" applyFont="1" applyBorder="1" applyAlignment="1">
      <alignment horizontal="center" vertical="center" wrapText="1"/>
    </xf>
    <xf numFmtId="0" fontId="8" fillId="0" borderId="6" xfId="25" applyFont="1" applyBorder="1" applyAlignment="1">
      <alignment vertical="top" wrapText="1"/>
    </xf>
    <xf numFmtId="3" fontId="8" fillId="0" borderId="70" xfId="25" applyNumberFormat="1" applyFont="1" applyBorder="1" applyAlignment="1">
      <alignment vertical="center" wrapText="1"/>
    </xf>
    <xf numFmtId="3" fontId="8" fillId="0" borderId="71" xfId="25" applyNumberFormat="1" applyFont="1" applyBorder="1" applyAlignment="1">
      <alignment vertical="center" wrapText="1"/>
    </xf>
    <xf numFmtId="0" fontId="33" fillId="0" borderId="39" xfId="0" applyFont="1" applyBorder="1" applyAlignment="1">
      <alignment horizontal="center" vertical="center"/>
    </xf>
    <xf numFmtId="0" fontId="8" fillId="0" borderId="39" xfId="0" applyFont="1" applyBorder="1" applyAlignment="1">
      <alignment horizontal="center" vertical="center" wrapText="1"/>
    </xf>
    <xf numFmtId="9" fontId="29" fillId="0" borderId="6" xfId="27" applyFont="1" applyFill="1" applyBorder="1" applyAlignment="1">
      <alignment horizontal="center" vertical="center"/>
    </xf>
    <xf numFmtId="0" fontId="29" fillId="0" borderId="6" xfId="27" applyNumberFormat="1" applyFont="1" applyFill="1" applyBorder="1" applyAlignment="1">
      <alignment vertical="center" wrapText="1"/>
    </xf>
    <xf numFmtId="176" fontId="8" fillId="0" borderId="6" xfId="25" applyNumberFormat="1" applyFont="1" applyBorder="1" applyAlignment="1">
      <alignment vertical="center" wrapText="1"/>
    </xf>
    <xf numFmtId="0" fontId="33" fillId="0" borderId="11" xfId="0" applyFont="1" applyBorder="1" applyAlignment="1">
      <alignment horizontal="center" vertical="center"/>
    </xf>
    <xf numFmtId="0" fontId="8" fillId="0" borderId="11" xfId="0" applyFont="1" applyBorder="1" applyAlignment="1">
      <alignment horizontal="center" vertical="center" wrapText="1"/>
    </xf>
    <xf numFmtId="174" fontId="8" fillId="0" borderId="72" xfId="25" applyNumberFormat="1" applyFont="1" applyBorder="1" applyAlignment="1">
      <alignment horizontal="center" vertical="center" wrapText="1"/>
    </xf>
    <xf numFmtId="174" fontId="8" fillId="0" borderId="6" xfId="25" applyNumberFormat="1" applyFont="1" applyBorder="1" applyAlignment="1">
      <alignment horizontal="center" vertical="center" wrapText="1"/>
    </xf>
    <xf numFmtId="174" fontId="8" fillId="0" borderId="73" xfId="25" applyNumberFormat="1" applyFont="1" applyBorder="1" applyAlignment="1">
      <alignment horizontal="center" vertical="center" wrapText="1"/>
    </xf>
    <xf numFmtId="177" fontId="8" fillId="0" borderId="4" xfId="25" applyNumberFormat="1" applyFont="1" applyBorder="1" applyAlignment="1">
      <alignment vertical="center" wrapText="1"/>
    </xf>
    <xf numFmtId="178" fontId="33" fillId="0" borderId="11" xfId="0" applyNumberFormat="1" applyFont="1" applyBorder="1" applyAlignment="1">
      <alignment horizontal="center" vertical="center"/>
    </xf>
    <xf numFmtId="173" fontId="8" fillId="0" borderId="69" xfId="25" applyNumberFormat="1" applyFont="1" applyBorder="1" applyAlignment="1">
      <alignment horizontal="center" vertical="center" wrapText="1"/>
    </xf>
    <xf numFmtId="173" fontId="8" fillId="0" borderId="75" xfId="25" applyNumberFormat="1" applyFont="1" applyBorder="1" applyAlignment="1">
      <alignment horizontal="center" vertical="center" wrapText="1"/>
    </xf>
    <xf numFmtId="1" fontId="33" fillId="0" borderId="11" xfId="0" applyNumberFormat="1" applyFont="1" applyBorder="1" applyAlignment="1">
      <alignment horizontal="center" vertical="center"/>
    </xf>
    <xf numFmtId="0" fontId="8" fillId="0" borderId="0" xfId="25" applyFont="1" applyAlignment="1">
      <alignment vertical="top" wrapText="1"/>
    </xf>
    <xf numFmtId="0" fontId="8" fillId="0" borderId="70" xfId="25" applyFont="1" applyBorder="1" applyAlignment="1">
      <alignment horizontal="center" vertical="center" wrapText="1"/>
    </xf>
    <xf numFmtId="0" fontId="29" fillId="0" borderId="3" xfId="0" applyFont="1" applyBorder="1" applyAlignment="1">
      <alignment vertical="center"/>
    </xf>
    <xf numFmtId="0" fontId="33" fillId="0" borderId="9" xfId="0" applyFont="1" applyBorder="1" applyAlignment="1">
      <alignment horizontal="center" vertical="center"/>
    </xf>
    <xf numFmtId="0" fontId="8" fillId="0" borderId="6" xfId="25" applyFont="1" applyBorder="1" applyAlignment="1">
      <alignment horizontal="center" vertical="center" wrapText="1"/>
    </xf>
    <xf numFmtId="9" fontId="8" fillId="0" borderId="6" xfId="25" applyNumberFormat="1" applyFont="1" applyBorder="1" applyAlignment="1">
      <alignment horizontal="center" vertical="center" wrapText="1"/>
    </xf>
    <xf numFmtId="9" fontId="29" fillId="0" borderId="6" xfId="0" applyNumberFormat="1" applyFont="1" applyBorder="1" applyAlignment="1">
      <alignment vertical="center"/>
    </xf>
    <xf numFmtId="9" fontId="33" fillId="0" borderId="39" xfId="0" applyNumberFormat="1" applyFont="1" applyBorder="1" applyAlignment="1">
      <alignment horizontal="center" vertical="center"/>
    </xf>
    <xf numFmtId="10" fontId="8" fillId="0" borderId="38" xfId="0" applyNumberFormat="1" applyFont="1" applyBorder="1" applyAlignment="1">
      <alignment horizontal="center" vertical="center"/>
    </xf>
    <xf numFmtId="171" fontId="29" fillId="0" borderId="6" xfId="27" applyNumberFormat="1" applyFont="1" applyFill="1" applyBorder="1" applyAlignment="1">
      <alignment horizontal="center" vertical="center"/>
    </xf>
    <xf numFmtId="175" fontId="8" fillId="0" borderId="69" xfId="25" applyNumberFormat="1" applyFont="1" applyBorder="1" applyAlignment="1">
      <alignment horizontal="left" vertical="center" wrapText="1"/>
    </xf>
    <xf numFmtId="0" fontId="8" fillId="0" borderId="6" xfId="25" applyFont="1" applyBorder="1" applyAlignment="1">
      <alignment horizontal="left" vertical="center" wrapText="1"/>
    </xf>
    <xf numFmtId="175" fontId="8" fillId="0" borderId="72" xfId="25" applyNumberFormat="1" applyFont="1" applyBorder="1" applyAlignment="1">
      <alignment horizontal="left" vertical="center" wrapText="1"/>
    </xf>
    <xf numFmtId="0" fontId="8" fillId="0" borderId="74" xfId="25" applyFont="1" applyBorder="1" applyAlignment="1">
      <alignment horizontal="left" vertical="center" wrapText="1"/>
    </xf>
    <xf numFmtId="0" fontId="8" fillId="0" borderId="69" xfId="25" applyFont="1" applyBorder="1" applyAlignment="1">
      <alignment horizontal="left" vertical="center" wrapText="1"/>
    </xf>
    <xf numFmtId="0" fontId="8" fillId="0" borderId="72" xfId="25" applyFont="1" applyBorder="1" applyAlignment="1">
      <alignment horizontal="left" vertical="center" wrapText="1"/>
    </xf>
    <xf numFmtId="0" fontId="8" fillId="0" borderId="70" xfId="25" applyFont="1" applyBorder="1" applyAlignment="1">
      <alignment horizontal="left" vertical="center" wrapText="1"/>
    </xf>
    <xf numFmtId="0" fontId="8" fillId="0" borderId="71" xfId="25" applyFont="1" applyBorder="1" applyAlignment="1">
      <alignment horizontal="left" vertical="center" wrapText="1"/>
    </xf>
    <xf numFmtId="3" fontId="8" fillId="0" borderId="69" xfId="25" applyNumberFormat="1" applyFont="1" applyBorder="1" applyAlignment="1">
      <alignment horizontal="left" vertical="center" wrapText="1"/>
    </xf>
    <xf numFmtId="0" fontId="8" fillId="0" borderId="76" xfId="25" applyFont="1" applyBorder="1" applyAlignment="1">
      <alignment horizontal="left" vertical="center" wrapText="1"/>
    </xf>
    <xf numFmtId="179" fontId="8" fillId="0" borderId="70" xfId="25" applyNumberFormat="1" applyFont="1" applyBorder="1" applyAlignment="1">
      <alignment horizontal="left" vertical="center" wrapText="1"/>
    </xf>
    <xf numFmtId="9" fontId="8" fillId="0" borderId="6" xfId="25" applyNumberFormat="1" applyFont="1" applyBorder="1" applyAlignment="1">
      <alignment horizontal="left" vertical="center" wrapText="1"/>
    </xf>
    <xf numFmtId="174" fontId="8" fillId="0" borderId="69" xfId="25" applyNumberFormat="1" applyFont="1" applyBorder="1" applyAlignment="1">
      <alignment horizontal="left" vertical="center" wrapText="1"/>
    </xf>
    <xf numFmtId="0" fontId="13" fillId="0" borderId="6" xfId="0" applyFont="1" applyBorder="1" applyAlignment="1">
      <alignment horizontal="center" vertical="center" wrapText="1"/>
    </xf>
    <xf numFmtId="0" fontId="43" fillId="0" borderId="0" xfId="0" applyFont="1"/>
    <xf numFmtId="0" fontId="9" fillId="13" borderId="18" xfId="0" applyFont="1" applyFill="1" applyBorder="1" applyAlignment="1">
      <alignment wrapText="1"/>
    </xf>
    <xf numFmtId="0" fontId="9" fillId="0" borderId="1" xfId="0" applyFont="1" applyBorder="1" applyAlignment="1">
      <alignment wrapText="1"/>
    </xf>
    <xf numFmtId="0" fontId="9" fillId="13" borderId="46" xfId="0" applyFont="1" applyFill="1" applyBorder="1" applyAlignment="1">
      <alignment wrapText="1"/>
    </xf>
    <xf numFmtId="0" fontId="9" fillId="13" borderId="48" xfId="0" applyFont="1" applyFill="1" applyBorder="1" applyAlignment="1">
      <alignment wrapText="1"/>
    </xf>
    <xf numFmtId="0" fontId="9" fillId="14" borderId="0" xfId="0" applyFont="1" applyFill="1" applyAlignment="1">
      <alignment wrapText="1"/>
    </xf>
    <xf numFmtId="0" fontId="9" fillId="13" borderId="31" xfId="0" applyFont="1" applyFill="1" applyBorder="1" applyAlignment="1">
      <alignment wrapText="1"/>
    </xf>
    <xf numFmtId="0" fontId="9" fillId="13" borderId="20" xfId="0" applyFont="1" applyFill="1" applyBorder="1" applyAlignment="1">
      <alignment wrapText="1"/>
    </xf>
    <xf numFmtId="0" fontId="43" fillId="0" borderId="11" xfId="0" applyFont="1" applyBorder="1"/>
    <xf numFmtId="3" fontId="43" fillId="0" borderId="11" xfId="0" applyNumberFormat="1" applyFont="1" applyBorder="1"/>
    <xf numFmtId="0" fontId="43" fillId="0" borderId="10" xfId="0" applyFont="1" applyBorder="1"/>
    <xf numFmtId="3" fontId="43" fillId="0" borderId="14" xfId="0" applyNumberFormat="1" applyFont="1" applyBorder="1"/>
    <xf numFmtId="0" fontId="43" fillId="0" borderId="80" xfId="0" applyFont="1" applyBorder="1"/>
    <xf numFmtId="0" fontId="9" fillId="13" borderId="14" xfId="0" applyFont="1" applyFill="1" applyBorder="1" applyAlignment="1">
      <alignment wrapText="1"/>
    </xf>
    <xf numFmtId="0" fontId="43" fillId="0" borderId="60" xfId="0" applyFont="1" applyBorder="1"/>
    <xf numFmtId="9" fontId="43" fillId="0" borderId="60" xfId="0" applyNumberFormat="1" applyFont="1" applyBorder="1"/>
    <xf numFmtId="0" fontId="43" fillId="0" borderId="46" xfId="0" applyFont="1" applyBorder="1"/>
    <xf numFmtId="9" fontId="43" fillId="0" borderId="48" xfId="0" applyNumberFormat="1" applyFont="1" applyBorder="1"/>
    <xf numFmtId="0" fontId="9" fillId="0" borderId="4" xfId="0" applyFont="1" applyBorder="1" applyAlignment="1">
      <alignment wrapText="1"/>
    </xf>
    <xf numFmtId="0" fontId="9" fillId="15" borderId="19" xfId="0" applyFont="1" applyFill="1" applyBorder="1" applyAlignment="1">
      <alignment wrapText="1"/>
    </xf>
    <xf numFmtId="171" fontId="9" fillId="10" borderId="5" xfId="27" applyNumberFormat="1" applyFont="1" applyFill="1" applyBorder="1" applyAlignment="1" applyProtection="1">
      <alignment horizontal="center" vertical="center" wrapText="1"/>
    </xf>
    <xf numFmtId="0" fontId="9" fillId="0" borderId="3" xfId="0" applyFont="1" applyBorder="1" applyAlignment="1">
      <alignment horizontal="center" wrapText="1"/>
    </xf>
    <xf numFmtId="0" fontId="9" fillId="0" borderId="5" xfId="0" applyFont="1" applyBorder="1" applyAlignment="1">
      <alignment horizontal="center" wrapText="1"/>
    </xf>
    <xf numFmtId="0" fontId="9" fillId="0" borderId="81" xfId="0" applyFont="1" applyBorder="1" applyAlignment="1">
      <alignment horizontal="center" wrapText="1"/>
    </xf>
    <xf numFmtId="4" fontId="43" fillId="0" borderId="11" xfId="0" applyNumberFormat="1" applyFont="1" applyBorder="1"/>
    <xf numFmtId="9" fontId="9" fillId="9" borderId="6" xfId="21" applyNumberFormat="1" applyFont="1" applyFill="1" applyBorder="1" applyAlignment="1">
      <alignment horizontal="center" vertical="center" wrapText="1"/>
    </xf>
    <xf numFmtId="0" fontId="9" fillId="0" borderId="8" xfId="0" applyFont="1" applyBorder="1" applyAlignment="1">
      <alignment horizontal="center" vertical="center" wrapText="1"/>
    </xf>
    <xf numFmtId="0" fontId="9" fillId="15" borderId="81" xfId="0" applyFont="1" applyFill="1" applyBorder="1" applyAlignment="1">
      <alignment horizontal="center" vertical="center" wrapText="1"/>
    </xf>
    <xf numFmtId="0" fontId="8" fillId="15" borderId="81" xfId="0" applyFont="1" applyFill="1" applyBorder="1" applyAlignment="1">
      <alignment horizontal="center" vertical="center" wrapText="1"/>
    </xf>
    <xf numFmtId="168" fontId="43" fillId="0" borderId="18" xfId="10" applyFont="1" applyFill="1" applyBorder="1"/>
    <xf numFmtId="168" fontId="43" fillId="0" borderId="11" xfId="10" applyFont="1" applyFill="1" applyBorder="1"/>
    <xf numFmtId="9" fontId="43" fillId="0" borderId="45" xfId="27" applyFont="1" applyBorder="1"/>
    <xf numFmtId="168" fontId="43" fillId="0" borderId="46" xfId="10" applyFont="1" applyFill="1" applyBorder="1"/>
    <xf numFmtId="168" fontId="43" fillId="0" borderId="14" xfId="10" applyFont="1" applyBorder="1"/>
    <xf numFmtId="168" fontId="43" fillId="0" borderId="18" xfId="10" applyFont="1" applyBorder="1"/>
    <xf numFmtId="168" fontId="43" fillId="0" borderId="11" xfId="10" applyFont="1" applyBorder="1"/>
    <xf numFmtId="168" fontId="43" fillId="0" borderId="46" xfId="10" applyFont="1" applyBorder="1"/>
    <xf numFmtId="0" fontId="8" fillId="0" borderId="8" xfId="0" applyFont="1" applyBorder="1" applyAlignment="1">
      <alignment horizontal="center" wrapText="1"/>
    </xf>
    <xf numFmtId="0" fontId="9" fillId="0" borderId="40" xfId="0" applyFont="1" applyBorder="1" applyAlignment="1">
      <alignment horizontal="center" vertical="center" wrapText="1"/>
    </xf>
    <xf numFmtId="0" fontId="33" fillId="15" borderId="5" xfId="0" applyFont="1" applyFill="1" applyBorder="1" applyAlignment="1">
      <alignment horizontal="center" vertical="center" wrapText="1"/>
    </xf>
    <xf numFmtId="0" fontId="33" fillId="15" borderId="81" xfId="0" applyFont="1" applyFill="1" applyBorder="1" applyAlignment="1">
      <alignment horizontal="center" vertical="center" wrapText="1"/>
    </xf>
    <xf numFmtId="0" fontId="9" fillId="9" borderId="3" xfId="21" applyFont="1" applyFill="1" applyBorder="1" applyAlignment="1">
      <alignment horizontal="center" vertical="center" wrapText="1"/>
    </xf>
    <xf numFmtId="0" fontId="9" fillId="13" borderId="2" xfId="0" applyFont="1" applyFill="1" applyBorder="1" applyAlignment="1">
      <alignment wrapText="1"/>
    </xf>
    <xf numFmtId="0" fontId="43" fillId="0" borderId="6" xfId="0" applyFont="1" applyBorder="1"/>
    <xf numFmtId="0" fontId="29" fillId="0" borderId="3" xfId="0" applyFont="1" applyBorder="1" applyAlignment="1">
      <alignment horizontal="center" vertical="center"/>
    </xf>
    <xf numFmtId="180" fontId="17" fillId="0" borderId="20" xfId="10" applyNumberFormat="1" applyFont="1" applyBorder="1" applyAlignment="1">
      <alignment vertical="center"/>
    </xf>
    <xf numFmtId="180" fontId="17" fillId="0" borderId="21" xfId="10" applyNumberFormat="1" applyFont="1" applyBorder="1" applyAlignment="1">
      <alignment vertical="center"/>
    </xf>
    <xf numFmtId="180" fontId="17" fillId="0" borderId="13" xfId="10" applyNumberFormat="1" applyFont="1" applyBorder="1" applyAlignment="1">
      <alignment vertical="center"/>
    </xf>
    <xf numFmtId="180" fontId="17" fillId="0" borderId="6" xfId="10" applyNumberFormat="1" applyFont="1" applyBorder="1" applyAlignment="1">
      <alignment vertical="center"/>
    </xf>
    <xf numFmtId="9" fontId="8" fillId="0" borderId="69" xfId="27" applyFont="1" applyBorder="1" applyAlignment="1">
      <alignment horizontal="center" vertical="center" wrapText="1"/>
    </xf>
    <xf numFmtId="9" fontId="8" fillId="0" borderId="70" xfId="27" applyFont="1" applyBorder="1" applyAlignment="1">
      <alignment horizontal="center" vertical="center" wrapText="1"/>
    </xf>
    <xf numFmtId="3" fontId="8" fillId="0" borderId="70" xfId="25" applyNumberFormat="1" applyFont="1" applyBorder="1" applyAlignment="1">
      <alignment horizontal="center" vertical="center" wrapText="1"/>
    </xf>
    <xf numFmtId="9" fontId="8" fillId="0" borderId="6" xfId="27" applyFont="1" applyBorder="1" applyAlignment="1">
      <alignment horizontal="center" vertical="center" wrapText="1"/>
    </xf>
    <xf numFmtId="176" fontId="8" fillId="0" borderId="6" xfId="25" applyNumberFormat="1" applyFont="1" applyBorder="1" applyAlignment="1">
      <alignment horizontal="center" vertical="center" wrapText="1"/>
    </xf>
    <xf numFmtId="177" fontId="8" fillId="0" borderId="4" xfId="25" applyNumberFormat="1" applyFont="1" applyBorder="1" applyAlignment="1">
      <alignment horizontal="center" vertical="center" wrapText="1"/>
    </xf>
    <xf numFmtId="9" fontId="29" fillId="0" borderId="6" xfId="0" applyNumberFormat="1" applyFont="1" applyBorder="1" applyAlignment="1">
      <alignment horizontal="center" vertical="center"/>
    </xf>
    <xf numFmtId="0" fontId="31" fillId="10" borderId="6" xfId="0" applyFont="1" applyFill="1" applyBorder="1" applyAlignment="1">
      <alignment vertical="center" wrapText="1"/>
    </xf>
    <xf numFmtId="0" fontId="8" fillId="0" borderId="69" xfId="25" applyFont="1" applyBorder="1" applyAlignment="1">
      <alignment vertical="center" wrapText="1"/>
    </xf>
    <xf numFmtId="173" fontId="8" fillId="0" borderId="69" xfId="25" applyNumberFormat="1" applyFont="1" applyBorder="1" applyAlignment="1">
      <alignment vertical="center" wrapText="1"/>
    </xf>
    <xf numFmtId="0" fontId="8" fillId="0" borderId="70" xfId="25" applyFont="1" applyBorder="1" applyAlignment="1">
      <alignment vertical="center" wrapText="1"/>
    </xf>
    <xf numFmtId="0" fontId="8" fillId="0" borderId="6" xfId="25" applyFont="1" applyBorder="1" applyAlignment="1">
      <alignment vertical="center" wrapText="1"/>
    </xf>
    <xf numFmtId="0" fontId="9" fillId="0" borderId="6" xfId="0" applyFont="1" applyBorder="1" applyAlignment="1">
      <alignment horizontal="left" vertical="center" wrapText="1"/>
    </xf>
    <xf numFmtId="0" fontId="8" fillId="0" borderId="6" xfId="0" applyFont="1" applyBorder="1" applyAlignment="1">
      <alignment horizontal="center" vertical="center" wrapText="1"/>
    </xf>
    <xf numFmtId="9" fontId="9" fillId="0" borderId="6" xfId="0" applyNumberFormat="1" applyFont="1" applyBorder="1" applyAlignment="1">
      <alignment horizontal="center" vertical="center" wrapText="1"/>
    </xf>
    <xf numFmtId="0" fontId="45" fillId="0" borderId="0" xfId="0" applyFont="1" applyAlignment="1">
      <alignment vertical="center"/>
    </xf>
    <xf numFmtId="0" fontId="46" fillId="0" borderId="0" xfId="0" applyFont="1" applyAlignment="1">
      <alignment vertical="center"/>
    </xf>
    <xf numFmtId="0" fontId="9" fillId="15" borderId="6" xfId="0" applyFont="1" applyFill="1" applyBorder="1" applyAlignment="1">
      <alignment horizontal="left" vertical="center" wrapText="1"/>
    </xf>
    <xf numFmtId="0" fontId="8" fillId="15" borderId="6" xfId="0" applyFont="1" applyFill="1" applyBorder="1" applyAlignment="1">
      <alignment horizontal="center" vertical="center" wrapText="1"/>
    </xf>
    <xf numFmtId="9" fontId="8" fillId="15" borderId="11" xfId="27" applyFont="1" applyFill="1" applyBorder="1" applyAlignment="1">
      <alignment horizontal="center" vertical="center" wrapText="1"/>
    </xf>
    <xf numFmtId="9" fontId="43" fillId="0" borderId="10" xfId="0" applyNumberFormat="1" applyFont="1" applyBorder="1"/>
    <xf numFmtId="168" fontId="43" fillId="0" borderId="69" xfId="10" applyFont="1" applyBorder="1"/>
    <xf numFmtId="0" fontId="9" fillId="13" borderId="86" xfId="0" applyFont="1" applyFill="1" applyBorder="1" applyAlignment="1">
      <alignment wrapText="1"/>
    </xf>
    <xf numFmtId="168" fontId="43" fillId="0" borderId="87" xfId="10" applyFont="1" applyBorder="1"/>
    <xf numFmtId="168" fontId="43" fillId="0" borderId="9" xfId="10" applyFont="1" applyBorder="1"/>
    <xf numFmtId="180" fontId="0" fillId="0" borderId="6" xfId="10" applyNumberFormat="1" applyFont="1" applyBorder="1" applyAlignment="1">
      <alignment vertical="center"/>
    </xf>
    <xf numFmtId="10" fontId="43" fillId="0" borderId="60" xfId="0" applyNumberFormat="1" applyFont="1" applyBorder="1"/>
    <xf numFmtId="10" fontId="43" fillId="0" borderId="48" xfId="0" applyNumberFormat="1" applyFont="1" applyBorder="1"/>
    <xf numFmtId="10" fontId="43" fillId="0" borderId="45" xfId="27" applyNumberFormat="1" applyFont="1" applyBorder="1"/>
    <xf numFmtId="10" fontId="43" fillId="0" borderId="39" xfId="10" applyNumberFormat="1" applyFont="1" applyBorder="1"/>
    <xf numFmtId="10" fontId="43" fillId="0" borderId="46" xfId="10" applyNumberFormat="1" applyFont="1" applyBorder="1"/>
    <xf numFmtId="168" fontId="43" fillId="0" borderId="10" xfId="10" applyFont="1" applyFill="1" applyBorder="1"/>
    <xf numFmtId="171" fontId="43" fillId="0" borderId="46" xfId="0" applyNumberFormat="1" applyFont="1" applyBorder="1"/>
    <xf numFmtId="10" fontId="43" fillId="0" borderId="46" xfId="0" applyNumberFormat="1" applyFont="1" applyBorder="1"/>
    <xf numFmtId="10" fontId="43" fillId="0" borderId="39" xfId="0" applyNumberFormat="1" applyFont="1" applyBorder="1"/>
    <xf numFmtId="10" fontId="0" fillId="0" borderId="6" xfId="27" applyNumberFormat="1" applyFont="1" applyBorder="1" applyAlignment="1">
      <alignment vertical="center"/>
    </xf>
    <xf numFmtId="9" fontId="0" fillId="0" borderId="0" xfId="0" applyNumberFormat="1" applyAlignment="1">
      <alignment vertical="center"/>
    </xf>
    <xf numFmtId="9" fontId="9" fillId="0" borderId="12" xfId="21" applyNumberFormat="1" applyFont="1" applyBorder="1" applyAlignment="1">
      <alignment horizontal="center" vertical="center" wrapText="1"/>
    </xf>
    <xf numFmtId="0" fontId="9" fillId="0" borderId="6" xfId="21" applyFont="1" applyBorder="1" applyAlignment="1">
      <alignment horizontal="center" vertical="center" wrapText="1"/>
    </xf>
    <xf numFmtId="0" fontId="9" fillId="0" borderId="89" xfId="0" applyFont="1" applyBorder="1" applyAlignment="1">
      <alignment horizontal="center" vertical="center" wrapText="1"/>
    </xf>
    <xf numFmtId="9" fontId="8" fillId="0" borderId="6" xfId="0" applyNumberFormat="1" applyFont="1" applyBorder="1" applyAlignment="1">
      <alignment horizontal="center" vertical="center" wrapText="1"/>
    </xf>
    <xf numFmtId="9" fontId="8" fillId="0" borderId="39" xfId="0" applyNumberFormat="1" applyFont="1" applyBorder="1" applyAlignment="1">
      <alignment horizontal="center" vertical="center" wrapText="1"/>
    </xf>
    <xf numFmtId="9" fontId="8" fillId="15" borderId="4" xfId="0" applyNumberFormat="1" applyFont="1" applyFill="1" applyBorder="1" applyAlignment="1">
      <alignment horizontal="center" vertical="center" wrapText="1"/>
    </xf>
    <xf numFmtId="9" fontId="8" fillId="15" borderId="11" xfId="0" applyNumberFormat="1" applyFont="1" applyFill="1" applyBorder="1" applyAlignment="1">
      <alignment horizontal="center" vertical="center" wrapText="1"/>
    </xf>
    <xf numFmtId="0" fontId="8" fillId="15" borderId="11" xfId="0" applyFont="1" applyFill="1" applyBorder="1" applyAlignment="1">
      <alignment horizontal="center" vertical="center" wrapText="1"/>
    </xf>
    <xf numFmtId="9" fontId="8" fillId="0" borderId="4" xfId="0" applyNumberFormat="1" applyFont="1" applyBorder="1" applyAlignment="1">
      <alignment horizontal="center" vertical="center" wrapText="1"/>
    </xf>
    <xf numFmtId="9" fontId="8" fillId="0" borderId="11" xfId="0" applyNumberFormat="1" applyFont="1" applyBorder="1" applyAlignment="1">
      <alignment horizontal="center" vertical="center" wrapText="1"/>
    </xf>
    <xf numFmtId="0" fontId="8" fillId="0" borderId="8" xfId="0" applyFont="1" applyBorder="1" applyAlignment="1">
      <alignment horizontal="center" vertical="center" wrapText="1"/>
    </xf>
    <xf numFmtId="9" fontId="8" fillId="0" borderId="4" xfId="27" applyFont="1" applyBorder="1" applyAlignment="1">
      <alignment horizontal="center" vertical="center" wrapText="1"/>
    </xf>
    <xf numFmtId="9" fontId="8" fillId="15" borderId="4" xfId="27"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vertical="center" wrapText="1"/>
    </xf>
    <xf numFmtId="0" fontId="9" fillId="15" borderId="19" xfId="0" applyFont="1" applyFill="1" applyBorder="1" applyAlignment="1">
      <alignment vertical="center" wrapText="1"/>
    </xf>
    <xf numFmtId="0" fontId="9" fillId="0" borderId="4" xfId="0" applyFont="1" applyBorder="1" applyAlignment="1">
      <alignment horizontal="center" vertical="center" wrapText="1"/>
    </xf>
    <xf numFmtId="0" fontId="9" fillId="15" borderId="19" xfId="0" applyFont="1" applyFill="1" applyBorder="1" applyAlignment="1">
      <alignment horizontal="center" vertical="center" wrapText="1"/>
    </xf>
    <xf numFmtId="0" fontId="9" fillId="10" borderId="6" xfId="21" applyFont="1" applyFill="1" applyBorder="1" applyAlignment="1">
      <alignment horizontal="center" vertical="center" wrapText="1"/>
    </xf>
    <xf numFmtId="0" fontId="8" fillId="9" borderId="70" xfId="25" applyFont="1" applyFill="1" applyBorder="1" applyAlignment="1">
      <alignment horizontal="center" vertical="center" wrapText="1"/>
    </xf>
    <xf numFmtId="0" fontId="8" fillId="9" borderId="39"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33" fillId="9" borderId="11" xfId="0" applyFont="1" applyFill="1" applyBorder="1" applyAlignment="1">
      <alignment horizontal="center" vertical="center"/>
    </xf>
    <xf numFmtId="9" fontId="33" fillId="9" borderId="11" xfId="0" applyNumberFormat="1" applyFont="1" applyFill="1" applyBorder="1" applyAlignment="1">
      <alignment horizontal="center" vertical="center"/>
    </xf>
    <xf numFmtId="0" fontId="33" fillId="0" borderId="0" xfId="0" applyFont="1"/>
    <xf numFmtId="0" fontId="9" fillId="15" borderId="4" xfId="0" applyFont="1" applyFill="1" applyBorder="1" applyAlignment="1">
      <alignment wrapText="1"/>
    </xf>
    <xf numFmtId="0" fontId="33" fillId="16" borderId="0" xfId="0" applyFont="1" applyFill="1"/>
    <xf numFmtId="0" fontId="33" fillId="0" borderId="4" xfId="0" applyFont="1" applyBorder="1"/>
    <xf numFmtId="0" fontId="32" fillId="17" borderId="4" xfId="0" applyFont="1" applyFill="1" applyBorder="1"/>
    <xf numFmtId="0" fontId="32" fillId="17" borderId="0" xfId="0" applyFont="1" applyFill="1"/>
    <xf numFmtId="0" fontId="9" fillId="15" borderId="6" xfId="0" applyFont="1" applyFill="1" applyBorder="1" applyAlignment="1">
      <alignment wrapText="1"/>
    </xf>
    <xf numFmtId="0" fontId="9" fillId="15" borderId="38" xfId="0" applyFont="1" applyFill="1" applyBorder="1" applyAlignment="1">
      <alignment horizontal="center" vertical="center" wrapText="1"/>
    </xf>
    <xf numFmtId="0" fontId="9" fillId="15" borderId="12" xfId="0" applyFont="1" applyFill="1" applyBorder="1" applyAlignment="1">
      <alignment horizontal="center" vertical="center" wrapText="1"/>
    </xf>
    <xf numFmtId="0" fontId="33" fillId="0" borderId="0" xfId="0" applyFont="1" applyAlignment="1">
      <alignment horizontal="center" vertical="center"/>
    </xf>
    <xf numFmtId="0" fontId="9" fillId="15" borderId="9" xfId="0" applyFont="1" applyFill="1" applyBorder="1" applyAlignment="1">
      <alignment horizontal="center" vertical="center" wrapText="1"/>
    </xf>
    <xf numFmtId="0" fontId="3" fillId="15" borderId="9" xfId="0" applyFont="1" applyFill="1" applyBorder="1" applyAlignment="1">
      <alignment horizontal="center" vertical="center" wrapText="1"/>
    </xf>
    <xf numFmtId="0" fontId="3" fillId="15" borderId="11" xfId="0" applyFont="1" applyFill="1" applyBorder="1" applyAlignment="1">
      <alignment horizontal="center" vertical="center" wrapText="1"/>
    </xf>
    <xf numFmtId="0" fontId="33" fillId="14" borderId="39" xfId="0" applyFont="1" applyFill="1" applyBorder="1" applyAlignment="1">
      <alignment horizontal="center" vertical="center"/>
    </xf>
    <xf numFmtId="0" fontId="32" fillId="17" borderId="39" xfId="0" applyFont="1" applyFill="1" applyBorder="1" applyAlignment="1">
      <alignment horizontal="center" vertical="center"/>
    </xf>
    <xf numFmtId="0" fontId="32" fillId="0" borderId="39" xfId="0" applyFont="1" applyBorder="1" applyAlignment="1">
      <alignment horizontal="center" vertical="center"/>
    </xf>
    <xf numFmtId="0" fontId="32" fillId="0" borderId="11" xfId="0" applyFont="1" applyBorder="1" applyAlignment="1">
      <alignment horizontal="center" vertical="center"/>
    </xf>
    <xf numFmtId="0" fontId="32" fillId="0" borderId="39" xfId="0" applyFont="1" applyBorder="1" applyAlignment="1">
      <alignment horizontal="center" vertical="center" wrapText="1"/>
    </xf>
    <xf numFmtId="0" fontId="33" fillId="0" borderId="4" xfId="0" applyFont="1" applyBorder="1" applyAlignment="1">
      <alignment horizontal="center" vertical="center"/>
    </xf>
    <xf numFmtId="0" fontId="32" fillId="17" borderId="11" xfId="0" applyFont="1" applyFill="1" applyBorder="1" applyAlignment="1">
      <alignment horizontal="center" vertical="center"/>
    </xf>
    <xf numFmtId="0" fontId="32" fillId="17" borderId="4" xfId="0" applyFont="1" applyFill="1" applyBorder="1" applyAlignment="1">
      <alignment horizontal="center" vertical="center"/>
    </xf>
    <xf numFmtId="0" fontId="32" fillId="14" borderId="11" xfId="0" applyFont="1" applyFill="1" applyBorder="1" applyAlignment="1">
      <alignment horizontal="center" vertical="center"/>
    </xf>
    <xf numFmtId="0" fontId="32" fillId="17" borderId="0" xfId="0" applyFont="1" applyFill="1" applyAlignment="1">
      <alignment horizontal="center" vertical="center"/>
    </xf>
    <xf numFmtId="0" fontId="32" fillId="14" borderId="0" xfId="0" applyFont="1" applyFill="1" applyAlignment="1">
      <alignment horizontal="center" vertical="center"/>
    </xf>
    <xf numFmtId="0" fontId="9" fillId="15" borderId="10"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9" fillId="10" borderId="3" xfId="0" applyFont="1" applyFill="1" applyBorder="1" applyAlignment="1">
      <alignment vertical="center" wrapText="1"/>
    </xf>
    <xf numFmtId="0" fontId="29" fillId="9" borderId="3" xfId="0" applyFont="1" applyFill="1" applyBorder="1" applyAlignment="1">
      <alignment vertical="center"/>
    </xf>
    <xf numFmtId="168" fontId="43" fillId="0" borderId="0" xfId="0" applyNumberFormat="1" applyFont="1"/>
    <xf numFmtId="9" fontId="0" fillId="0" borderId="0" xfId="27" applyFont="1"/>
    <xf numFmtId="2" fontId="9" fillId="10" borderId="5" xfId="27" applyNumberFormat="1" applyFont="1" applyFill="1" applyBorder="1" applyAlignment="1" applyProtection="1">
      <alignment horizontal="center" vertical="center" wrapText="1"/>
    </xf>
    <xf numFmtId="1" fontId="9" fillId="10" borderId="5" xfId="27" applyNumberFormat="1" applyFont="1" applyFill="1" applyBorder="1" applyAlignment="1" applyProtection="1">
      <alignment horizontal="center" vertical="center" wrapText="1"/>
    </xf>
    <xf numFmtId="180" fontId="9" fillId="0" borderId="3" xfId="10" applyNumberFormat="1" applyFont="1" applyFill="1" applyBorder="1" applyAlignment="1" applyProtection="1">
      <alignment horizontal="center" vertical="center" wrapText="1"/>
    </xf>
    <xf numFmtId="2" fontId="8" fillId="10" borderId="5" xfId="29" applyNumberFormat="1" applyFont="1" applyFill="1" applyBorder="1" applyAlignment="1" applyProtection="1">
      <alignment horizontal="center" vertical="center" wrapText="1"/>
    </xf>
    <xf numFmtId="2" fontId="8" fillId="10" borderId="5" xfId="29" applyNumberFormat="1" applyFont="1" applyFill="1" applyBorder="1" applyAlignment="1">
      <alignment horizontal="center" vertical="center" wrapText="1"/>
    </xf>
    <xf numFmtId="2" fontId="9" fillId="10" borderId="5" xfId="27" applyNumberFormat="1" applyFont="1" applyFill="1" applyBorder="1" applyAlignment="1" applyProtection="1">
      <alignment vertical="center" wrapText="1"/>
    </xf>
    <xf numFmtId="168" fontId="43" fillId="0" borderId="14" xfId="10" applyFont="1" applyFill="1" applyBorder="1"/>
    <xf numFmtId="0" fontId="9" fillId="13" borderId="49" xfId="0" applyFont="1" applyFill="1" applyBorder="1" applyAlignment="1">
      <alignment wrapText="1"/>
    </xf>
    <xf numFmtId="0" fontId="9" fillId="13" borderId="87" xfId="0" applyFont="1" applyFill="1" applyBorder="1" applyAlignment="1">
      <alignment wrapText="1"/>
    </xf>
    <xf numFmtId="0" fontId="9" fillId="13" borderId="9" xfId="0" applyFont="1" applyFill="1" applyBorder="1" applyAlignment="1">
      <alignment wrapText="1"/>
    </xf>
    <xf numFmtId="168" fontId="43" fillId="0" borderId="6" xfId="10" applyFont="1" applyBorder="1"/>
    <xf numFmtId="0" fontId="9" fillId="10" borderId="5" xfId="27" applyNumberFormat="1" applyFont="1" applyFill="1" applyBorder="1" applyAlignment="1" applyProtection="1">
      <alignment horizontal="center" vertical="center" wrapText="1"/>
    </xf>
    <xf numFmtId="9" fontId="33" fillId="0" borderId="11" xfId="27" applyFont="1" applyFill="1" applyBorder="1" applyAlignment="1">
      <alignment horizontal="center" vertical="center"/>
    </xf>
    <xf numFmtId="0" fontId="9" fillId="10" borderId="6" xfId="0" applyFont="1" applyFill="1" applyBorder="1" applyAlignment="1">
      <alignment horizontal="center" vertical="center" wrapText="1"/>
    </xf>
    <xf numFmtId="168" fontId="43" fillId="0" borderId="75" xfId="10" applyFont="1" applyBorder="1"/>
    <xf numFmtId="43" fontId="43" fillId="0" borderId="46" xfId="0" applyNumberFormat="1" applyFont="1" applyBorder="1"/>
    <xf numFmtId="2" fontId="9" fillId="10" borderId="5" xfId="27" applyNumberFormat="1" applyFont="1" applyFill="1" applyBorder="1" applyAlignment="1" applyProtection="1">
      <alignment horizontal="right" vertical="center" wrapText="1"/>
    </xf>
    <xf numFmtId="180" fontId="0" fillId="0" borderId="94" xfId="10" applyNumberFormat="1" applyFont="1" applyBorder="1" applyAlignment="1">
      <alignment vertical="center"/>
    </xf>
    <xf numFmtId="168" fontId="43" fillId="0" borderId="95" xfId="10" applyFont="1" applyFill="1" applyBorder="1"/>
    <xf numFmtId="4" fontId="43" fillId="0" borderId="95" xfId="0" applyNumberFormat="1" applyFont="1" applyBorder="1"/>
    <xf numFmtId="168" fontId="51" fillId="0" borderId="95" xfId="10" applyFont="1" applyBorder="1"/>
    <xf numFmtId="10" fontId="43" fillId="0" borderId="94" xfId="0" applyNumberFormat="1" applyFont="1" applyBorder="1"/>
    <xf numFmtId="10" fontId="43" fillId="0" borderId="96" xfId="0" applyNumberFormat="1" applyFont="1" applyBorder="1"/>
    <xf numFmtId="0" fontId="51" fillId="0" borderId="80" xfId="0" applyFont="1" applyBorder="1"/>
    <xf numFmtId="10" fontId="43" fillId="0" borderId="97" xfId="0" applyNumberFormat="1" applyFont="1" applyBorder="1"/>
    <xf numFmtId="180" fontId="17" fillId="0" borderId="94" xfId="10" applyNumberFormat="1" applyFont="1" applyBorder="1" applyAlignment="1">
      <alignment vertical="center"/>
    </xf>
    <xf numFmtId="168" fontId="43" fillId="0" borderId="98" xfId="10" applyFont="1" applyBorder="1"/>
    <xf numFmtId="168" fontId="43" fillId="0" borderId="95" xfId="10" applyFont="1" applyBorder="1"/>
    <xf numFmtId="0" fontId="33" fillId="0" borderId="69" xfId="0" applyFont="1" applyBorder="1" applyAlignment="1">
      <alignment horizontal="left" vertical="center" wrapText="1"/>
    </xf>
    <xf numFmtId="0" fontId="29" fillId="0" borderId="6" xfId="27" applyNumberFormat="1" applyFont="1" applyFill="1" applyBorder="1" applyAlignment="1">
      <alignment vertical="center"/>
    </xf>
    <xf numFmtId="9" fontId="29" fillId="0" borderId="6" xfId="27" applyFont="1" applyFill="1" applyBorder="1" applyAlignment="1">
      <alignment vertical="center" wrapText="1"/>
    </xf>
    <xf numFmtId="4" fontId="8" fillId="0" borderId="4" xfId="25" applyNumberFormat="1" applyFont="1" applyBorder="1" applyAlignment="1">
      <alignment horizontal="center" vertical="center" wrapText="1"/>
    </xf>
    <xf numFmtId="10" fontId="29" fillId="0" borderId="6" xfId="27" applyNumberFormat="1" applyFont="1" applyFill="1" applyBorder="1" applyAlignment="1">
      <alignment vertical="center" wrapText="1"/>
    </xf>
    <xf numFmtId="0" fontId="29" fillId="0" borderId="4" xfId="27" applyNumberFormat="1" applyFont="1" applyFill="1" applyBorder="1" applyAlignment="1">
      <alignment vertical="center" wrapText="1"/>
    </xf>
    <xf numFmtId="0" fontId="33" fillId="0" borderId="76" xfId="0" applyFont="1" applyBorder="1" applyAlignment="1">
      <alignment horizontal="left" vertical="center" wrapText="1"/>
    </xf>
    <xf numFmtId="0" fontId="33" fillId="0" borderId="69" xfId="0" applyFont="1" applyBorder="1" applyAlignment="1">
      <alignment vertical="center" wrapText="1"/>
    </xf>
    <xf numFmtId="0" fontId="33" fillId="0" borderId="69" xfId="0" applyFont="1" applyBorder="1" applyAlignment="1">
      <alignment wrapText="1"/>
    </xf>
    <xf numFmtId="0" fontId="33" fillId="0" borderId="73" xfId="0" applyFont="1" applyBorder="1" applyAlignment="1">
      <alignment vertical="center" wrapText="1"/>
    </xf>
    <xf numFmtId="0" fontId="33" fillId="0" borderId="6" xfId="0" applyFont="1" applyBorder="1" applyAlignment="1">
      <alignment vertical="center" wrapText="1"/>
    </xf>
    <xf numFmtId="0" fontId="33" fillId="0" borderId="11" xfId="0" applyFont="1" applyBorder="1" applyAlignment="1">
      <alignment vertical="center" wrapText="1"/>
    </xf>
    <xf numFmtId="2" fontId="8" fillId="0" borderId="13" xfId="21" applyNumberFormat="1" applyFont="1" applyBorder="1" applyAlignment="1">
      <alignment horizontal="justify" vertical="center" wrapText="1"/>
    </xf>
    <xf numFmtId="2" fontId="8" fillId="0" borderId="23" xfId="21" applyNumberFormat="1" applyFont="1" applyBorder="1" applyAlignment="1">
      <alignment horizontal="justify" vertical="center" wrapText="1"/>
    </xf>
    <xf numFmtId="2" fontId="8" fillId="0" borderId="6" xfId="21" applyNumberFormat="1" applyFont="1" applyBorder="1" applyAlignment="1">
      <alignment horizontal="center" vertical="center" wrapText="1"/>
    </xf>
    <xf numFmtId="0" fontId="9" fillId="12" borderId="12" xfId="21" applyFont="1" applyFill="1" applyBorder="1" applyAlignment="1">
      <alignment horizontal="center" vertical="center" wrapText="1"/>
    </xf>
    <xf numFmtId="0" fontId="9" fillId="12" borderId="38" xfId="21" applyFont="1" applyFill="1" applyBorder="1" applyAlignment="1">
      <alignment horizontal="center" vertical="center" wrapText="1"/>
    </xf>
    <xf numFmtId="0" fontId="9" fillId="12" borderId="52" xfId="21" applyFont="1" applyFill="1" applyBorder="1" applyAlignment="1">
      <alignment horizontal="center" vertical="center" wrapText="1"/>
    </xf>
    <xf numFmtId="9" fontId="8" fillId="0" borderId="29" xfId="21" applyNumberFormat="1" applyFont="1" applyBorder="1" applyAlignment="1">
      <alignment horizontal="left" vertical="center" wrapText="1"/>
    </xf>
    <xf numFmtId="9" fontId="8" fillId="0" borderId="7" xfId="21" applyNumberFormat="1" applyFont="1" applyBorder="1" applyAlignment="1">
      <alignment horizontal="left" vertical="center" wrapText="1"/>
    </xf>
    <xf numFmtId="9" fontId="8" fillId="0" borderId="59" xfId="21" applyNumberFormat="1" applyFont="1" applyBorder="1" applyAlignment="1">
      <alignment horizontal="left" vertical="center" wrapText="1"/>
    </xf>
    <xf numFmtId="9" fontId="8" fillId="0" borderId="30" xfId="21" applyNumberFormat="1" applyFont="1" applyBorder="1" applyAlignment="1">
      <alignment horizontal="left" vertical="center" wrapText="1"/>
    </xf>
    <xf numFmtId="9" fontId="8" fillId="0" borderId="0" xfId="21" applyNumberFormat="1" applyFont="1" applyAlignment="1">
      <alignment horizontal="left" vertical="center" wrapText="1"/>
    </xf>
    <xf numFmtId="9" fontId="8" fillId="0" borderId="2" xfId="21" applyNumberFormat="1" applyFont="1" applyBorder="1" applyAlignment="1">
      <alignment horizontal="left" vertical="center" wrapText="1"/>
    </xf>
    <xf numFmtId="9" fontId="52" fillId="0" borderId="29" xfId="21" applyNumberFormat="1" applyFont="1" applyBorder="1" applyAlignment="1">
      <alignment horizontal="left" vertical="center" wrapText="1"/>
    </xf>
    <xf numFmtId="9" fontId="33" fillId="0" borderId="7" xfId="21" applyNumberFormat="1" applyFont="1" applyBorder="1" applyAlignment="1">
      <alignment horizontal="left" vertical="center" wrapText="1"/>
    </xf>
    <xf numFmtId="9" fontId="33" fillId="0" borderId="15" xfId="21" applyNumberFormat="1" applyFont="1" applyBorder="1" applyAlignment="1">
      <alignment horizontal="left" vertical="center" wrapText="1"/>
    </xf>
    <xf numFmtId="9" fontId="33" fillId="0" borderId="10" xfId="21" applyNumberFormat="1" applyFont="1" applyBorder="1" applyAlignment="1">
      <alignment horizontal="left" vertical="center" wrapText="1"/>
    </xf>
    <xf numFmtId="9" fontId="33" fillId="0" borderId="71" xfId="21" applyNumberFormat="1" applyFont="1" applyBorder="1" applyAlignment="1">
      <alignment horizontal="left" vertical="center" wrapText="1"/>
    </xf>
    <xf numFmtId="9" fontId="30" fillId="0" borderId="88" xfId="21" applyNumberFormat="1" applyFont="1" applyBorder="1" applyAlignment="1">
      <alignment horizontal="left" vertical="center" wrapText="1"/>
    </xf>
    <xf numFmtId="9" fontId="30" fillId="0" borderId="76" xfId="21" applyNumberFormat="1" applyFont="1" applyBorder="1" applyAlignment="1">
      <alignment horizontal="left" vertical="center" wrapText="1"/>
    </xf>
    <xf numFmtId="9" fontId="30" fillId="0" borderId="74" xfId="21" applyNumberFormat="1" applyFont="1" applyBorder="1" applyAlignment="1">
      <alignment horizontal="left" vertical="center" wrapText="1"/>
    </xf>
    <xf numFmtId="9" fontId="30" fillId="0" borderId="82" xfId="21" applyNumberFormat="1" applyFont="1" applyBorder="1" applyAlignment="1">
      <alignment horizontal="left" vertical="center" wrapText="1"/>
    </xf>
    <xf numFmtId="9" fontId="30" fillId="0" borderId="77" xfId="21" applyNumberFormat="1" applyFont="1" applyBorder="1" applyAlignment="1">
      <alignment horizontal="left" vertical="center" wrapText="1"/>
    </xf>
    <xf numFmtId="9" fontId="33" fillId="0" borderId="29" xfId="21" applyNumberFormat="1" applyFont="1" applyBorder="1" applyAlignment="1">
      <alignment horizontal="left" vertical="center" wrapText="1"/>
    </xf>
    <xf numFmtId="9" fontId="33" fillId="0" borderId="8" xfId="21" applyNumberFormat="1" applyFont="1" applyBorder="1" applyAlignment="1">
      <alignment horizontal="left" vertical="center" wrapText="1"/>
    </xf>
    <xf numFmtId="9" fontId="33" fillId="0" borderId="11" xfId="21" applyNumberFormat="1" applyFont="1" applyBorder="1" applyAlignment="1">
      <alignment horizontal="left" vertical="center" wrapText="1"/>
    </xf>
    <xf numFmtId="0" fontId="9" fillId="0" borderId="58" xfId="21" applyFont="1" applyBorder="1" applyAlignment="1">
      <alignment horizontal="center" vertical="center" wrapText="1"/>
    </xf>
    <xf numFmtId="0" fontId="9" fillId="0" borderId="18" xfId="21" applyFont="1" applyBorder="1" applyAlignment="1">
      <alignment horizontal="center" vertical="center" wrapText="1"/>
    </xf>
    <xf numFmtId="0" fontId="9" fillId="0" borderId="3" xfId="21" applyFont="1" applyBorder="1" applyAlignment="1">
      <alignment horizontal="center" vertical="center" wrapText="1"/>
    </xf>
    <xf numFmtId="0" fontId="9" fillId="0" borderId="19" xfId="21" applyFont="1" applyBorder="1" applyAlignment="1">
      <alignment horizontal="center" vertical="center" wrapText="1"/>
    </xf>
    <xf numFmtId="0" fontId="9" fillId="12" borderId="20" xfId="21" applyFont="1" applyFill="1" applyBorder="1" applyAlignment="1">
      <alignment horizontal="center" vertical="center" wrapText="1"/>
    </xf>
    <xf numFmtId="0" fontId="9" fillId="12" borderId="13" xfId="21" applyFont="1" applyFill="1" applyBorder="1" applyAlignment="1">
      <alignment horizontal="center" vertical="center" wrapText="1"/>
    </xf>
    <xf numFmtId="0" fontId="9" fillId="12" borderId="21" xfId="21" applyFont="1" applyFill="1" applyBorder="1" applyAlignment="1">
      <alignment horizontal="center" vertical="center" wrapText="1"/>
    </xf>
    <xf numFmtId="0" fontId="9" fillId="12" borderId="6" xfId="21" applyFont="1" applyFill="1" applyBorder="1" applyAlignment="1">
      <alignment horizontal="center" vertical="center" wrapText="1"/>
    </xf>
    <xf numFmtId="2" fontId="8" fillId="0" borderId="20" xfId="21" applyNumberFormat="1" applyFont="1" applyBorder="1" applyAlignment="1">
      <alignment horizontal="justify" vertical="center" wrapText="1"/>
    </xf>
    <xf numFmtId="0" fontId="9" fillId="0" borderId="35" xfId="21" applyFont="1" applyBorder="1" applyAlignment="1">
      <alignment horizontal="center" vertical="center" wrapText="1"/>
    </xf>
    <xf numFmtId="0" fontId="9" fillId="0" borderId="36" xfId="21" applyFont="1" applyBorder="1" applyAlignment="1">
      <alignment horizontal="center" vertical="center" wrapText="1"/>
    </xf>
    <xf numFmtId="0" fontId="9" fillId="0" borderId="37" xfId="21" applyFont="1" applyBorder="1" applyAlignment="1">
      <alignment horizontal="center" vertical="center" wrapText="1"/>
    </xf>
    <xf numFmtId="0" fontId="9" fillId="12" borderId="39" xfId="21" applyFont="1" applyFill="1" applyBorder="1" applyAlignment="1">
      <alignment horizontal="center" vertical="center" wrapText="1"/>
    </xf>
    <xf numFmtId="0" fontId="9" fillId="12" borderId="40" xfId="21" applyFont="1" applyFill="1" applyBorder="1" applyAlignment="1">
      <alignment horizontal="center" vertical="center" wrapText="1"/>
    </xf>
    <xf numFmtId="0" fontId="9" fillId="12" borderId="4" xfId="21" applyFont="1" applyFill="1" applyBorder="1" applyAlignment="1">
      <alignment horizontal="center" vertical="center" wrapText="1"/>
    </xf>
    <xf numFmtId="0" fontId="9" fillId="12" borderId="41" xfId="21" applyFont="1" applyFill="1" applyBorder="1" applyAlignment="1">
      <alignment horizontal="center" vertical="center" wrapText="1"/>
    </xf>
    <xf numFmtId="0" fontId="9" fillId="12" borderId="42" xfId="21" applyFont="1" applyFill="1" applyBorder="1" applyAlignment="1">
      <alignment horizontal="center" vertical="center" wrapText="1"/>
    </xf>
    <xf numFmtId="0" fontId="9" fillId="12" borderId="43" xfId="21" applyFont="1" applyFill="1" applyBorder="1" applyAlignment="1">
      <alignment horizontal="center" vertical="center" wrapText="1"/>
    </xf>
    <xf numFmtId="9" fontId="33" fillId="0" borderId="29" xfId="29" applyFont="1" applyFill="1" applyBorder="1" applyAlignment="1" applyProtection="1">
      <alignment horizontal="left" vertical="center" wrapText="1"/>
    </xf>
    <xf numFmtId="9" fontId="33" fillId="0" borderId="7" xfId="29" applyFont="1" applyFill="1" applyBorder="1" applyAlignment="1" applyProtection="1">
      <alignment horizontal="left" vertical="center" wrapText="1"/>
    </xf>
    <xf numFmtId="9" fontId="33" fillId="0" borderId="8" xfId="29" applyFont="1" applyFill="1" applyBorder="1" applyAlignment="1" applyProtection="1">
      <alignment horizontal="left" vertical="center" wrapText="1"/>
    </xf>
    <xf numFmtId="9" fontId="33" fillId="0" borderId="44" xfId="29" applyFont="1" applyFill="1" applyBorder="1" applyAlignment="1" applyProtection="1">
      <alignment horizontal="left" vertical="center" wrapText="1"/>
    </xf>
    <xf numFmtId="9" fontId="33" fillId="0" borderId="45" xfId="29" applyFont="1" applyFill="1" applyBorder="1" applyAlignment="1" applyProtection="1">
      <alignment horizontal="left" vertical="center" wrapText="1"/>
    </xf>
    <xf numFmtId="9" fontId="33" fillId="0" borderId="46" xfId="29" applyFont="1" applyFill="1" applyBorder="1" applyAlignment="1" applyProtection="1">
      <alignment horizontal="left" vertical="center" wrapText="1"/>
    </xf>
    <xf numFmtId="9" fontId="33" fillId="0" borderId="6" xfId="29" applyFont="1" applyFill="1" applyBorder="1" applyAlignment="1" applyProtection="1">
      <alignment horizontal="left" vertical="center" wrapText="1"/>
    </xf>
    <xf numFmtId="9" fontId="33" fillId="0" borderId="5" xfId="29" applyFont="1" applyFill="1" applyBorder="1" applyAlignment="1" applyProtection="1">
      <alignment horizontal="left" vertical="center" wrapText="1"/>
    </xf>
    <xf numFmtId="9" fontId="52" fillId="0" borderId="6" xfId="29" applyFont="1" applyFill="1" applyBorder="1" applyAlignment="1" applyProtection="1">
      <alignment horizontal="left" vertical="center" wrapText="1"/>
    </xf>
    <xf numFmtId="9" fontId="30" fillId="0" borderId="6" xfId="29" applyFont="1" applyFill="1" applyBorder="1" applyAlignment="1" applyProtection="1">
      <alignment horizontal="left" vertical="center" wrapText="1"/>
    </xf>
    <xf numFmtId="9" fontId="30" fillId="0" borderId="16" xfId="29" applyFont="1" applyFill="1" applyBorder="1" applyAlignment="1" applyProtection="1">
      <alignment horizontal="left" vertical="center" wrapText="1"/>
    </xf>
    <xf numFmtId="9" fontId="30" fillId="0" borderId="5" xfId="29" applyFont="1" applyFill="1" applyBorder="1" applyAlignment="1" applyProtection="1">
      <alignment horizontal="left" vertical="center" wrapText="1"/>
    </xf>
    <xf numFmtId="9" fontId="30" fillId="0" borderId="28" xfId="29" applyFont="1" applyFill="1" applyBorder="1" applyAlignment="1" applyProtection="1">
      <alignment horizontal="left" vertical="center" wrapText="1"/>
    </xf>
    <xf numFmtId="0" fontId="9" fillId="12" borderId="22" xfId="21" applyFont="1" applyFill="1" applyBorder="1" applyAlignment="1">
      <alignment horizontal="center" vertical="center" wrapText="1"/>
    </xf>
    <xf numFmtId="0" fontId="9" fillId="9" borderId="20" xfId="21" applyFont="1" applyFill="1" applyBorder="1" applyAlignment="1">
      <alignment horizontal="center" vertical="center" wrapText="1"/>
    </xf>
    <xf numFmtId="0" fontId="9" fillId="9" borderId="21" xfId="21" applyFont="1" applyFill="1" applyBorder="1" applyAlignment="1">
      <alignment horizontal="center" vertical="center" wrapText="1"/>
    </xf>
    <xf numFmtId="0" fontId="9" fillId="9" borderId="22" xfId="21" applyFont="1" applyFill="1" applyBorder="1" applyAlignment="1">
      <alignment horizontal="center" vertical="center" wrapText="1"/>
    </xf>
    <xf numFmtId="0" fontId="9" fillId="12" borderId="16" xfId="21" applyFont="1" applyFill="1" applyBorder="1" applyAlignment="1">
      <alignment horizontal="center" vertical="center" wrapText="1"/>
    </xf>
    <xf numFmtId="0" fontId="8" fillId="12" borderId="6" xfId="21" applyFont="1" applyFill="1" applyBorder="1" applyAlignment="1">
      <alignment horizontal="center" vertical="center" wrapText="1"/>
    </xf>
    <xf numFmtId="0" fontId="9" fillId="12" borderId="35" xfId="21" applyFont="1" applyFill="1" applyBorder="1" applyAlignment="1">
      <alignment horizontal="left" vertical="center" wrapText="1"/>
    </xf>
    <xf numFmtId="0" fontId="9" fillId="12" borderId="37" xfId="21" applyFont="1" applyFill="1" applyBorder="1" applyAlignment="1">
      <alignment horizontal="left" vertical="center" wrapText="1"/>
    </xf>
    <xf numFmtId="0" fontId="9" fillId="12" borderId="1" xfId="21" applyFont="1" applyFill="1" applyBorder="1" applyAlignment="1">
      <alignment horizontal="left" vertical="center" wrapText="1"/>
    </xf>
    <xf numFmtId="0" fontId="9" fillId="12" borderId="2" xfId="21" applyFont="1" applyFill="1" applyBorder="1" applyAlignment="1">
      <alignment horizontal="left" vertical="center" wrapText="1"/>
    </xf>
    <xf numFmtId="0" fontId="9" fillId="12" borderId="47" xfId="21" applyFont="1" applyFill="1" applyBorder="1" applyAlignment="1">
      <alignment horizontal="left" vertical="center" wrapText="1"/>
    </xf>
    <xf numFmtId="0" fontId="9" fillId="12" borderId="48" xfId="21" applyFont="1" applyFill="1" applyBorder="1" applyAlignment="1">
      <alignment horizontal="left" vertical="center" wrapText="1"/>
    </xf>
    <xf numFmtId="0" fontId="9" fillId="12" borderId="36" xfId="21" applyFont="1" applyFill="1" applyBorder="1" applyAlignment="1">
      <alignment horizontal="left" vertical="center" wrapText="1"/>
    </xf>
    <xf numFmtId="0" fontId="9" fillId="12" borderId="0" xfId="21" applyFont="1" applyFill="1" applyAlignment="1">
      <alignment horizontal="left" vertical="center" wrapText="1"/>
    </xf>
    <xf numFmtId="0" fontId="9" fillId="12" borderId="45" xfId="21" applyFont="1" applyFill="1" applyBorder="1" applyAlignment="1">
      <alignment horizontal="left" vertical="center" wrapText="1"/>
    </xf>
    <xf numFmtId="0" fontId="9" fillId="12" borderId="32" xfId="21" applyFont="1" applyFill="1" applyBorder="1" applyAlignment="1">
      <alignment horizontal="left" vertical="center" wrapText="1"/>
    </xf>
    <xf numFmtId="0" fontId="9" fillId="12" borderId="34" xfId="21" applyFont="1" applyFill="1" applyBorder="1" applyAlignment="1">
      <alignment horizontal="left"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9" fillId="0" borderId="1" xfId="21" applyFont="1" applyBorder="1" applyAlignment="1">
      <alignment horizontal="center" vertical="center" wrapText="1"/>
    </xf>
    <xf numFmtId="0" fontId="9" fillId="0" borderId="0" xfId="21" applyFont="1" applyAlignment="1">
      <alignment horizontal="center" vertical="center" wrapText="1"/>
    </xf>
    <xf numFmtId="0" fontId="9" fillId="0" borderId="2" xfId="21" applyFont="1" applyBorder="1" applyAlignment="1">
      <alignment horizontal="center" vertical="center" wrapText="1"/>
    </xf>
    <xf numFmtId="0" fontId="9" fillId="0" borderId="47" xfId="21" applyFont="1" applyBorder="1" applyAlignment="1">
      <alignment horizontal="center" vertical="center" wrapText="1"/>
    </xf>
    <xf numFmtId="0" fontId="9" fillId="0" borderId="45" xfId="21" applyFont="1" applyBorder="1" applyAlignment="1">
      <alignment horizontal="center" vertical="center" wrapText="1"/>
    </xf>
    <xf numFmtId="0" fontId="9" fillId="0" borderId="48" xfId="21" applyFont="1" applyBorder="1" applyAlignment="1">
      <alignment horizontal="center" vertical="center" wrapText="1"/>
    </xf>
    <xf numFmtId="0" fontId="11" fillId="0" borderId="32" xfId="21" applyFont="1" applyBorder="1" applyAlignment="1">
      <alignment horizontal="center" vertical="center" wrapText="1"/>
    </xf>
    <xf numFmtId="0" fontId="11" fillId="0" borderId="33" xfId="21" applyFont="1" applyBorder="1" applyAlignment="1">
      <alignment horizontal="center" vertical="center" wrapText="1"/>
    </xf>
    <xf numFmtId="0" fontId="11" fillId="0" borderId="34" xfId="21" applyFont="1" applyBorder="1" applyAlignment="1">
      <alignment horizontal="center" vertical="center" wrapText="1"/>
    </xf>
    <xf numFmtId="0" fontId="28" fillId="0" borderId="49" xfId="0" applyFont="1" applyBorder="1" applyAlignment="1">
      <alignment horizontal="center" vertical="center" wrapText="1"/>
    </xf>
    <xf numFmtId="0" fontId="28" fillId="0" borderId="50" xfId="0"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28" fillId="0" borderId="53" xfId="0" applyFont="1" applyBorder="1" applyAlignment="1">
      <alignment horizontal="center" vertical="center" wrapText="1"/>
    </xf>
    <xf numFmtId="0" fontId="28" fillId="0" borderId="54" xfId="0" applyFont="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14" fontId="44" fillId="9" borderId="35" xfId="0" applyNumberFormat="1" applyFont="1" applyFill="1" applyBorder="1" applyAlignment="1">
      <alignment horizontal="center" vertical="center"/>
    </xf>
    <xf numFmtId="0" fontId="44" fillId="9" borderId="37" xfId="0" applyFont="1" applyFill="1" applyBorder="1" applyAlignment="1">
      <alignment horizontal="center" vertical="center"/>
    </xf>
    <xf numFmtId="0" fontId="44" fillId="9" borderId="1" xfId="0" applyFont="1" applyFill="1" applyBorder="1" applyAlignment="1">
      <alignment horizontal="center" vertical="center"/>
    </xf>
    <xf numFmtId="0" fontId="44" fillId="9" borderId="2" xfId="0" applyFont="1" applyFill="1" applyBorder="1" applyAlignment="1">
      <alignment horizontal="center" vertical="center"/>
    </xf>
    <xf numFmtId="0" fontId="44" fillId="9" borderId="47" xfId="0" applyFont="1" applyFill="1" applyBorder="1" applyAlignment="1">
      <alignment horizontal="center" vertical="center"/>
    </xf>
    <xf numFmtId="0" fontId="44" fillId="9" borderId="48" xfId="0" applyFont="1" applyFill="1" applyBorder="1" applyAlignment="1">
      <alignment horizontal="center" vertical="center"/>
    </xf>
    <xf numFmtId="0" fontId="9" fillId="12" borderId="32" xfId="21" applyFont="1" applyFill="1" applyBorder="1" applyAlignment="1">
      <alignment horizontal="center" vertical="center" wrapText="1"/>
    </xf>
    <xf numFmtId="0" fontId="9" fillId="12" borderId="34" xfId="21" applyFont="1" applyFill="1" applyBorder="1" applyAlignment="1">
      <alignment horizontal="center" vertical="center" wrapText="1"/>
    </xf>
    <xf numFmtId="0" fontId="36" fillId="9" borderId="55" xfId="0" applyFont="1" applyFill="1" applyBorder="1" applyAlignment="1">
      <alignment horizontal="center" vertical="center"/>
    </xf>
    <xf numFmtId="0" fontId="36" fillId="9" borderId="56" xfId="0" applyFont="1" applyFill="1" applyBorder="1" applyAlignment="1">
      <alignment horizontal="center" vertical="center"/>
    </xf>
    <xf numFmtId="0" fontId="36" fillId="9" borderId="57" xfId="0" applyFont="1" applyFill="1" applyBorder="1" applyAlignment="1">
      <alignment horizontal="center" vertical="center"/>
    </xf>
    <xf numFmtId="0" fontId="28" fillId="0" borderId="51" xfId="0" applyFont="1" applyBorder="1" applyAlignment="1">
      <alignment horizontal="center" vertical="center" wrapText="1"/>
    </xf>
    <xf numFmtId="0" fontId="28" fillId="0" borderId="52" xfId="0" applyFont="1" applyBorder="1" applyAlignment="1">
      <alignment horizontal="center" vertical="center" wrapText="1"/>
    </xf>
    <xf numFmtId="0" fontId="8" fillId="0" borderId="35" xfId="21" applyFont="1" applyBorder="1" applyAlignment="1">
      <alignment horizontal="center" vertical="center" wrapText="1"/>
    </xf>
    <xf numFmtId="0" fontId="8" fillId="0" borderId="1" xfId="21" applyFont="1" applyBorder="1" applyAlignment="1">
      <alignment horizontal="center" vertical="center" wrapText="1"/>
    </xf>
    <xf numFmtId="0" fontId="8" fillId="0" borderId="47" xfId="21" applyFont="1" applyBorder="1" applyAlignment="1">
      <alignment horizontal="center" vertical="center" wrapText="1"/>
    </xf>
    <xf numFmtId="0" fontId="9" fillId="0" borderId="24" xfId="21" applyFont="1" applyBorder="1" applyAlignment="1">
      <alignment horizontal="center" vertical="center"/>
    </xf>
    <xf numFmtId="0" fontId="9" fillId="0" borderId="25" xfId="21" applyFont="1" applyBorder="1" applyAlignment="1">
      <alignment horizontal="center" vertical="center"/>
    </xf>
    <xf numFmtId="0" fontId="9" fillId="0" borderId="26" xfId="21" applyFont="1" applyBorder="1" applyAlignment="1">
      <alignment horizontal="center" vertical="center"/>
    </xf>
    <xf numFmtId="0" fontId="9" fillId="0" borderId="20" xfId="21" applyFont="1" applyBorder="1" applyAlignment="1">
      <alignment horizontal="center" vertical="center" wrapText="1"/>
    </xf>
    <xf numFmtId="0" fontId="9" fillId="0" borderId="21" xfId="21" applyFont="1" applyBorder="1" applyAlignment="1">
      <alignment horizontal="center" vertical="center" wrapText="1"/>
    </xf>
    <xf numFmtId="0" fontId="9" fillId="0" borderId="22" xfId="21" applyFont="1" applyBorder="1" applyAlignment="1">
      <alignment horizontal="center" vertical="center" wrapText="1"/>
    </xf>
    <xf numFmtId="0" fontId="9" fillId="0" borderId="23" xfId="21" applyFont="1" applyBorder="1" applyAlignment="1">
      <alignment horizontal="center" vertical="center" wrapText="1"/>
    </xf>
    <xf numFmtId="0" fontId="9" fillId="0" borderId="5" xfId="21" applyFont="1" applyBorder="1" applyAlignment="1">
      <alignment horizontal="center" vertical="center" wrapText="1"/>
    </xf>
    <xf numFmtId="0" fontId="9" fillId="0" borderId="28" xfId="21" applyFont="1" applyBorder="1" applyAlignment="1">
      <alignment horizontal="center"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35" fillId="0" borderId="32" xfId="0" applyFont="1" applyBorder="1" applyAlignment="1">
      <alignment horizontal="left" vertical="center" wrapText="1"/>
    </xf>
    <xf numFmtId="0" fontId="35" fillId="0" borderId="33" xfId="0" applyFont="1" applyBorder="1" applyAlignment="1">
      <alignment horizontal="left" vertical="center" wrapText="1"/>
    </xf>
    <xf numFmtId="0" fontId="35" fillId="0" borderId="34" xfId="0" applyFont="1" applyBorder="1" applyAlignment="1">
      <alignment horizontal="left" vertical="center" wrapText="1"/>
    </xf>
    <xf numFmtId="0" fontId="9" fillId="0" borderId="32" xfId="21" applyFont="1" applyBorder="1" applyAlignment="1">
      <alignment horizontal="center" vertical="center" wrapText="1"/>
    </xf>
    <xf numFmtId="0" fontId="9" fillId="0" borderId="33" xfId="21" applyFont="1" applyBorder="1" applyAlignment="1">
      <alignment horizontal="center" vertical="center" wrapText="1"/>
    </xf>
    <xf numFmtId="0" fontId="9" fillId="0" borderId="34" xfId="21" applyFont="1" applyBorder="1" applyAlignment="1">
      <alignment horizontal="center" vertical="center" wrapText="1"/>
    </xf>
    <xf numFmtId="0" fontId="30" fillId="0" borderId="5" xfId="21" applyFont="1" applyBorder="1" applyAlignment="1">
      <alignment horizontal="center" vertical="center" wrapText="1"/>
    </xf>
    <xf numFmtId="0" fontId="30" fillId="0" borderId="28" xfId="21" applyFont="1" applyBorder="1" applyAlignment="1">
      <alignment horizontal="center" vertical="center" wrapText="1"/>
    </xf>
    <xf numFmtId="0" fontId="9" fillId="13" borderId="47" xfId="0" applyFont="1" applyFill="1" applyBorder="1" applyAlignment="1">
      <alignment wrapText="1"/>
    </xf>
    <xf numFmtId="0" fontId="9" fillId="13" borderId="45" xfId="0" applyFont="1" applyFill="1" applyBorder="1" applyAlignment="1">
      <alignment wrapText="1"/>
    </xf>
    <xf numFmtId="0" fontId="9" fillId="13" borderId="79" xfId="0" applyFont="1" applyFill="1" applyBorder="1" applyAlignment="1">
      <alignment wrapText="1"/>
    </xf>
    <xf numFmtId="0" fontId="9" fillId="12" borderId="33" xfId="21" applyFont="1" applyFill="1" applyBorder="1" applyAlignment="1">
      <alignment horizontal="center" vertical="center" wrapText="1"/>
    </xf>
    <xf numFmtId="0" fontId="9" fillId="0" borderId="24" xfId="21" applyFont="1" applyBorder="1" applyAlignment="1">
      <alignment horizontal="center" vertical="center" wrapText="1"/>
    </xf>
    <xf numFmtId="0" fontId="9" fillId="0" borderId="25" xfId="21" applyFont="1" applyBorder="1" applyAlignment="1">
      <alignment horizontal="center" vertical="center" wrapText="1"/>
    </xf>
    <xf numFmtId="0" fontId="9" fillId="0" borderId="26" xfId="21" applyFont="1" applyBorder="1" applyAlignment="1">
      <alignment horizontal="center" vertical="center" wrapText="1"/>
    </xf>
    <xf numFmtId="3" fontId="9" fillId="0" borderId="5" xfId="21" applyNumberFormat="1" applyFont="1" applyBorder="1" applyAlignment="1">
      <alignment horizontal="center" vertical="center" wrapText="1"/>
    </xf>
    <xf numFmtId="0" fontId="9" fillId="13" borderId="32" xfId="0" applyFont="1" applyFill="1" applyBorder="1" applyAlignment="1">
      <alignment wrapText="1"/>
    </xf>
    <xf numFmtId="0" fontId="9" fillId="13" borderId="33" xfId="0" applyFont="1" applyFill="1" applyBorder="1" applyAlignment="1">
      <alignment wrapText="1"/>
    </xf>
    <xf numFmtId="0" fontId="9" fillId="13" borderId="78" xfId="0" applyFont="1" applyFill="1" applyBorder="1" applyAlignment="1">
      <alignment wrapText="1"/>
    </xf>
    <xf numFmtId="0" fontId="9" fillId="9" borderId="45" xfId="21" applyFont="1" applyFill="1" applyBorder="1" applyAlignment="1">
      <alignment horizontal="left" vertical="center" wrapText="1"/>
    </xf>
    <xf numFmtId="0" fontId="46" fillId="0" borderId="0" xfId="0" applyFont="1" applyAlignment="1">
      <alignment vertical="center"/>
    </xf>
    <xf numFmtId="0" fontId="45" fillId="0" borderId="0" xfId="0" applyFont="1" applyAlignment="1">
      <alignment vertical="center"/>
    </xf>
    <xf numFmtId="2" fontId="8" fillId="0" borderId="14" xfId="0" applyNumberFormat="1" applyFont="1" applyBorder="1" applyAlignment="1">
      <alignment horizontal="left" vertical="center" wrapText="1"/>
    </xf>
    <xf numFmtId="0" fontId="40" fillId="0" borderId="23" xfId="0" applyFont="1" applyBorder="1"/>
    <xf numFmtId="0" fontId="33" fillId="0" borderId="71" xfId="0" applyFont="1" applyBorder="1" applyAlignment="1">
      <alignment horizontal="left" vertical="center" wrapText="1"/>
    </xf>
    <xf numFmtId="0" fontId="33" fillId="0" borderId="88" xfId="0" applyFont="1" applyBorder="1" applyAlignment="1">
      <alignment horizontal="left" vertical="center" wrapText="1"/>
    </xf>
    <xf numFmtId="0" fontId="33" fillId="0" borderId="74" xfId="0" applyFont="1" applyBorder="1" applyAlignment="1">
      <alignment horizontal="left" vertical="center" wrapText="1"/>
    </xf>
    <xf numFmtId="0" fontId="33" fillId="0" borderId="82" xfId="0" applyFont="1" applyBorder="1" applyAlignment="1">
      <alignment horizontal="left" vertical="center" wrapText="1"/>
    </xf>
    <xf numFmtId="9" fontId="33" fillId="0" borderId="75" xfId="21" applyNumberFormat="1" applyFont="1" applyBorder="1" applyAlignment="1">
      <alignment horizontal="left" vertical="center" wrapText="1"/>
    </xf>
    <xf numFmtId="9" fontId="33" fillId="0" borderId="69" xfId="21" applyNumberFormat="1" applyFont="1" applyBorder="1" applyAlignment="1">
      <alignment horizontal="left" vertical="center" wrapText="1"/>
    </xf>
    <xf numFmtId="0" fontId="8" fillId="0" borderId="85" xfId="0" applyFont="1" applyBorder="1" applyAlignment="1">
      <alignment horizontal="left" vertical="center" wrapText="1"/>
    </xf>
    <xf numFmtId="0" fontId="8" fillId="0" borderId="14"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3" fillId="0" borderId="29"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6" xfId="0" applyFont="1" applyBorder="1" applyAlignment="1">
      <alignment horizontal="left" vertical="center" wrapText="1"/>
    </xf>
    <xf numFmtId="0" fontId="33" fillId="0" borderId="3" xfId="0" applyFont="1" applyBorder="1" applyAlignment="1">
      <alignment horizontal="left" vertical="center" wrapText="1"/>
    </xf>
    <xf numFmtId="2" fontId="8" fillId="0" borderId="13" xfId="0" applyNumberFormat="1" applyFont="1" applyBorder="1" applyAlignment="1">
      <alignment horizontal="left" vertical="center" wrapText="1"/>
    </xf>
    <xf numFmtId="0" fontId="40" fillId="0" borderId="13" xfId="0" applyFont="1" applyBorder="1"/>
    <xf numFmtId="0" fontId="33" fillId="0" borderId="30" xfId="0" applyFont="1" applyBorder="1" applyAlignment="1">
      <alignment horizontal="left" vertical="center" wrapText="1"/>
    </xf>
    <xf numFmtId="0" fontId="33" fillId="0" borderId="0" xfId="0" applyFont="1" applyAlignment="1">
      <alignment horizontal="left" vertical="center" wrapText="1"/>
    </xf>
    <xf numFmtId="0" fontId="33" fillId="0" borderId="69" xfId="0" applyFont="1" applyBorder="1" applyAlignment="1">
      <alignment horizontal="left" vertical="center" wrapText="1"/>
    </xf>
    <xf numFmtId="0" fontId="33" fillId="0" borderId="29"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9" fillId="12" borderId="29" xfId="21" applyFont="1" applyFill="1" applyBorder="1" applyAlignment="1">
      <alignment horizontal="center" vertical="center" wrapText="1"/>
    </xf>
    <xf numFmtId="0" fontId="9" fillId="12" borderId="7" xfId="21" applyFont="1" applyFill="1" applyBorder="1" applyAlignment="1">
      <alignment horizontal="center" vertical="center" wrapText="1"/>
    </xf>
    <xf numFmtId="0" fontId="9" fillId="12" borderId="8" xfId="21" applyFont="1" applyFill="1" applyBorder="1" applyAlignment="1">
      <alignment horizontal="center" vertical="center" wrapText="1"/>
    </xf>
    <xf numFmtId="0" fontId="9" fillId="9" borderId="32" xfId="21" applyFont="1" applyFill="1" applyBorder="1" applyAlignment="1">
      <alignment horizontal="center" vertical="center" wrapText="1"/>
    </xf>
    <xf numFmtId="0" fontId="9" fillId="9" borderId="33" xfId="21" applyFont="1" applyFill="1" applyBorder="1" applyAlignment="1">
      <alignment horizontal="center" vertical="center" wrapText="1"/>
    </xf>
    <xf numFmtId="0" fontId="9" fillId="9" borderId="34" xfId="21" applyFont="1" applyFill="1" applyBorder="1" applyAlignment="1">
      <alignment horizontal="center" vertical="center" wrapText="1"/>
    </xf>
    <xf numFmtId="2" fontId="8" fillId="0" borderId="1" xfId="0" applyNumberFormat="1" applyFont="1" applyBorder="1" applyAlignment="1">
      <alignment horizontal="justify" vertical="center" wrapText="1"/>
    </xf>
    <xf numFmtId="0" fontId="40" fillId="0" borderId="47" xfId="0" applyFont="1" applyBorder="1" applyAlignment="1">
      <alignment horizontal="justify" vertical="center" wrapText="1"/>
    </xf>
    <xf numFmtId="9" fontId="48" fillId="0" borderId="30" xfId="21" applyNumberFormat="1" applyFont="1" applyBorder="1" applyAlignment="1">
      <alignment horizontal="left" vertical="center" wrapText="1"/>
    </xf>
    <xf numFmtId="9" fontId="48" fillId="0" borderId="0" xfId="21" applyNumberFormat="1" applyFont="1" applyAlignment="1">
      <alignment horizontal="left" vertical="center" wrapText="1"/>
    </xf>
    <xf numFmtId="9" fontId="48" fillId="0" borderId="15" xfId="21" applyNumberFormat="1" applyFont="1" applyBorder="1" applyAlignment="1">
      <alignment horizontal="left" vertical="center" wrapText="1"/>
    </xf>
    <xf numFmtId="9" fontId="48" fillId="0" borderId="10" xfId="21" applyNumberFormat="1" applyFont="1" applyBorder="1" applyAlignment="1">
      <alignment horizontal="left" vertical="center" wrapText="1"/>
    </xf>
    <xf numFmtId="9" fontId="50" fillId="0" borderId="69" xfId="21" applyNumberFormat="1" applyFont="1" applyBorder="1" applyAlignment="1">
      <alignment horizontal="left" vertical="center" wrapText="1"/>
    </xf>
    <xf numFmtId="2" fontId="8" fillId="0" borderId="20" xfId="0" applyNumberFormat="1" applyFont="1" applyBorder="1" applyAlignment="1">
      <alignment horizontal="justify" vertical="center" wrapText="1"/>
    </xf>
    <xf numFmtId="0" fontId="40" fillId="0" borderId="13" xfId="0" applyFont="1" applyBorder="1" applyAlignment="1">
      <alignment horizontal="justify" vertical="center" wrapText="1"/>
    </xf>
    <xf numFmtId="9" fontId="48" fillId="0" borderId="69" xfId="21" applyNumberFormat="1" applyFont="1" applyBorder="1" applyAlignment="1">
      <alignment horizontal="left" vertical="center" wrapText="1"/>
    </xf>
    <xf numFmtId="9" fontId="48" fillId="0" borderId="72" xfId="21" applyNumberFormat="1" applyFont="1" applyBorder="1" applyAlignment="1">
      <alignment horizontal="left" vertical="center" wrapText="1"/>
    </xf>
    <xf numFmtId="9" fontId="50" fillId="0" borderId="83" xfId="21" applyNumberFormat="1" applyFont="1" applyBorder="1" applyAlignment="1">
      <alignment horizontal="left" vertical="center" wrapText="1"/>
    </xf>
    <xf numFmtId="9" fontId="50" fillId="0" borderId="7" xfId="21" applyNumberFormat="1" applyFont="1" applyBorder="1" applyAlignment="1">
      <alignment horizontal="left" vertical="center" wrapText="1"/>
    </xf>
    <xf numFmtId="9" fontId="50" fillId="0" borderId="84" xfId="21" applyNumberFormat="1" applyFont="1" applyBorder="1" applyAlignment="1">
      <alignment horizontal="left" vertical="center" wrapText="1"/>
    </xf>
    <xf numFmtId="9" fontId="50" fillId="0" borderId="74" xfId="21" applyNumberFormat="1" applyFont="1" applyBorder="1" applyAlignment="1">
      <alignment horizontal="left" vertical="center" wrapText="1"/>
    </xf>
    <xf numFmtId="9" fontId="50" fillId="0" borderId="82" xfId="21" applyNumberFormat="1" applyFont="1" applyBorder="1" applyAlignment="1">
      <alignment horizontal="left" vertical="center" wrapText="1"/>
    </xf>
    <xf numFmtId="9" fontId="50" fillId="0" borderId="77" xfId="21" applyNumberFormat="1" applyFont="1" applyBorder="1" applyAlignment="1">
      <alignment horizontal="left" vertical="center" wrapText="1"/>
    </xf>
    <xf numFmtId="2" fontId="8" fillId="0" borderId="13" xfId="0" applyNumberFormat="1" applyFont="1" applyBorder="1" applyAlignment="1">
      <alignment horizontal="justify" vertical="center" wrapText="1"/>
    </xf>
    <xf numFmtId="0" fontId="50" fillId="0" borderId="83" xfId="0" applyFont="1" applyBorder="1" applyAlignment="1">
      <alignment horizontal="left" vertical="center" wrapText="1"/>
    </xf>
    <xf numFmtId="0" fontId="50" fillId="0" borderId="7" xfId="0" applyFont="1" applyBorder="1" applyAlignment="1">
      <alignment horizontal="left" vertical="center" wrapText="1"/>
    </xf>
    <xf numFmtId="0" fontId="50" fillId="0" borderId="84" xfId="0" applyFont="1" applyBorder="1" applyAlignment="1">
      <alignment horizontal="left" vertical="center" wrapText="1"/>
    </xf>
    <xf numFmtId="0" fontId="50" fillId="0" borderId="74" xfId="0" applyFont="1" applyBorder="1" applyAlignment="1">
      <alignment horizontal="left" vertical="center" wrapText="1"/>
    </xf>
    <xf numFmtId="0" fontId="50" fillId="0" borderId="82" xfId="0" applyFont="1" applyBorder="1" applyAlignment="1">
      <alignment horizontal="left" vertical="center" wrapText="1"/>
    </xf>
    <xf numFmtId="0" fontId="50" fillId="0" borderId="77" xfId="0" applyFont="1" applyBorder="1" applyAlignment="1">
      <alignment horizontal="left" vertical="center" wrapText="1"/>
    </xf>
    <xf numFmtId="0" fontId="50" fillId="0" borderId="69" xfId="0" applyFont="1" applyBorder="1" applyAlignment="1">
      <alignment horizontal="left" vertical="center" wrapText="1"/>
    </xf>
    <xf numFmtId="0" fontId="48" fillId="0" borderId="83" xfId="0" applyFont="1" applyBorder="1" applyAlignment="1">
      <alignment horizontal="left" vertical="center" wrapText="1"/>
    </xf>
    <xf numFmtId="0" fontId="48" fillId="0" borderId="7" xfId="0" applyFont="1" applyBorder="1" applyAlignment="1">
      <alignment horizontal="left" vertical="center" wrapText="1"/>
    </xf>
    <xf numFmtId="0" fontId="48" fillId="0" borderId="84" xfId="0" applyFont="1" applyBorder="1" applyAlignment="1">
      <alignment horizontal="left" vertical="center" wrapText="1"/>
    </xf>
    <xf numFmtId="0" fontId="48" fillId="0" borderId="74" xfId="0" applyFont="1" applyBorder="1" applyAlignment="1">
      <alignment horizontal="left" vertical="center" wrapText="1"/>
    </xf>
    <xf numFmtId="0" fontId="48" fillId="0" borderId="82" xfId="0" applyFont="1" applyBorder="1" applyAlignment="1">
      <alignment horizontal="left" vertical="center" wrapText="1"/>
    </xf>
    <xf numFmtId="0" fontId="48" fillId="0" borderId="77" xfId="0" applyFont="1" applyBorder="1" applyAlignment="1">
      <alignment horizontal="left" vertical="center" wrapText="1"/>
    </xf>
    <xf numFmtId="0" fontId="49" fillId="0" borderId="69" xfId="0" applyFont="1" applyBorder="1" applyAlignment="1">
      <alignment vertical="center" wrapText="1"/>
    </xf>
    <xf numFmtId="9" fontId="8" fillId="0" borderId="8" xfId="21" applyNumberFormat="1" applyFont="1" applyBorder="1" applyAlignment="1">
      <alignment horizontal="left" vertical="center" wrapText="1"/>
    </xf>
    <xf numFmtId="9" fontId="8" fillId="0" borderId="15" xfId="21" applyNumberFormat="1" applyFont="1" applyBorder="1" applyAlignment="1">
      <alignment horizontal="left" vertical="center" wrapText="1"/>
    </xf>
    <xf numFmtId="9" fontId="8" fillId="0" borderId="10" xfId="21" applyNumberFormat="1" applyFont="1" applyBorder="1" applyAlignment="1">
      <alignment horizontal="left" vertical="center" wrapText="1"/>
    </xf>
    <xf numFmtId="9" fontId="8" fillId="0" borderId="11" xfId="21" applyNumberFormat="1" applyFont="1" applyBorder="1" applyAlignment="1">
      <alignment horizontal="left" vertical="center" wrapText="1"/>
    </xf>
    <xf numFmtId="9" fontId="8" fillId="0" borderId="60" xfId="21" applyNumberFormat="1" applyFont="1" applyBorder="1" applyAlignment="1">
      <alignment horizontal="left" vertical="center" wrapText="1"/>
    </xf>
    <xf numFmtId="2" fontId="8" fillId="0" borderId="14" xfId="0" applyNumberFormat="1" applyFont="1" applyBorder="1" applyAlignment="1">
      <alignment horizontal="justify" vertical="center" wrapText="1"/>
    </xf>
    <xf numFmtId="2" fontId="29" fillId="0" borderId="13" xfId="0" applyNumberFormat="1" applyFont="1" applyBorder="1" applyAlignment="1">
      <alignment horizontal="justify" vertical="center" wrapText="1"/>
    </xf>
    <xf numFmtId="0" fontId="20" fillId="0" borderId="13" xfId="0" applyFont="1" applyBorder="1" applyAlignment="1">
      <alignment horizontal="justify" vertical="center" wrapText="1"/>
    </xf>
    <xf numFmtId="9" fontId="29" fillId="0" borderId="29" xfId="21" applyNumberFormat="1" applyFont="1" applyBorder="1" applyAlignment="1">
      <alignment horizontal="left" vertical="center" wrapText="1"/>
    </xf>
    <xf numFmtId="9" fontId="29" fillId="0" borderId="7" xfId="21" applyNumberFormat="1" applyFont="1" applyBorder="1" applyAlignment="1">
      <alignment horizontal="left" vertical="center" wrapText="1"/>
    </xf>
    <xf numFmtId="9" fontId="29" fillId="0" borderId="8" xfId="21" applyNumberFormat="1" applyFont="1" applyBorder="1" applyAlignment="1">
      <alignment horizontal="left" vertical="center" wrapText="1"/>
    </xf>
    <xf numFmtId="9" fontId="29" fillId="0" borderId="15" xfId="21" applyNumberFormat="1" applyFont="1" applyBorder="1" applyAlignment="1">
      <alignment horizontal="left" vertical="center" wrapText="1"/>
    </xf>
    <xf numFmtId="9" fontId="29" fillId="0" borderId="10" xfId="21" applyNumberFormat="1" applyFont="1" applyBorder="1" applyAlignment="1">
      <alignment horizontal="left" vertical="center" wrapText="1"/>
    </xf>
    <xf numFmtId="9" fontId="29" fillId="0" borderId="11" xfId="21" applyNumberFormat="1" applyFont="1" applyBorder="1" applyAlignment="1">
      <alignment horizontal="left" vertical="center" wrapText="1"/>
    </xf>
    <xf numFmtId="9" fontId="33" fillId="0" borderId="16" xfId="29" applyFont="1" applyFill="1" applyBorder="1" applyAlignment="1" applyProtection="1">
      <alignment horizontal="left" vertical="center" wrapText="1"/>
    </xf>
    <xf numFmtId="9" fontId="33" fillId="0" borderId="28" xfId="29" applyFont="1" applyFill="1" applyBorder="1" applyAlignment="1" applyProtection="1">
      <alignment horizontal="left" vertical="center" wrapText="1"/>
    </xf>
    <xf numFmtId="9" fontId="33" fillId="0" borderId="29" xfId="29" applyFont="1" applyFill="1" applyBorder="1" applyAlignment="1" applyProtection="1">
      <alignment vertical="center" wrapText="1"/>
    </xf>
    <xf numFmtId="9" fontId="33" fillId="0" borderId="7" xfId="29" applyFont="1" applyFill="1" applyBorder="1" applyAlignment="1" applyProtection="1">
      <alignment vertical="center" wrapText="1"/>
    </xf>
    <xf numFmtId="9" fontId="33" fillId="0" borderId="8" xfId="29" applyFont="1" applyFill="1" applyBorder="1" applyAlignment="1" applyProtection="1">
      <alignment vertical="center" wrapText="1"/>
    </xf>
    <xf numFmtId="9" fontId="33" fillId="0" borderId="44" xfId="29" applyFont="1" applyFill="1" applyBorder="1" applyAlignment="1" applyProtection="1">
      <alignment vertical="center" wrapText="1"/>
    </xf>
    <xf numFmtId="9" fontId="33" fillId="0" borderId="45" xfId="29" applyFont="1" applyFill="1" applyBorder="1" applyAlignment="1" applyProtection="1">
      <alignment vertical="center" wrapText="1"/>
    </xf>
    <xf numFmtId="9" fontId="33" fillId="0" borderId="46" xfId="29" applyFont="1" applyFill="1" applyBorder="1" applyAlignment="1" applyProtection="1">
      <alignment vertical="center" wrapText="1"/>
    </xf>
    <xf numFmtId="9" fontId="33" fillId="0" borderId="6" xfId="29" applyFont="1" applyFill="1" applyBorder="1" applyAlignment="1">
      <alignment horizontal="left" vertical="center" wrapText="1"/>
    </xf>
    <xf numFmtId="2" fontId="29" fillId="0" borderId="13" xfId="21" applyNumberFormat="1" applyFont="1" applyBorder="1" applyAlignment="1">
      <alignment vertical="center" wrapText="1"/>
    </xf>
    <xf numFmtId="9" fontId="52" fillId="0" borderId="7" xfId="21" applyNumberFormat="1" applyFont="1" applyBorder="1" applyAlignment="1">
      <alignment horizontal="left" vertical="center" wrapText="1"/>
    </xf>
    <xf numFmtId="9" fontId="52" fillId="0" borderId="8" xfId="21" applyNumberFormat="1" applyFont="1" applyBorder="1" applyAlignment="1">
      <alignment horizontal="left" vertical="center" wrapText="1"/>
    </xf>
    <xf numFmtId="9" fontId="52" fillId="0" borderId="15" xfId="21" applyNumberFormat="1" applyFont="1" applyBorder="1" applyAlignment="1">
      <alignment horizontal="left" vertical="center" wrapText="1"/>
    </xf>
    <xf numFmtId="9" fontId="52" fillId="0" borderId="10" xfId="21" applyNumberFormat="1" applyFont="1" applyBorder="1" applyAlignment="1">
      <alignment horizontal="left" vertical="center" wrapText="1"/>
    </xf>
    <xf numFmtId="9" fontId="52" fillId="0" borderId="11" xfId="21" applyNumberFormat="1" applyFont="1" applyBorder="1" applyAlignment="1">
      <alignment horizontal="left" vertical="center" wrapText="1"/>
    </xf>
    <xf numFmtId="9" fontId="33" fillId="0" borderId="59" xfId="21" applyNumberFormat="1" applyFont="1" applyBorder="1" applyAlignment="1">
      <alignment horizontal="left" vertical="center" wrapText="1"/>
    </xf>
    <xf numFmtId="9" fontId="33" fillId="0" borderId="60" xfId="21" applyNumberFormat="1" applyFont="1" applyBorder="1" applyAlignment="1">
      <alignment horizontal="left" vertical="center" wrapText="1"/>
    </xf>
    <xf numFmtId="9" fontId="52" fillId="0" borderId="16" xfId="29" applyFont="1" applyFill="1" applyBorder="1" applyAlignment="1" applyProtection="1">
      <alignment horizontal="left" vertical="center" wrapText="1"/>
    </xf>
    <xf numFmtId="9" fontId="52" fillId="0" borderId="5" xfId="29" applyFont="1" applyFill="1" applyBorder="1" applyAlignment="1" applyProtection="1">
      <alignment horizontal="left" vertical="center" wrapText="1"/>
    </xf>
    <xf numFmtId="9" fontId="52" fillId="0" borderId="28" xfId="29" applyFont="1" applyFill="1" applyBorder="1" applyAlignment="1" applyProtection="1">
      <alignment horizontal="left" vertical="center" wrapText="1"/>
    </xf>
    <xf numFmtId="9" fontId="52" fillId="0" borderId="29" xfId="29" applyFont="1" applyFill="1" applyBorder="1" applyAlignment="1" applyProtection="1">
      <alignment horizontal="left" vertical="center" wrapText="1"/>
    </xf>
    <xf numFmtId="9" fontId="52" fillId="0" borderId="7" xfId="29" applyFont="1" applyFill="1" applyBorder="1" applyAlignment="1" applyProtection="1">
      <alignment horizontal="left" vertical="center" wrapText="1"/>
    </xf>
    <xf numFmtId="9" fontId="52" fillId="0" borderId="8" xfId="29" applyFont="1" applyFill="1" applyBorder="1" applyAlignment="1" applyProtection="1">
      <alignment horizontal="left" vertical="center" wrapText="1"/>
    </xf>
    <xf numFmtId="9" fontId="52" fillId="0" borderId="44" xfId="29" applyFont="1" applyFill="1" applyBorder="1" applyAlignment="1" applyProtection="1">
      <alignment horizontal="left" vertical="center" wrapText="1"/>
    </xf>
    <xf numFmtId="9" fontId="52" fillId="0" borderId="45" xfId="29" applyFont="1" applyFill="1" applyBorder="1" applyAlignment="1" applyProtection="1">
      <alignment horizontal="left" vertical="center" wrapText="1"/>
    </xf>
    <xf numFmtId="9" fontId="52" fillId="0" borderId="46" xfId="29" applyFont="1" applyFill="1" applyBorder="1" applyAlignment="1" applyProtection="1">
      <alignment horizontal="left" vertical="center" wrapText="1"/>
    </xf>
    <xf numFmtId="9" fontId="52" fillId="0" borderId="6" xfId="29" applyFont="1" applyFill="1" applyBorder="1" applyAlignment="1">
      <alignment horizontal="left" vertical="center" wrapText="1"/>
    </xf>
    <xf numFmtId="0" fontId="47" fillId="0" borderId="5" xfId="21" applyFont="1" applyBorder="1" applyAlignment="1">
      <alignment horizontal="center" vertical="center" wrapText="1"/>
    </xf>
    <xf numFmtId="2" fontId="8" fillId="0" borderId="58" xfId="0" applyNumberFormat="1" applyFont="1" applyBorder="1" applyAlignment="1">
      <alignment horizontal="justify" vertical="center" wrapText="1"/>
    </xf>
    <xf numFmtId="0" fontId="40" fillId="0" borderId="14" xfId="0" applyFont="1" applyBorder="1" applyAlignment="1">
      <alignment horizontal="justify" vertical="center" wrapText="1"/>
    </xf>
    <xf numFmtId="2" fontId="8" fillId="0" borderId="3" xfId="21" applyNumberFormat="1" applyFont="1" applyBorder="1" applyAlignment="1">
      <alignment horizontal="center" vertical="center" wrapText="1"/>
    </xf>
    <xf numFmtId="2" fontId="8" fillId="0" borderId="4" xfId="21" applyNumberFormat="1" applyFont="1" applyBorder="1" applyAlignment="1">
      <alignment horizontal="center" vertical="center" wrapText="1"/>
    </xf>
    <xf numFmtId="9" fontId="33" fillId="0" borderId="59" xfId="29" applyFont="1" applyFill="1" applyBorder="1" applyAlignment="1" applyProtection="1">
      <alignment horizontal="left" vertical="center" wrapText="1"/>
    </xf>
    <xf numFmtId="9" fontId="33" fillId="0" borderId="48" xfId="29" applyFont="1" applyFill="1" applyBorder="1" applyAlignment="1" applyProtection="1">
      <alignment horizontal="left" vertical="center" wrapText="1"/>
    </xf>
    <xf numFmtId="0" fontId="9" fillId="12" borderId="85" xfId="21" applyFont="1" applyFill="1" applyBorder="1" applyAlignment="1">
      <alignment horizontal="center" vertical="center" wrapText="1"/>
    </xf>
    <xf numFmtId="0" fontId="9" fillId="12" borderId="14" xfId="21" applyFont="1" applyFill="1" applyBorder="1" applyAlignment="1">
      <alignment horizontal="center" vertical="center" wrapText="1"/>
    </xf>
    <xf numFmtId="0" fontId="9" fillId="12" borderId="50" xfId="21" applyFont="1" applyFill="1" applyBorder="1" applyAlignment="1">
      <alignment horizontal="center" vertical="center" wrapText="1"/>
    </xf>
    <xf numFmtId="9" fontId="33" fillId="0" borderId="29" xfId="29" applyFont="1" applyFill="1" applyBorder="1" applyAlignment="1" applyProtection="1">
      <alignment horizontal="left" wrapText="1"/>
    </xf>
    <xf numFmtId="9" fontId="33" fillId="0" borderId="7" xfId="29" applyFont="1" applyFill="1" applyBorder="1" applyAlignment="1" applyProtection="1">
      <alignment horizontal="left" wrapText="1"/>
    </xf>
    <xf numFmtId="9" fontId="33" fillId="0" borderId="8" xfId="29" applyFont="1" applyFill="1" applyBorder="1" applyAlignment="1" applyProtection="1">
      <alignment horizontal="left" wrapText="1"/>
    </xf>
    <xf numFmtId="9" fontId="33" fillId="0" borderId="44" xfId="29" applyFont="1" applyFill="1" applyBorder="1" applyAlignment="1" applyProtection="1">
      <alignment horizontal="left" wrapText="1"/>
    </xf>
    <xf numFmtId="9" fontId="33" fillId="0" borderId="45" xfId="29" applyFont="1" applyFill="1" applyBorder="1" applyAlignment="1" applyProtection="1">
      <alignment horizontal="left" wrapText="1"/>
    </xf>
    <xf numFmtId="9" fontId="33" fillId="0" borderId="46" xfId="29" applyFont="1" applyFill="1" applyBorder="1" applyAlignment="1" applyProtection="1">
      <alignment horizontal="left" wrapText="1"/>
    </xf>
    <xf numFmtId="0" fontId="40" fillId="0" borderId="13" xfId="0" applyFont="1" applyBorder="1" applyAlignment="1">
      <alignment vertical="center"/>
    </xf>
    <xf numFmtId="9" fontId="29" fillId="0" borderId="71" xfId="21" applyNumberFormat="1" applyFont="1" applyBorder="1" applyAlignment="1">
      <alignment horizontal="left" vertical="center" wrapText="1"/>
    </xf>
    <xf numFmtId="9" fontId="29" fillId="0" borderId="88" xfId="21" applyNumberFormat="1" applyFont="1" applyBorder="1" applyAlignment="1">
      <alignment horizontal="left" vertical="center" wrapText="1"/>
    </xf>
    <xf numFmtId="9" fontId="29" fillId="0" borderId="76" xfId="21" applyNumberFormat="1" applyFont="1" applyBorder="1" applyAlignment="1">
      <alignment horizontal="left" vertical="center" wrapText="1"/>
    </xf>
    <xf numFmtId="9" fontId="29" fillId="0" borderId="74" xfId="21" applyNumberFormat="1" applyFont="1" applyBorder="1" applyAlignment="1">
      <alignment horizontal="left" vertical="center" wrapText="1"/>
    </xf>
    <xf numFmtId="9" fontId="29" fillId="0" borderId="82" xfId="21" applyNumberFormat="1" applyFont="1" applyBorder="1" applyAlignment="1">
      <alignment horizontal="left" vertical="center" wrapText="1"/>
    </xf>
    <xf numFmtId="9" fontId="29" fillId="0" borderId="77" xfId="21" applyNumberFormat="1" applyFont="1" applyBorder="1" applyAlignment="1">
      <alignment horizontal="left" vertical="center" wrapText="1"/>
    </xf>
    <xf numFmtId="9" fontId="29" fillId="0" borderId="92" xfId="21" applyNumberFormat="1" applyFont="1" applyBorder="1" applyAlignment="1">
      <alignment horizontal="left" vertical="center" wrapText="1"/>
    </xf>
    <xf numFmtId="9" fontId="29" fillId="0" borderId="0" xfId="21" applyNumberFormat="1" applyFont="1" applyAlignment="1">
      <alignment horizontal="left" vertical="center" wrapText="1"/>
    </xf>
    <xf numFmtId="9" fontId="29" fillId="0" borderId="93" xfId="21" applyNumberFormat="1" applyFont="1" applyBorder="1" applyAlignment="1">
      <alignment horizontal="left" vertical="center" wrapText="1"/>
    </xf>
    <xf numFmtId="9" fontId="29" fillId="0" borderId="6" xfId="29" applyFont="1" applyFill="1" applyBorder="1" applyAlignment="1" applyProtection="1">
      <alignment horizontal="left" vertical="center" wrapText="1"/>
    </xf>
    <xf numFmtId="9" fontId="29" fillId="0" borderId="16" xfId="29" applyFont="1" applyFill="1" applyBorder="1" applyAlignment="1" applyProtection="1">
      <alignment horizontal="left" vertical="center" wrapText="1"/>
    </xf>
    <xf numFmtId="9" fontId="29" fillId="0" borderId="5" xfId="29" applyFont="1" applyFill="1" applyBorder="1" applyAlignment="1" applyProtection="1">
      <alignment horizontal="left" vertical="center" wrapText="1"/>
    </xf>
    <xf numFmtId="9" fontId="29" fillId="0" borderId="28" xfId="29" applyFont="1" applyFill="1" applyBorder="1" applyAlignment="1" applyProtection="1">
      <alignment horizontal="left" vertical="center" wrapText="1"/>
    </xf>
    <xf numFmtId="0" fontId="9" fillId="12" borderId="59" xfId="21" applyFont="1" applyFill="1" applyBorder="1" applyAlignment="1">
      <alignment horizontal="center" vertical="center" wrapText="1"/>
    </xf>
    <xf numFmtId="9" fontId="29" fillId="0" borderId="29" xfId="29" applyFont="1" applyFill="1" applyBorder="1" applyAlignment="1" applyProtection="1">
      <alignment horizontal="left" vertical="center" wrapText="1"/>
    </xf>
    <xf numFmtId="9" fontId="29" fillId="0" borderId="7" xfId="29" applyFont="1" applyFill="1" applyBorder="1" applyAlignment="1" applyProtection="1">
      <alignment horizontal="left" vertical="center" wrapText="1"/>
    </xf>
    <xf numFmtId="9" fontId="29" fillId="0" borderId="8" xfId="29" applyFont="1" applyFill="1" applyBorder="1" applyAlignment="1" applyProtection="1">
      <alignment horizontal="left" vertical="center" wrapText="1"/>
    </xf>
    <xf numFmtId="9" fontId="29" fillId="0" borderId="44" xfId="29" applyFont="1" applyFill="1" applyBorder="1" applyAlignment="1" applyProtection="1">
      <alignment horizontal="left" vertical="center" wrapText="1"/>
    </xf>
    <xf numFmtId="9" fontId="29" fillId="0" borderId="45" xfId="29" applyFont="1" applyFill="1" applyBorder="1" applyAlignment="1" applyProtection="1">
      <alignment horizontal="left" vertical="center" wrapText="1"/>
    </xf>
    <xf numFmtId="9" fontId="29" fillId="0" borderId="46" xfId="29" applyFont="1" applyFill="1" applyBorder="1" applyAlignment="1" applyProtection="1">
      <alignment horizontal="left" vertical="center" wrapText="1"/>
    </xf>
    <xf numFmtId="9" fontId="29" fillId="0" borderId="6" xfId="29" applyFont="1" applyFill="1" applyBorder="1" applyAlignment="1" applyProtection="1">
      <alignment horizontal="center" vertical="center" wrapText="1"/>
    </xf>
    <xf numFmtId="9" fontId="29" fillId="0" borderId="5" xfId="29" applyFont="1" applyFill="1" applyBorder="1" applyAlignment="1" applyProtection="1">
      <alignment horizontal="center" vertical="center" wrapText="1"/>
    </xf>
    <xf numFmtId="0" fontId="9" fillId="0" borderId="39" xfId="0" applyFont="1" applyBorder="1" applyAlignment="1">
      <alignment horizontal="left" vertical="center" wrapText="1"/>
    </xf>
    <xf numFmtId="0" fontId="9" fillId="0" borderId="6" xfId="0" applyFont="1" applyBorder="1" applyAlignment="1">
      <alignment horizontal="left" vertical="center" wrapText="1"/>
    </xf>
    <xf numFmtId="0" fontId="31" fillId="0" borderId="6" xfId="0" applyFont="1" applyBorder="1" applyAlignment="1">
      <alignment horizontal="left" vertical="center" wrapText="1"/>
    </xf>
    <xf numFmtId="0" fontId="9" fillId="11" borderId="6" xfId="21" applyFont="1" applyFill="1" applyBorder="1" applyAlignment="1">
      <alignment horizontal="center" vertical="center" wrapText="1"/>
    </xf>
    <xf numFmtId="0" fontId="29" fillId="0" borderId="12" xfId="0" applyFont="1" applyBorder="1" applyAlignment="1">
      <alignment horizontal="left" vertical="center"/>
    </xf>
    <xf numFmtId="0" fontId="29" fillId="0" borderId="38"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9" fillId="0" borderId="6" xfId="21" applyFont="1" applyBorder="1" applyAlignment="1">
      <alignment horizontal="left" vertical="center" wrapText="1"/>
    </xf>
    <xf numFmtId="0" fontId="9" fillId="9" borderId="6" xfId="21" applyFont="1" applyFill="1" applyBorder="1" applyAlignment="1">
      <alignment horizontal="left" vertical="center" wrapText="1"/>
    </xf>
    <xf numFmtId="0" fontId="3" fillId="0" borderId="6" xfId="21" applyFont="1" applyBorder="1" applyAlignment="1">
      <alignment horizontal="left" vertical="center" wrapText="1"/>
    </xf>
    <xf numFmtId="0" fontId="31" fillId="10" borderId="3" xfId="0" applyFont="1" applyFill="1" applyBorder="1" applyAlignment="1">
      <alignment horizontal="center" vertical="center" wrapText="1"/>
    </xf>
    <xf numFmtId="0" fontId="31" fillId="10" borderId="17" xfId="0" applyFont="1" applyFill="1" applyBorder="1" applyAlignment="1">
      <alignment horizontal="center" vertical="center" wrapText="1"/>
    </xf>
    <xf numFmtId="0" fontId="31" fillId="10" borderId="4" xfId="0" applyFont="1" applyFill="1" applyBorder="1" applyAlignment="1">
      <alignment horizontal="center" vertical="center" wrapText="1"/>
    </xf>
    <xf numFmtId="0" fontId="31" fillId="0" borderId="15"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0" borderId="29"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6" xfId="0" applyFont="1" applyBorder="1" applyAlignment="1">
      <alignment horizontal="center" vertical="center" wrapText="1"/>
    </xf>
    <xf numFmtId="0" fontId="31" fillId="10" borderId="12" xfId="0" applyFont="1" applyFill="1" applyBorder="1" applyAlignment="1">
      <alignment horizontal="center" vertical="center" wrapText="1"/>
    </xf>
    <xf numFmtId="0" fontId="31" fillId="10" borderId="39" xfId="0" applyFont="1" applyFill="1" applyBorder="1" applyAlignment="1">
      <alignment horizontal="center" vertical="center" wrapText="1"/>
    </xf>
    <xf numFmtId="0" fontId="31" fillId="10" borderId="12" xfId="0" applyFont="1" applyFill="1" applyBorder="1" applyAlignment="1">
      <alignment horizontal="center" vertical="center"/>
    </xf>
    <xf numFmtId="0" fontId="31" fillId="10" borderId="38" xfId="0" applyFont="1" applyFill="1" applyBorder="1" applyAlignment="1">
      <alignment horizontal="center" vertical="center"/>
    </xf>
    <xf numFmtId="0" fontId="31" fillId="10" borderId="39" xfId="0" applyFont="1" applyFill="1" applyBorder="1" applyAlignment="1">
      <alignment horizontal="center" vertical="center"/>
    </xf>
    <xf numFmtId="0" fontId="31" fillId="10" borderId="38" xfId="0" applyFont="1" applyFill="1" applyBorder="1" applyAlignment="1">
      <alignment horizontal="center" vertical="center" wrapText="1"/>
    </xf>
    <xf numFmtId="0" fontId="9" fillId="0" borderId="43" xfId="0" applyFont="1" applyBorder="1" applyAlignment="1">
      <alignment horizontal="left" vertical="center" wrapText="1"/>
    </xf>
    <xf numFmtId="0" fontId="9" fillId="0" borderId="21" xfId="0" applyFont="1" applyBorder="1" applyAlignment="1">
      <alignment horizontal="left" vertical="center" wrapText="1"/>
    </xf>
    <xf numFmtId="0" fontId="31" fillId="10" borderId="6" xfId="0" applyFont="1" applyFill="1" applyBorder="1" applyAlignment="1">
      <alignment horizontal="center" vertical="center"/>
    </xf>
    <xf numFmtId="14" fontId="37" fillId="0" borderId="6" xfId="0" applyNumberFormat="1" applyFont="1" applyBorder="1" applyAlignment="1">
      <alignment horizontal="center" vertical="center"/>
    </xf>
    <xf numFmtId="0" fontId="37" fillId="0" borderId="6" xfId="0" applyFont="1" applyBorder="1" applyAlignment="1">
      <alignment horizontal="center" vertical="center"/>
    </xf>
    <xf numFmtId="0" fontId="31" fillId="10" borderId="29" xfId="0" applyFont="1" applyFill="1" applyBorder="1" applyAlignment="1">
      <alignment horizontal="center" vertical="center"/>
    </xf>
    <xf numFmtId="0" fontId="31" fillId="10" borderId="8" xfId="0" applyFont="1" applyFill="1" applyBorder="1" applyAlignment="1">
      <alignment horizontal="center" vertical="center"/>
    </xf>
    <xf numFmtId="0" fontId="31" fillId="10" borderId="30" xfId="0" applyFont="1" applyFill="1" applyBorder="1" applyAlignment="1">
      <alignment horizontal="center" vertical="center"/>
    </xf>
    <xf numFmtId="0" fontId="31" fillId="10" borderId="9" xfId="0" applyFont="1" applyFill="1" applyBorder="1" applyAlignment="1">
      <alignment horizontal="center" vertical="center"/>
    </xf>
    <xf numFmtId="0" fontId="31" fillId="10" borderId="15" xfId="0" applyFont="1" applyFill="1" applyBorder="1" applyAlignment="1">
      <alignment horizontal="center" vertical="center"/>
    </xf>
    <xf numFmtId="0" fontId="31" fillId="10" borderId="11" xfId="0" applyFont="1" applyFill="1" applyBorder="1" applyAlignment="1">
      <alignment horizontal="center" vertical="center"/>
    </xf>
    <xf numFmtId="0" fontId="31" fillId="10" borderId="7" xfId="0" applyFont="1" applyFill="1" applyBorder="1" applyAlignment="1">
      <alignment horizontal="center" vertical="center"/>
    </xf>
    <xf numFmtId="0" fontId="31" fillId="10" borderId="0" xfId="0" applyFont="1" applyFill="1" applyAlignment="1">
      <alignment horizontal="center" vertical="center"/>
    </xf>
    <xf numFmtId="0" fontId="31" fillId="10" borderId="10" xfId="0" applyFont="1" applyFill="1" applyBorder="1" applyAlignment="1">
      <alignment horizontal="center" vertical="center"/>
    </xf>
    <xf numFmtId="0" fontId="31" fillId="10" borderId="12" xfId="0" applyFont="1" applyFill="1" applyBorder="1" applyAlignment="1">
      <alignment horizontal="left" vertical="center"/>
    </xf>
    <xf numFmtId="0" fontId="31" fillId="10" borderId="38" xfId="0" applyFont="1" applyFill="1" applyBorder="1" applyAlignment="1">
      <alignment horizontal="left" vertical="center"/>
    </xf>
    <xf numFmtId="0" fontId="31" fillId="10" borderId="39" xfId="0" applyFont="1" applyFill="1" applyBorder="1" applyAlignment="1">
      <alignment horizontal="left" vertical="center"/>
    </xf>
    <xf numFmtId="0" fontId="29" fillId="0" borderId="15" xfId="0" applyFont="1" applyBorder="1" applyAlignment="1">
      <alignment horizontal="center" vertical="center"/>
    </xf>
    <xf numFmtId="0" fontId="29" fillId="0" borderId="10"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12" xfId="0" applyFont="1" applyBorder="1" applyAlignment="1">
      <alignment horizontal="center" vertical="center"/>
    </xf>
    <xf numFmtId="0" fontId="31" fillId="10" borderId="15" xfId="0" applyFont="1" applyFill="1" applyBorder="1" applyAlignment="1">
      <alignment horizontal="left" vertical="center"/>
    </xf>
    <xf numFmtId="0" fontId="31" fillId="10" borderId="10" xfId="0" applyFont="1" applyFill="1" applyBorder="1" applyAlignment="1">
      <alignment horizontal="left" vertical="center"/>
    </xf>
    <xf numFmtId="0" fontId="31" fillId="10" borderId="11" xfId="0" applyFont="1" applyFill="1" applyBorder="1" applyAlignment="1">
      <alignment horizontal="left" vertical="center"/>
    </xf>
    <xf numFmtId="0" fontId="31" fillId="11" borderId="6" xfId="21" applyFont="1" applyFill="1" applyBorder="1" applyAlignment="1">
      <alignment horizontal="center" vertical="center" wrapText="1"/>
    </xf>
    <xf numFmtId="0" fontId="9" fillId="15" borderId="38" xfId="0" applyFont="1" applyFill="1" applyBorder="1" applyAlignment="1">
      <alignment horizontal="center" vertical="center" wrapText="1"/>
    </xf>
    <xf numFmtId="0" fontId="9" fillId="15" borderId="91" xfId="0" applyFont="1" applyFill="1" applyBorder="1" applyAlignment="1">
      <alignment horizontal="center" vertical="center" wrapText="1"/>
    </xf>
    <xf numFmtId="0" fontId="9" fillId="15" borderId="12"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5" borderId="90" xfId="0" applyFont="1" applyFill="1" applyBorder="1" applyAlignment="1">
      <alignment horizontal="center" vertical="center" wrapText="1"/>
    </xf>
    <xf numFmtId="0" fontId="9" fillId="15" borderId="17" xfId="0" applyFont="1" applyFill="1" applyBorder="1" applyAlignment="1">
      <alignment wrapText="1"/>
    </xf>
    <xf numFmtId="0" fontId="9" fillId="15" borderId="90" xfId="0" applyFont="1" applyFill="1" applyBorder="1" applyAlignment="1">
      <alignment wrapText="1"/>
    </xf>
    <xf numFmtId="0" fontId="32" fillId="0" borderId="7" xfId="0" applyFont="1" applyBorder="1" applyAlignment="1">
      <alignment wrapText="1"/>
    </xf>
    <xf numFmtId="0" fontId="32" fillId="0" borderId="84" xfId="0" applyFont="1" applyBorder="1" applyAlignment="1">
      <alignment wrapText="1"/>
    </xf>
    <xf numFmtId="0" fontId="32" fillId="0" borderId="12" xfId="0" applyFont="1" applyBorder="1" applyAlignment="1">
      <alignment horizontal="center"/>
    </xf>
    <xf numFmtId="0" fontId="32" fillId="0" borderId="38" xfId="0" applyFont="1" applyBorder="1" applyAlignment="1">
      <alignment horizontal="center"/>
    </xf>
    <xf numFmtId="0" fontId="32" fillId="0" borderId="39" xfId="0" applyFont="1" applyBorder="1" applyAlignment="1">
      <alignment horizontal="center"/>
    </xf>
    <xf numFmtId="0" fontId="9" fillId="0" borderId="38" xfId="0" applyFont="1" applyBorder="1" applyAlignment="1">
      <alignment wrapText="1"/>
    </xf>
    <xf numFmtId="0" fontId="9" fillId="0" borderId="39" xfId="0" applyFont="1" applyBorder="1" applyAlignment="1">
      <alignment wrapText="1"/>
    </xf>
    <xf numFmtId="0" fontId="32" fillId="0" borderId="15" xfId="0" applyFont="1" applyBorder="1"/>
    <xf numFmtId="0" fontId="32" fillId="0" borderId="10" xfId="0" applyFont="1" applyBorder="1"/>
    <xf numFmtId="0" fontId="32" fillId="0" borderId="11" xfId="0" applyFont="1" applyBorder="1"/>
    <xf numFmtId="0" fontId="9" fillId="15" borderId="3" xfId="0" applyFont="1" applyFill="1" applyBorder="1" applyAlignment="1">
      <alignment wrapText="1"/>
    </xf>
    <xf numFmtId="0" fontId="9" fillId="15" borderId="38" xfId="0" applyFont="1" applyFill="1" applyBorder="1"/>
    <xf numFmtId="0" fontId="9" fillId="15" borderId="39" xfId="0" applyFont="1" applyFill="1" applyBorder="1"/>
    <xf numFmtId="0" fontId="32" fillId="16" borderId="15" xfId="0" applyFont="1" applyFill="1" applyBorder="1"/>
    <xf numFmtId="0" fontId="32" fillId="16" borderId="10" xfId="0" applyFont="1" applyFill="1" applyBorder="1"/>
    <xf numFmtId="0" fontId="32" fillId="16" borderId="11" xfId="0" applyFont="1" applyFill="1" applyBorder="1"/>
    <xf numFmtId="0" fontId="9" fillId="15" borderId="3" xfId="0" applyFont="1" applyFill="1" applyBorder="1" applyAlignment="1">
      <alignment horizontal="center" vertical="center" wrapText="1"/>
    </xf>
    <xf numFmtId="0" fontId="9" fillId="15" borderId="38" xfId="0" applyFont="1" applyFill="1" applyBorder="1" applyAlignment="1">
      <alignment horizontal="left" wrapText="1"/>
    </xf>
    <xf numFmtId="0" fontId="9" fillId="15" borderId="38" xfId="0" applyFont="1" applyFill="1" applyBorder="1" applyAlignment="1">
      <alignment horizontal="left" vertical="center" wrapText="1"/>
    </xf>
    <xf numFmtId="0" fontId="9" fillId="15" borderId="38" xfId="0" applyFont="1" applyFill="1" applyBorder="1" applyAlignment="1">
      <alignment horizontal="left" vertical="center"/>
    </xf>
    <xf numFmtId="0" fontId="9" fillId="15" borderId="91" xfId="0" applyFont="1" applyFill="1" applyBorder="1" applyAlignment="1">
      <alignment horizontal="left" vertical="center"/>
    </xf>
    <xf numFmtId="0" fontId="0" fillId="0" borderId="27" xfId="0" applyBorder="1" applyAlignment="1">
      <alignment horizontal="center"/>
    </xf>
    <xf numFmtId="0" fontId="0" fillId="0" borderId="61" xfId="0" applyBorder="1" applyAlignment="1">
      <alignment horizontal="center"/>
    </xf>
    <xf numFmtId="0" fontId="0" fillId="0" borderId="54" xfId="0" applyBorder="1" applyAlignment="1">
      <alignment horizontal="center"/>
    </xf>
    <xf numFmtId="0" fontId="9" fillId="12" borderId="49" xfId="21" applyFont="1" applyFill="1" applyBorder="1" applyAlignment="1">
      <alignment horizontal="center" vertical="center" wrapText="1"/>
    </xf>
    <xf numFmtId="0" fontId="0" fillId="0" borderId="12" xfId="0" applyBorder="1" applyAlignment="1">
      <alignment horizontal="center"/>
    </xf>
    <xf numFmtId="0" fontId="0" fillId="0" borderId="38" xfId="0" applyBorder="1" applyAlignment="1">
      <alignment horizontal="center"/>
    </xf>
    <xf numFmtId="0" fontId="0" fillId="0" borderId="52"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60" xfId="0" applyBorder="1" applyAlignment="1">
      <alignment horizontal="center"/>
    </xf>
    <xf numFmtId="0" fontId="8" fillId="0" borderId="20" xfId="21" applyFont="1" applyBorder="1" applyAlignment="1">
      <alignment horizontal="center" vertical="center" wrapText="1"/>
    </xf>
    <xf numFmtId="0" fontId="8" fillId="0" borderId="13" xfId="21" applyFont="1" applyBorder="1" applyAlignment="1">
      <alignment horizontal="center" vertical="center" wrapText="1"/>
    </xf>
    <xf numFmtId="0" fontId="8" fillId="0" borderId="23" xfId="21" applyFont="1" applyBorder="1" applyAlignment="1">
      <alignment horizontal="center" vertical="center" wrapText="1"/>
    </xf>
    <xf numFmtId="0" fontId="9" fillId="0" borderId="21" xfId="21" applyFont="1" applyBorder="1" applyAlignment="1">
      <alignment horizontal="center" vertical="center"/>
    </xf>
    <xf numFmtId="0" fontId="9" fillId="0" borderId="6" xfId="21" applyFont="1" applyBorder="1" applyAlignment="1">
      <alignment horizontal="center" vertical="center"/>
    </xf>
    <xf numFmtId="0" fontId="9" fillId="0" borderId="6" xfId="21" applyFont="1" applyBorder="1" applyAlignment="1">
      <alignment horizontal="center" vertical="center" wrapText="1"/>
    </xf>
    <xf numFmtId="0" fontId="9" fillId="12" borderId="5" xfId="21" applyFont="1" applyFill="1" applyBorder="1" applyAlignment="1">
      <alignment horizontal="center" vertical="center" wrapText="1"/>
    </xf>
    <xf numFmtId="0" fontId="9" fillId="12" borderId="28" xfId="21" applyFont="1" applyFill="1" applyBorder="1" applyAlignment="1">
      <alignment horizontal="center" vertical="center" wrapText="1"/>
    </xf>
    <xf numFmtId="41" fontId="29" fillId="0" borderId="29" xfId="12" applyFont="1" applyFill="1" applyBorder="1" applyAlignment="1">
      <alignment horizontal="left" vertical="center"/>
    </xf>
    <xf numFmtId="41" fontId="29" fillId="0" borderId="30" xfId="12" applyFont="1" applyFill="1" applyBorder="1" applyAlignment="1">
      <alignment horizontal="left" vertical="center"/>
    </xf>
    <xf numFmtId="41" fontId="29" fillId="0" borderId="15" xfId="12" applyFont="1" applyFill="1" applyBorder="1" applyAlignment="1">
      <alignment horizontal="left" vertical="center"/>
    </xf>
  </cellXfs>
  <cellStyles count="33">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Millares" xfId="10" builtinId="3"/>
    <cellStyle name="Millares [0]" xfId="11" builtinId="6"/>
    <cellStyle name="Millares [0] 2" xfId="12" xr:uid="{00000000-0005-0000-0000-00000B000000}"/>
    <cellStyle name="Millares 2" xfId="13" xr:uid="{00000000-0005-0000-0000-00000C000000}"/>
    <cellStyle name="Moneda [0]" xfId="14" builtinId="7"/>
    <cellStyle name="Moneda 130" xfId="15" xr:uid="{00000000-0005-0000-0000-00000F000000}"/>
    <cellStyle name="Moneda 2" xfId="16" xr:uid="{00000000-0005-0000-0000-000010000000}"/>
    <cellStyle name="Moneda 2 2" xfId="17" xr:uid="{00000000-0005-0000-0000-000011000000}"/>
    <cellStyle name="Moneda 23" xfId="18" xr:uid="{00000000-0005-0000-0000-000012000000}"/>
    <cellStyle name="Moneda 3" xfId="19" xr:uid="{00000000-0005-0000-0000-000013000000}"/>
    <cellStyle name="Neutral 2" xfId="20" xr:uid="{00000000-0005-0000-0000-000014000000}"/>
    <cellStyle name="Normal" xfId="0" builtinId="0"/>
    <cellStyle name="Normal 2" xfId="21" xr:uid="{00000000-0005-0000-0000-000016000000}"/>
    <cellStyle name="Normal 2 2" xfId="22" xr:uid="{00000000-0005-0000-0000-000017000000}"/>
    <cellStyle name="Normal 2 3" xfId="23" xr:uid="{00000000-0005-0000-0000-000018000000}"/>
    <cellStyle name="Normal 3" xfId="24" xr:uid="{00000000-0005-0000-0000-000019000000}"/>
    <cellStyle name="Normal 3 2" xfId="25" xr:uid="{00000000-0005-0000-0000-00001A000000}"/>
    <cellStyle name="Normal 6 2" xfId="26" xr:uid="{00000000-0005-0000-0000-00001B000000}"/>
    <cellStyle name="Porcentaje" xfId="27" builtinId="5"/>
    <cellStyle name="Porcentaje 2" xfId="28" xr:uid="{00000000-0005-0000-0000-00001D000000}"/>
    <cellStyle name="Porcentual 2" xfId="29" xr:uid="{00000000-0005-0000-0000-00001E000000}"/>
    <cellStyle name="Texto de inicio" xfId="30" xr:uid="{00000000-0005-0000-0000-00001F000000}"/>
    <cellStyle name="Texto de la columna A" xfId="31" xr:uid="{00000000-0005-0000-0000-000020000000}"/>
    <cellStyle name="Título 4" xfId="32"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178" name="Picture 47">
          <a:extLst>
            <a:ext uri="{FF2B5EF4-FFF2-40B4-BE49-F238E27FC236}">
              <a16:creationId xmlns:a16="http://schemas.microsoft.com/office/drawing/2014/main" id="{00000000-0008-0000-0000-00000241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82975" name="Picture 47">
          <a:extLst>
            <a:ext uri="{FF2B5EF4-FFF2-40B4-BE49-F238E27FC236}">
              <a16:creationId xmlns:a16="http://schemas.microsoft.com/office/drawing/2014/main" id="{00000000-0008-0000-0900-00001F4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AO45"/>
  <sheetViews>
    <sheetView showGridLines="0" topLeftCell="A19" zoomScale="60" zoomScaleNormal="60" workbookViewId="0">
      <selection activeCell="B1" sqref="B1:AA1"/>
    </sheetView>
  </sheetViews>
  <sheetFormatPr baseColWidth="10" defaultColWidth="10.85546875" defaultRowHeight="15" x14ac:dyDescent="0.25"/>
  <cols>
    <col min="1" max="1" width="38.42578125" style="1" customWidth="1"/>
    <col min="2" max="2" width="20.42578125" style="1" customWidth="1"/>
    <col min="3" max="14" width="20.7109375" style="1" customWidth="1"/>
    <col min="15" max="15" width="20.42578125" style="1" customWidth="1"/>
    <col min="16" max="16" width="32.42578125" style="1" customWidth="1"/>
    <col min="17" max="17" width="24.42578125" style="1" bestFit="1" customWidth="1"/>
    <col min="18" max="27" width="18.140625" style="1" customWidth="1"/>
    <col min="28" max="28" width="22.7109375" style="1" customWidth="1"/>
    <col min="29" max="29" width="19" style="1" customWidth="1"/>
    <col min="30" max="30" width="19.42578125" style="1" customWidth="1"/>
    <col min="31" max="31" width="20.42578125" style="1" customWidth="1"/>
    <col min="32" max="32" width="22.85546875" style="1" customWidth="1"/>
    <col min="33" max="33" width="18.42578125" style="1" bestFit="1" customWidth="1"/>
    <col min="34" max="34" width="8.42578125" style="1" customWidth="1"/>
    <col min="35" max="35" width="18.42578125" style="1" bestFit="1" customWidth="1"/>
    <col min="36" max="36" width="5.7109375" style="1" customWidth="1"/>
    <col min="37" max="37" width="18.42578125" style="1" bestFit="1" customWidth="1"/>
    <col min="38" max="38" width="4.7109375" style="1" customWidth="1"/>
    <col min="39" max="39" width="23" style="1" bestFit="1" customWidth="1"/>
    <col min="40" max="40" width="10.85546875" style="1"/>
    <col min="41" max="41" width="18.42578125" style="1" bestFit="1" customWidth="1"/>
    <col min="42" max="42" width="16.140625" style="1" customWidth="1"/>
    <col min="43" max="16384" width="10.85546875" style="1"/>
  </cols>
  <sheetData>
    <row r="1" spans="1:31" ht="32.25" customHeight="1" thickBot="1" x14ac:dyDescent="0.3">
      <c r="A1" s="425"/>
      <c r="B1" s="428" t="s">
        <v>0</v>
      </c>
      <c r="C1" s="429"/>
      <c r="D1" s="429"/>
      <c r="E1" s="429"/>
      <c r="F1" s="429"/>
      <c r="G1" s="429"/>
      <c r="H1" s="429"/>
      <c r="I1" s="429"/>
      <c r="J1" s="429"/>
      <c r="K1" s="429"/>
      <c r="L1" s="429"/>
      <c r="M1" s="429"/>
      <c r="N1" s="429"/>
      <c r="O1" s="429"/>
      <c r="P1" s="429"/>
      <c r="Q1" s="429"/>
      <c r="R1" s="429"/>
      <c r="S1" s="429"/>
      <c r="T1" s="429"/>
      <c r="U1" s="429"/>
      <c r="V1" s="429"/>
      <c r="W1" s="429"/>
      <c r="X1" s="429"/>
      <c r="Y1" s="429"/>
      <c r="Z1" s="429"/>
      <c r="AA1" s="430"/>
      <c r="AB1" s="437" t="s">
        <v>1</v>
      </c>
      <c r="AC1" s="438"/>
      <c r="AD1" s="438"/>
      <c r="AE1" s="439"/>
    </row>
    <row r="2" spans="1:31" ht="30.75" customHeight="1" thickBot="1" x14ac:dyDescent="0.3">
      <c r="A2" s="426"/>
      <c r="B2" s="428" t="s">
        <v>2</v>
      </c>
      <c r="C2" s="429"/>
      <c r="D2" s="429"/>
      <c r="E2" s="429"/>
      <c r="F2" s="429"/>
      <c r="G2" s="429"/>
      <c r="H2" s="429"/>
      <c r="I2" s="429"/>
      <c r="J2" s="429"/>
      <c r="K2" s="429"/>
      <c r="L2" s="429"/>
      <c r="M2" s="429"/>
      <c r="N2" s="429"/>
      <c r="O2" s="429"/>
      <c r="P2" s="429"/>
      <c r="Q2" s="429"/>
      <c r="R2" s="429"/>
      <c r="S2" s="429"/>
      <c r="T2" s="429"/>
      <c r="U2" s="429"/>
      <c r="V2" s="429"/>
      <c r="W2" s="429"/>
      <c r="X2" s="429"/>
      <c r="Y2" s="429"/>
      <c r="Z2" s="429"/>
      <c r="AA2" s="430"/>
      <c r="AB2" s="437" t="s">
        <v>3</v>
      </c>
      <c r="AC2" s="438"/>
      <c r="AD2" s="438"/>
      <c r="AE2" s="439"/>
    </row>
    <row r="3" spans="1:31" ht="24" customHeight="1" thickBot="1" x14ac:dyDescent="0.3">
      <c r="A3" s="426"/>
      <c r="B3" s="431" t="s">
        <v>4</v>
      </c>
      <c r="C3" s="432"/>
      <c r="D3" s="432"/>
      <c r="E3" s="432"/>
      <c r="F3" s="432"/>
      <c r="G3" s="432"/>
      <c r="H3" s="432"/>
      <c r="I3" s="432"/>
      <c r="J3" s="432"/>
      <c r="K3" s="432"/>
      <c r="L3" s="432"/>
      <c r="M3" s="432"/>
      <c r="N3" s="432"/>
      <c r="O3" s="432"/>
      <c r="P3" s="432"/>
      <c r="Q3" s="432"/>
      <c r="R3" s="432"/>
      <c r="S3" s="432"/>
      <c r="T3" s="432"/>
      <c r="U3" s="432"/>
      <c r="V3" s="432"/>
      <c r="W3" s="432"/>
      <c r="X3" s="432"/>
      <c r="Y3" s="432"/>
      <c r="Z3" s="432"/>
      <c r="AA3" s="433"/>
      <c r="AB3" s="437" t="s">
        <v>5</v>
      </c>
      <c r="AC3" s="438"/>
      <c r="AD3" s="438"/>
      <c r="AE3" s="439"/>
    </row>
    <row r="4" spans="1:31" ht="21.75" customHeight="1" thickBot="1" x14ac:dyDescent="0.3">
      <c r="A4" s="427"/>
      <c r="B4" s="434"/>
      <c r="C4" s="435"/>
      <c r="D4" s="435"/>
      <c r="E4" s="435"/>
      <c r="F4" s="435"/>
      <c r="G4" s="435"/>
      <c r="H4" s="435"/>
      <c r="I4" s="435"/>
      <c r="J4" s="435"/>
      <c r="K4" s="435"/>
      <c r="L4" s="435"/>
      <c r="M4" s="435"/>
      <c r="N4" s="435"/>
      <c r="O4" s="435"/>
      <c r="P4" s="435"/>
      <c r="Q4" s="435"/>
      <c r="R4" s="435"/>
      <c r="S4" s="435"/>
      <c r="T4" s="435"/>
      <c r="U4" s="435"/>
      <c r="V4" s="435"/>
      <c r="W4" s="435"/>
      <c r="X4" s="435"/>
      <c r="Y4" s="435"/>
      <c r="Z4" s="435"/>
      <c r="AA4" s="436"/>
      <c r="AB4" s="440" t="s">
        <v>6</v>
      </c>
      <c r="AC4" s="441"/>
      <c r="AD4" s="441"/>
      <c r="AE4" s="442"/>
    </row>
    <row r="5" spans="1:31" ht="9" customHeight="1" thickBot="1" x14ac:dyDescent="0.3">
      <c r="A5" s="2"/>
      <c r="B5" s="69"/>
      <c r="C5" s="70"/>
      <c r="D5" s="3"/>
      <c r="E5" s="3"/>
      <c r="F5" s="3"/>
      <c r="G5" s="3"/>
      <c r="H5" s="3"/>
      <c r="I5" s="3"/>
      <c r="J5" s="3"/>
      <c r="K5" s="3"/>
      <c r="L5" s="3"/>
      <c r="M5" s="3"/>
      <c r="N5" s="3"/>
      <c r="O5" s="3"/>
      <c r="P5" s="3"/>
      <c r="Q5" s="3"/>
      <c r="R5" s="3"/>
      <c r="S5" s="3"/>
      <c r="T5" s="3"/>
      <c r="U5" s="3"/>
      <c r="V5" s="3"/>
      <c r="W5" s="3"/>
      <c r="X5" s="3"/>
      <c r="Y5" s="3"/>
      <c r="Z5" s="4"/>
      <c r="AA5" s="3"/>
      <c r="AB5" s="3"/>
      <c r="AD5" s="6"/>
      <c r="AE5" s="7"/>
    </row>
    <row r="6" spans="1:31" ht="9" customHeight="1" thickBot="1" x14ac:dyDescent="0.3">
      <c r="A6" s="5"/>
      <c r="B6" s="3"/>
      <c r="C6" s="3"/>
      <c r="D6" s="3"/>
      <c r="E6" s="3"/>
      <c r="F6" s="3"/>
      <c r="G6" s="3"/>
      <c r="H6" s="3"/>
      <c r="I6" s="3"/>
      <c r="J6" s="3"/>
      <c r="K6" s="3"/>
      <c r="L6" s="3"/>
      <c r="M6" s="3"/>
      <c r="N6" s="3"/>
      <c r="O6" s="3"/>
      <c r="P6" s="3"/>
      <c r="Q6" s="3"/>
      <c r="R6" s="3"/>
      <c r="S6" s="3"/>
      <c r="T6" s="3"/>
      <c r="U6" s="3"/>
      <c r="V6" s="3"/>
      <c r="W6" s="3"/>
      <c r="X6" s="3"/>
      <c r="Y6" s="3"/>
      <c r="Z6" s="4"/>
      <c r="AA6" s="3"/>
      <c r="AB6" s="3"/>
      <c r="AD6" s="6"/>
      <c r="AE6" s="7"/>
    </row>
    <row r="7" spans="1:31" x14ac:dyDescent="0.25">
      <c r="A7" s="382" t="s">
        <v>7</v>
      </c>
      <c r="B7" s="383"/>
      <c r="C7" s="420" t="s">
        <v>8</v>
      </c>
      <c r="D7" s="382" t="s">
        <v>9</v>
      </c>
      <c r="E7" s="388"/>
      <c r="F7" s="388"/>
      <c r="G7" s="388"/>
      <c r="H7" s="383"/>
      <c r="I7" s="412">
        <v>45386</v>
      </c>
      <c r="J7" s="413"/>
      <c r="K7" s="382" t="s">
        <v>10</v>
      </c>
      <c r="L7" s="383"/>
      <c r="M7" s="404" t="s">
        <v>11</v>
      </c>
      <c r="N7" s="405"/>
      <c r="O7" s="393"/>
      <c r="P7" s="394"/>
      <c r="Q7" s="3"/>
      <c r="R7" s="3"/>
      <c r="S7" s="3"/>
      <c r="T7" s="3"/>
      <c r="U7" s="3"/>
      <c r="V7" s="3"/>
      <c r="W7" s="3"/>
      <c r="X7" s="3"/>
      <c r="Y7" s="3"/>
      <c r="Z7" s="4"/>
      <c r="AA7" s="3"/>
      <c r="AB7" s="3"/>
      <c r="AD7" s="6"/>
      <c r="AE7" s="7"/>
    </row>
    <row r="8" spans="1:31" x14ac:dyDescent="0.25">
      <c r="A8" s="384"/>
      <c r="B8" s="385"/>
      <c r="C8" s="421"/>
      <c r="D8" s="384"/>
      <c r="E8" s="389"/>
      <c r="F8" s="389"/>
      <c r="G8" s="389"/>
      <c r="H8" s="385"/>
      <c r="I8" s="414"/>
      <c r="J8" s="415"/>
      <c r="K8" s="384"/>
      <c r="L8" s="385"/>
      <c r="M8" s="423" t="s">
        <v>12</v>
      </c>
      <c r="N8" s="424"/>
      <c r="O8" s="406"/>
      <c r="P8" s="407"/>
      <c r="Q8" s="3"/>
      <c r="R8" s="3"/>
      <c r="S8" s="3"/>
      <c r="T8" s="3"/>
      <c r="U8" s="3"/>
      <c r="V8" s="3"/>
      <c r="W8" s="3"/>
      <c r="X8" s="3"/>
      <c r="Y8" s="3"/>
      <c r="Z8" s="4"/>
      <c r="AA8" s="3"/>
      <c r="AB8" s="3"/>
      <c r="AD8" s="6"/>
      <c r="AE8" s="7"/>
    </row>
    <row r="9" spans="1:31" ht="15.75" thickBot="1" x14ac:dyDescent="0.3">
      <c r="A9" s="386"/>
      <c r="B9" s="387"/>
      <c r="C9" s="422"/>
      <c r="D9" s="386"/>
      <c r="E9" s="390"/>
      <c r="F9" s="390"/>
      <c r="G9" s="390"/>
      <c r="H9" s="387"/>
      <c r="I9" s="416"/>
      <c r="J9" s="417"/>
      <c r="K9" s="386"/>
      <c r="L9" s="387"/>
      <c r="M9" s="408" t="s">
        <v>13</v>
      </c>
      <c r="N9" s="409"/>
      <c r="O9" s="410" t="s">
        <v>14</v>
      </c>
      <c r="P9" s="411"/>
      <c r="Q9" s="3"/>
      <c r="R9" s="3"/>
      <c r="S9" s="3"/>
      <c r="T9" s="3"/>
      <c r="U9" s="3"/>
      <c r="V9" s="3"/>
      <c r="W9" s="3"/>
      <c r="X9" s="3"/>
      <c r="Y9" s="3"/>
      <c r="Z9" s="4"/>
      <c r="AA9" s="3"/>
      <c r="AB9" s="3"/>
      <c r="AD9" s="6"/>
      <c r="AE9" s="7"/>
    </row>
    <row r="10" spans="1:31" ht="15" customHeight="1" thickBot="1" x14ac:dyDescent="0.3">
      <c r="A10" s="60"/>
      <c r="B10" s="61"/>
      <c r="C10" s="61"/>
      <c r="D10" s="8"/>
      <c r="E10" s="8"/>
      <c r="F10" s="8"/>
      <c r="G10" s="8"/>
      <c r="H10" s="8"/>
      <c r="I10" s="57"/>
      <c r="J10" s="57"/>
      <c r="K10" s="8"/>
      <c r="L10" s="8"/>
      <c r="M10" s="58"/>
      <c r="N10" s="58"/>
      <c r="O10" s="59"/>
      <c r="P10" s="59"/>
      <c r="Q10" s="61"/>
      <c r="R10" s="61"/>
      <c r="S10" s="61"/>
      <c r="T10" s="61"/>
      <c r="U10" s="61"/>
      <c r="V10" s="61"/>
      <c r="W10" s="61"/>
      <c r="X10" s="61"/>
      <c r="Y10" s="61"/>
      <c r="Z10" s="62"/>
      <c r="AA10" s="61"/>
      <c r="AB10" s="61"/>
      <c r="AD10" s="63"/>
      <c r="AE10" s="64"/>
    </row>
    <row r="11" spans="1:31" ht="15" customHeight="1" x14ac:dyDescent="0.25">
      <c r="A11" s="382" t="s">
        <v>15</v>
      </c>
      <c r="B11" s="383"/>
      <c r="C11" s="354" t="s">
        <v>16</v>
      </c>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6"/>
    </row>
    <row r="12" spans="1:31" ht="15" customHeight="1" x14ac:dyDescent="0.25">
      <c r="A12" s="384"/>
      <c r="B12" s="385"/>
      <c r="C12" s="395"/>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7"/>
    </row>
    <row r="13" spans="1:31" ht="15" customHeight="1" thickBot="1" x14ac:dyDescent="0.3">
      <c r="A13" s="386"/>
      <c r="B13" s="387"/>
      <c r="C13" s="398"/>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400"/>
    </row>
    <row r="14" spans="1:31" ht="9" customHeight="1" thickBot="1" x14ac:dyDescent="0.3">
      <c r="A14" s="10"/>
      <c r="B14" s="11"/>
      <c r="C14" s="12"/>
      <c r="D14" s="12"/>
      <c r="E14" s="12"/>
      <c r="F14" s="12"/>
      <c r="G14" s="12"/>
      <c r="H14" s="12"/>
      <c r="I14" s="12"/>
      <c r="J14" s="12"/>
      <c r="K14" s="12"/>
      <c r="L14" s="12"/>
      <c r="M14" s="13"/>
      <c r="N14" s="13"/>
      <c r="O14" s="13"/>
      <c r="P14" s="13"/>
      <c r="Q14" s="13"/>
      <c r="R14" s="14"/>
      <c r="S14" s="14"/>
      <c r="T14" s="14"/>
      <c r="U14" s="14"/>
      <c r="V14" s="14"/>
      <c r="W14" s="14"/>
      <c r="X14" s="14"/>
      <c r="Y14" s="8"/>
      <c r="Z14" s="8"/>
      <c r="AA14" s="8"/>
      <c r="AB14" s="8"/>
      <c r="AD14" s="8"/>
      <c r="AE14" s="9"/>
    </row>
    <row r="15" spans="1:31" ht="39" customHeight="1" thickBot="1" x14ac:dyDescent="0.3">
      <c r="A15" s="391" t="s">
        <v>17</v>
      </c>
      <c r="B15" s="392"/>
      <c r="C15" s="401" t="s">
        <v>18</v>
      </c>
      <c r="D15" s="402"/>
      <c r="E15" s="402"/>
      <c r="F15" s="402"/>
      <c r="G15" s="402"/>
      <c r="H15" s="402"/>
      <c r="I15" s="402"/>
      <c r="J15" s="402"/>
      <c r="K15" s="403"/>
      <c r="L15" s="418" t="s">
        <v>19</v>
      </c>
      <c r="M15" s="451"/>
      <c r="N15" s="451"/>
      <c r="O15" s="451"/>
      <c r="P15" s="451"/>
      <c r="Q15" s="419"/>
      <c r="R15" s="452" t="s">
        <v>20</v>
      </c>
      <c r="S15" s="453"/>
      <c r="T15" s="453"/>
      <c r="U15" s="453"/>
      <c r="V15" s="453"/>
      <c r="W15" s="453"/>
      <c r="X15" s="454"/>
      <c r="Y15" s="418" t="s">
        <v>21</v>
      </c>
      <c r="Z15" s="419"/>
      <c r="AA15" s="443" t="s">
        <v>22</v>
      </c>
      <c r="AB15" s="444"/>
      <c r="AC15" s="444"/>
      <c r="AD15" s="444"/>
      <c r="AE15" s="445"/>
    </row>
    <row r="16" spans="1:31" ht="9" customHeight="1" thickBot="1" x14ac:dyDescent="0.3">
      <c r="A16" s="5"/>
      <c r="B16" s="3"/>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D16" s="6"/>
      <c r="AE16" s="7"/>
    </row>
    <row r="17" spans="1:41" s="15" customFormat="1" ht="37.5" customHeight="1" thickBot="1" x14ac:dyDescent="0.3">
      <c r="A17" s="391" t="s">
        <v>23</v>
      </c>
      <c r="B17" s="392"/>
      <c r="C17" s="443" t="s">
        <v>24</v>
      </c>
      <c r="D17" s="444"/>
      <c r="E17" s="444"/>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5"/>
    </row>
    <row r="18" spans="1:41" ht="16.5" customHeight="1" x14ac:dyDescent="0.25">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D18" s="17"/>
      <c r="AE18" s="18"/>
    </row>
    <row r="19" spans="1:41" ht="32.1" customHeight="1" x14ac:dyDescent="0.25">
      <c r="A19" s="456" t="s">
        <v>25</v>
      </c>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8"/>
      <c r="AF19" s="140"/>
      <c r="AG19" s="140"/>
      <c r="AH19" s="140"/>
      <c r="AI19" s="140"/>
      <c r="AJ19" s="140"/>
      <c r="AK19" s="140"/>
      <c r="AL19" s="140"/>
      <c r="AM19" s="140"/>
      <c r="AN19" s="140"/>
      <c r="AO19" s="140"/>
    </row>
    <row r="20" spans="1:41" ht="32.1" customHeight="1" thickBot="1" x14ac:dyDescent="0.3">
      <c r="A20" s="141" t="s">
        <v>26</v>
      </c>
      <c r="B20" s="448" t="s">
        <v>27</v>
      </c>
      <c r="C20" s="449"/>
      <c r="D20" s="449"/>
      <c r="E20" s="449"/>
      <c r="F20" s="449"/>
      <c r="G20" s="449"/>
      <c r="H20" s="449"/>
      <c r="I20" s="449"/>
      <c r="J20" s="449"/>
      <c r="K20" s="449"/>
      <c r="L20" s="449"/>
      <c r="M20" s="449"/>
      <c r="N20" s="449"/>
      <c r="O20" s="450"/>
      <c r="P20" s="457" t="s">
        <v>28</v>
      </c>
      <c r="Q20" s="457"/>
      <c r="R20" s="457"/>
      <c r="S20" s="457"/>
      <c r="T20" s="457"/>
      <c r="U20" s="457"/>
      <c r="V20" s="457"/>
      <c r="W20" s="457"/>
      <c r="X20" s="457"/>
      <c r="Y20" s="457"/>
      <c r="Z20" s="457"/>
      <c r="AA20" s="457"/>
      <c r="AB20" s="457"/>
      <c r="AC20" s="457"/>
      <c r="AD20" s="457"/>
      <c r="AE20" s="458"/>
      <c r="AF20" s="140"/>
      <c r="AG20" s="140"/>
      <c r="AH20" s="140"/>
      <c r="AI20" s="140"/>
      <c r="AJ20" s="140"/>
      <c r="AK20" s="140"/>
      <c r="AL20" s="140"/>
      <c r="AM20" s="140"/>
      <c r="AN20" s="140"/>
      <c r="AO20" s="140"/>
    </row>
    <row r="21" spans="1:41" ht="32.1" customHeight="1" thickBot="1" x14ac:dyDescent="0.3">
      <c r="A21" s="142" t="s">
        <v>29</v>
      </c>
      <c r="B21" s="288" t="s">
        <v>30</v>
      </c>
      <c r="C21" s="289" t="s">
        <v>31</v>
      </c>
      <c r="D21" s="289" t="s">
        <v>8</v>
      </c>
      <c r="E21" s="289" t="s">
        <v>32</v>
      </c>
      <c r="F21" s="289" t="s">
        <v>33</v>
      </c>
      <c r="G21" s="289" t="s">
        <v>34</v>
      </c>
      <c r="H21" s="289" t="s">
        <v>35</v>
      </c>
      <c r="I21" s="289" t="s">
        <v>36</v>
      </c>
      <c r="J21" s="289" t="s">
        <v>37</v>
      </c>
      <c r="K21" s="289" t="s">
        <v>38</v>
      </c>
      <c r="L21" s="289" t="s">
        <v>39</v>
      </c>
      <c r="M21" s="289" t="s">
        <v>40</v>
      </c>
      <c r="N21" s="143" t="s">
        <v>41</v>
      </c>
      <c r="O21" s="144" t="s">
        <v>42</v>
      </c>
      <c r="P21" s="145" t="s">
        <v>43</v>
      </c>
      <c r="Q21" s="141" t="s">
        <v>30</v>
      </c>
      <c r="R21" s="143" t="s">
        <v>31</v>
      </c>
      <c r="S21" s="143" t="s">
        <v>8</v>
      </c>
      <c r="T21" s="143" t="s">
        <v>32</v>
      </c>
      <c r="U21" s="143" t="s">
        <v>33</v>
      </c>
      <c r="V21" s="143" t="s">
        <v>34</v>
      </c>
      <c r="W21" s="143" t="s">
        <v>35</v>
      </c>
      <c r="X21" s="143" t="s">
        <v>36</v>
      </c>
      <c r="Y21" s="143" t="s">
        <v>37</v>
      </c>
      <c r="Z21" s="143" t="s">
        <v>38</v>
      </c>
      <c r="AA21" s="143" t="s">
        <v>39</v>
      </c>
      <c r="AB21" s="143" t="s">
        <v>40</v>
      </c>
      <c r="AC21" s="143" t="s">
        <v>41</v>
      </c>
      <c r="AD21" s="144" t="s">
        <v>44</v>
      </c>
      <c r="AE21" s="146" t="s">
        <v>45</v>
      </c>
      <c r="AF21" s="140"/>
      <c r="AG21" s="140"/>
      <c r="AH21" s="140"/>
      <c r="AI21" s="140"/>
      <c r="AJ21" s="140"/>
      <c r="AK21" s="140"/>
      <c r="AL21" s="140"/>
      <c r="AM21" s="140"/>
      <c r="AN21" s="140"/>
      <c r="AO21" s="140"/>
    </row>
    <row r="22" spans="1:41" ht="32.1" customHeight="1" x14ac:dyDescent="0.25">
      <c r="A22" s="287" t="s">
        <v>46</v>
      </c>
      <c r="B22" s="290">
        <v>0</v>
      </c>
      <c r="C22" s="290">
        <v>18593800</v>
      </c>
      <c r="D22" s="290">
        <v>0</v>
      </c>
      <c r="E22" s="290">
        <v>0</v>
      </c>
      <c r="F22" s="290">
        <v>0</v>
      </c>
      <c r="G22" s="290">
        <v>0</v>
      </c>
      <c r="H22" s="290">
        <v>0</v>
      </c>
      <c r="I22" s="290">
        <v>0</v>
      </c>
      <c r="J22" s="290">
        <v>0</v>
      </c>
      <c r="K22" s="290">
        <v>0</v>
      </c>
      <c r="L22" s="290">
        <v>0</v>
      </c>
      <c r="M22" s="290">
        <v>0</v>
      </c>
      <c r="N22" s="170">
        <f>SUM(B22:M22)</f>
        <v>18593800</v>
      </c>
      <c r="O22" s="150" t="s">
        <v>43</v>
      </c>
      <c r="P22" s="147" t="s">
        <v>47</v>
      </c>
      <c r="Q22" s="185">
        <v>136430693</v>
      </c>
      <c r="R22" s="186">
        <v>25045790</v>
      </c>
      <c r="S22" s="186">
        <f>15400000-12106491</f>
        <v>3293509</v>
      </c>
      <c r="T22" s="186">
        <v>17148000</v>
      </c>
      <c r="U22" s="186">
        <v>34440000</v>
      </c>
      <c r="V22" s="186">
        <v>0</v>
      </c>
      <c r="W22" s="186">
        <v>98526307</v>
      </c>
      <c r="X22" s="186">
        <v>0</v>
      </c>
      <c r="Y22" s="186">
        <v>0</v>
      </c>
      <c r="Z22" s="186">
        <v>0</v>
      </c>
      <c r="AA22" s="186">
        <v>0</v>
      </c>
      <c r="AB22" s="186">
        <v>0</v>
      </c>
      <c r="AC22" s="175">
        <f>SUM(Q22:AB22)</f>
        <v>314884299</v>
      </c>
      <c r="AD22" s="140" t="s">
        <v>43</v>
      </c>
      <c r="AE22" s="152" t="s">
        <v>43</v>
      </c>
      <c r="AF22" s="140"/>
      <c r="AG22" s="140"/>
      <c r="AH22" s="140"/>
      <c r="AI22" s="140"/>
      <c r="AJ22" s="140"/>
      <c r="AK22" s="140"/>
      <c r="AL22" s="140"/>
      <c r="AM22" s="140"/>
      <c r="AN22" s="140"/>
      <c r="AO22" s="140"/>
    </row>
    <row r="23" spans="1:41" ht="32.1" customHeight="1" x14ac:dyDescent="0.25">
      <c r="A23" s="211" t="s">
        <v>48</v>
      </c>
      <c r="B23" s="290">
        <v>0</v>
      </c>
      <c r="C23" s="290">
        <v>0</v>
      </c>
      <c r="D23" s="290">
        <v>0</v>
      </c>
      <c r="E23" s="290">
        <v>0</v>
      </c>
      <c r="F23" s="290">
        <v>0</v>
      </c>
      <c r="G23" s="290">
        <v>0</v>
      </c>
      <c r="H23" s="290">
        <v>0</v>
      </c>
      <c r="I23" s="290">
        <v>0</v>
      </c>
      <c r="J23" s="290">
        <v>0</v>
      </c>
      <c r="K23" s="290">
        <v>0</v>
      </c>
      <c r="L23" s="290">
        <v>0</v>
      </c>
      <c r="M23" s="290">
        <v>0</v>
      </c>
      <c r="N23" s="170">
        <f t="shared" ref="N23:N25" si="0">SUM(B23:M23)</f>
        <v>0</v>
      </c>
      <c r="O23" s="150" t="s">
        <v>49</v>
      </c>
      <c r="P23" s="153" t="s">
        <v>50</v>
      </c>
      <c r="Q23" s="214" t="s">
        <v>51</v>
      </c>
      <c r="R23" s="188">
        <v>78446655</v>
      </c>
      <c r="S23" s="188">
        <v>40836701.5</v>
      </c>
      <c r="T23" s="188"/>
      <c r="U23" s="188"/>
      <c r="V23" s="188"/>
      <c r="W23" s="188"/>
      <c r="X23" s="188"/>
      <c r="Y23" s="188"/>
      <c r="Z23" s="188"/>
      <c r="AA23" s="188"/>
      <c r="AB23" s="188"/>
      <c r="AC23" s="170">
        <f t="shared" ref="AC23:AC25" si="1">SUM(Q23:AB23)</f>
        <v>119283356.5</v>
      </c>
      <c r="AD23" s="218">
        <f>+AC23/(Q22+R22+S22)</f>
        <v>0.72393859495969393</v>
      </c>
      <c r="AE23" s="215">
        <f>+AC23/AC22</f>
        <v>0.37881646331308505</v>
      </c>
      <c r="AF23" s="140"/>
      <c r="AG23" s="140"/>
      <c r="AH23" s="140"/>
      <c r="AI23" s="140"/>
      <c r="AJ23" s="140"/>
      <c r="AK23" s="140"/>
      <c r="AL23" s="140"/>
      <c r="AM23" s="140"/>
      <c r="AN23" s="140"/>
      <c r="AO23" s="140"/>
    </row>
    <row r="24" spans="1:41" ht="32.1" customHeight="1" x14ac:dyDescent="0.25">
      <c r="A24" s="211" t="s">
        <v>52</v>
      </c>
      <c r="B24" s="290">
        <f>+B22-B23</f>
        <v>0</v>
      </c>
      <c r="C24" s="290">
        <f t="shared" ref="C24:M24" si="2">+C22-C23</f>
        <v>18593800</v>
      </c>
      <c r="D24" s="290">
        <f t="shared" si="2"/>
        <v>0</v>
      </c>
      <c r="E24" s="290">
        <f t="shared" si="2"/>
        <v>0</v>
      </c>
      <c r="F24" s="290">
        <f t="shared" si="2"/>
        <v>0</v>
      </c>
      <c r="G24" s="290">
        <f t="shared" si="2"/>
        <v>0</v>
      </c>
      <c r="H24" s="290">
        <f t="shared" si="2"/>
        <v>0</v>
      </c>
      <c r="I24" s="290">
        <f t="shared" si="2"/>
        <v>0</v>
      </c>
      <c r="J24" s="290">
        <f t="shared" si="2"/>
        <v>0</v>
      </c>
      <c r="K24" s="290">
        <f t="shared" si="2"/>
        <v>0</v>
      </c>
      <c r="L24" s="290">
        <f t="shared" si="2"/>
        <v>0</v>
      </c>
      <c r="M24" s="290">
        <f t="shared" si="2"/>
        <v>0</v>
      </c>
      <c r="N24" s="170">
        <f t="shared" si="0"/>
        <v>18593800</v>
      </c>
      <c r="O24" s="150" t="s">
        <v>43</v>
      </c>
      <c r="P24" s="153" t="s">
        <v>46</v>
      </c>
      <c r="Q24" s="187">
        <v>0</v>
      </c>
      <c r="R24" s="188">
        <v>7000000.0000000009</v>
      </c>
      <c r="S24" s="188">
        <f>20825116+5009158-12106491</f>
        <v>13727783</v>
      </c>
      <c r="T24" s="188">
        <f>22365116+5009158</f>
        <v>27374274</v>
      </c>
      <c r="U24" s="188">
        <f>23065116+5009158</f>
        <v>28074274</v>
      </c>
      <c r="V24" s="188">
        <f>56105116+5009158</f>
        <v>61114274</v>
      </c>
      <c r="W24" s="188">
        <f>22365116+5009158</f>
        <v>27374274</v>
      </c>
      <c r="X24" s="188">
        <v>27965116</v>
      </c>
      <c r="Y24" s="188">
        <v>22365116</v>
      </c>
      <c r="Z24" s="188">
        <v>27965116</v>
      </c>
      <c r="AA24" s="188">
        <v>22365116</v>
      </c>
      <c r="AB24" s="188">
        <v>49558956</v>
      </c>
      <c r="AC24" s="170">
        <f t="shared" si="1"/>
        <v>314884299</v>
      </c>
      <c r="AD24" s="148"/>
      <c r="AE24" s="154" t="s">
        <v>43</v>
      </c>
      <c r="AF24" s="140"/>
      <c r="AG24" s="140"/>
      <c r="AH24" s="140"/>
      <c r="AI24" s="140"/>
      <c r="AJ24" s="140"/>
      <c r="AK24" s="140"/>
      <c r="AL24" s="140"/>
      <c r="AM24" s="140"/>
      <c r="AN24" s="140"/>
      <c r="AO24" s="140"/>
    </row>
    <row r="25" spans="1:41" ht="32.1" customHeight="1" thickBot="1" x14ac:dyDescent="0.3">
      <c r="A25" s="141" t="s">
        <v>53</v>
      </c>
      <c r="B25" s="176">
        <v>5810700</v>
      </c>
      <c r="C25" s="176">
        <v>6835520</v>
      </c>
      <c r="D25" s="176">
        <v>2436000</v>
      </c>
      <c r="E25" s="176" t="s">
        <v>43</v>
      </c>
      <c r="F25" s="176" t="s">
        <v>43</v>
      </c>
      <c r="G25" s="176" t="s">
        <v>43</v>
      </c>
      <c r="H25" s="176" t="s">
        <v>43</v>
      </c>
      <c r="I25" s="176" t="s">
        <v>43</v>
      </c>
      <c r="J25" s="176" t="s">
        <v>43</v>
      </c>
      <c r="K25" s="176" t="s">
        <v>43</v>
      </c>
      <c r="L25" s="176" t="s">
        <v>43</v>
      </c>
      <c r="M25" s="176" t="s">
        <v>43</v>
      </c>
      <c r="N25" s="176">
        <f t="shared" si="0"/>
        <v>15082220</v>
      </c>
      <c r="O25" s="217">
        <f>+N25/N22</f>
        <v>0.81114242381869228</v>
      </c>
      <c r="P25" s="141" t="s">
        <v>53</v>
      </c>
      <c r="Q25" s="174">
        <v>0</v>
      </c>
      <c r="R25" s="176">
        <v>0</v>
      </c>
      <c r="S25" s="176">
        <v>5220754.63</v>
      </c>
      <c r="T25" s="176" t="s">
        <v>43</v>
      </c>
      <c r="U25" s="176" t="s">
        <v>43</v>
      </c>
      <c r="V25" s="176" t="s">
        <v>43</v>
      </c>
      <c r="W25" s="176" t="s">
        <v>43</v>
      </c>
      <c r="X25" s="176" t="s">
        <v>43</v>
      </c>
      <c r="Y25" s="176" t="s">
        <v>43</v>
      </c>
      <c r="Z25" s="176" t="s">
        <v>43</v>
      </c>
      <c r="AA25" s="176" t="s">
        <v>43</v>
      </c>
      <c r="AB25" s="176" t="s">
        <v>43</v>
      </c>
      <c r="AC25" s="172">
        <f t="shared" si="1"/>
        <v>5220754.63</v>
      </c>
      <c r="AD25" s="219">
        <f>+AC25/(Q24+R24+S24)</f>
        <v>0.25187231215224515</v>
      </c>
      <c r="AE25" s="216">
        <f>+AC25/AC24</f>
        <v>1.6579914103624454E-2</v>
      </c>
      <c r="AF25" s="140"/>
      <c r="AG25" s="140"/>
      <c r="AH25" s="140"/>
      <c r="AI25" s="140"/>
      <c r="AJ25" s="140"/>
      <c r="AK25" s="140"/>
      <c r="AL25" s="140"/>
      <c r="AM25" s="140"/>
      <c r="AN25" s="140"/>
      <c r="AO25" s="140"/>
    </row>
    <row r="26" spans="1:41" customFormat="1" ht="16.5" customHeight="1" thickBot="1" x14ac:dyDescent="0.3"/>
    <row r="27" spans="1:41" ht="33.950000000000003" customHeight="1" x14ac:dyDescent="0.25">
      <c r="A27" s="377" t="s">
        <v>54</v>
      </c>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9"/>
    </row>
    <row r="28" spans="1:41" ht="15" customHeight="1" x14ac:dyDescent="0.25">
      <c r="A28" s="350" t="s">
        <v>55</v>
      </c>
      <c r="B28" s="352" t="s">
        <v>56</v>
      </c>
      <c r="C28" s="352"/>
      <c r="D28" s="352" t="s">
        <v>57</v>
      </c>
      <c r="E28" s="352"/>
      <c r="F28" s="352"/>
      <c r="G28" s="352"/>
      <c r="H28" s="352"/>
      <c r="I28" s="352"/>
      <c r="J28" s="352"/>
      <c r="K28" s="352"/>
      <c r="L28" s="352"/>
      <c r="M28" s="352"/>
      <c r="N28" s="352"/>
      <c r="O28" s="352"/>
      <c r="P28" s="352" t="s">
        <v>41</v>
      </c>
      <c r="Q28" s="352" t="s">
        <v>58</v>
      </c>
      <c r="R28" s="352"/>
      <c r="S28" s="352"/>
      <c r="T28" s="352"/>
      <c r="U28" s="352"/>
      <c r="V28" s="352"/>
      <c r="W28" s="352"/>
      <c r="X28" s="352"/>
      <c r="Y28" s="352" t="s">
        <v>59</v>
      </c>
      <c r="Z28" s="352"/>
      <c r="AA28" s="352"/>
      <c r="AB28" s="352"/>
      <c r="AC28" s="352"/>
      <c r="AD28" s="352"/>
      <c r="AE28" s="380"/>
    </row>
    <row r="29" spans="1:41" ht="27" customHeight="1" x14ac:dyDescent="0.25">
      <c r="A29" s="350"/>
      <c r="B29" s="352"/>
      <c r="C29" s="352"/>
      <c r="D29" s="68" t="s">
        <v>30</v>
      </c>
      <c r="E29" s="68" t="s">
        <v>31</v>
      </c>
      <c r="F29" s="68" t="s">
        <v>8</v>
      </c>
      <c r="G29" s="68" t="s">
        <v>32</v>
      </c>
      <c r="H29" s="68" t="s">
        <v>33</v>
      </c>
      <c r="I29" s="68" t="s">
        <v>34</v>
      </c>
      <c r="J29" s="68" t="s">
        <v>35</v>
      </c>
      <c r="K29" s="68" t="s">
        <v>36</v>
      </c>
      <c r="L29" s="68" t="s">
        <v>37</v>
      </c>
      <c r="M29" s="68" t="s">
        <v>38</v>
      </c>
      <c r="N29" s="68" t="s">
        <v>39</v>
      </c>
      <c r="O29" s="68" t="s">
        <v>40</v>
      </c>
      <c r="P29" s="352"/>
      <c r="Q29" s="352"/>
      <c r="R29" s="352"/>
      <c r="S29" s="352"/>
      <c r="T29" s="352"/>
      <c r="U29" s="352"/>
      <c r="V29" s="352"/>
      <c r="W29" s="352"/>
      <c r="X29" s="352"/>
      <c r="Y29" s="352"/>
      <c r="Z29" s="352"/>
      <c r="AA29" s="352"/>
      <c r="AB29" s="352"/>
      <c r="AC29" s="352"/>
      <c r="AD29" s="352"/>
      <c r="AE29" s="380"/>
    </row>
    <row r="30" spans="1:41" ht="60.75" customHeight="1" thickBot="1" x14ac:dyDescent="0.3">
      <c r="A30" s="72" t="s">
        <v>29</v>
      </c>
      <c r="B30" s="455"/>
      <c r="C30" s="455"/>
      <c r="D30" s="71"/>
      <c r="E30" s="71"/>
      <c r="F30" s="71"/>
      <c r="G30" s="71"/>
      <c r="H30" s="71"/>
      <c r="I30" s="71"/>
      <c r="J30" s="71"/>
      <c r="K30" s="71"/>
      <c r="L30" s="71"/>
      <c r="M30" s="71"/>
      <c r="N30" s="71"/>
      <c r="O30" s="71"/>
      <c r="P30" s="73">
        <f>SUM(D30:O30)</f>
        <v>0</v>
      </c>
      <c r="Q30" s="446"/>
      <c r="R30" s="446"/>
      <c r="S30" s="446"/>
      <c r="T30" s="446"/>
      <c r="U30" s="446"/>
      <c r="V30" s="446"/>
      <c r="W30" s="446"/>
      <c r="X30" s="446"/>
      <c r="Y30" s="446"/>
      <c r="Z30" s="446"/>
      <c r="AA30" s="446"/>
      <c r="AB30" s="446"/>
      <c r="AC30" s="446"/>
      <c r="AD30" s="446"/>
      <c r="AE30" s="447"/>
    </row>
    <row r="31" spans="1:41" ht="12" customHeight="1" thickBot="1" x14ac:dyDescent="0.3">
      <c r="A31" s="75"/>
      <c r="B31" s="76"/>
      <c r="C31" s="76"/>
      <c r="D31" s="8"/>
      <c r="E31" s="8"/>
      <c r="F31" s="8"/>
      <c r="G31" s="8"/>
      <c r="H31" s="8"/>
      <c r="I31" s="8"/>
      <c r="J31" s="8"/>
      <c r="K31" s="8"/>
      <c r="L31" s="8"/>
      <c r="M31" s="8"/>
      <c r="N31" s="8"/>
      <c r="O31" s="8"/>
      <c r="P31" s="77"/>
      <c r="Q31" s="78"/>
      <c r="R31" s="78"/>
      <c r="S31" s="78"/>
      <c r="T31" s="78"/>
      <c r="U31" s="78"/>
      <c r="V31" s="78"/>
      <c r="W31" s="78"/>
      <c r="X31" s="78"/>
      <c r="Y31" s="78"/>
      <c r="Z31" s="78"/>
      <c r="AA31" s="78"/>
      <c r="AB31" s="78"/>
      <c r="AC31" s="78"/>
      <c r="AD31" s="78"/>
      <c r="AE31" s="79"/>
    </row>
    <row r="32" spans="1:41" ht="45" customHeight="1" x14ac:dyDescent="0.25">
      <c r="A32" s="354" t="s">
        <v>60</v>
      </c>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6"/>
    </row>
    <row r="33" spans="1:41" ht="23.1" customHeight="1" x14ac:dyDescent="0.25">
      <c r="A33" s="350" t="s">
        <v>61</v>
      </c>
      <c r="B33" s="352" t="s">
        <v>62</v>
      </c>
      <c r="C33" s="352" t="s">
        <v>56</v>
      </c>
      <c r="D33" s="352" t="s">
        <v>63</v>
      </c>
      <c r="E33" s="352"/>
      <c r="F33" s="352"/>
      <c r="G33" s="352"/>
      <c r="H33" s="352"/>
      <c r="I33" s="352"/>
      <c r="J33" s="352"/>
      <c r="K33" s="352"/>
      <c r="L33" s="352"/>
      <c r="M33" s="352"/>
      <c r="N33" s="352"/>
      <c r="O33" s="352"/>
      <c r="P33" s="352"/>
      <c r="Q33" s="352" t="s">
        <v>64</v>
      </c>
      <c r="R33" s="352"/>
      <c r="S33" s="352"/>
      <c r="T33" s="352"/>
      <c r="U33" s="352"/>
      <c r="V33" s="352"/>
      <c r="W33" s="352"/>
      <c r="X33" s="352"/>
      <c r="Y33" s="352"/>
      <c r="Z33" s="352"/>
      <c r="AA33" s="352"/>
      <c r="AB33" s="352"/>
      <c r="AC33" s="352"/>
      <c r="AD33" s="352"/>
      <c r="AE33" s="380"/>
      <c r="AG33" s="20"/>
      <c r="AH33" s="20"/>
      <c r="AI33" s="20"/>
      <c r="AJ33" s="20"/>
      <c r="AK33" s="20"/>
      <c r="AL33" s="20"/>
      <c r="AM33" s="20"/>
      <c r="AN33" s="20"/>
      <c r="AO33" s="20"/>
    </row>
    <row r="34" spans="1:41" ht="27" customHeight="1" x14ac:dyDescent="0.25">
      <c r="A34" s="350"/>
      <c r="B34" s="352"/>
      <c r="C34" s="381"/>
      <c r="D34" s="68" t="s">
        <v>30</v>
      </c>
      <c r="E34" s="68" t="s">
        <v>31</v>
      </c>
      <c r="F34" s="68" t="s">
        <v>8</v>
      </c>
      <c r="G34" s="68" t="s">
        <v>32</v>
      </c>
      <c r="H34" s="68" t="s">
        <v>33</v>
      </c>
      <c r="I34" s="68" t="s">
        <v>34</v>
      </c>
      <c r="J34" s="68" t="s">
        <v>35</v>
      </c>
      <c r="K34" s="68" t="s">
        <v>36</v>
      </c>
      <c r="L34" s="68" t="s">
        <v>37</v>
      </c>
      <c r="M34" s="68" t="s">
        <v>38</v>
      </c>
      <c r="N34" s="68" t="s">
        <v>39</v>
      </c>
      <c r="O34" s="68" t="s">
        <v>40</v>
      </c>
      <c r="P34" s="68" t="s">
        <v>41</v>
      </c>
      <c r="Q34" s="323" t="s">
        <v>65</v>
      </c>
      <c r="R34" s="324"/>
      <c r="S34" s="324"/>
      <c r="T34" s="357"/>
      <c r="U34" s="352" t="s">
        <v>66</v>
      </c>
      <c r="V34" s="352"/>
      <c r="W34" s="352"/>
      <c r="X34" s="352"/>
      <c r="Y34" s="352" t="s">
        <v>67</v>
      </c>
      <c r="Z34" s="352"/>
      <c r="AA34" s="352"/>
      <c r="AB34" s="352"/>
      <c r="AC34" s="352" t="s">
        <v>68</v>
      </c>
      <c r="AD34" s="352"/>
      <c r="AE34" s="380"/>
      <c r="AG34" s="20"/>
      <c r="AH34" s="20"/>
      <c r="AI34" s="20"/>
      <c r="AJ34" s="20"/>
      <c r="AK34" s="20"/>
      <c r="AL34" s="20"/>
      <c r="AM34" s="20"/>
      <c r="AN34" s="20"/>
      <c r="AO34" s="20"/>
    </row>
    <row r="35" spans="1:41" ht="45" customHeight="1" x14ac:dyDescent="0.25">
      <c r="A35" s="345" t="s">
        <v>29</v>
      </c>
      <c r="B35" s="347">
        <v>10</v>
      </c>
      <c r="C35" s="158" t="s">
        <v>69</v>
      </c>
      <c r="D35" s="236">
        <v>0</v>
      </c>
      <c r="E35" s="236">
        <v>0.15</v>
      </c>
      <c r="F35" s="236">
        <v>0.27</v>
      </c>
      <c r="G35" s="236">
        <v>0.28999999999999998</v>
      </c>
      <c r="H35" s="236">
        <v>0.28999999999999998</v>
      </c>
      <c r="I35" s="21"/>
      <c r="J35" s="21"/>
      <c r="K35" s="21"/>
      <c r="L35" s="21"/>
      <c r="M35" s="21"/>
      <c r="N35" s="21"/>
      <c r="O35" s="21"/>
      <c r="P35" s="177">
        <f>SUM(D35:O35)</f>
        <v>1</v>
      </c>
      <c r="Q35" s="363" t="s">
        <v>70</v>
      </c>
      <c r="R35" s="364"/>
      <c r="S35" s="364"/>
      <c r="T35" s="365"/>
      <c r="U35" s="369" t="s">
        <v>71</v>
      </c>
      <c r="V35" s="369"/>
      <c r="W35" s="369"/>
      <c r="X35" s="369"/>
      <c r="Y35" s="369" t="s">
        <v>72</v>
      </c>
      <c r="Z35" s="369"/>
      <c r="AA35" s="369"/>
      <c r="AB35" s="369"/>
      <c r="AC35" s="371" t="s">
        <v>73</v>
      </c>
      <c r="AD35" s="372"/>
      <c r="AE35" s="373"/>
      <c r="AG35" s="20"/>
      <c r="AH35" s="20"/>
      <c r="AI35" s="20"/>
      <c r="AJ35" s="20"/>
      <c r="AK35" s="20"/>
      <c r="AL35" s="20"/>
      <c r="AM35" s="20"/>
      <c r="AN35" s="20"/>
      <c r="AO35" s="20"/>
    </row>
    <row r="36" spans="1:41" ht="45" customHeight="1" x14ac:dyDescent="0.2">
      <c r="A36" s="346"/>
      <c r="B36" s="348"/>
      <c r="C36" s="159" t="s">
        <v>74</v>
      </c>
      <c r="D36" s="168">
        <v>0</v>
      </c>
      <c r="E36" s="180">
        <v>7.4999999999999997E-2</v>
      </c>
      <c r="F36" s="180">
        <v>0.13500000000000001</v>
      </c>
      <c r="G36" s="167" t="s">
        <v>43</v>
      </c>
      <c r="H36" s="167" t="s">
        <v>43</v>
      </c>
      <c r="I36" s="160"/>
      <c r="J36" s="24"/>
      <c r="K36" s="24"/>
      <c r="L36" s="24"/>
      <c r="M36" s="24"/>
      <c r="N36" s="24"/>
      <c r="O36" s="24"/>
      <c r="P36" s="291">
        <f>SUM(D36:O36)</f>
        <v>0.21000000000000002</v>
      </c>
      <c r="Q36" s="366"/>
      <c r="R36" s="367"/>
      <c r="S36" s="367"/>
      <c r="T36" s="368"/>
      <c r="U36" s="370"/>
      <c r="V36" s="370"/>
      <c r="W36" s="370"/>
      <c r="X36" s="370"/>
      <c r="Y36" s="370"/>
      <c r="Z36" s="370"/>
      <c r="AA36" s="370"/>
      <c r="AB36" s="370"/>
      <c r="AC36" s="374"/>
      <c r="AD36" s="374"/>
      <c r="AE36" s="375"/>
      <c r="AG36" s="20"/>
      <c r="AH36" s="20"/>
      <c r="AI36" s="20"/>
      <c r="AJ36" s="20"/>
      <c r="AK36" s="20"/>
      <c r="AL36" s="20"/>
      <c r="AM36" s="20"/>
      <c r="AN36" s="20"/>
      <c r="AO36" s="20"/>
    </row>
    <row r="37" spans="1:41" customFormat="1" ht="17.25" customHeight="1" thickBot="1" x14ac:dyDescent="0.3"/>
    <row r="38" spans="1:41" ht="45" customHeight="1" x14ac:dyDescent="0.25">
      <c r="A38" s="354" t="s">
        <v>75</v>
      </c>
      <c r="B38" s="35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6"/>
      <c r="AG38" s="20"/>
      <c r="AH38" s="20"/>
      <c r="AI38" s="20"/>
      <c r="AJ38" s="20"/>
      <c r="AK38" s="20"/>
      <c r="AL38" s="20"/>
      <c r="AM38" s="20"/>
      <c r="AN38" s="20"/>
      <c r="AO38" s="20"/>
    </row>
    <row r="39" spans="1:41" ht="26.1" customHeight="1" x14ac:dyDescent="0.25">
      <c r="A39" s="349" t="s">
        <v>76</v>
      </c>
      <c r="B39" s="351" t="s">
        <v>77</v>
      </c>
      <c r="C39" s="358" t="s">
        <v>78</v>
      </c>
      <c r="D39" s="360" t="s">
        <v>79</v>
      </c>
      <c r="E39" s="361"/>
      <c r="F39" s="361"/>
      <c r="G39" s="361"/>
      <c r="H39" s="361"/>
      <c r="I39" s="361"/>
      <c r="J39" s="361"/>
      <c r="K39" s="361"/>
      <c r="L39" s="361"/>
      <c r="M39" s="361"/>
      <c r="N39" s="361"/>
      <c r="O39" s="361"/>
      <c r="P39" s="362"/>
      <c r="Q39" s="351" t="s">
        <v>80</v>
      </c>
      <c r="R39" s="351"/>
      <c r="S39" s="351"/>
      <c r="T39" s="351"/>
      <c r="U39" s="351"/>
      <c r="V39" s="351"/>
      <c r="W39" s="351"/>
      <c r="X39" s="351"/>
      <c r="Y39" s="351"/>
      <c r="Z39" s="351"/>
      <c r="AA39" s="351"/>
      <c r="AB39" s="351"/>
      <c r="AC39" s="351"/>
      <c r="AD39" s="351"/>
      <c r="AE39" s="376"/>
      <c r="AG39" s="20"/>
      <c r="AH39" s="20"/>
      <c r="AI39" s="20"/>
      <c r="AJ39" s="20"/>
      <c r="AK39" s="20"/>
      <c r="AL39" s="20"/>
      <c r="AM39" s="20"/>
      <c r="AN39" s="20"/>
      <c r="AO39" s="20"/>
    </row>
    <row r="40" spans="1:41" ht="26.1" customHeight="1" thickBot="1" x14ac:dyDescent="0.3">
      <c r="A40" s="350"/>
      <c r="B40" s="352"/>
      <c r="C40" s="359"/>
      <c r="D40" s="68" t="s">
        <v>81</v>
      </c>
      <c r="E40" s="68" t="s">
        <v>82</v>
      </c>
      <c r="F40" s="68" t="s">
        <v>83</v>
      </c>
      <c r="G40" s="68" t="s">
        <v>84</v>
      </c>
      <c r="H40" s="68" t="s">
        <v>85</v>
      </c>
      <c r="I40" s="68" t="s">
        <v>86</v>
      </c>
      <c r="J40" s="68" t="s">
        <v>87</v>
      </c>
      <c r="K40" s="68" t="s">
        <v>88</v>
      </c>
      <c r="L40" s="68" t="s">
        <v>89</v>
      </c>
      <c r="M40" s="68" t="s">
        <v>90</v>
      </c>
      <c r="N40" s="68" t="s">
        <v>91</v>
      </c>
      <c r="O40" s="68" t="s">
        <v>92</v>
      </c>
      <c r="P40" s="68" t="s">
        <v>93</v>
      </c>
      <c r="Q40" s="323" t="s">
        <v>94</v>
      </c>
      <c r="R40" s="324"/>
      <c r="S40" s="324"/>
      <c r="T40" s="324"/>
      <c r="U40" s="324"/>
      <c r="V40" s="324"/>
      <c r="W40" s="324"/>
      <c r="X40" s="357"/>
      <c r="Y40" s="323" t="s">
        <v>95</v>
      </c>
      <c r="Z40" s="324"/>
      <c r="AA40" s="324"/>
      <c r="AB40" s="324"/>
      <c r="AC40" s="324"/>
      <c r="AD40" s="324"/>
      <c r="AE40" s="325"/>
      <c r="AG40" s="25"/>
      <c r="AH40" s="25"/>
      <c r="AI40" s="25"/>
      <c r="AJ40" s="25"/>
      <c r="AK40" s="25"/>
      <c r="AL40" s="25"/>
      <c r="AM40" s="25"/>
      <c r="AN40" s="25"/>
      <c r="AO40" s="25"/>
    </row>
    <row r="41" spans="1:41" ht="33" customHeight="1" x14ac:dyDescent="0.25">
      <c r="A41" s="353" t="s">
        <v>96</v>
      </c>
      <c r="B41" s="322">
        <v>5</v>
      </c>
      <c r="C41" s="29" t="s">
        <v>69</v>
      </c>
      <c r="D41" s="30">
        <v>0</v>
      </c>
      <c r="E41" s="30">
        <v>0.15</v>
      </c>
      <c r="F41" s="30">
        <v>0.27</v>
      </c>
      <c r="G41" s="30">
        <v>0.28999999999999998</v>
      </c>
      <c r="H41" s="30">
        <v>0.28999999999999998</v>
      </c>
      <c r="I41" s="30"/>
      <c r="J41" s="30"/>
      <c r="K41" s="30"/>
      <c r="L41" s="30"/>
      <c r="M41" s="30"/>
      <c r="N41" s="30"/>
      <c r="O41" s="30"/>
      <c r="P41" s="165">
        <f t="shared" ref="P41:P42" si="3">SUM(D41:O41)</f>
        <v>1</v>
      </c>
      <c r="Q41" s="342" t="s">
        <v>97</v>
      </c>
      <c r="R41" s="333"/>
      <c r="S41" s="333"/>
      <c r="T41" s="333"/>
      <c r="U41" s="333"/>
      <c r="V41" s="333"/>
      <c r="W41" s="333"/>
      <c r="X41" s="343"/>
      <c r="Y41" s="326" t="s">
        <v>98</v>
      </c>
      <c r="Z41" s="327"/>
      <c r="AA41" s="327"/>
      <c r="AB41" s="327"/>
      <c r="AC41" s="327"/>
      <c r="AD41" s="327"/>
      <c r="AE41" s="328"/>
      <c r="AG41" s="26"/>
      <c r="AH41" s="26"/>
      <c r="AI41" s="26"/>
      <c r="AJ41" s="26"/>
      <c r="AK41" s="26"/>
      <c r="AL41" s="26"/>
      <c r="AM41" s="26"/>
      <c r="AN41" s="26"/>
      <c r="AO41" s="26"/>
    </row>
    <row r="42" spans="1:41" ht="48" customHeight="1" x14ac:dyDescent="0.25">
      <c r="A42" s="320"/>
      <c r="B42" s="322"/>
      <c r="C42" s="27" t="s">
        <v>74</v>
      </c>
      <c r="D42" s="28"/>
      <c r="E42" s="28">
        <v>0</v>
      </c>
      <c r="F42" s="28">
        <v>0</v>
      </c>
      <c r="G42" s="28"/>
      <c r="H42" s="28"/>
      <c r="I42" s="28"/>
      <c r="J42" s="28"/>
      <c r="K42" s="28"/>
      <c r="L42" s="28"/>
      <c r="M42" s="28"/>
      <c r="N42" s="28"/>
      <c r="O42" s="28"/>
      <c r="P42" s="74">
        <f t="shared" si="3"/>
        <v>0</v>
      </c>
      <c r="Q42" s="334"/>
      <c r="R42" s="335"/>
      <c r="S42" s="335"/>
      <c r="T42" s="335"/>
      <c r="U42" s="335"/>
      <c r="V42" s="335"/>
      <c r="W42" s="335"/>
      <c r="X42" s="344"/>
      <c r="Y42" s="329"/>
      <c r="Z42" s="330"/>
      <c r="AA42" s="330"/>
      <c r="AB42" s="330"/>
      <c r="AC42" s="330"/>
      <c r="AD42" s="330"/>
      <c r="AE42" s="331"/>
    </row>
    <row r="43" spans="1:41" ht="73.5" customHeight="1" x14ac:dyDescent="0.25">
      <c r="A43" s="320" t="s">
        <v>99</v>
      </c>
      <c r="B43" s="322">
        <v>5</v>
      </c>
      <c r="C43" s="29" t="s">
        <v>69</v>
      </c>
      <c r="D43" s="30">
        <v>0</v>
      </c>
      <c r="E43" s="30">
        <v>0.15</v>
      </c>
      <c r="F43" s="30">
        <v>0.27</v>
      </c>
      <c r="G43" s="30">
        <v>0.28999999999999998</v>
      </c>
      <c r="H43" s="30">
        <v>0.28999999999999998</v>
      </c>
      <c r="I43" s="30"/>
      <c r="J43" s="30"/>
      <c r="K43" s="30"/>
      <c r="L43" s="30"/>
      <c r="M43" s="30"/>
      <c r="N43" s="30"/>
      <c r="O43" s="30"/>
      <c r="P43" s="165">
        <f>SUM(D43:O43)</f>
        <v>1</v>
      </c>
      <c r="Q43" s="332" t="s">
        <v>100</v>
      </c>
      <c r="R43" s="333"/>
      <c r="S43" s="333"/>
      <c r="T43" s="333"/>
      <c r="U43" s="333"/>
      <c r="V43" s="333"/>
      <c r="W43" s="333"/>
      <c r="X43" s="333"/>
      <c r="Y43" s="336" t="s">
        <v>101</v>
      </c>
      <c r="Z43" s="337"/>
      <c r="AA43" s="337"/>
      <c r="AB43" s="337"/>
      <c r="AC43" s="337"/>
      <c r="AD43" s="337"/>
      <c r="AE43" s="338"/>
    </row>
    <row r="44" spans="1:41" ht="80.25" customHeight="1" thickBot="1" x14ac:dyDescent="0.3">
      <c r="A44" s="321"/>
      <c r="B44" s="322"/>
      <c r="C44" s="27" t="s">
        <v>74</v>
      </c>
      <c r="D44" s="28"/>
      <c r="E44" s="28">
        <v>0.15</v>
      </c>
      <c r="F44" s="28">
        <v>0.27</v>
      </c>
      <c r="G44" s="28"/>
      <c r="H44" s="28"/>
      <c r="I44" s="28"/>
      <c r="J44" s="28"/>
      <c r="K44" s="28"/>
      <c r="L44" s="28"/>
      <c r="M44" s="28"/>
      <c r="N44" s="28"/>
      <c r="O44" s="28"/>
      <c r="P44" s="74">
        <f>SUM(D44:O44)</f>
        <v>0.42000000000000004</v>
      </c>
      <c r="Q44" s="334"/>
      <c r="R44" s="335"/>
      <c r="S44" s="335"/>
      <c r="T44" s="335"/>
      <c r="U44" s="335"/>
      <c r="V44" s="335"/>
      <c r="W44" s="335"/>
      <c r="X44" s="335"/>
      <c r="Y44" s="339"/>
      <c r="Z44" s="340"/>
      <c r="AA44" s="340"/>
      <c r="AB44" s="340"/>
      <c r="AC44" s="340"/>
      <c r="AD44" s="340"/>
      <c r="AE44" s="341"/>
    </row>
    <row r="45" spans="1:41" ht="15" customHeight="1" x14ac:dyDescent="0.25">
      <c r="A45" s="1" t="s">
        <v>102</v>
      </c>
    </row>
  </sheetData>
  <mergeCells count="75">
    <mergeCell ref="C17:AE17"/>
    <mergeCell ref="Y28:AE29"/>
    <mergeCell ref="Y30:AE30"/>
    <mergeCell ref="B20:O20"/>
    <mergeCell ref="L15:Q15"/>
    <mergeCell ref="AA15:AE15"/>
    <mergeCell ref="R15:X15"/>
    <mergeCell ref="Q28:X29"/>
    <mergeCell ref="Q30:X30"/>
    <mergeCell ref="B30:C30"/>
    <mergeCell ref="A19:AE19"/>
    <mergeCell ref="P20:AE20"/>
    <mergeCell ref="C16:AB16"/>
    <mergeCell ref="B28:C29"/>
    <mergeCell ref="A28:A29"/>
    <mergeCell ref="A17:B17"/>
    <mergeCell ref="A1:A4"/>
    <mergeCell ref="B1:AA1"/>
    <mergeCell ref="B2:AA2"/>
    <mergeCell ref="B3:AA4"/>
    <mergeCell ref="AB1:AE1"/>
    <mergeCell ref="AB2:AE2"/>
    <mergeCell ref="AB3:AE3"/>
    <mergeCell ref="AB4:AE4"/>
    <mergeCell ref="A11:B13"/>
    <mergeCell ref="D7:H9"/>
    <mergeCell ref="A15:B15"/>
    <mergeCell ref="O7:P7"/>
    <mergeCell ref="C11:AE13"/>
    <mergeCell ref="C15:K15"/>
    <mergeCell ref="M7:N7"/>
    <mergeCell ref="O8:P8"/>
    <mergeCell ref="M9:N9"/>
    <mergeCell ref="O9:P9"/>
    <mergeCell ref="I7:J9"/>
    <mergeCell ref="K7:L9"/>
    <mergeCell ref="Y15:Z15"/>
    <mergeCell ref="A7:B9"/>
    <mergeCell ref="C7:C9"/>
    <mergeCell ref="M8:N8"/>
    <mergeCell ref="D28:O28"/>
    <mergeCell ref="P28:P29"/>
    <mergeCell ref="A27:AE27"/>
    <mergeCell ref="U34:X34"/>
    <mergeCell ref="Y34:AB34"/>
    <mergeCell ref="A32:AE32"/>
    <mergeCell ref="Q33:AE33"/>
    <mergeCell ref="Q34:T34"/>
    <mergeCell ref="A33:A34"/>
    <mergeCell ref="B33:B34"/>
    <mergeCell ref="C33:C34"/>
    <mergeCell ref="D33:P33"/>
    <mergeCell ref="AC34:AE34"/>
    <mergeCell ref="A35:A36"/>
    <mergeCell ref="B35:B36"/>
    <mergeCell ref="A39:A40"/>
    <mergeCell ref="B39:B40"/>
    <mergeCell ref="A41:A42"/>
    <mergeCell ref="B41:B42"/>
    <mergeCell ref="A38:AE38"/>
    <mergeCell ref="Q40:X40"/>
    <mergeCell ref="C39:C40"/>
    <mergeCell ref="D39:P39"/>
    <mergeCell ref="Q35:T36"/>
    <mergeCell ref="U35:X36"/>
    <mergeCell ref="Y35:AB36"/>
    <mergeCell ref="AC35:AE36"/>
    <mergeCell ref="Q39:AE39"/>
    <mergeCell ref="A43:A44"/>
    <mergeCell ref="B43:B44"/>
    <mergeCell ref="Y40:AE40"/>
    <mergeCell ref="Y41:AE42"/>
    <mergeCell ref="Q43:X44"/>
    <mergeCell ref="Y43:AE44"/>
    <mergeCell ref="Q41:X42"/>
  </mergeCells>
  <dataValidations count="3">
    <dataValidation type="textLength" operator="lessThanOrEqual" allowBlank="1" showInputMessage="1" showErrorMessage="1" errorTitle="Máximo 2.000 caracteres" error="Máximo 2.000 caracteres" sqref="AC35 Q35 Y35 Q43 Q41" xr:uid="{00000000-0002-0000-0000-000000000000}">
      <formula1>2000</formula1>
    </dataValidation>
    <dataValidation type="textLength" operator="lessThanOrEqual" allowBlank="1" showInputMessage="1" showErrorMessage="1" errorTitle="Máximo 2.000 caracteres" error="Máximo 2.000 caracteres" promptTitle="2.000 caracteres" sqref="Q30:Q31" xr:uid="{00000000-0002-0000-0000-000001000000}">
      <formula1>2000</formula1>
    </dataValidation>
    <dataValidation type="list" allowBlank="1" showInputMessage="1" showErrorMessage="1" sqref="C7:C9" xr:uid="{00000000-0002-0000-0000-000002000000}">
      <formula1>$B$21:$M$21</formula1>
    </dataValidation>
  </dataValidations>
  <pageMargins left="0.25" right="0.25" top="0.75" bottom="0.75" header="0.3" footer="0.3"/>
  <pageSetup scale="20" orientation="landscape" r:id="rId1"/>
  <headerFooter>
    <oddFooter>&amp;C_x000D_&amp;1#&amp;"Calibri"&amp;10&amp;K000000 Información Pública Clasificada</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E35"/>
  <sheetViews>
    <sheetView zoomScale="60" zoomScaleNormal="60" workbookViewId="0">
      <selection activeCell="C10" sqref="C10:E10"/>
    </sheetView>
  </sheetViews>
  <sheetFormatPr baseColWidth="10" defaultColWidth="11.42578125" defaultRowHeight="15" x14ac:dyDescent="0.25"/>
  <cols>
    <col min="1" max="1" width="21" customWidth="1"/>
    <col min="2" max="4" width="20.42578125" customWidth="1"/>
    <col min="5" max="5" width="24.28515625" customWidth="1"/>
  </cols>
  <sheetData>
    <row r="1" spans="1:5" s="1" customFormat="1" ht="16.5" customHeight="1" x14ac:dyDescent="0.25">
      <c r="A1" s="705"/>
      <c r="B1" s="708" t="s">
        <v>0</v>
      </c>
      <c r="C1" s="708"/>
      <c r="D1" s="708"/>
      <c r="E1" s="83" t="s">
        <v>1</v>
      </c>
    </row>
    <row r="2" spans="1:5" s="1" customFormat="1" ht="20.25" customHeight="1" x14ac:dyDescent="0.25">
      <c r="A2" s="706"/>
      <c r="B2" s="709" t="s">
        <v>2</v>
      </c>
      <c r="C2" s="709"/>
      <c r="D2" s="709"/>
      <c r="E2" s="84" t="s">
        <v>3</v>
      </c>
    </row>
    <row r="3" spans="1:5" s="1" customFormat="1" ht="30" customHeight="1" x14ac:dyDescent="0.25">
      <c r="A3" s="706"/>
      <c r="B3" s="710" t="s">
        <v>4</v>
      </c>
      <c r="C3" s="710"/>
      <c r="D3" s="710"/>
      <c r="E3" s="84" t="s">
        <v>5</v>
      </c>
    </row>
    <row r="4" spans="1:5" s="1" customFormat="1" ht="16.5" customHeight="1" thickBot="1" x14ac:dyDescent="0.3">
      <c r="A4" s="707"/>
      <c r="B4" s="435"/>
      <c r="C4" s="435"/>
      <c r="D4" s="435"/>
      <c r="E4" s="85" t="s">
        <v>344</v>
      </c>
    </row>
    <row r="5" spans="1:5" s="1" customFormat="1" ht="9" customHeight="1" thickBot="1" x14ac:dyDescent="0.3">
      <c r="A5"/>
      <c r="B5"/>
      <c r="C5"/>
      <c r="D5"/>
      <c r="E5"/>
    </row>
    <row r="6" spans="1:5" ht="14.25" customHeight="1" x14ac:dyDescent="0.25">
      <c r="A6" s="698" t="s">
        <v>345</v>
      </c>
      <c r="B6" s="361"/>
      <c r="C6" s="361"/>
      <c r="D6" s="361"/>
      <c r="E6" s="581"/>
    </row>
    <row r="7" spans="1:5" ht="15.75" customHeight="1" thickBot="1" x14ac:dyDescent="0.3">
      <c r="A7" s="92" t="s">
        <v>346</v>
      </c>
      <c r="B7" s="93" t="s">
        <v>347</v>
      </c>
      <c r="C7" s="711" t="s">
        <v>348</v>
      </c>
      <c r="D7" s="711"/>
      <c r="E7" s="712"/>
    </row>
    <row r="8" spans="1:5" x14ac:dyDescent="0.25">
      <c r="A8" s="90"/>
      <c r="B8" s="91"/>
      <c r="C8" s="702"/>
      <c r="D8" s="703"/>
      <c r="E8" s="704"/>
    </row>
    <row r="9" spans="1:5" x14ac:dyDescent="0.25">
      <c r="A9" s="87"/>
      <c r="B9" s="86"/>
      <c r="C9" s="699"/>
      <c r="D9" s="700"/>
      <c r="E9" s="701"/>
    </row>
    <row r="10" spans="1:5" x14ac:dyDescent="0.25">
      <c r="A10" s="87"/>
      <c r="B10" s="86"/>
      <c r="C10" s="699"/>
      <c r="D10" s="700"/>
      <c r="E10" s="701"/>
    </row>
    <row r="11" spans="1:5" x14ac:dyDescent="0.25">
      <c r="A11" s="87"/>
      <c r="B11" s="86"/>
      <c r="C11" s="699"/>
      <c r="D11" s="700"/>
      <c r="E11" s="701"/>
    </row>
    <row r="12" spans="1:5" x14ac:dyDescent="0.25">
      <c r="A12" s="87"/>
      <c r="B12" s="86"/>
      <c r="C12" s="699"/>
      <c r="D12" s="700"/>
      <c r="E12" s="701"/>
    </row>
    <row r="13" spans="1:5" x14ac:dyDescent="0.25">
      <c r="A13" s="87"/>
      <c r="B13" s="86"/>
      <c r="C13" s="699"/>
      <c r="D13" s="700"/>
      <c r="E13" s="701"/>
    </row>
    <row r="14" spans="1:5" x14ac:dyDescent="0.25">
      <c r="A14" s="87"/>
      <c r="B14" s="86"/>
      <c r="C14" s="699"/>
      <c r="D14" s="700"/>
      <c r="E14" s="701"/>
    </row>
    <row r="15" spans="1:5" x14ac:dyDescent="0.25">
      <c r="A15" s="87"/>
      <c r="B15" s="86"/>
      <c r="C15" s="699"/>
      <c r="D15" s="700"/>
      <c r="E15" s="701"/>
    </row>
    <row r="16" spans="1:5" x14ac:dyDescent="0.25">
      <c r="A16" s="87"/>
      <c r="B16" s="86"/>
      <c r="C16" s="699"/>
      <c r="D16" s="700"/>
      <c r="E16" s="701"/>
    </row>
    <row r="17" spans="1:5" x14ac:dyDescent="0.25">
      <c r="A17" s="87"/>
      <c r="B17" s="86"/>
      <c r="C17" s="699"/>
      <c r="D17" s="700"/>
      <c r="E17" s="701"/>
    </row>
    <row r="18" spans="1:5" x14ac:dyDescent="0.25">
      <c r="A18" s="87"/>
      <c r="B18" s="86"/>
      <c r="C18" s="699"/>
      <c r="D18" s="700"/>
      <c r="E18" s="701"/>
    </row>
    <row r="19" spans="1:5" x14ac:dyDescent="0.25">
      <c r="A19" s="87"/>
      <c r="B19" s="86"/>
      <c r="C19" s="699"/>
      <c r="D19" s="700"/>
      <c r="E19" s="701"/>
    </row>
    <row r="20" spans="1:5" x14ac:dyDescent="0.25">
      <c r="A20" s="87"/>
      <c r="B20" s="86"/>
      <c r="C20" s="699"/>
      <c r="D20" s="700"/>
      <c r="E20" s="701"/>
    </row>
    <row r="21" spans="1:5" x14ac:dyDescent="0.25">
      <c r="A21" s="87"/>
      <c r="B21" s="86"/>
      <c r="C21" s="699"/>
      <c r="D21" s="700"/>
      <c r="E21" s="701"/>
    </row>
    <row r="22" spans="1:5" x14ac:dyDescent="0.25">
      <c r="A22" s="87"/>
      <c r="B22" s="86"/>
      <c r="C22" s="699"/>
      <c r="D22" s="700"/>
      <c r="E22" s="701"/>
    </row>
    <row r="23" spans="1:5" x14ac:dyDescent="0.25">
      <c r="A23" s="87"/>
      <c r="B23" s="86"/>
      <c r="C23" s="699"/>
      <c r="D23" s="700"/>
      <c r="E23" s="701"/>
    </row>
    <row r="24" spans="1:5" x14ac:dyDescent="0.25">
      <c r="A24" s="87"/>
      <c r="B24" s="86"/>
      <c r="C24" s="699"/>
      <c r="D24" s="700"/>
      <c r="E24" s="701"/>
    </row>
    <row r="25" spans="1:5" x14ac:dyDescent="0.25">
      <c r="A25" s="87"/>
      <c r="B25" s="86"/>
      <c r="C25" s="699"/>
      <c r="D25" s="700"/>
      <c r="E25" s="701"/>
    </row>
    <row r="26" spans="1:5" x14ac:dyDescent="0.25">
      <c r="A26" s="87"/>
      <c r="B26" s="86"/>
      <c r="C26" s="699"/>
      <c r="D26" s="700"/>
      <c r="E26" s="701"/>
    </row>
    <row r="27" spans="1:5" x14ac:dyDescent="0.25">
      <c r="A27" s="87"/>
      <c r="B27" s="86"/>
      <c r="C27" s="699"/>
      <c r="D27" s="700"/>
      <c r="E27" s="701"/>
    </row>
    <row r="28" spans="1:5" x14ac:dyDescent="0.25">
      <c r="A28" s="87"/>
      <c r="B28" s="86"/>
      <c r="C28" s="699"/>
      <c r="D28" s="700"/>
      <c r="E28" s="701"/>
    </row>
    <row r="29" spans="1:5" x14ac:dyDescent="0.25">
      <c r="A29" s="87"/>
      <c r="B29" s="86"/>
      <c r="C29" s="699"/>
      <c r="D29" s="700"/>
      <c r="E29" s="701"/>
    </row>
    <row r="30" spans="1:5" x14ac:dyDescent="0.25">
      <c r="A30" s="87"/>
      <c r="B30" s="86"/>
      <c r="C30" s="699"/>
      <c r="D30" s="700"/>
      <c r="E30" s="701"/>
    </row>
    <row r="31" spans="1:5" x14ac:dyDescent="0.25">
      <c r="A31" s="87"/>
      <c r="B31" s="86"/>
      <c r="C31" s="699"/>
      <c r="D31" s="700"/>
      <c r="E31" s="701"/>
    </row>
    <row r="32" spans="1:5" x14ac:dyDescent="0.25">
      <c r="A32" s="87"/>
      <c r="B32" s="86"/>
      <c r="C32" s="699"/>
      <c r="D32" s="700"/>
      <c r="E32" s="701"/>
    </row>
    <row r="33" spans="1:5" x14ac:dyDescent="0.25">
      <c r="A33" s="87"/>
      <c r="B33" s="86"/>
      <c r="C33" s="699"/>
      <c r="D33" s="700"/>
      <c r="E33" s="701"/>
    </row>
    <row r="34" spans="1:5" x14ac:dyDescent="0.25">
      <c r="A34" s="87"/>
      <c r="B34" s="86"/>
      <c r="C34" s="699"/>
      <c r="D34" s="700"/>
      <c r="E34" s="701"/>
    </row>
    <row r="35" spans="1:5" ht="15.75" thickBot="1" x14ac:dyDescent="0.3">
      <c r="A35" s="88"/>
      <c r="B35" s="89"/>
      <c r="C35" s="695"/>
      <c r="D35" s="696"/>
      <c r="E35" s="697"/>
    </row>
  </sheetData>
  <mergeCells count="34">
    <mergeCell ref="A1:A4"/>
    <mergeCell ref="B1:D1"/>
    <mergeCell ref="B2:D2"/>
    <mergeCell ref="B3:D4"/>
    <mergeCell ref="C7:E7"/>
    <mergeCell ref="C29:E29"/>
    <mergeCell ref="C30:E30"/>
    <mergeCell ref="C19:E19"/>
    <mergeCell ref="C20:E20"/>
    <mergeCell ref="C8:E8"/>
    <mergeCell ref="C21:E21"/>
    <mergeCell ref="C22:E22"/>
    <mergeCell ref="C9:E9"/>
    <mergeCell ref="C10:E10"/>
    <mergeCell ref="C11:E11"/>
    <mergeCell ref="C12:E12"/>
    <mergeCell ref="C13:E13"/>
    <mergeCell ref="C14:E14"/>
    <mergeCell ref="C35:E35"/>
    <mergeCell ref="A6:E6"/>
    <mergeCell ref="C25:E25"/>
    <mergeCell ref="C26:E26"/>
    <mergeCell ref="C27:E27"/>
    <mergeCell ref="C28:E28"/>
    <mergeCell ref="C23:E23"/>
    <mergeCell ref="C24:E24"/>
    <mergeCell ref="C31:E31"/>
    <mergeCell ref="C32:E32"/>
    <mergeCell ref="C33:E33"/>
    <mergeCell ref="C34:E34"/>
    <mergeCell ref="C15:E15"/>
    <mergeCell ref="C16:E16"/>
    <mergeCell ref="C17:E17"/>
    <mergeCell ref="C18:E18"/>
  </mergeCells>
  <pageMargins left="0.7" right="0.7" top="0.75" bottom="0.75" header="0.3" footer="0.3"/>
  <headerFooter>
    <oddFooter>&amp;C_x000D_&amp;1#&amp;"Calibri"&amp;10&amp;K000000 Información Pública Clasificada</oddFooter>
  </headerFooter>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6"/>
  <sheetViews>
    <sheetView zoomScale="91" workbookViewId="0">
      <selection activeCell="C28" sqref="C28"/>
    </sheetView>
  </sheetViews>
  <sheetFormatPr baseColWidth="10" defaultColWidth="11.42578125" defaultRowHeight="15" x14ac:dyDescent="0.25"/>
  <cols>
    <col min="1" max="1" width="44.140625" style="31" customWidth="1"/>
    <col min="2" max="2" width="61.85546875" style="31" customWidth="1"/>
    <col min="3" max="3" width="61.140625" style="31" customWidth="1"/>
    <col min="4" max="4" width="81" style="31" customWidth="1"/>
    <col min="5" max="5" width="32.85546875" style="56" customWidth="1"/>
    <col min="6" max="6" width="19" style="31" customWidth="1"/>
    <col min="7" max="7" width="29.42578125" style="31" customWidth="1"/>
    <col min="8" max="8" width="36.28515625" style="31" customWidth="1"/>
    <col min="9" max="9" width="40" style="31" customWidth="1"/>
    <col min="10" max="16384" width="11.42578125" style="31"/>
  </cols>
  <sheetData>
    <row r="1" spans="1:9" s="44" customFormat="1" x14ac:dyDescent="0.25">
      <c r="A1" s="43" t="s">
        <v>349</v>
      </c>
      <c r="B1" s="43" t="s">
        <v>350</v>
      </c>
      <c r="C1" s="43" t="s">
        <v>351</v>
      </c>
      <c r="D1" s="43" t="s">
        <v>352</v>
      </c>
      <c r="E1" s="43" t="s">
        <v>353</v>
      </c>
      <c r="F1" s="43" t="s">
        <v>354</v>
      </c>
      <c r="G1" s="43" t="s">
        <v>355</v>
      </c>
      <c r="H1" s="43" t="s">
        <v>301</v>
      </c>
      <c r="I1" s="43" t="s">
        <v>356</v>
      </c>
    </row>
    <row r="2" spans="1:9" s="44" customFormat="1" x14ac:dyDescent="0.25">
      <c r="A2" s="45" t="s">
        <v>357</v>
      </c>
      <c r="B2" s="40" t="s">
        <v>358</v>
      </c>
      <c r="C2" s="45" t="s">
        <v>359</v>
      </c>
      <c r="D2" s="46" t="s">
        <v>360</v>
      </c>
      <c r="E2" s="41" t="s">
        <v>361</v>
      </c>
      <c r="F2" s="47" t="s">
        <v>362</v>
      </c>
      <c r="G2" s="48" t="s">
        <v>363</v>
      </c>
      <c r="H2" s="48" t="s">
        <v>364</v>
      </c>
      <c r="I2" s="47" t="s">
        <v>365</v>
      </c>
    </row>
    <row r="3" spans="1:9" x14ac:dyDescent="0.25">
      <c r="A3" s="45" t="s">
        <v>366</v>
      </c>
      <c r="B3" s="40" t="s">
        <v>367</v>
      </c>
      <c r="C3" s="45" t="s">
        <v>368</v>
      </c>
      <c r="D3" s="49" t="s">
        <v>369</v>
      </c>
      <c r="E3" s="41" t="s">
        <v>370</v>
      </c>
      <c r="F3" s="47" t="s">
        <v>371</v>
      </c>
      <c r="G3" s="48" t="s">
        <v>372</v>
      </c>
      <c r="H3" s="48" t="s">
        <v>310</v>
      </c>
      <c r="I3" s="47" t="s">
        <v>373</v>
      </c>
    </row>
    <row r="4" spans="1:9" x14ac:dyDescent="0.25">
      <c r="A4" s="45" t="s">
        <v>374</v>
      </c>
      <c r="B4" s="40" t="s">
        <v>375</v>
      </c>
      <c r="C4" s="45" t="s">
        <v>376</v>
      </c>
      <c r="D4" s="49" t="s">
        <v>377</v>
      </c>
      <c r="E4" s="41" t="s">
        <v>378</v>
      </c>
      <c r="F4" s="47" t="s">
        <v>379</v>
      </c>
      <c r="G4" s="48" t="s">
        <v>380</v>
      </c>
      <c r="H4" s="48" t="s">
        <v>305</v>
      </c>
      <c r="I4" s="47" t="s">
        <v>381</v>
      </c>
    </row>
    <row r="5" spans="1:9" x14ac:dyDescent="0.25">
      <c r="A5" s="45" t="s">
        <v>382</v>
      </c>
      <c r="B5" s="40" t="s">
        <v>383</v>
      </c>
      <c r="C5" s="45" t="s">
        <v>384</v>
      </c>
      <c r="D5" s="49" t="s">
        <v>385</v>
      </c>
      <c r="E5" s="41" t="s">
        <v>386</v>
      </c>
      <c r="F5" s="47" t="s">
        <v>387</v>
      </c>
      <c r="G5" s="48" t="s">
        <v>388</v>
      </c>
      <c r="H5" s="48" t="s">
        <v>306</v>
      </c>
      <c r="I5" s="47" t="s">
        <v>389</v>
      </c>
    </row>
    <row r="6" spans="1:9" ht="30" x14ac:dyDescent="0.25">
      <c r="A6" s="45" t="s">
        <v>390</v>
      </c>
      <c r="B6" s="40" t="s">
        <v>391</v>
      </c>
      <c r="C6" s="45" t="s">
        <v>392</v>
      </c>
      <c r="D6" s="49" t="s">
        <v>393</v>
      </c>
      <c r="E6" s="41" t="s">
        <v>394</v>
      </c>
      <c r="G6" s="48" t="s">
        <v>395</v>
      </c>
      <c r="H6" s="48" t="s">
        <v>307</v>
      </c>
      <c r="I6" s="47" t="s">
        <v>396</v>
      </c>
    </row>
    <row r="7" spans="1:9" ht="30" x14ac:dyDescent="0.25">
      <c r="B7" s="40" t="s">
        <v>397</v>
      </c>
      <c r="C7" s="45" t="s">
        <v>398</v>
      </c>
      <c r="D7" s="49" t="s">
        <v>399</v>
      </c>
      <c r="E7" s="47" t="s">
        <v>400</v>
      </c>
      <c r="G7" s="41" t="s">
        <v>316</v>
      </c>
      <c r="H7" s="48" t="s">
        <v>308</v>
      </c>
      <c r="I7" s="47" t="s">
        <v>401</v>
      </c>
    </row>
    <row r="8" spans="1:9" ht="30" x14ac:dyDescent="0.25">
      <c r="A8" s="50"/>
      <c r="B8" s="40" t="s">
        <v>402</v>
      </c>
      <c r="C8" s="45" t="s">
        <v>403</v>
      </c>
      <c r="D8" s="49" t="s">
        <v>404</v>
      </c>
      <c r="E8" s="47" t="s">
        <v>405</v>
      </c>
      <c r="I8" s="47" t="s">
        <v>406</v>
      </c>
    </row>
    <row r="9" spans="1:9" ht="32.1" customHeight="1" x14ac:dyDescent="0.25">
      <c r="A9" s="50"/>
      <c r="B9" s="40" t="s">
        <v>407</v>
      </c>
      <c r="C9" s="45" t="s">
        <v>408</v>
      </c>
      <c r="D9" s="49" t="s">
        <v>409</v>
      </c>
      <c r="E9" s="47" t="s">
        <v>410</v>
      </c>
      <c r="I9" s="47" t="s">
        <v>411</v>
      </c>
    </row>
    <row r="10" spans="1:9" x14ac:dyDescent="0.25">
      <c r="A10" s="50"/>
      <c r="B10" s="40" t="s">
        <v>412</v>
      </c>
      <c r="C10" s="45" t="s">
        <v>413</v>
      </c>
      <c r="D10" s="49" t="s">
        <v>414</v>
      </c>
      <c r="E10" s="47" t="s">
        <v>415</v>
      </c>
      <c r="I10" s="47" t="s">
        <v>416</v>
      </c>
    </row>
    <row r="11" spans="1:9" x14ac:dyDescent="0.25">
      <c r="A11" s="50"/>
      <c r="B11" s="40" t="s">
        <v>417</v>
      </c>
      <c r="C11" s="45" t="s">
        <v>418</v>
      </c>
      <c r="D11" s="49" t="s">
        <v>419</v>
      </c>
      <c r="E11" s="47" t="s">
        <v>420</v>
      </c>
      <c r="I11" s="47" t="s">
        <v>421</v>
      </c>
    </row>
    <row r="12" spans="1:9" ht="30" x14ac:dyDescent="0.25">
      <c r="A12" s="50"/>
      <c r="B12" s="40" t="s">
        <v>422</v>
      </c>
      <c r="C12" s="45" t="s">
        <v>423</v>
      </c>
      <c r="D12" s="49" t="s">
        <v>424</v>
      </c>
      <c r="E12" s="47" t="s">
        <v>425</v>
      </c>
      <c r="I12" s="47" t="s">
        <v>426</v>
      </c>
    </row>
    <row r="13" spans="1:9" x14ac:dyDescent="0.25">
      <c r="A13" s="50"/>
      <c r="B13" s="139" t="s">
        <v>427</v>
      </c>
      <c r="D13" s="49" t="s">
        <v>428</v>
      </c>
      <c r="E13" s="47" t="s">
        <v>429</v>
      </c>
      <c r="I13" s="47" t="s">
        <v>430</v>
      </c>
    </row>
    <row r="14" spans="1:9" x14ac:dyDescent="0.25">
      <c r="A14" s="50"/>
      <c r="B14" s="40" t="s">
        <v>431</v>
      </c>
      <c r="C14" s="50"/>
      <c r="D14" s="49" t="s">
        <v>432</v>
      </c>
      <c r="E14" s="47" t="s">
        <v>433</v>
      </c>
    </row>
    <row r="15" spans="1:9" x14ac:dyDescent="0.25">
      <c r="A15" s="50"/>
      <c r="B15" s="40" t="s">
        <v>434</v>
      </c>
      <c r="C15" s="50"/>
      <c r="D15" s="49" t="s">
        <v>435</v>
      </c>
      <c r="E15" s="47" t="s">
        <v>436</v>
      </c>
    </row>
    <row r="16" spans="1:9" x14ac:dyDescent="0.25">
      <c r="A16" s="50"/>
      <c r="B16" s="40" t="s">
        <v>437</v>
      </c>
      <c r="C16" s="50"/>
      <c r="D16" s="49" t="s">
        <v>438</v>
      </c>
      <c r="E16" s="51"/>
    </row>
    <row r="17" spans="1:5" x14ac:dyDescent="0.25">
      <c r="A17" s="50"/>
      <c r="B17" s="40" t="s">
        <v>439</v>
      </c>
      <c r="C17" s="50"/>
      <c r="D17" s="49" t="s">
        <v>440</v>
      </c>
      <c r="E17" s="51"/>
    </row>
    <row r="18" spans="1:5" x14ac:dyDescent="0.25">
      <c r="A18" s="50"/>
      <c r="B18" s="40" t="s">
        <v>441</v>
      </c>
      <c r="C18" s="50"/>
      <c r="D18" s="49" t="s">
        <v>442</v>
      </c>
      <c r="E18" s="51"/>
    </row>
    <row r="19" spans="1:5" x14ac:dyDescent="0.25">
      <c r="A19" s="50"/>
      <c r="B19" s="40" t="s">
        <v>443</v>
      </c>
      <c r="C19" s="50"/>
      <c r="D19" s="49" t="s">
        <v>444</v>
      </c>
      <c r="E19" s="51"/>
    </row>
    <row r="20" spans="1:5" x14ac:dyDescent="0.25">
      <c r="A20" s="50"/>
      <c r="B20" s="40" t="s">
        <v>445</v>
      </c>
      <c r="C20" s="50"/>
      <c r="D20" s="49" t="s">
        <v>446</v>
      </c>
      <c r="E20" s="51"/>
    </row>
    <row r="21" spans="1:5" x14ac:dyDescent="0.25">
      <c r="B21" s="40" t="s">
        <v>447</v>
      </c>
      <c r="D21" s="49" t="s">
        <v>448</v>
      </c>
      <c r="E21" s="51"/>
    </row>
    <row r="22" spans="1:5" x14ac:dyDescent="0.25">
      <c r="B22" s="40" t="s">
        <v>449</v>
      </c>
      <c r="D22" s="49" t="s">
        <v>450</v>
      </c>
      <c r="E22" s="51"/>
    </row>
    <row r="23" spans="1:5" x14ac:dyDescent="0.25">
      <c r="B23" s="40" t="s">
        <v>451</v>
      </c>
      <c r="D23" s="49" t="s">
        <v>452</v>
      </c>
      <c r="E23" s="51"/>
    </row>
    <row r="24" spans="1:5" x14ac:dyDescent="0.25">
      <c r="D24" s="52" t="s">
        <v>453</v>
      </c>
      <c r="E24" s="52" t="s">
        <v>454</v>
      </c>
    </row>
    <row r="25" spans="1:5" x14ac:dyDescent="0.25">
      <c r="D25" s="53" t="s">
        <v>455</v>
      </c>
      <c r="E25" s="47" t="s">
        <v>456</v>
      </c>
    </row>
    <row r="26" spans="1:5" x14ac:dyDescent="0.25">
      <c r="D26" s="53" t="s">
        <v>457</v>
      </c>
      <c r="E26" s="47" t="s">
        <v>458</v>
      </c>
    </row>
    <row r="27" spans="1:5" x14ac:dyDescent="0.25">
      <c r="D27" s="713" t="s">
        <v>459</v>
      </c>
      <c r="E27" s="47" t="s">
        <v>460</v>
      </c>
    </row>
    <row r="28" spans="1:5" x14ac:dyDescent="0.25">
      <c r="D28" s="714"/>
      <c r="E28" s="47" t="s">
        <v>461</v>
      </c>
    </row>
    <row r="29" spans="1:5" x14ac:dyDescent="0.25">
      <c r="D29" s="714"/>
      <c r="E29" s="47" t="s">
        <v>462</v>
      </c>
    </row>
    <row r="30" spans="1:5" x14ac:dyDescent="0.25">
      <c r="D30" s="715"/>
      <c r="E30" s="47" t="s">
        <v>463</v>
      </c>
    </row>
    <row r="31" spans="1:5" x14ac:dyDescent="0.25">
      <c r="D31" s="53" t="s">
        <v>464</v>
      </c>
      <c r="E31" s="47" t="s">
        <v>465</v>
      </c>
    </row>
    <row r="32" spans="1:5" x14ac:dyDescent="0.25">
      <c r="D32" s="53" t="s">
        <v>466</v>
      </c>
      <c r="E32" s="47" t="s">
        <v>467</v>
      </c>
    </row>
    <row r="33" spans="4:5" x14ac:dyDescent="0.25">
      <c r="D33" s="53" t="s">
        <v>468</v>
      </c>
      <c r="E33" s="47" t="s">
        <v>469</v>
      </c>
    </row>
    <row r="34" spans="4:5" x14ac:dyDescent="0.25">
      <c r="D34" s="53" t="s">
        <v>470</v>
      </c>
      <c r="E34" s="47" t="s">
        <v>471</v>
      </c>
    </row>
    <row r="35" spans="4:5" x14ac:dyDescent="0.25">
      <c r="D35" s="53" t="s">
        <v>472</v>
      </c>
      <c r="E35" s="47" t="s">
        <v>473</v>
      </c>
    </row>
    <row r="36" spans="4:5" x14ac:dyDescent="0.25">
      <c r="D36" s="53" t="s">
        <v>474</v>
      </c>
      <c r="E36" s="47" t="s">
        <v>475</v>
      </c>
    </row>
    <row r="37" spans="4:5" x14ac:dyDescent="0.25">
      <c r="D37" s="53" t="s">
        <v>476</v>
      </c>
      <c r="E37" s="47" t="s">
        <v>477</v>
      </c>
    </row>
    <row r="38" spans="4:5" x14ac:dyDescent="0.25">
      <c r="D38" s="53" t="s">
        <v>478</v>
      </c>
      <c r="E38" s="47" t="s">
        <v>479</v>
      </c>
    </row>
    <row r="39" spans="4:5" x14ac:dyDescent="0.25">
      <c r="D39" s="54" t="s">
        <v>480</v>
      </c>
      <c r="E39" s="47" t="s">
        <v>481</v>
      </c>
    </row>
    <row r="40" spans="4:5" x14ac:dyDescent="0.25">
      <c r="D40" s="54" t="s">
        <v>482</v>
      </c>
      <c r="E40" s="47" t="s">
        <v>483</v>
      </c>
    </row>
    <row r="41" spans="4:5" x14ac:dyDescent="0.25">
      <c r="D41" s="53" t="s">
        <v>484</v>
      </c>
      <c r="E41" s="47" t="s">
        <v>485</v>
      </c>
    </row>
    <row r="42" spans="4:5" x14ac:dyDescent="0.25">
      <c r="D42" s="53" t="s">
        <v>486</v>
      </c>
      <c r="E42" s="47" t="s">
        <v>487</v>
      </c>
    </row>
    <row r="43" spans="4:5" x14ac:dyDescent="0.25">
      <c r="D43" s="54" t="s">
        <v>488</v>
      </c>
      <c r="E43" s="47" t="s">
        <v>489</v>
      </c>
    </row>
    <row r="44" spans="4:5" x14ac:dyDescent="0.25">
      <c r="D44" s="55" t="s">
        <v>490</v>
      </c>
      <c r="E44" s="47" t="s">
        <v>491</v>
      </c>
    </row>
    <row r="45" spans="4:5" x14ac:dyDescent="0.25">
      <c r="D45" s="49" t="s">
        <v>492</v>
      </c>
      <c r="E45" s="47" t="s">
        <v>493</v>
      </c>
    </row>
    <row r="46" spans="4:5" x14ac:dyDescent="0.25">
      <c r="D46" s="49" t="s">
        <v>494</v>
      </c>
      <c r="E46" s="47" t="s">
        <v>495</v>
      </c>
    </row>
    <row r="47" spans="4:5" x14ac:dyDescent="0.25">
      <c r="D47" s="49" t="s">
        <v>496</v>
      </c>
      <c r="E47" s="47" t="s">
        <v>497</v>
      </c>
    </row>
    <row r="48" spans="4:5" x14ac:dyDescent="0.25">
      <c r="D48" s="49" t="s">
        <v>498</v>
      </c>
      <c r="E48" s="47" t="s">
        <v>499</v>
      </c>
    </row>
    <row r="49" spans="4:4" x14ac:dyDescent="0.25">
      <c r="D49" s="52" t="s">
        <v>500</v>
      </c>
    </row>
    <row r="50" spans="4:4" x14ac:dyDescent="0.25">
      <c r="D50" s="49" t="s">
        <v>501</v>
      </c>
    </row>
    <row r="51" spans="4:4" x14ac:dyDescent="0.25">
      <c r="D51" s="49" t="s">
        <v>502</v>
      </c>
    </row>
    <row r="52" spans="4:4" x14ac:dyDescent="0.25">
      <c r="D52" s="52" t="s">
        <v>503</v>
      </c>
    </row>
    <row r="53" spans="4:4" x14ac:dyDescent="0.25">
      <c r="D53" s="55" t="s">
        <v>504</v>
      </c>
    </row>
    <row r="54" spans="4:4" x14ac:dyDescent="0.25">
      <c r="D54" s="55" t="s">
        <v>505</v>
      </c>
    </row>
    <row r="55" spans="4:4" x14ac:dyDescent="0.25">
      <c r="D55" s="55" t="s">
        <v>506</v>
      </c>
    </row>
    <row r="56" spans="4:4" x14ac:dyDescent="0.25">
      <c r="D56" s="55" t="s">
        <v>507</v>
      </c>
    </row>
  </sheetData>
  <mergeCells count="1">
    <mergeCell ref="D27:D30"/>
  </mergeCells>
  <pageMargins left="0.7" right="0.7" top="0.75" bottom="0.75" header="0.3" footer="0.3"/>
  <pageSetup scale="27" orientation="landscape" r:id="rId1"/>
  <headerFooter>
    <oddFooter>&amp;C_x000D_&amp;1#&amp;"Calibri"&amp;10&amp;K000000 Información Pública Clasificada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AP47"/>
  <sheetViews>
    <sheetView zoomScale="60" zoomScaleNormal="60" workbookViewId="0">
      <selection activeCell="B1" sqref="B1:AA1"/>
    </sheetView>
  </sheetViews>
  <sheetFormatPr baseColWidth="10" defaultColWidth="10.85546875" defaultRowHeight="15" x14ac:dyDescent="0.25"/>
  <cols>
    <col min="1" max="1" width="38.42578125" style="1" customWidth="1"/>
    <col min="2" max="2" width="20.42578125" style="1" customWidth="1"/>
    <col min="3" max="14" width="20.7109375" style="1" customWidth="1"/>
    <col min="15" max="15" width="20.42578125" style="1" customWidth="1"/>
    <col min="16" max="16" width="32.42578125" style="1" customWidth="1"/>
    <col min="17" max="23" width="18.140625" style="1" customWidth="1"/>
    <col min="24" max="24" width="30" style="1" customWidth="1"/>
    <col min="25" max="27" width="18.140625" style="1" customWidth="1"/>
    <col min="28" max="28" width="22.7109375" style="1" customWidth="1"/>
    <col min="29" max="29" width="19" style="1" customWidth="1"/>
    <col min="30" max="30" width="19.42578125" style="1" customWidth="1"/>
    <col min="31" max="31" width="28.7109375" style="1" customWidth="1"/>
    <col min="32" max="32" width="22.85546875" style="1" customWidth="1"/>
    <col min="33" max="33" width="18.42578125" style="1" bestFit="1" customWidth="1"/>
    <col min="34" max="34" width="8.42578125" style="1" customWidth="1"/>
    <col min="35" max="35" width="18.42578125" style="1" bestFit="1" customWidth="1"/>
    <col min="36" max="36" width="5.7109375" style="1" customWidth="1"/>
    <col min="37" max="37" width="18.42578125" style="1" bestFit="1" customWidth="1"/>
    <col min="38" max="38" width="4.7109375" style="1" customWidth="1"/>
    <col min="39" max="39" width="23" style="1" bestFit="1" customWidth="1"/>
    <col min="40" max="40" width="10.85546875" style="1"/>
    <col min="41" max="41" width="18.42578125" style="1" bestFit="1" customWidth="1"/>
    <col min="42" max="42" width="16.140625" style="1" customWidth="1"/>
    <col min="43" max="16384" width="10.85546875" style="1"/>
  </cols>
  <sheetData>
    <row r="1" spans="1:31" ht="32.25" customHeight="1" thickBot="1" x14ac:dyDescent="0.3">
      <c r="A1" s="425"/>
      <c r="B1" s="428" t="s">
        <v>0</v>
      </c>
      <c r="C1" s="429"/>
      <c r="D1" s="429"/>
      <c r="E1" s="429"/>
      <c r="F1" s="429"/>
      <c r="G1" s="429"/>
      <c r="H1" s="429"/>
      <c r="I1" s="429"/>
      <c r="J1" s="429"/>
      <c r="K1" s="429"/>
      <c r="L1" s="429"/>
      <c r="M1" s="429"/>
      <c r="N1" s="429"/>
      <c r="O1" s="429"/>
      <c r="P1" s="429"/>
      <c r="Q1" s="429"/>
      <c r="R1" s="429"/>
      <c r="S1" s="429"/>
      <c r="T1" s="429"/>
      <c r="U1" s="429"/>
      <c r="V1" s="429"/>
      <c r="W1" s="429"/>
      <c r="X1" s="429"/>
      <c r="Y1" s="429"/>
      <c r="Z1" s="429"/>
      <c r="AA1" s="430"/>
      <c r="AB1" s="437" t="s">
        <v>1</v>
      </c>
      <c r="AC1" s="438"/>
      <c r="AD1" s="438"/>
      <c r="AE1" s="439"/>
    </row>
    <row r="2" spans="1:31" ht="30.75" customHeight="1" thickBot="1" x14ac:dyDescent="0.3">
      <c r="A2" s="426"/>
      <c r="B2" s="428" t="s">
        <v>2</v>
      </c>
      <c r="C2" s="429"/>
      <c r="D2" s="429"/>
      <c r="E2" s="429"/>
      <c r="F2" s="429"/>
      <c r="G2" s="429"/>
      <c r="H2" s="429"/>
      <c r="I2" s="429"/>
      <c r="J2" s="429"/>
      <c r="K2" s="429"/>
      <c r="L2" s="429"/>
      <c r="M2" s="429"/>
      <c r="N2" s="429"/>
      <c r="O2" s="429"/>
      <c r="P2" s="429"/>
      <c r="Q2" s="429"/>
      <c r="R2" s="429"/>
      <c r="S2" s="429"/>
      <c r="T2" s="429"/>
      <c r="U2" s="429"/>
      <c r="V2" s="429"/>
      <c r="W2" s="429"/>
      <c r="X2" s="429"/>
      <c r="Y2" s="429"/>
      <c r="Z2" s="429"/>
      <c r="AA2" s="430"/>
      <c r="AB2" s="437" t="s">
        <v>3</v>
      </c>
      <c r="AC2" s="438"/>
      <c r="AD2" s="438"/>
      <c r="AE2" s="439"/>
    </row>
    <row r="3" spans="1:31" ht="24" customHeight="1" thickBot="1" x14ac:dyDescent="0.3">
      <c r="A3" s="426"/>
      <c r="B3" s="431" t="s">
        <v>4</v>
      </c>
      <c r="C3" s="432"/>
      <c r="D3" s="432"/>
      <c r="E3" s="432"/>
      <c r="F3" s="432"/>
      <c r="G3" s="432"/>
      <c r="H3" s="432"/>
      <c r="I3" s="432"/>
      <c r="J3" s="432"/>
      <c r="K3" s="432"/>
      <c r="L3" s="432"/>
      <c r="M3" s="432"/>
      <c r="N3" s="432"/>
      <c r="O3" s="432"/>
      <c r="P3" s="432"/>
      <c r="Q3" s="432"/>
      <c r="R3" s="432"/>
      <c r="S3" s="432"/>
      <c r="T3" s="432"/>
      <c r="U3" s="432"/>
      <c r="V3" s="432"/>
      <c r="W3" s="432"/>
      <c r="X3" s="432"/>
      <c r="Y3" s="432"/>
      <c r="Z3" s="432"/>
      <c r="AA3" s="433"/>
      <c r="AB3" s="437" t="s">
        <v>5</v>
      </c>
      <c r="AC3" s="438"/>
      <c r="AD3" s="438"/>
      <c r="AE3" s="439"/>
    </row>
    <row r="4" spans="1:31" ht="21.75" customHeight="1" thickBot="1" x14ac:dyDescent="0.3">
      <c r="A4" s="427"/>
      <c r="B4" s="434"/>
      <c r="C4" s="435"/>
      <c r="D4" s="435"/>
      <c r="E4" s="435"/>
      <c r="F4" s="435"/>
      <c r="G4" s="435"/>
      <c r="H4" s="435"/>
      <c r="I4" s="435"/>
      <c r="J4" s="435"/>
      <c r="K4" s="435"/>
      <c r="L4" s="435"/>
      <c r="M4" s="435"/>
      <c r="N4" s="435"/>
      <c r="O4" s="435"/>
      <c r="P4" s="435"/>
      <c r="Q4" s="435"/>
      <c r="R4" s="435"/>
      <c r="S4" s="435"/>
      <c r="T4" s="435"/>
      <c r="U4" s="435"/>
      <c r="V4" s="435"/>
      <c r="W4" s="435"/>
      <c r="X4" s="435"/>
      <c r="Y4" s="435"/>
      <c r="Z4" s="435"/>
      <c r="AA4" s="436"/>
      <c r="AB4" s="440" t="s">
        <v>6</v>
      </c>
      <c r="AC4" s="441"/>
      <c r="AD4" s="441"/>
      <c r="AE4" s="442"/>
    </row>
    <row r="5" spans="1:31" ht="9" customHeight="1" thickBot="1" x14ac:dyDescent="0.3">
      <c r="A5" s="2"/>
      <c r="B5" s="69"/>
      <c r="C5" s="70"/>
      <c r="D5" s="3"/>
      <c r="E5" s="3"/>
      <c r="F5" s="3"/>
      <c r="G5" s="3"/>
      <c r="H5" s="3"/>
      <c r="I5" s="3"/>
      <c r="J5" s="3"/>
      <c r="K5" s="3"/>
      <c r="L5" s="3"/>
      <c r="M5" s="3"/>
      <c r="N5" s="3"/>
      <c r="O5" s="3"/>
      <c r="P5" s="3"/>
      <c r="Q5" s="3"/>
      <c r="R5" s="3"/>
      <c r="S5" s="3"/>
      <c r="T5" s="3"/>
      <c r="U5" s="3"/>
      <c r="V5" s="3"/>
      <c r="W5" s="3"/>
      <c r="X5" s="3"/>
      <c r="Y5" s="3"/>
      <c r="Z5" s="4"/>
      <c r="AA5" s="3"/>
      <c r="AB5" s="3"/>
      <c r="AD5" s="6"/>
      <c r="AE5" s="7"/>
    </row>
    <row r="6" spans="1:31" ht="9" customHeight="1" x14ac:dyDescent="0.25">
      <c r="A6" s="5"/>
      <c r="B6" s="3"/>
      <c r="C6" s="3"/>
      <c r="D6" s="3"/>
      <c r="E6" s="3"/>
      <c r="F6" s="3"/>
      <c r="G6" s="3"/>
      <c r="H6" s="3"/>
      <c r="I6" s="3"/>
      <c r="J6" s="3"/>
      <c r="K6" s="3"/>
      <c r="L6" s="3"/>
      <c r="M6" s="3"/>
      <c r="N6" s="3"/>
      <c r="O6" s="3"/>
      <c r="P6" s="3"/>
      <c r="Q6" s="3"/>
      <c r="R6" s="3"/>
      <c r="S6" s="3"/>
      <c r="T6" s="3"/>
      <c r="U6" s="3"/>
      <c r="V6" s="3"/>
      <c r="W6" s="3"/>
      <c r="X6" s="3"/>
      <c r="Y6" s="3"/>
      <c r="Z6" s="4"/>
      <c r="AA6" s="3"/>
      <c r="AB6" s="3"/>
      <c r="AD6" s="6"/>
      <c r="AE6" s="7"/>
    </row>
    <row r="7" spans="1:31" ht="15" customHeight="1" x14ac:dyDescent="0.25">
      <c r="A7" s="382" t="s">
        <v>7</v>
      </c>
      <c r="B7" s="383"/>
      <c r="C7" s="420" t="s">
        <v>8</v>
      </c>
      <c r="D7" s="382" t="s">
        <v>9</v>
      </c>
      <c r="E7" s="388"/>
      <c r="F7" s="388"/>
      <c r="G7" s="388"/>
      <c r="H7" s="383"/>
      <c r="I7" s="412">
        <v>45386</v>
      </c>
      <c r="J7" s="413"/>
      <c r="K7" s="382" t="s">
        <v>10</v>
      </c>
      <c r="L7" s="383"/>
      <c r="M7" s="404" t="s">
        <v>11</v>
      </c>
      <c r="N7" s="405"/>
      <c r="O7" s="393"/>
      <c r="P7" s="394"/>
      <c r="Q7" s="3"/>
      <c r="R7" s="3"/>
      <c r="S7" s="3"/>
      <c r="T7" s="3"/>
      <c r="U7" s="3"/>
      <c r="V7" s="3"/>
      <c r="W7" s="3"/>
      <c r="X7" s="3"/>
      <c r="Y7" s="3"/>
      <c r="Z7" s="4"/>
      <c r="AA7" s="3"/>
      <c r="AB7" s="3"/>
      <c r="AD7" s="6"/>
      <c r="AE7" s="7"/>
    </row>
    <row r="8" spans="1:31" ht="15" customHeight="1" x14ac:dyDescent="0.25">
      <c r="A8" s="384"/>
      <c r="B8" s="385"/>
      <c r="C8" s="421"/>
      <c r="D8" s="384"/>
      <c r="E8" s="389"/>
      <c r="F8" s="389"/>
      <c r="G8" s="389"/>
      <c r="H8" s="385"/>
      <c r="I8" s="414"/>
      <c r="J8" s="415"/>
      <c r="K8" s="384"/>
      <c r="L8" s="385"/>
      <c r="M8" s="423" t="s">
        <v>12</v>
      </c>
      <c r="N8" s="424"/>
      <c r="O8" s="406"/>
      <c r="P8" s="407"/>
      <c r="Q8" s="3"/>
      <c r="R8" s="3"/>
      <c r="S8" s="3"/>
      <c r="T8" s="3"/>
      <c r="U8" s="3"/>
      <c r="V8" s="3"/>
      <c r="W8" s="3"/>
      <c r="X8" s="3"/>
      <c r="Y8" s="3"/>
      <c r="Z8" s="4"/>
      <c r="AA8" s="3"/>
      <c r="AB8" s="3"/>
      <c r="AD8" s="6"/>
      <c r="AE8" s="7"/>
    </row>
    <row r="9" spans="1:31" ht="15.75" customHeight="1" x14ac:dyDescent="0.25">
      <c r="A9" s="386"/>
      <c r="B9" s="387"/>
      <c r="C9" s="422"/>
      <c r="D9" s="386"/>
      <c r="E9" s="390"/>
      <c r="F9" s="390"/>
      <c r="G9" s="390"/>
      <c r="H9" s="387"/>
      <c r="I9" s="416"/>
      <c r="J9" s="417"/>
      <c r="K9" s="386"/>
      <c r="L9" s="387"/>
      <c r="M9" s="408" t="s">
        <v>13</v>
      </c>
      <c r="N9" s="409"/>
      <c r="O9" s="410" t="s">
        <v>14</v>
      </c>
      <c r="P9" s="411"/>
      <c r="Q9" s="3"/>
      <c r="R9" s="3"/>
      <c r="S9" s="3"/>
      <c r="T9" s="3"/>
      <c r="U9" s="3"/>
      <c r="V9" s="3"/>
      <c r="W9" s="3"/>
      <c r="X9" s="3"/>
      <c r="Y9" s="3"/>
      <c r="Z9" s="4"/>
      <c r="AA9" s="3"/>
      <c r="AB9" s="3"/>
      <c r="AD9" s="6"/>
      <c r="AE9" s="7"/>
    </row>
    <row r="10" spans="1:31" ht="15" customHeight="1" x14ac:dyDescent="0.25">
      <c r="A10" s="60"/>
      <c r="B10" s="61"/>
      <c r="C10" s="61"/>
      <c r="D10" s="8"/>
      <c r="E10" s="8"/>
      <c r="F10" s="8"/>
      <c r="G10" s="8"/>
      <c r="H10" s="8"/>
      <c r="I10" s="57"/>
      <c r="J10" s="57"/>
      <c r="K10" s="8"/>
      <c r="L10" s="8"/>
      <c r="M10" s="58"/>
      <c r="N10" s="58"/>
      <c r="O10" s="59"/>
      <c r="P10" s="59"/>
      <c r="Q10" s="61"/>
      <c r="R10" s="61"/>
      <c r="S10" s="61"/>
      <c r="T10" s="61"/>
      <c r="U10" s="61"/>
      <c r="V10" s="61"/>
      <c r="W10" s="61"/>
      <c r="X10" s="61"/>
      <c r="Y10" s="61"/>
      <c r="Z10" s="62"/>
      <c r="AA10" s="61"/>
      <c r="AB10" s="61"/>
      <c r="AD10" s="63"/>
      <c r="AE10" s="64"/>
    </row>
    <row r="11" spans="1:31" ht="15" customHeight="1" x14ac:dyDescent="0.25">
      <c r="A11" s="382" t="s">
        <v>15</v>
      </c>
      <c r="B11" s="383"/>
      <c r="C11" s="354" t="s">
        <v>16</v>
      </c>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6"/>
    </row>
    <row r="12" spans="1:31" ht="15" customHeight="1" x14ac:dyDescent="0.25">
      <c r="A12" s="384"/>
      <c r="B12" s="385"/>
      <c r="C12" s="395"/>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7"/>
    </row>
    <row r="13" spans="1:31" ht="15" customHeight="1" thickBot="1" x14ac:dyDescent="0.3">
      <c r="A13" s="386"/>
      <c r="B13" s="387"/>
      <c r="C13" s="398"/>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400"/>
    </row>
    <row r="14" spans="1:31" ht="9" customHeight="1" thickBot="1" x14ac:dyDescent="0.3">
      <c r="A14" s="10"/>
      <c r="B14" s="11"/>
      <c r="C14" s="12"/>
      <c r="D14" s="12"/>
      <c r="E14" s="12"/>
      <c r="F14" s="12"/>
      <c r="G14" s="12"/>
      <c r="H14" s="12"/>
      <c r="I14" s="12"/>
      <c r="J14" s="12"/>
      <c r="K14" s="12"/>
      <c r="L14" s="12"/>
      <c r="M14" s="13"/>
      <c r="N14" s="13"/>
      <c r="O14" s="13"/>
      <c r="P14" s="13"/>
      <c r="Q14" s="13"/>
      <c r="R14" s="14"/>
      <c r="S14" s="14"/>
      <c r="T14" s="14"/>
      <c r="U14" s="14"/>
      <c r="V14" s="14"/>
      <c r="W14" s="14"/>
      <c r="X14" s="14"/>
      <c r="Y14" s="8"/>
      <c r="Z14" s="8"/>
      <c r="AA14" s="8"/>
      <c r="AB14" s="8"/>
      <c r="AD14" s="8"/>
      <c r="AE14" s="9"/>
    </row>
    <row r="15" spans="1:31" ht="39" customHeight="1" thickBot="1" x14ac:dyDescent="0.3">
      <c r="A15" s="391" t="s">
        <v>17</v>
      </c>
      <c r="B15" s="392"/>
      <c r="C15" s="401" t="s">
        <v>18</v>
      </c>
      <c r="D15" s="402"/>
      <c r="E15" s="402"/>
      <c r="F15" s="402"/>
      <c r="G15" s="402"/>
      <c r="H15" s="402"/>
      <c r="I15" s="402"/>
      <c r="J15" s="402"/>
      <c r="K15" s="403"/>
      <c r="L15" s="418" t="s">
        <v>19</v>
      </c>
      <c r="M15" s="451"/>
      <c r="N15" s="451"/>
      <c r="O15" s="451"/>
      <c r="P15" s="451"/>
      <c r="Q15" s="419"/>
      <c r="R15" s="452" t="s">
        <v>20</v>
      </c>
      <c r="S15" s="453"/>
      <c r="T15" s="453"/>
      <c r="U15" s="453"/>
      <c r="V15" s="453"/>
      <c r="W15" s="453"/>
      <c r="X15" s="454"/>
      <c r="Y15" s="418" t="s">
        <v>21</v>
      </c>
      <c r="Z15" s="419"/>
      <c r="AA15" s="443" t="s">
        <v>22</v>
      </c>
      <c r="AB15" s="444"/>
      <c r="AC15" s="444"/>
      <c r="AD15" s="444"/>
      <c r="AE15" s="445"/>
    </row>
    <row r="16" spans="1:31" ht="9" customHeight="1" thickBot="1" x14ac:dyDescent="0.3">
      <c r="A16" s="5"/>
      <c r="B16" s="3"/>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D16" s="6"/>
      <c r="AE16" s="7"/>
    </row>
    <row r="17" spans="1:41" s="15" customFormat="1" ht="37.5" customHeight="1" thickBot="1" x14ac:dyDescent="0.3">
      <c r="A17" s="391" t="s">
        <v>23</v>
      </c>
      <c r="B17" s="392"/>
      <c r="C17" s="496" t="s">
        <v>103</v>
      </c>
      <c r="D17" s="497"/>
      <c r="E17" s="497"/>
      <c r="F17" s="497"/>
      <c r="G17" s="497"/>
      <c r="H17" s="497"/>
      <c r="I17" s="497"/>
      <c r="J17" s="497"/>
      <c r="K17" s="497"/>
      <c r="L17" s="497"/>
      <c r="M17" s="497"/>
      <c r="N17" s="497"/>
      <c r="O17" s="497"/>
      <c r="P17" s="497"/>
      <c r="Q17" s="497"/>
      <c r="R17" s="497"/>
      <c r="S17" s="497"/>
      <c r="T17" s="497"/>
      <c r="U17" s="497"/>
      <c r="V17" s="497"/>
      <c r="W17" s="497"/>
      <c r="X17" s="497"/>
      <c r="Y17" s="497"/>
      <c r="Z17" s="497"/>
      <c r="AA17" s="497"/>
      <c r="AB17" s="497"/>
      <c r="AC17" s="497"/>
      <c r="AD17" s="497"/>
      <c r="AE17" s="498"/>
    </row>
    <row r="18" spans="1:41" ht="16.5" customHeight="1" thickBot="1" x14ac:dyDescent="0.3">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D18" s="17"/>
      <c r="AE18" s="18"/>
    </row>
    <row r="19" spans="1:41" ht="32.1" customHeight="1" thickBot="1" x14ac:dyDescent="0.3">
      <c r="A19" s="456" t="s">
        <v>25</v>
      </c>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8"/>
      <c r="AF19" s="140"/>
      <c r="AG19" s="140"/>
      <c r="AH19" s="140"/>
      <c r="AI19" s="140"/>
      <c r="AJ19" s="140"/>
      <c r="AK19" s="140"/>
      <c r="AL19" s="140"/>
      <c r="AM19" s="140"/>
      <c r="AN19" s="140"/>
      <c r="AO19" s="140"/>
    </row>
    <row r="20" spans="1:41" ht="32.1" customHeight="1" thickBot="1" x14ac:dyDescent="0.3">
      <c r="A20" s="141" t="s">
        <v>26</v>
      </c>
      <c r="B20" s="448" t="s">
        <v>27</v>
      </c>
      <c r="C20" s="449"/>
      <c r="D20" s="449"/>
      <c r="E20" s="449"/>
      <c r="F20" s="449"/>
      <c r="G20" s="449"/>
      <c r="H20" s="449"/>
      <c r="I20" s="449"/>
      <c r="J20" s="449"/>
      <c r="K20" s="449"/>
      <c r="L20" s="449"/>
      <c r="M20" s="449"/>
      <c r="N20" s="449"/>
      <c r="O20" s="450"/>
      <c r="P20" s="457" t="s">
        <v>28</v>
      </c>
      <c r="Q20" s="457"/>
      <c r="R20" s="457"/>
      <c r="S20" s="457"/>
      <c r="T20" s="457"/>
      <c r="U20" s="457"/>
      <c r="V20" s="457"/>
      <c r="W20" s="457"/>
      <c r="X20" s="457"/>
      <c r="Y20" s="457"/>
      <c r="Z20" s="457"/>
      <c r="AA20" s="457"/>
      <c r="AB20" s="457"/>
      <c r="AC20" s="457"/>
      <c r="AD20" s="457"/>
      <c r="AE20" s="458"/>
      <c r="AF20" s="140"/>
      <c r="AG20" s="140"/>
      <c r="AH20" s="140"/>
      <c r="AI20" s="140"/>
      <c r="AJ20" s="140"/>
      <c r="AK20" s="140"/>
      <c r="AL20" s="140"/>
      <c r="AM20" s="140"/>
      <c r="AN20" s="140"/>
      <c r="AO20" s="140"/>
    </row>
    <row r="21" spans="1:41" ht="32.1" customHeight="1" thickBot="1" x14ac:dyDescent="0.3">
      <c r="A21" s="142" t="s">
        <v>43</v>
      </c>
      <c r="B21" s="141" t="s">
        <v>30</v>
      </c>
      <c r="C21" s="143" t="s">
        <v>31</v>
      </c>
      <c r="D21" s="143" t="s">
        <v>8</v>
      </c>
      <c r="E21" s="143" t="s">
        <v>32</v>
      </c>
      <c r="F21" s="143" t="s">
        <v>33</v>
      </c>
      <c r="G21" s="143" t="s">
        <v>34</v>
      </c>
      <c r="H21" s="143" t="s">
        <v>35</v>
      </c>
      <c r="I21" s="143" t="s">
        <v>36</v>
      </c>
      <c r="J21" s="143" t="s">
        <v>37</v>
      </c>
      <c r="K21" s="143" t="s">
        <v>38</v>
      </c>
      <c r="L21" s="143" t="s">
        <v>39</v>
      </c>
      <c r="M21" s="143" t="s">
        <v>40</v>
      </c>
      <c r="N21" s="143" t="s">
        <v>41</v>
      </c>
      <c r="O21" s="144" t="s">
        <v>42</v>
      </c>
      <c r="P21" s="145" t="s">
        <v>43</v>
      </c>
      <c r="Q21" s="141" t="s">
        <v>30</v>
      </c>
      <c r="R21" s="143" t="s">
        <v>31</v>
      </c>
      <c r="S21" s="143" t="s">
        <v>8</v>
      </c>
      <c r="T21" s="143" t="s">
        <v>32</v>
      </c>
      <c r="U21" s="143" t="s">
        <v>33</v>
      </c>
      <c r="V21" s="143" t="s">
        <v>34</v>
      </c>
      <c r="W21" s="143" t="s">
        <v>35</v>
      </c>
      <c r="X21" s="143" t="s">
        <v>36</v>
      </c>
      <c r="Y21" s="143" t="s">
        <v>37</v>
      </c>
      <c r="Z21" s="143" t="s">
        <v>38</v>
      </c>
      <c r="AA21" s="143" t="s">
        <v>39</v>
      </c>
      <c r="AB21" s="143" t="s">
        <v>40</v>
      </c>
      <c r="AC21" s="143" t="s">
        <v>41</v>
      </c>
      <c r="AD21" s="144" t="s">
        <v>44</v>
      </c>
      <c r="AE21" s="146" t="s">
        <v>45</v>
      </c>
      <c r="AF21" s="140"/>
      <c r="AG21" s="140"/>
      <c r="AH21" s="140"/>
      <c r="AI21" s="140"/>
      <c r="AJ21" s="140"/>
      <c r="AK21" s="140"/>
      <c r="AL21" s="140"/>
      <c r="AM21" s="140"/>
      <c r="AN21" s="140"/>
      <c r="AO21" s="140"/>
    </row>
    <row r="22" spans="1:41" ht="32.1" customHeight="1" x14ac:dyDescent="0.25">
      <c r="A22" s="147" t="s">
        <v>46</v>
      </c>
      <c r="B22" s="173">
        <v>0</v>
      </c>
      <c r="C22" s="175">
        <v>20120000</v>
      </c>
      <c r="D22" s="175">
        <v>0</v>
      </c>
      <c r="E22" s="175">
        <v>0</v>
      </c>
      <c r="F22" s="175">
        <v>0</v>
      </c>
      <c r="G22" s="175">
        <v>0</v>
      </c>
      <c r="H22" s="175">
        <v>0</v>
      </c>
      <c r="I22" s="175">
        <v>0</v>
      </c>
      <c r="J22" s="175">
        <v>0</v>
      </c>
      <c r="K22" s="175">
        <v>0</v>
      </c>
      <c r="L22" s="175">
        <v>0</v>
      </c>
      <c r="M22" s="175">
        <v>0</v>
      </c>
      <c r="N22" s="170">
        <f>SUM(B22:M22)</f>
        <v>20120000</v>
      </c>
      <c r="O22" s="150" t="s">
        <v>43</v>
      </c>
      <c r="P22" s="147" t="s">
        <v>47</v>
      </c>
      <c r="Q22" s="185">
        <v>111362992</v>
      </c>
      <c r="R22" s="186">
        <v>5283960</v>
      </c>
      <c r="S22" s="186">
        <f>17600000-13835989</f>
        <v>3764011</v>
      </c>
      <c r="T22" s="186">
        <v>19599000</v>
      </c>
      <c r="U22" s="186">
        <v>39360000</v>
      </c>
      <c r="V22" s="186">
        <v>0</v>
      </c>
      <c r="W22" s="186">
        <v>75468008</v>
      </c>
      <c r="X22" s="186">
        <v>0</v>
      </c>
      <c r="Y22" s="186">
        <v>0</v>
      </c>
      <c r="Z22" s="186">
        <v>0</v>
      </c>
      <c r="AA22" s="186">
        <v>0</v>
      </c>
      <c r="AB22" s="186">
        <v>0</v>
      </c>
      <c r="AC22" s="170">
        <f>SUM(Q22:AB22)</f>
        <v>254837971</v>
      </c>
      <c r="AD22" s="152" t="s">
        <v>43</v>
      </c>
      <c r="AE22" s="152" t="s">
        <v>43</v>
      </c>
      <c r="AF22" s="140"/>
      <c r="AG22" s="140"/>
      <c r="AH22" s="140"/>
      <c r="AI22" s="140"/>
      <c r="AJ22" s="140"/>
      <c r="AK22" s="140"/>
      <c r="AL22" s="140"/>
      <c r="AM22" s="140"/>
      <c r="AN22" s="140"/>
      <c r="AO22" s="140"/>
    </row>
    <row r="23" spans="1:41" ht="32.1" customHeight="1" x14ac:dyDescent="0.25">
      <c r="A23" s="153" t="s">
        <v>48</v>
      </c>
      <c r="B23" s="286">
        <v>0</v>
      </c>
      <c r="C23" s="170">
        <v>0</v>
      </c>
      <c r="D23" s="170">
        <v>0</v>
      </c>
      <c r="E23" s="170">
        <v>0</v>
      </c>
      <c r="F23" s="170">
        <v>0</v>
      </c>
      <c r="G23" s="170">
        <v>0</v>
      </c>
      <c r="H23" s="170">
        <v>0</v>
      </c>
      <c r="I23" s="170">
        <v>0</v>
      </c>
      <c r="J23" s="170">
        <v>0</v>
      </c>
      <c r="K23" s="170">
        <v>0</v>
      </c>
      <c r="L23" s="170">
        <v>0</v>
      </c>
      <c r="M23" s="170">
        <v>0</v>
      </c>
      <c r="N23" s="170">
        <f t="shared" ref="N23:N25" si="0">SUM(B23:M23)</f>
        <v>0</v>
      </c>
      <c r="O23" s="150" t="s">
        <v>49</v>
      </c>
      <c r="P23" s="153" t="s">
        <v>50</v>
      </c>
      <c r="Q23" s="214" t="s">
        <v>51</v>
      </c>
      <c r="R23" s="188">
        <v>70557120</v>
      </c>
      <c r="S23" s="188">
        <v>23330716</v>
      </c>
      <c r="T23" s="188"/>
      <c r="U23" s="188"/>
      <c r="V23" s="188"/>
      <c r="W23" s="188"/>
      <c r="X23" s="188"/>
      <c r="Y23" s="188"/>
      <c r="Z23" s="188"/>
      <c r="AA23" s="188"/>
      <c r="AB23" s="188"/>
      <c r="AC23" s="170">
        <f t="shared" ref="AC23:AC25" si="1">SUM(Q23:AB23)</f>
        <v>93887836</v>
      </c>
      <c r="AD23" s="304">
        <f>+AC23/(Q22+R22+S22)</f>
        <v>0.779728304307308</v>
      </c>
      <c r="AE23" s="215">
        <f>+AC23/AC22</f>
        <v>0.36842169018839033</v>
      </c>
      <c r="AF23" s="140"/>
      <c r="AG23" s="140"/>
      <c r="AH23" s="140"/>
      <c r="AI23" s="140"/>
      <c r="AJ23" s="140"/>
      <c r="AK23" s="140"/>
      <c r="AL23" s="140"/>
      <c r="AM23" s="140"/>
      <c r="AN23" s="140"/>
      <c r="AO23" s="140"/>
    </row>
    <row r="24" spans="1:41" ht="32.1" customHeight="1" x14ac:dyDescent="0.25">
      <c r="A24" s="211" t="s">
        <v>52</v>
      </c>
      <c r="B24" s="290">
        <f>+B22-B23</f>
        <v>0</v>
      </c>
      <c r="C24" s="290">
        <f t="shared" ref="C24:M24" si="2">+C22-C23</f>
        <v>20120000</v>
      </c>
      <c r="D24" s="290">
        <f>+D22-D23</f>
        <v>0</v>
      </c>
      <c r="E24" s="290">
        <f t="shared" si="2"/>
        <v>0</v>
      </c>
      <c r="F24" s="290">
        <f t="shared" si="2"/>
        <v>0</v>
      </c>
      <c r="G24" s="290">
        <f t="shared" si="2"/>
        <v>0</v>
      </c>
      <c r="H24" s="290">
        <f t="shared" si="2"/>
        <v>0</v>
      </c>
      <c r="I24" s="290">
        <f t="shared" si="2"/>
        <v>0</v>
      </c>
      <c r="J24" s="290">
        <f t="shared" si="2"/>
        <v>0</v>
      </c>
      <c r="K24" s="290">
        <f t="shared" si="2"/>
        <v>0</v>
      </c>
      <c r="L24" s="290">
        <f t="shared" si="2"/>
        <v>0</v>
      </c>
      <c r="M24" s="170">
        <f t="shared" si="2"/>
        <v>0</v>
      </c>
      <c r="N24" s="170">
        <f t="shared" si="0"/>
        <v>20120000</v>
      </c>
      <c r="O24" s="150" t="s">
        <v>43</v>
      </c>
      <c r="P24" s="153" t="s">
        <v>46</v>
      </c>
      <c r="Q24" s="187">
        <v>0</v>
      </c>
      <c r="R24" s="188">
        <v>8000000</v>
      </c>
      <c r="S24" s="188">
        <f>16373832+1056792-13835989</f>
        <v>3594635</v>
      </c>
      <c r="T24" s="188">
        <f>18133832+1056792</f>
        <v>19190624</v>
      </c>
      <c r="U24" s="188">
        <f>18933832+1056792</f>
        <v>19990624</v>
      </c>
      <c r="V24" s="188">
        <f>56693832+1056792</f>
        <v>57750624</v>
      </c>
      <c r="W24" s="188">
        <f>18133832+1056792</f>
        <v>19190624</v>
      </c>
      <c r="X24" s="188">
        <v>24533832</v>
      </c>
      <c r="Y24" s="188">
        <v>18133832</v>
      </c>
      <c r="Z24" s="188">
        <v>24533832</v>
      </c>
      <c r="AA24" s="188">
        <v>18133832</v>
      </c>
      <c r="AB24" s="188">
        <v>41785512</v>
      </c>
      <c r="AC24" s="220">
        <f t="shared" si="1"/>
        <v>254837971</v>
      </c>
      <c r="AD24" s="303"/>
      <c r="AE24" s="154" t="s">
        <v>43</v>
      </c>
      <c r="AF24" s="140"/>
      <c r="AG24" s="140"/>
      <c r="AH24" s="140"/>
      <c r="AI24" s="140"/>
      <c r="AJ24" s="140"/>
      <c r="AK24" s="140"/>
      <c r="AL24" s="140"/>
      <c r="AM24" s="140"/>
      <c r="AN24" s="140"/>
      <c r="AO24" s="140"/>
    </row>
    <row r="25" spans="1:41" ht="32.1" customHeight="1" x14ac:dyDescent="0.25">
      <c r="A25" s="141" t="s">
        <v>53</v>
      </c>
      <c r="B25" s="176">
        <v>6640800</v>
      </c>
      <c r="C25" s="176">
        <v>7360000</v>
      </c>
      <c r="D25" s="176">
        <v>2784000</v>
      </c>
      <c r="E25" s="176" t="s">
        <v>43</v>
      </c>
      <c r="F25" s="176" t="s">
        <v>43</v>
      </c>
      <c r="G25" s="176" t="s">
        <v>43</v>
      </c>
      <c r="H25" s="176" t="s">
        <v>43</v>
      </c>
      <c r="I25" s="176" t="s">
        <v>43</v>
      </c>
      <c r="J25" s="176" t="s">
        <v>43</v>
      </c>
      <c r="K25" s="176" t="s">
        <v>43</v>
      </c>
      <c r="L25" s="176" t="s">
        <v>43</v>
      </c>
      <c r="M25" s="176" t="s">
        <v>43</v>
      </c>
      <c r="N25" s="298">
        <f t="shared" si="0"/>
        <v>16784800</v>
      </c>
      <c r="O25" s="171">
        <f>+N25/N22</f>
        <v>0.83423459244532805</v>
      </c>
      <c r="P25" s="141" t="s">
        <v>53</v>
      </c>
      <c r="Q25" s="174">
        <v>0</v>
      </c>
      <c r="R25" s="176">
        <v>0</v>
      </c>
      <c r="S25" s="176">
        <v>4375226.72</v>
      </c>
      <c r="T25" s="176" t="s">
        <v>43</v>
      </c>
      <c r="U25" s="176" t="s">
        <v>43</v>
      </c>
      <c r="V25" s="176" t="s">
        <v>43</v>
      </c>
      <c r="W25" s="176" t="s">
        <v>43</v>
      </c>
      <c r="X25" s="176" t="s">
        <v>43</v>
      </c>
      <c r="Y25" s="176" t="s">
        <v>43</v>
      </c>
      <c r="Z25" s="176" t="s">
        <v>43</v>
      </c>
      <c r="AA25" s="176" t="s">
        <v>43</v>
      </c>
      <c r="AB25" s="176" t="s">
        <v>43</v>
      </c>
      <c r="AC25" s="298">
        <f t="shared" si="1"/>
        <v>4375226.72</v>
      </c>
      <c r="AD25" s="302">
        <f>+AC25/(Q24+R24+S24)</f>
        <v>0.37734924126546454</v>
      </c>
      <c r="AE25" s="216">
        <f>+AC25/AC24</f>
        <v>1.7168660944957843E-2</v>
      </c>
      <c r="AF25" s="140"/>
      <c r="AG25" s="140"/>
      <c r="AH25" s="140"/>
      <c r="AI25" s="140"/>
      <c r="AJ25" s="140"/>
      <c r="AK25" s="140"/>
      <c r="AL25" s="140"/>
      <c r="AM25" s="140"/>
      <c r="AN25" s="140"/>
      <c r="AO25" s="140"/>
    </row>
    <row r="26" spans="1:41" customFormat="1" ht="16.5" customHeight="1" x14ac:dyDescent="0.25"/>
    <row r="27" spans="1:41" ht="33.950000000000003" customHeight="1" x14ac:dyDescent="0.25">
      <c r="A27" s="377" t="s">
        <v>54</v>
      </c>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9"/>
    </row>
    <row r="28" spans="1:41" ht="15" customHeight="1" x14ac:dyDescent="0.25">
      <c r="A28" s="350" t="s">
        <v>55</v>
      </c>
      <c r="B28" s="352" t="s">
        <v>56</v>
      </c>
      <c r="C28" s="352"/>
      <c r="D28" s="352" t="s">
        <v>57</v>
      </c>
      <c r="E28" s="352"/>
      <c r="F28" s="352"/>
      <c r="G28" s="352"/>
      <c r="H28" s="352"/>
      <c r="I28" s="352"/>
      <c r="J28" s="352"/>
      <c r="K28" s="352"/>
      <c r="L28" s="352"/>
      <c r="M28" s="352"/>
      <c r="N28" s="352"/>
      <c r="O28" s="352"/>
      <c r="P28" s="352" t="s">
        <v>41</v>
      </c>
      <c r="Q28" s="352" t="s">
        <v>58</v>
      </c>
      <c r="R28" s="352"/>
      <c r="S28" s="352"/>
      <c r="T28" s="352"/>
      <c r="U28" s="352"/>
      <c r="V28" s="352"/>
      <c r="W28" s="352"/>
      <c r="X28" s="352"/>
      <c r="Y28" s="352" t="s">
        <v>59</v>
      </c>
      <c r="Z28" s="352"/>
      <c r="AA28" s="352"/>
      <c r="AB28" s="352"/>
      <c r="AC28" s="352"/>
      <c r="AD28" s="352"/>
      <c r="AE28" s="380"/>
    </row>
    <row r="29" spans="1:41" ht="27" customHeight="1" x14ac:dyDescent="0.25">
      <c r="A29" s="350"/>
      <c r="B29" s="352"/>
      <c r="C29" s="352"/>
      <c r="D29" s="68" t="s">
        <v>30</v>
      </c>
      <c r="E29" s="68" t="s">
        <v>31</v>
      </c>
      <c r="F29" s="68" t="s">
        <v>8</v>
      </c>
      <c r="G29" s="68" t="s">
        <v>32</v>
      </c>
      <c r="H29" s="68" t="s">
        <v>33</v>
      </c>
      <c r="I29" s="68" t="s">
        <v>34</v>
      </c>
      <c r="J29" s="68" t="s">
        <v>35</v>
      </c>
      <c r="K29" s="68" t="s">
        <v>36</v>
      </c>
      <c r="L29" s="68" t="s">
        <v>37</v>
      </c>
      <c r="M29" s="68" t="s">
        <v>38</v>
      </c>
      <c r="N29" s="68" t="s">
        <v>39</v>
      </c>
      <c r="O29" s="68" t="s">
        <v>40</v>
      </c>
      <c r="P29" s="352"/>
      <c r="Q29" s="352"/>
      <c r="R29" s="352"/>
      <c r="S29" s="352"/>
      <c r="T29" s="352"/>
      <c r="U29" s="352"/>
      <c r="V29" s="352"/>
      <c r="W29" s="352"/>
      <c r="X29" s="352"/>
      <c r="Y29" s="352"/>
      <c r="Z29" s="352"/>
      <c r="AA29" s="352"/>
      <c r="AB29" s="352"/>
      <c r="AC29" s="352"/>
      <c r="AD29" s="352"/>
      <c r="AE29" s="380"/>
    </row>
    <row r="30" spans="1:41" ht="78" customHeight="1" thickBot="1" x14ac:dyDescent="0.3">
      <c r="A30" s="72" t="s">
        <v>104</v>
      </c>
      <c r="B30" s="455"/>
      <c r="C30" s="455"/>
      <c r="D30" s="71"/>
      <c r="E30" s="71"/>
      <c r="F30" s="71"/>
      <c r="G30" s="71"/>
      <c r="H30" s="71"/>
      <c r="I30" s="71"/>
      <c r="J30" s="71"/>
      <c r="K30" s="71"/>
      <c r="L30" s="71"/>
      <c r="M30" s="71"/>
      <c r="N30" s="71"/>
      <c r="O30" s="71"/>
      <c r="P30" s="73">
        <f>SUM(D30:O30)</f>
        <v>0</v>
      </c>
      <c r="Q30" s="446"/>
      <c r="R30" s="446"/>
      <c r="S30" s="446"/>
      <c r="T30" s="446"/>
      <c r="U30" s="446"/>
      <c r="V30" s="446"/>
      <c r="W30" s="446"/>
      <c r="X30" s="446"/>
      <c r="Y30" s="446"/>
      <c r="Z30" s="446"/>
      <c r="AA30" s="446"/>
      <c r="AB30" s="446"/>
      <c r="AC30" s="446"/>
      <c r="AD30" s="446"/>
      <c r="AE30" s="447"/>
    </row>
    <row r="31" spans="1:41" ht="12" customHeight="1" thickBot="1" x14ac:dyDescent="0.3">
      <c r="A31" s="75"/>
      <c r="B31" s="76"/>
      <c r="C31" s="76"/>
      <c r="D31" s="8"/>
      <c r="E31" s="8"/>
      <c r="F31" s="8"/>
      <c r="G31" s="8"/>
      <c r="H31" s="8"/>
      <c r="I31" s="8"/>
      <c r="J31" s="8"/>
      <c r="K31" s="8"/>
      <c r="L31" s="8"/>
      <c r="M31" s="8"/>
      <c r="N31" s="8"/>
      <c r="O31" s="8"/>
      <c r="P31" s="77"/>
      <c r="Q31" s="78"/>
      <c r="R31" s="78"/>
      <c r="S31" s="78"/>
      <c r="T31" s="78"/>
      <c r="U31" s="78"/>
      <c r="V31" s="78"/>
      <c r="W31" s="78"/>
      <c r="X31" s="78"/>
      <c r="Y31" s="78"/>
      <c r="Z31" s="78"/>
      <c r="AA31" s="78"/>
      <c r="AB31" s="78"/>
      <c r="AC31" s="78"/>
      <c r="AD31" s="78"/>
      <c r="AE31" s="79"/>
    </row>
    <row r="32" spans="1:41" ht="45" customHeight="1" x14ac:dyDescent="0.25">
      <c r="A32" s="354" t="s">
        <v>60</v>
      </c>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6"/>
    </row>
    <row r="33" spans="1:42" ht="23.1" customHeight="1" x14ac:dyDescent="0.25">
      <c r="A33" s="350" t="s">
        <v>61</v>
      </c>
      <c r="B33" s="352" t="s">
        <v>62</v>
      </c>
      <c r="C33" s="352" t="s">
        <v>56</v>
      </c>
      <c r="D33" s="352" t="s">
        <v>63</v>
      </c>
      <c r="E33" s="352"/>
      <c r="F33" s="352"/>
      <c r="G33" s="352"/>
      <c r="H33" s="352"/>
      <c r="I33" s="352"/>
      <c r="J33" s="352"/>
      <c r="K33" s="352"/>
      <c r="L33" s="352"/>
      <c r="M33" s="352"/>
      <c r="N33" s="352"/>
      <c r="O33" s="352"/>
      <c r="P33" s="352"/>
      <c r="Q33" s="352" t="s">
        <v>64</v>
      </c>
      <c r="R33" s="352"/>
      <c r="S33" s="352"/>
      <c r="T33" s="352"/>
      <c r="U33" s="352"/>
      <c r="V33" s="352"/>
      <c r="W33" s="352"/>
      <c r="X33" s="352"/>
      <c r="Y33" s="352"/>
      <c r="Z33" s="352"/>
      <c r="AA33" s="352"/>
      <c r="AB33" s="352"/>
      <c r="AC33" s="352"/>
      <c r="AD33" s="352"/>
      <c r="AE33" s="380"/>
      <c r="AG33" s="20"/>
      <c r="AH33" s="20"/>
      <c r="AI33" s="20"/>
      <c r="AJ33" s="20"/>
      <c r="AK33" s="20"/>
      <c r="AL33" s="20"/>
      <c r="AM33" s="20"/>
      <c r="AN33" s="20"/>
      <c r="AO33" s="20"/>
    </row>
    <row r="34" spans="1:42" ht="27" customHeight="1" thickBot="1" x14ac:dyDescent="0.3">
      <c r="A34" s="350"/>
      <c r="B34" s="352"/>
      <c r="C34" s="381"/>
      <c r="D34" s="68" t="s">
        <v>30</v>
      </c>
      <c r="E34" s="68" t="s">
        <v>31</v>
      </c>
      <c r="F34" s="68" t="s">
        <v>8</v>
      </c>
      <c r="G34" s="68" t="s">
        <v>32</v>
      </c>
      <c r="H34" s="68" t="s">
        <v>33</v>
      </c>
      <c r="I34" s="68" t="s">
        <v>34</v>
      </c>
      <c r="J34" s="68" t="s">
        <v>35</v>
      </c>
      <c r="K34" s="68" t="s">
        <v>36</v>
      </c>
      <c r="L34" s="68" t="s">
        <v>37</v>
      </c>
      <c r="M34" s="68" t="s">
        <v>38</v>
      </c>
      <c r="N34" s="68" t="s">
        <v>39</v>
      </c>
      <c r="O34" s="68" t="s">
        <v>40</v>
      </c>
      <c r="P34" s="68" t="s">
        <v>41</v>
      </c>
      <c r="Q34" s="493" t="s">
        <v>65</v>
      </c>
      <c r="R34" s="494"/>
      <c r="S34" s="494"/>
      <c r="T34" s="495"/>
      <c r="U34" s="352" t="s">
        <v>66</v>
      </c>
      <c r="V34" s="352"/>
      <c r="W34" s="352"/>
      <c r="X34" s="352"/>
      <c r="Y34" s="352" t="s">
        <v>67</v>
      </c>
      <c r="Z34" s="352"/>
      <c r="AA34" s="352"/>
      <c r="AB34" s="352"/>
      <c r="AC34" s="352" t="s">
        <v>68</v>
      </c>
      <c r="AD34" s="352"/>
      <c r="AE34" s="380"/>
      <c r="AG34" s="20"/>
      <c r="AH34" s="20"/>
      <c r="AI34" s="20"/>
      <c r="AJ34" s="20"/>
      <c r="AK34" s="20"/>
      <c r="AL34" s="20"/>
      <c r="AM34" s="20"/>
      <c r="AN34" s="20"/>
      <c r="AO34" s="20"/>
    </row>
    <row r="35" spans="1:42" ht="135.75" customHeight="1" x14ac:dyDescent="0.25">
      <c r="A35" s="345" t="s">
        <v>104</v>
      </c>
      <c r="B35" s="347">
        <v>15</v>
      </c>
      <c r="C35" s="22" t="s">
        <v>69</v>
      </c>
      <c r="D35" s="178">
        <v>13</v>
      </c>
      <c r="E35" s="178">
        <v>13</v>
      </c>
      <c r="F35" s="178">
        <v>13</v>
      </c>
      <c r="G35" s="178">
        <v>13</v>
      </c>
      <c r="H35" s="178">
        <v>13</v>
      </c>
      <c r="I35" s="178"/>
      <c r="J35" s="181"/>
      <c r="K35" s="181"/>
      <c r="L35" s="181"/>
      <c r="M35" s="181"/>
      <c r="N35" s="181"/>
      <c r="O35" s="181"/>
      <c r="P35" s="228">
        <v>13</v>
      </c>
      <c r="Q35" s="486" t="s">
        <v>105</v>
      </c>
      <c r="R35" s="486"/>
      <c r="S35" s="486"/>
      <c r="T35" s="486"/>
      <c r="U35" s="475" t="s">
        <v>106</v>
      </c>
      <c r="V35" s="475"/>
      <c r="W35" s="475"/>
      <c r="X35" s="476"/>
      <c r="Y35" s="487" t="s">
        <v>98</v>
      </c>
      <c r="Z35" s="488"/>
      <c r="AA35" s="488"/>
      <c r="AB35" s="489"/>
      <c r="AC35" s="474" t="s">
        <v>107</v>
      </c>
      <c r="AD35" s="475"/>
      <c r="AE35" s="476"/>
      <c r="AG35" s="20"/>
      <c r="AH35" s="20"/>
      <c r="AI35" s="20"/>
      <c r="AJ35" s="20"/>
      <c r="AK35" s="20"/>
      <c r="AL35" s="20"/>
      <c r="AM35" s="20"/>
      <c r="AN35" s="20"/>
      <c r="AO35" s="20"/>
    </row>
    <row r="36" spans="1:42" ht="184.5" customHeight="1" thickBot="1" x14ac:dyDescent="0.3">
      <c r="A36" s="346"/>
      <c r="B36" s="348"/>
      <c r="C36" s="23" t="s">
        <v>74</v>
      </c>
      <c r="D36" s="179">
        <v>13</v>
      </c>
      <c r="E36" s="180">
        <v>13</v>
      </c>
      <c r="F36" s="180">
        <v>13</v>
      </c>
      <c r="G36" s="180"/>
      <c r="H36" s="180"/>
      <c r="I36" s="180"/>
      <c r="J36" s="160"/>
      <c r="K36" s="160"/>
      <c r="L36" s="24"/>
      <c r="M36" s="24"/>
      <c r="N36" s="24"/>
      <c r="O36" s="24"/>
      <c r="P36" s="291">
        <f>AVERAGE(D36:O36)</f>
        <v>13</v>
      </c>
      <c r="Q36" s="486"/>
      <c r="R36" s="486"/>
      <c r="S36" s="486"/>
      <c r="T36" s="486"/>
      <c r="U36" s="478"/>
      <c r="V36" s="478"/>
      <c r="W36" s="478"/>
      <c r="X36" s="479"/>
      <c r="Y36" s="490"/>
      <c r="Z36" s="491"/>
      <c r="AA36" s="491"/>
      <c r="AB36" s="492"/>
      <c r="AC36" s="477"/>
      <c r="AD36" s="478"/>
      <c r="AE36" s="479"/>
      <c r="AG36" s="20"/>
      <c r="AH36" s="20"/>
      <c r="AI36" s="20"/>
      <c r="AJ36" s="20"/>
      <c r="AK36" s="20"/>
      <c r="AL36" s="20"/>
      <c r="AM36" s="20"/>
      <c r="AN36" s="20"/>
      <c r="AO36" s="20"/>
    </row>
    <row r="37" spans="1:42" customFormat="1" ht="17.25" customHeight="1" thickBot="1" x14ac:dyDescent="0.3"/>
    <row r="38" spans="1:42" ht="45" customHeight="1" thickBot="1" x14ac:dyDescent="0.3">
      <c r="A38" s="354" t="s">
        <v>75</v>
      </c>
      <c r="B38" s="35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6"/>
      <c r="AG38" s="20"/>
      <c r="AH38" s="20"/>
      <c r="AI38" s="20"/>
      <c r="AJ38" s="20"/>
      <c r="AK38" s="20"/>
      <c r="AL38" s="20"/>
      <c r="AM38" s="20"/>
      <c r="AN38" s="20"/>
      <c r="AO38" s="20"/>
    </row>
    <row r="39" spans="1:42" ht="26.1" customHeight="1" x14ac:dyDescent="0.25">
      <c r="A39" s="349" t="s">
        <v>76</v>
      </c>
      <c r="B39" s="351" t="s">
        <v>77</v>
      </c>
      <c r="C39" s="358" t="s">
        <v>78</v>
      </c>
      <c r="D39" s="360" t="s">
        <v>79</v>
      </c>
      <c r="E39" s="361"/>
      <c r="F39" s="361"/>
      <c r="G39" s="361"/>
      <c r="H39" s="361"/>
      <c r="I39" s="361"/>
      <c r="J39" s="361"/>
      <c r="K39" s="361"/>
      <c r="L39" s="361"/>
      <c r="M39" s="361"/>
      <c r="N39" s="361"/>
      <c r="O39" s="361"/>
      <c r="P39" s="362"/>
      <c r="Q39" s="351" t="s">
        <v>80</v>
      </c>
      <c r="R39" s="351"/>
      <c r="S39" s="351"/>
      <c r="T39" s="351"/>
      <c r="U39" s="351"/>
      <c r="V39" s="351"/>
      <c r="W39" s="351"/>
      <c r="X39" s="351"/>
      <c r="Y39" s="351"/>
      <c r="Z39" s="351"/>
      <c r="AA39" s="351"/>
      <c r="AB39" s="351"/>
      <c r="AC39" s="351"/>
      <c r="AD39" s="351"/>
      <c r="AE39" s="376"/>
      <c r="AG39" s="20"/>
      <c r="AH39" s="20"/>
      <c r="AI39" s="20"/>
      <c r="AJ39" s="20"/>
      <c r="AK39" s="20"/>
      <c r="AL39" s="20"/>
      <c r="AM39" s="20"/>
      <c r="AN39" s="20"/>
      <c r="AO39" s="20"/>
    </row>
    <row r="40" spans="1:42" ht="26.1" customHeight="1" thickBot="1" x14ac:dyDescent="0.3">
      <c r="A40" s="350"/>
      <c r="B40" s="352"/>
      <c r="C40" s="359"/>
      <c r="D40" s="68" t="s">
        <v>81</v>
      </c>
      <c r="E40" s="68" t="s">
        <v>82</v>
      </c>
      <c r="F40" s="68" t="s">
        <v>83</v>
      </c>
      <c r="G40" s="68" t="s">
        <v>84</v>
      </c>
      <c r="H40" s="68" t="s">
        <v>85</v>
      </c>
      <c r="I40" s="68" t="s">
        <v>86</v>
      </c>
      <c r="J40" s="68" t="s">
        <v>87</v>
      </c>
      <c r="K40" s="68" t="s">
        <v>88</v>
      </c>
      <c r="L40" s="68" t="s">
        <v>89</v>
      </c>
      <c r="M40" s="68" t="s">
        <v>90</v>
      </c>
      <c r="N40" s="68" t="s">
        <v>91</v>
      </c>
      <c r="O40" s="68" t="s">
        <v>92</v>
      </c>
      <c r="P40" s="68" t="s">
        <v>93</v>
      </c>
      <c r="Q40" s="323" t="s">
        <v>94</v>
      </c>
      <c r="R40" s="324"/>
      <c r="S40" s="324"/>
      <c r="T40" s="324"/>
      <c r="U40" s="324"/>
      <c r="V40" s="324"/>
      <c r="W40" s="324"/>
      <c r="X40" s="357"/>
      <c r="Y40" s="323" t="s">
        <v>95</v>
      </c>
      <c r="Z40" s="324"/>
      <c r="AA40" s="324"/>
      <c r="AB40" s="324"/>
      <c r="AC40" s="324"/>
      <c r="AD40" s="324"/>
      <c r="AE40" s="325"/>
      <c r="AG40" s="25"/>
      <c r="AH40" s="25"/>
      <c r="AI40" s="25"/>
      <c r="AJ40" s="25"/>
      <c r="AK40" s="25"/>
      <c r="AL40" s="25"/>
      <c r="AM40" s="25"/>
      <c r="AN40" s="25"/>
      <c r="AO40" s="25"/>
    </row>
    <row r="41" spans="1:42" ht="114.75" customHeight="1" x14ac:dyDescent="0.25">
      <c r="A41" s="470" t="s">
        <v>108</v>
      </c>
      <c r="B41" s="472">
        <v>5</v>
      </c>
      <c r="C41" s="201" t="s">
        <v>69</v>
      </c>
      <c r="D41" s="229">
        <v>0</v>
      </c>
      <c r="E41" s="230">
        <v>0</v>
      </c>
      <c r="F41" s="230">
        <v>0</v>
      </c>
      <c r="G41" s="230">
        <v>1</v>
      </c>
      <c r="H41" s="102"/>
      <c r="I41" s="202"/>
      <c r="J41" s="202"/>
      <c r="K41" s="202"/>
      <c r="L41" s="202"/>
      <c r="M41" s="202"/>
      <c r="N41" s="202"/>
      <c r="O41" s="202"/>
      <c r="P41" s="203">
        <v>1</v>
      </c>
      <c r="Q41" s="474" t="s">
        <v>109</v>
      </c>
      <c r="R41" s="475"/>
      <c r="S41" s="475"/>
      <c r="T41" s="475"/>
      <c r="U41" s="475"/>
      <c r="V41" s="475"/>
      <c r="W41" s="475"/>
      <c r="X41" s="476"/>
      <c r="Y41" s="480" t="s">
        <v>110</v>
      </c>
      <c r="Z41" s="480"/>
      <c r="AA41" s="480"/>
      <c r="AB41" s="480"/>
      <c r="AC41" s="480"/>
      <c r="AD41" s="480"/>
      <c r="AE41" s="480"/>
      <c r="AF41" s="204"/>
      <c r="AG41" s="205"/>
      <c r="AH41" s="205"/>
      <c r="AI41" s="205"/>
      <c r="AJ41" s="460"/>
      <c r="AK41" s="460"/>
      <c r="AL41" s="460"/>
      <c r="AM41" s="460"/>
      <c r="AN41" s="205"/>
      <c r="AO41" s="205"/>
      <c r="AP41" s="204"/>
    </row>
    <row r="42" spans="1:42" ht="114.75" customHeight="1" x14ac:dyDescent="0.25">
      <c r="A42" s="471"/>
      <c r="B42" s="473"/>
      <c r="C42" s="206" t="s">
        <v>74</v>
      </c>
      <c r="D42" s="231">
        <v>0.4</v>
      </c>
      <c r="E42" s="232">
        <v>0.05</v>
      </c>
      <c r="F42" s="232">
        <v>0.45</v>
      </c>
      <c r="G42" s="233"/>
      <c r="H42" s="233"/>
      <c r="I42" s="207"/>
      <c r="J42" s="207"/>
      <c r="K42" s="207"/>
      <c r="L42" s="207"/>
      <c r="M42" s="207"/>
      <c r="N42" s="207"/>
      <c r="O42" s="207"/>
      <c r="P42" s="203">
        <v>0.9</v>
      </c>
      <c r="Q42" s="477"/>
      <c r="R42" s="478"/>
      <c r="S42" s="478"/>
      <c r="T42" s="478"/>
      <c r="U42" s="478"/>
      <c r="V42" s="478"/>
      <c r="W42" s="478"/>
      <c r="X42" s="479"/>
      <c r="Y42" s="481"/>
      <c r="Z42" s="481"/>
      <c r="AA42" s="481"/>
      <c r="AB42" s="481"/>
      <c r="AC42" s="481"/>
      <c r="AD42" s="481"/>
      <c r="AE42" s="481"/>
      <c r="AF42" s="204"/>
      <c r="AG42" s="204"/>
      <c r="AH42" s="204"/>
      <c r="AI42" s="204"/>
      <c r="AJ42" s="461"/>
      <c r="AK42" s="461"/>
      <c r="AL42" s="461"/>
      <c r="AM42" s="461"/>
      <c r="AN42" s="204"/>
      <c r="AO42" s="204"/>
      <c r="AP42" s="204"/>
    </row>
    <row r="43" spans="1:42" ht="108" customHeight="1" x14ac:dyDescent="0.25">
      <c r="A43" s="482" t="s">
        <v>111</v>
      </c>
      <c r="B43" s="322">
        <v>5</v>
      </c>
      <c r="C43" s="29" t="s">
        <v>69</v>
      </c>
      <c r="D43" s="234">
        <v>0.2</v>
      </c>
      <c r="E43" s="235">
        <v>0.2</v>
      </c>
      <c r="F43" s="235">
        <v>0.2</v>
      </c>
      <c r="G43" s="235">
        <v>0.2</v>
      </c>
      <c r="H43" s="235">
        <v>0.2</v>
      </c>
      <c r="I43" s="30"/>
      <c r="J43" s="30"/>
      <c r="K43" s="30"/>
      <c r="L43" s="30"/>
      <c r="M43" s="30"/>
      <c r="N43" s="30"/>
      <c r="O43" s="30"/>
      <c r="P43" s="74">
        <f t="shared" ref="P43:P46" si="3">SUM(D43:O43)</f>
        <v>1</v>
      </c>
      <c r="Q43" s="474" t="s">
        <v>112</v>
      </c>
      <c r="R43" s="475"/>
      <c r="S43" s="475"/>
      <c r="T43" s="475"/>
      <c r="U43" s="475"/>
      <c r="V43" s="475"/>
      <c r="W43" s="475"/>
      <c r="X43" s="475"/>
      <c r="Y43" s="469" t="s">
        <v>113</v>
      </c>
      <c r="Z43" s="469"/>
      <c r="AA43" s="469"/>
      <c r="AB43" s="469"/>
      <c r="AC43" s="469"/>
      <c r="AD43" s="469"/>
      <c r="AE43" s="469"/>
    </row>
    <row r="44" spans="1:42" ht="108" customHeight="1" x14ac:dyDescent="0.25">
      <c r="A44" s="483"/>
      <c r="B44" s="322"/>
      <c r="C44" s="27" t="s">
        <v>74</v>
      </c>
      <c r="D44" s="231">
        <v>0.18</v>
      </c>
      <c r="E44" s="231">
        <v>0.18</v>
      </c>
      <c r="F44" s="231">
        <v>0.18</v>
      </c>
      <c r="G44" s="233" t="s">
        <v>43</v>
      </c>
      <c r="H44" s="233" t="s">
        <v>43</v>
      </c>
      <c r="I44" s="28"/>
      <c r="J44" s="28"/>
      <c r="K44" s="28"/>
      <c r="L44" s="28"/>
      <c r="M44" s="28"/>
      <c r="N44" s="28"/>
      <c r="O44" s="28"/>
      <c r="P44" s="74">
        <f t="shared" si="3"/>
        <v>0.54</v>
      </c>
      <c r="Q44" s="484"/>
      <c r="R44" s="485"/>
      <c r="S44" s="485"/>
      <c r="T44" s="485"/>
      <c r="U44" s="485"/>
      <c r="V44" s="485"/>
      <c r="W44" s="485"/>
      <c r="X44" s="485"/>
      <c r="Y44" s="469"/>
      <c r="Z44" s="469"/>
      <c r="AA44" s="469"/>
      <c r="AB44" s="469"/>
      <c r="AC44" s="469"/>
      <c r="AD44" s="469"/>
      <c r="AE44" s="469"/>
    </row>
    <row r="45" spans="1:42" ht="114" customHeight="1" x14ac:dyDescent="0.25">
      <c r="A45" s="462" t="s">
        <v>114</v>
      </c>
      <c r="B45" s="322">
        <v>5</v>
      </c>
      <c r="C45" s="29" t="s">
        <v>69</v>
      </c>
      <c r="D45" s="234">
        <v>0</v>
      </c>
      <c r="E45" s="235">
        <v>0.25</v>
      </c>
      <c r="F45" s="235">
        <v>0.25</v>
      </c>
      <c r="G45" s="235">
        <v>0.25</v>
      </c>
      <c r="H45" s="235">
        <v>0.25</v>
      </c>
      <c r="I45" s="30"/>
      <c r="J45" s="30"/>
      <c r="K45" s="30"/>
      <c r="L45" s="30"/>
      <c r="M45" s="30"/>
      <c r="N45" s="30"/>
      <c r="O45" s="30"/>
      <c r="P45" s="226">
        <f t="shared" si="3"/>
        <v>1</v>
      </c>
      <c r="Q45" s="464" t="s">
        <v>115</v>
      </c>
      <c r="R45" s="465"/>
      <c r="S45" s="465"/>
      <c r="T45" s="465"/>
      <c r="U45" s="465"/>
      <c r="V45" s="465"/>
      <c r="W45" s="465"/>
      <c r="X45" s="465"/>
      <c r="Y45" s="468" t="s">
        <v>116</v>
      </c>
      <c r="Z45" s="468"/>
      <c r="AA45" s="468"/>
      <c r="AB45" s="468"/>
      <c r="AC45" s="468"/>
      <c r="AD45" s="468"/>
      <c r="AE45" s="468"/>
    </row>
    <row r="46" spans="1:42" ht="78" customHeight="1" thickBot="1" x14ac:dyDescent="0.3">
      <c r="A46" s="463"/>
      <c r="B46" s="322"/>
      <c r="C46" s="27" t="s">
        <v>74</v>
      </c>
      <c r="D46" s="231">
        <v>0.03</v>
      </c>
      <c r="E46" s="231">
        <v>0.05</v>
      </c>
      <c r="F46" s="231">
        <v>0.82</v>
      </c>
      <c r="G46" s="233" t="s">
        <v>43</v>
      </c>
      <c r="H46" s="233" t="s">
        <v>43</v>
      </c>
      <c r="I46" s="28"/>
      <c r="J46" s="28"/>
      <c r="K46" s="28"/>
      <c r="L46" s="28"/>
      <c r="M46" s="28"/>
      <c r="N46" s="28"/>
      <c r="O46" s="28"/>
      <c r="P46" s="226">
        <f t="shared" si="3"/>
        <v>0.89999999999999991</v>
      </c>
      <c r="Q46" s="466"/>
      <c r="R46" s="467"/>
      <c r="S46" s="467"/>
      <c r="T46" s="467"/>
      <c r="U46" s="467"/>
      <c r="V46" s="467"/>
      <c r="W46" s="467"/>
      <c r="X46" s="467"/>
      <c r="Y46" s="469"/>
      <c r="Z46" s="469"/>
      <c r="AA46" s="469"/>
      <c r="AB46" s="469"/>
      <c r="AC46" s="469"/>
      <c r="AD46" s="469"/>
      <c r="AE46" s="469"/>
    </row>
    <row r="47" spans="1:42" ht="15" customHeight="1" x14ac:dyDescent="0.25">
      <c r="A47" s="1" t="s">
        <v>102</v>
      </c>
    </row>
  </sheetData>
  <mergeCells count="83">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J41:AK41"/>
    <mergeCell ref="AL41:AM41"/>
    <mergeCell ref="AJ42:AK42"/>
    <mergeCell ref="AL42:AM42"/>
    <mergeCell ref="A45:A46"/>
    <mergeCell ref="B45:B46"/>
    <mergeCell ref="Q45:X46"/>
    <mergeCell ref="Y45:AE46"/>
    <mergeCell ref="A41:A42"/>
    <mergeCell ref="B41:B42"/>
    <mergeCell ref="Q41:X42"/>
    <mergeCell ref="Y41:AE42"/>
    <mergeCell ref="A43:A44"/>
    <mergeCell ref="B43:B44"/>
    <mergeCell ref="Q43:X44"/>
    <mergeCell ref="Y43:AE44"/>
  </mergeCells>
  <dataValidations count="2">
    <dataValidation type="list" allowBlank="1" showInputMessage="1" showErrorMessage="1" sqref="C7:C9" xr:uid="{6A431912-FB22-45C0-980C-2026CD270ED5}">
      <formula1>$B$21:$M$21</formula1>
    </dataValidation>
    <dataValidation type="textLength" operator="lessThanOrEqual" allowBlank="1" showInputMessage="1" showErrorMessage="1" errorTitle="Máximo 2.000 caracteres" error="Máximo 2.000 caracteres" promptTitle="2.000 caracteres" sqref="Q30:Q31" xr:uid="{00000000-0002-0000-0100-000001000000}">
      <formula1>2000</formula1>
    </dataValidation>
  </dataValidations>
  <pageMargins left="0.39370078740157483" right="0.19685039370078741" top="0.74803149606299213" bottom="0.74803149606299213" header="0.31496062992125984" footer="0.31496062992125984"/>
  <pageSetup scale="20" orientation="landscape" r:id="rId1"/>
  <headerFooter>
    <oddFooter>&amp;C_x000D_&amp;1#&amp;"Calibri"&amp;10&amp;K000000 Información Pública Clasificada</oddFooter>
  </headerFooter>
  <colBreaks count="1" manualBreakCount="1">
    <brk id="31" max="4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AO47"/>
  <sheetViews>
    <sheetView zoomScale="60" zoomScaleNormal="60" workbookViewId="0">
      <selection activeCell="B1" sqref="B1:AA1"/>
    </sheetView>
  </sheetViews>
  <sheetFormatPr baseColWidth="10" defaultColWidth="10.85546875" defaultRowHeight="15" x14ac:dyDescent="0.25"/>
  <cols>
    <col min="1" max="1" width="38.42578125" style="1" customWidth="1"/>
    <col min="2" max="2" width="20.42578125" style="1" customWidth="1"/>
    <col min="3" max="14" width="20.7109375" style="1" customWidth="1"/>
    <col min="15" max="15" width="20.42578125" style="1" customWidth="1"/>
    <col min="16" max="16" width="32.42578125" style="1" customWidth="1"/>
    <col min="17" max="17" width="26.140625" style="1" bestFit="1" customWidth="1"/>
    <col min="18" max="22" width="18.140625" style="1" customWidth="1"/>
    <col min="23" max="23" width="19.140625" style="1" bestFit="1" customWidth="1"/>
    <col min="24" max="24" width="26.140625" style="1" customWidth="1"/>
    <col min="25" max="27" width="18.140625" style="1" customWidth="1"/>
    <col min="28" max="28" width="22.7109375" style="1" customWidth="1"/>
    <col min="29" max="29" width="19.85546875" style="1" bestFit="1" customWidth="1"/>
    <col min="30" max="30" width="19.42578125" style="1" customWidth="1"/>
    <col min="31" max="31" width="20.42578125" style="1" customWidth="1"/>
    <col min="32" max="32" width="22.85546875" style="1" customWidth="1"/>
    <col min="33" max="33" width="18.42578125" style="1" bestFit="1" customWidth="1"/>
    <col min="34" max="34" width="8.42578125" style="1" customWidth="1"/>
    <col min="35" max="35" width="18.42578125" style="1" bestFit="1" customWidth="1"/>
    <col min="36" max="36" width="5.7109375" style="1" customWidth="1"/>
    <col min="37" max="37" width="18.42578125" style="1" bestFit="1" customWidth="1"/>
    <col min="38" max="38" width="4.7109375" style="1" customWidth="1"/>
    <col min="39" max="39" width="23" style="1" bestFit="1" customWidth="1"/>
    <col min="40" max="40" width="10.85546875" style="1"/>
    <col min="41" max="41" width="18.42578125" style="1" bestFit="1" customWidth="1"/>
    <col min="42" max="42" width="16.140625" style="1" customWidth="1"/>
    <col min="43" max="16384" width="10.85546875" style="1"/>
  </cols>
  <sheetData>
    <row r="1" spans="1:31" ht="32.25" customHeight="1" thickBot="1" x14ac:dyDescent="0.3">
      <c r="A1" s="425"/>
      <c r="B1" s="428" t="s">
        <v>0</v>
      </c>
      <c r="C1" s="429"/>
      <c r="D1" s="429"/>
      <c r="E1" s="429"/>
      <c r="F1" s="429"/>
      <c r="G1" s="429"/>
      <c r="H1" s="429"/>
      <c r="I1" s="429"/>
      <c r="J1" s="429"/>
      <c r="K1" s="429"/>
      <c r="L1" s="429"/>
      <c r="M1" s="429"/>
      <c r="N1" s="429"/>
      <c r="O1" s="429"/>
      <c r="P1" s="429"/>
      <c r="Q1" s="429"/>
      <c r="R1" s="429"/>
      <c r="S1" s="429"/>
      <c r="T1" s="429"/>
      <c r="U1" s="429"/>
      <c r="V1" s="429"/>
      <c r="W1" s="429"/>
      <c r="X1" s="429"/>
      <c r="Y1" s="429"/>
      <c r="Z1" s="429"/>
      <c r="AA1" s="430"/>
      <c r="AB1" s="437" t="s">
        <v>1</v>
      </c>
      <c r="AC1" s="438"/>
      <c r="AD1" s="438"/>
      <c r="AE1" s="439"/>
    </row>
    <row r="2" spans="1:31" ht="30.75" customHeight="1" thickBot="1" x14ac:dyDescent="0.3">
      <c r="A2" s="426"/>
      <c r="B2" s="428" t="s">
        <v>2</v>
      </c>
      <c r="C2" s="429"/>
      <c r="D2" s="429"/>
      <c r="E2" s="429"/>
      <c r="F2" s="429"/>
      <c r="G2" s="429"/>
      <c r="H2" s="429"/>
      <c r="I2" s="429"/>
      <c r="J2" s="429"/>
      <c r="K2" s="429"/>
      <c r="L2" s="429"/>
      <c r="M2" s="429"/>
      <c r="N2" s="429"/>
      <c r="O2" s="429"/>
      <c r="P2" s="429"/>
      <c r="Q2" s="429"/>
      <c r="R2" s="429"/>
      <c r="S2" s="429"/>
      <c r="T2" s="429"/>
      <c r="U2" s="429"/>
      <c r="V2" s="429"/>
      <c r="W2" s="429"/>
      <c r="X2" s="429"/>
      <c r="Y2" s="429"/>
      <c r="Z2" s="429"/>
      <c r="AA2" s="430"/>
      <c r="AB2" s="437" t="s">
        <v>3</v>
      </c>
      <c r="AC2" s="438"/>
      <c r="AD2" s="438"/>
      <c r="AE2" s="439"/>
    </row>
    <row r="3" spans="1:31" ht="24" customHeight="1" thickBot="1" x14ac:dyDescent="0.3">
      <c r="A3" s="426"/>
      <c r="B3" s="431" t="s">
        <v>4</v>
      </c>
      <c r="C3" s="432"/>
      <c r="D3" s="432"/>
      <c r="E3" s="432"/>
      <c r="F3" s="432"/>
      <c r="G3" s="432"/>
      <c r="H3" s="432"/>
      <c r="I3" s="432"/>
      <c r="J3" s="432"/>
      <c r="K3" s="432"/>
      <c r="L3" s="432"/>
      <c r="M3" s="432"/>
      <c r="N3" s="432"/>
      <c r="O3" s="432"/>
      <c r="P3" s="432"/>
      <c r="Q3" s="432"/>
      <c r="R3" s="432"/>
      <c r="S3" s="432"/>
      <c r="T3" s="432"/>
      <c r="U3" s="432"/>
      <c r="V3" s="432"/>
      <c r="W3" s="432"/>
      <c r="X3" s="432"/>
      <c r="Y3" s="432"/>
      <c r="Z3" s="432"/>
      <c r="AA3" s="433"/>
      <c r="AB3" s="437" t="s">
        <v>5</v>
      </c>
      <c r="AC3" s="438"/>
      <c r="AD3" s="438"/>
      <c r="AE3" s="439"/>
    </row>
    <row r="4" spans="1:31" ht="21.75" customHeight="1" thickBot="1" x14ac:dyDescent="0.3">
      <c r="A4" s="427"/>
      <c r="B4" s="434"/>
      <c r="C4" s="435"/>
      <c r="D4" s="435"/>
      <c r="E4" s="435"/>
      <c r="F4" s="435"/>
      <c r="G4" s="435"/>
      <c r="H4" s="435"/>
      <c r="I4" s="435"/>
      <c r="J4" s="435"/>
      <c r="K4" s="435"/>
      <c r="L4" s="435"/>
      <c r="M4" s="435"/>
      <c r="N4" s="435"/>
      <c r="O4" s="435"/>
      <c r="P4" s="435"/>
      <c r="Q4" s="435"/>
      <c r="R4" s="435"/>
      <c r="S4" s="435"/>
      <c r="T4" s="435"/>
      <c r="U4" s="435"/>
      <c r="V4" s="435"/>
      <c r="W4" s="435"/>
      <c r="X4" s="435"/>
      <c r="Y4" s="435"/>
      <c r="Z4" s="435"/>
      <c r="AA4" s="436"/>
      <c r="AB4" s="440" t="s">
        <v>6</v>
      </c>
      <c r="AC4" s="441"/>
      <c r="AD4" s="441"/>
      <c r="AE4" s="442"/>
    </row>
    <row r="5" spans="1:31" ht="9" customHeight="1" thickBot="1" x14ac:dyDescent="0.3">
      <c r="A5" s="2"/>
      <c r="B5" s="69"/>
      <c r="C5" s="70"/>
      <c r="D5" s="3"/>
      <c r="E5" s="3"/>
      <c r="F5" s="3"/>
      <c r="G5" s="3"/>
      <c r="H5" s="3"/>
      <c r="I5" s="3"/>
      <c r="J5" s="3"/>
      <c r="K5" s="3"/>
      <c r="L5" s="3"/>
      <c r="M5" s="3"/>
      <c r="N5" s="3"/>
      <c r="O5" s="3"/>
      <c r="P5" s="3"/>
      <c r="Q5" s="3"/>
      <c r="R5" s="3"/>
      <c r="S5" s="3"/>
      <c r="T5" s="3"/>
      <c r="U5" s="3"/>
      <c r="V5" s="3"/>
      <c r="W5" s="3"/>
      <c r="X5" s="3"/>
      <c r="Y5" s="3"/>
      <c r="Z5" s="4"/>
      <c r="AA5" s="3"/>
      <c r="AB5" s="3"/>
      <c r="AD5" s="6"/>
      <c r="AE5" s="7"/>
    </row>
    <row r="6" spans="1:31" ht="9" customHeight="1" x14ac:dyDescent="0.25">
      <c r="A6" s="5"/>
      <c r="B6" s="3"/>
      <c r="C6" s="3"/>
      <c r="D6" s="3"/>
      <c r="E6" s="3"/>
      <c r="F6" s="3"/>
      <c r="G6" s="3"/>
      <c r="H6" s="3"/>
      <c r="I6" s="3"/>
      <c r="J6" s="3"/>
      <c r="K6" s="3"/>
      <c r="L6" s="3"/>
      <c r="M6" s="3"/>
      <c r="N6" s="3"/>
      <c r="O6" s="3"/>
      <c r="P6" s="3"/>
      <c r="Q6" s="3"/>
      <c r="R6" s="3"/>
      <c r="S6" s="3"/>
      <c r="T6" s="3"/>
      <c r="U6" s="3"/>
      <c r="V6" s="3"/>
      <c r="W6" s="3"/>
      <c r="X6" s="3"/>
      <c r="Y6" s="3"/>
      <c r="Z6" s="4"/>
      <c r="AA6" s="3"/>
      <c r="AB6" s="3"/>
      <c r="AD6" s="6"/>
      <c r="AE6" s="7"/>
    </row>
    <row r="7" spans="1:31" ht="15" customHeight="1" x14ac:dyDescent="0.25">
      <c r="A7" s="382" t="s">
        <v>7</v>
      </c>
      <c r="B7" s="383"/>
      <c r="C7" s="420" t="s">
        <v>8</v>
      </c>
      <c r="D7" s="382" t="s">
        <v>9</v>
      </c>
      <c r="E7" s="388"/>
      <c r="F7" s="388"/>
      <c r="G7" s="388"/>
      <c r="H7" s="383"/>
      <c r="I7" s="412">
        <v>45386</v>
      </c>
      <c r="J7" s="413"/>
      <c r="K7" s="382" t="s">
        <v>10</v>
      </c>
      <c r="L7" s="383"/>
      <c r="M7" s="404" t="s">
        <v>11</v>
      </c>
      <c r="N7" s="405"/>
      <c r="O7" s="393"/>
      <c r="P7" s="394"/>
      <c r="Q7" s="3"/>
      <c r="R7" s="3"/>
      <c r="S7" s="3"/>
      <c r="T7" s="3"/>
      <c r="U7" s="3"/>
      <c r="V7" s="3"/>
      <c r="W7" s="3"/>
      <c r="X7" s="3"/>
      <c r="Y7" s="3"/>
      <c r="Z7" s="4"/>
      <c r="AA7" s="3"/>
      <c r="AB7" s="3"/>
      <c r="AD7" s="6"/>
      <c r="AE7" s="7"/>
    </row>
    <row r="8" spans="1:31" ht="15" customHeight="1" x14ac:dyDescent="0.25">
      <c r="A8" s="384"/>
      <c r="B8" s="385"/>
      <c r="C8" s="421"/>
      <c r="D8" s="384"/>
      <c r="E8" s="389"/>
      <c r="F8" s="389"/>
      <c r="G8" s="389"/>
      <c r="H8" s="385"/>
      <c r="I8" s="414"/>
      <c r="J8" s="415"/>
      <c r="K8" s="384"/>
      <c r="L8" s="385"/>
      <c r="M8" s="423" t="s">
        <v>12</v>
      </c>
      <c r="N8" s="424"/>
      <c r="O8" s="406"/>
      <c r="P8" s="407"/>
      <c r="Q8" s="3"/>
      <c r="R8" s="3"/>
      <c r="S8" s="3"/>
      <c r="T8" s="3"/>
      <c r="U8" s="3"/>
      <c r="V8" s="3"/>
      <c r="W8" s="3"/>
      <c r="X8" s="3"/>
      <c r="Y8" s="3"/>
      <c r="Z8" s="4"/>
      <c r="AA8" s="3"/>
      <c r="AB8" s="3"/>
      <c r="AD8" s="6"/>
      <c r="AE8" s="7"/>
    </row>
    <row r="9" spans="1:31" ht="15.75" customHeight="1" x14ac:dyDescent="0.25">
      <c r="A9" s="386"/>
      <c r="B9" s="387"/>
      <c r="C9" s="422"/>
      <c r="D9" s="386"/>
      <c r="E9" s="390"/>
      <c r="F9" s="390"/>
      <c r="G9" s="390"/>
      <c r="H9" s="387"/>
      <c r="I9" s="416"/>
      <c r="J9" s="417"/>
      <c r="K9" s="386"/>
      <c r="L9" s="387"/>
      <c r="M9" s="408" t="s">
        <v>13</v>
      </c>
      <c r="N9" s="409"/>
      <c r="O9" s="410" t="s">
        <v>14</v>
      </c>
      <c r="P9" s="411"/>
      <c r="Q9" s="3"/>
      <c r="R9" s="3"/>
      <c r="S9" s="3"/>
      <c r="T9" s="3"/>
      <c r="U9" s="3"/>
      <c r="V9" s="3"/>
      <c r="W9" s="3"/>
      <c r="X9" s="3"/>
      <c r="Y9" s="3"/>
      <c r="Z9" s="4"/>
      <c r="AA9" s="3"/>
      <c r="AB9" s="3"/>
      <c r="AD9" s="6"/>
      <c r="AE9" s="7"/>
    </row>
    <row r="10" spans="1:31" ht="15" customHeight="1" x14ac:dyDescent="0.25">
      <c r="A10" s="60"/>
      <c r="B10" s="61"/>
      <c r="C10" s="61"/>
      <c r="D10" s="8"/>
      <c r="E10" s="8"/>
      <c r="F10" s="8"/>
      <c r="G10" s="8"/>
      <c r="H10" s="8"/>
      <c r="I10" s="57"/>
      <c r="J10" s="57"/>
      <c r="K10" s="8"/>
      <c r="L10" s="8"/>
      <c r="M10" s="58"/>
      <c r="N10" s="58"/>
      <c r="O10" s="59"/>
      <c r="P10" s="59"/>
      <c r="Q10" s="61"/>
      <c r="R10" s="61"/>
      <c r="S10" s="61"/>
      <c r="T10" s="61"/>
      <c r="U10" s="61"/>
      <c r="V10" s="61"/>
      <c r="W10" s="61"/>
      <c r="X10" s="61"/>
      <c r="Y10" s="61"/>
      <c r="Z10" s="62"/>
      <c r="AA10" s="61"/>
      <c r="AB10" s="61"/>
      <c r="AD10" s="63"/>
      <c r="AE10" s="64"/>
    </row>
    <row r="11" spans="1:31" ht="15" customHeight="1" x14ac:dyDescent="0.25">
      <c r="A11" s="382" t="s">
        <v>15</v>
      </c>
      <c r="B11" s="383"/>
      <c r="C11" s="354" t="s">
        <v>16</v>
      </c>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6"/>
    </row>
    <row r="12" spans="1:31" ht="15" customHeight="1" x14ac:dyDescent="0.25">
      <c r="A12" s="384"/>
      <c r="B12" s="385"/>
      <c r="C12" s="395"/>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7"/>
    </row>
    <row r="13" spans="1:31" ht="15" customHeight="1" thickBot="1" x14ac:dyDescent="0.3">
      <c r="A13" s="386"/>
      <c r="B13" s="387"/>
      <c r="C13" s="398"/>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400"/>
    </row>
    <row r="14" spans="1:31" ht="9" customHeight="1" thickBot="1" x14ac:dyDescent="0.3">
      <c r="A14" s="10"/>
      <c r="B14" s="11"/>
      <c r="C14" s="12"/>
      <c r="D14" s="12"/>
      <c r="E14" s="12"/>
      <c r="F14" s="12"/>
      <c r="G14" s="12"/>
      <c r="H14" s="12"/>
      <c r="I14" s="12"/>
      <c r="J14" s="12"/>
      <c r="K14" s="12"/>
      <c r="L14" s="12"/>
      <c r="M14" s="13"/>
      <c r="N14" s="13"/>
      <c r="O14" s="13"/>
      <c r="P14" s="13"/>
      <c r="Q14" s="13"/>
      <c r="R14" s="14"/>
      <c r="S14" s="14"/>
      <c r="T14" s="14"/>
      <c r="U14" s="14"/>
      <c r="V14" s="14"/>
      <c r="W14" s="14"/>
      <c r="X14" s="14"/>
      <c r="Y14" s="8"/>
      <c r="Z14" s="8"/>
      <c r="AA14" s="8"/>
      <c r="AB14" s="8"/>
      <c r="AD14" s="8"/>
      <c r="AE14" s="9"/>
    </row>
    <row r="15" spans="1:31" ht="39" customHeight="1" thickBot="1" x14ac:dyDescent="0.3">
      <c r="A15" s="391" t="s">
        <v>17</v>
      </c>
      <c r="B15" s="392"/>
      <c r="C15" s="401" t="s">
        <v>18</v>
      </c>
      <c r="D15" s="402"/>
      <c r="E15" s="402"/>
      <c r="F15" s="402"/>
      <c r="G15" s="402"/>
      <c r="H15" s="402"/>
      <c r="I15" s="402"/>
      <c r="J15" s="402"/>
      <c r="K15" s="403"/>
      <c r="L15" s="418" t="s">
        <v>19</v>
      </c>
      <c r="M15" s="451"/>
      <c r="N15" s="451"/>
      <c r="O15" s="451"/>
      <c r="P15" s="451"/>
      <c r="Q15" s="419"/>
      <c r="R15" s="452" t="s">
        <v>20</v>
      </c>
      <c r="S15" s="453"/>
      <c r="T15" s="453"/>
      <c r="U15" s="453"/>
      <c r="V15" s="453"/>
      <c r="W15" s="453"/>
      <c r="X15" s="454"/>
      <c r="Y15" s="418" t="s">
        <v>21</v>
      </c>
      <c r="Z15" s="419"/>
      <c r="AA15" s="443" t="s">
        <v>22</v>
      </c>
      <c r="AB15" s="444"/>
      <c r="AC15" s="444"/>
      <c r="AD15" s="444"/>
      <c r="AE15" s="445"/>
    </row>
    <row r="16" spans="1:31" ht="9" customHeight="1" thickBot="1" x14ac:dyDescent="0.3">
      <c r="A16" s="5"/>
      <c r="B16" s="3"/>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D16" s="6"/>
      <c r="AE16" s="7"/>
    </row>
    <row r="17" spans="1:41" s="15" customFormat="1" ht="37.5" customHeight="1" thickBot="1" x14ac:dyDescent="0.3">
      <c r="A17" s="391" t="s">
        <v>23</v>
      </c>
      <c r="B17" s="392"/>
      <c r="C17" s="443" t="s">
        <v>117</v>
      </c>
      <c r="D17" s="444"/>
      <c r="E17" s="444"/>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5"/>
    </row>
    <row r="18" spans="1:41" ht="16.5" customHeight="1" x14ac:dyDescent="0.25">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D18" s="17"/>
      <c r="AE18" s="18"/>
    </row>
    <row r="19" spans="1:41" ht="32.1" customHeight="1" x14ac:dyDescent="0.25">
      <c r="A19" s="456" t="s">
        <v>25</v>
      </c>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8"/>
      <c r="AF19" s="140"/>
      <c r="AG19" s="140"/>
      <c r="AH19" s="140"/>
      <c r="AI19" s="140"/>
      <c r="AJ19" s="140"/>
      <c r="AK19" s="140"/>
      <c r="AL19" s="140"/>
      <c r="AM19" s="140"/>
      <c r="AN19" s="140"/>
      <c r="AO19" s="140"/>
    </row>
    <row r="20" spans="1:41" ht="32.1" customHeight="1" thickBot="1" x14ac:dyDescent="0.3">
      <c r="A20" s="141" t="s">
        <v>26</v>
      </c>
      <c r="B20" s="448" t="s">
        <v>27</v>
      </c>
      <c r="C20" s="449"/>
      <c r="D20" s="449"/>
      <c r="E20" s="449"/>
      <c r="F20" s="449"/>
      <c r="G20" s="449"/>
      <c r="H20" s="449"/>
      <c r="I20" s="449"/>
      <c r="J20" s="449"/>
      <c r="K20" s="449"/>
      <c r="L20" s="449"/>
      <c r="M20" s="449"/>
      <c r="N20" s="449"/>
      <c r="O20" s="450"/>
      <c r="P20" s="457" t="s">
        <v>28</v>
      </c>
      <c r="Q20" s="457"/>
      <c r="R20" s="457"/>
      <c r="S20" s="457"/>
      <c r="T20" s="457"/>
      <c r="U20" s="457"/>
      <c r="V20" s="457"/>
      <c r="W20" s="457"/>
      <c r="X20" s="457"/>
      <c r="Y20" s="457"/>
      <c r="Z20" s="457"/>
      <c r="AA20" s="457"/>
      <c r="AB20" s="457"/>
      <c r="AC20" s="457"/>
      <c r="AD20" s="457"/>
      <c r="AE20" s="458"/>
      <c r="AF20" s="140"/>
      <c r="AG20" s="140"/>
      <c r="AH20" s="140"/>
      <c r="AI20" s="140"/>
      <c r="AJ20" s="140"/>
      <c r="AK20" s="140"/>
      <c r="AL20" s="140"/>
      <c r="AM20" s="140"/>
      <c r="AN20" s="140"/>
      <c r="AO20" s="140"/>
    </row>
    <row r="21" spans="1:41" ht="32.1" customHeight="1" thickBot="1" x14ac:dyDescent="0.3">
      <c r="A21" s="142" t="s">
        <v>43</v>
      </c>
      <c r="B21" s="141" t="s">
        <v>30</v>
      </c>
      <c r="C21" s="143" t="s">
        <v>31</v>
      </c>
      <c r="D21" s="143" t="s">
        <v>8</v>
      </c>
      <c r="E21" s="289" t="s">
        <v>32</v>
      </c>
      <c r="F21" s="289" t="s">
        <v>33</v>
      </c>
      <c r="G21" s="289" t="s">
        <v>34</v>
      </c>
      <c r="H21" s="289" t="s">
        <v>35</v>
      </c>
      <c r="I21" s="289" t="s">
        <v>36</v>
      </c>
      <c r="J21" s="289" t="s">
        <v>37</v>
      </c>
      <c r="K21" s="289" t="s">
        <v>38</v>
      </c>
      <c r="L21" s="289" t="s">
        <v>39</v>
      </c>
      <c r="M21" s="289" t="s">
        <v>40</v>
      </c>
      <c r="N21" s="143" t="s">
        <v>41</v>
      </c>
      <c r="O21" s="144" t="s">
        <v>42</v>
      </c>
      <c r="P21" s="145" t="s">
        <v>43</v>
      </c>
      <c r="Q21" s="141" t="s">
        <v>30</v>
      </c>
      <c r="R21" s="143" t="s">
        <v>31</v>
      </c>
      <c r="S21" s="143" t="s">
        <v>8</v>
      </c>
      <c r="T21" s="143" t="s">
        <v>32</v>
      </c>
      <c r="U21" s="143" t="s">
        <v>33</v>
      </c>
      <c r="V21" s="143" t="s">
        <v>34</v>
      </c>
      <c r="W21" s="143" t="s">
        <v>35</v>
      </c>
      <c r="X21" s="143" t="s">
        <v>36</v>
      </c>
      <c r="Y21" s="143" t="s">
        <v>37</v>
      </c>
      <c r="Z21" s="143" t="s">
        <v>38</v>
      </c>
      <c r="AA21" s="143" t="s">
        <v>39</v>
      </c>
      <c r="AB21" s="143" t="s">
        <v>40</v>
      </c>
      <c r="AC21" s="143" t="s">
        <v>41</v>
      </c>
      <c r="AD21" s="144" t="s">
        <v>44</v>
      </c>
      <c r="AE21" s="146" t="s">
        <v>45</v>
      </c>
      <c r="AF21" s="140"/>
      <c r="AG21" s="140"/>
      <c r="AH21" s="140"/>
      <c r="AI21" s="140"/>
      <c r="AJ21" s="140"/>
      <c r="AK21" s="140"/>
      <c r="AL21" s="140"/>
      <c r="AM21" s="140"/>
      <c r="AN21" s="140"/>
      <c r="AO21" s="140"/>
    </row>
    <row r="22" spans="1:41" ht="32.1" customHeight="1" x14ac:dyDescent="0.25">
      <c r="A22" s="147" t="s">
        <v>46</v>
      </c>
      <c r="B22" s="173">
        <v>6019975.75</v>
      </c>
      <c r="C22" s="175">
        <v>177651596.74000001</v>
      </c>
      <c r="D22" s="175">
        <v>6524975.75</v>
      </c>
      <c r="E22" s="290">
        <v>2575442.5</v>
      </c>
      <c r="F22" s="290">
        <v>0</v>
      </c>
      <c r="G22" s="290">
        <v>0</v>
      </c>
      <c r="H22" s="290">
        <v>0</v>
      </c>
      <c r="I22" s="290">
        <v>0</v>
      </c>
      <c r="J22" s="290">
        <v>0</v>
      </c>
      <c r="K22" s="290">
        <v>0</v>
      </c>
      <c r="L22" s="290">
        <v>0</v>
      </c>
      <c r="M22" s="290">
        <v>0</v>
      </c>
      <c r="N22" s="170">
        <f>SUM(B22:M22)</f>
        <v>192771990.74000001</v>
      </c>
      <c r="O22" s="150" t="s">
        <v>43</v>
      </c>
      <c r="P22" s="147" t="s">
        <v>47</v>
      </c>
      <c r="Q22" s="185">
        <v>1843802405</v>
      </c>
      <c r="R22" s="186">
        <f>35500000+13458390</f>
        <v>48958390</v>
      </c>
      <c r="S22" s="186">
        <f>125656720+9512243</f>
        <v>135168963</v>
      </c>
      <c r="T22" s="186">
        <v>17148000</v>
      </c>
      <c r="U22" s="186">
        <v>40690000</v>
      </c>
      <c r="V22" s="186">
        <v>0</v>
      </c>
      <c r="W22" s="186">
        <v>1585013875</v>
      </c>
      <c r="X22" s="186">
        <v>0</v>
      </c>
      <c r="Y22" s="186">
        <v>0</v>
      </c>
      <c r="Z22" s="186">
        <v>0</v>
      </c>
      <c r="AA22" s="186">
        <v>0</v>
      </c>
      <c r="AB22" s="186">
        <v>0</v>
      </c>
      <c r="AC22" s="175">
        <f>SUM(Q22:AB22)</f>
        <v>3670781633</v>
      </c>
      <c r="AD22" s="140" t="s">
        <v>43</v>
      </c>
      <c r="AE22" s="152" t="s">
        <v>43</v>
      </c>
      <c r="AF22" s="140"/>
      <c r="AG22" s="140"/>
      <c r="AH22" s="140"/>
      <c r="AI22" s="140"/>
      <c r="AJ22" s="140"/>
      <c r="AK22" s="140"/>
      <c r="AL22" s="140"/>
      <c r="AM22" s="140"/>
      <c r="AN22" s="140"/>
      <c r="AO22" s="140"/>
    </row>
    <row r="23" spans="1:41" ht="32.1" customHeight="1" x14ac:dyDescent="0.25">
      <c r="A23" s="153" t="s">
        <v>48</v>
      </c>
      <c r="B23" s="212">
        <v>0</v>
      </c>
      <c r="C23" s="213">
        <v>2403333</v>
      </c>
      <c r="D23" s="213">
        <v>0</v>
      </c>
      <c r="E23" s="290">
        <v>0</v>
      </c>
      <c r="F23" s="290">
        <v>0</v>
      </c>
      <c r="G23" s="290">
        <v>0</v>
      </c>
      <c r="H23" s="290">
        <v>0</v>
      </c>
      <c r="I23" s="290">
        <v>0</v>
      </c>
      <c r="J23" s="290">
        <v>0</v>
      </c>
      <c r="K23" s="290">
        <v>0</v>
      </c>
      <c r="L23" s="290">
        <v>0</v>
      </c>
      <c r="M23" s="290">
        <v>0</v>
      </c>
      <c r="N23" s="170">
        <f t="shared" ref="N23:N25" si="0">SUM(B23:M23)</f>
        <v>2403333</v>
      </c>
      <c r="O23" s="209">
        <f>+N23/N22</f>
        <v>1.2467231317030284E-2</v>
      </c>
      <c r="P23" s="153" t="s">
        <v>50</v>
      </c>
      <c r="Q23" s="214">
        <v>83009973</v>
      </c>
      <c r="R23" s="188">
        <v>1380028903</v>
      </c>
      <c r="S23" s="188">
        <v>263751948.74000001</v>
      </c>
      <c r="T23" s="188"/>
      <c r="U23" s="188"/>
      <c r="V23" s="188"/>
      <c r="W23" s="188"/>
      <c r="X23" s="188"/>
      <c r="Y23" s="188"/>
      <c r="Z23" s="188"/>
      <c r="AA23" s="188"/>
      <c r="AB23" s="188"/>
      <c r="AC23" s="170">
        <f t="shared" ref="AC23:AC25" si="1">SUM(Q23:AB23)</f>
        <v>1726790824.74</v>
      </c>
      <c r="AD23" s="218">
        <f>+AC23/(Q22+R22+S22)</f>
        <v>0.85150425843299848</v>
      </c>
      <c r="AE23" s="215">
        <f>+AC23/AC22</f>
        <v>0.47041502257075285</v>
      </c>
      <c r="AF23" s="140"/>
      <c r="AG23" s="140"/>
      <c r="AH23" s="140"/>
      <c r="AI23" s="140"/>
      <c r="AJ23" s="140"/>
      <c r="AK23" s="140"/>
      <c r="AL23" s="140"/>
      <c r="AM23" s="140"/>
      <c r="AN23" s="140"/>
      <c r="AO23" s="140"/>
    </row>
    <row r="24" spans="1:41" ht="32.1" customHeight="1" x14ac:dyDescent="0.25">
      <c r="A24" s="211" t="s">
        <v>52</v>
      </c>
      <c r="B24" s="210">
        <f>+B22-B23</f>
        <v>6019975.75</v>
      </c>
      <c r="C24" s="210">
        <f>+C22-C23</f>
        <v>175248263.74000001</v>
      </c>
      <c r="D24" s="210">
        <f>+D22-D23</f>
        <v>6524975.75</v>
      </c>
      <c r="E24" s="294">
        <f>+E22-E23</f>
        <v>2575442.5</v>
      </c>
      <c r="F24" s="294">
        <f t="shared" ref="F24:M24" si="2">+F22-F23</f>
        <v>0</v>
      </c>
      <c r="G24" s="294">
        <f t="shared" si="2"/>
        <v>0</v>
      </c>
      <c r="H24" s="294">
        <f t="shared" si="2"/>
        <v>0</v>
      </c>
      <c r="I24" s="294">
        <f t="shared" si="2"/>
        <v>0</v>
      </c>
      <c r="J24" s="294">
        <f t="shared" si="2"/>
        <v>0</v>
      </c>
      <c r="K24" s="294">
        <f t="shared" si="2"/>
        <v>0</v>
      </c>
      <c r="L24" s="294">
        <f t="shared" si="2"/>
        <v>0</v>
      </c>
      <c r="M24" s="294">
        <f t="shared" si="2"/>
        <v>0</v>
      </c>
      <c r="N24" s="170">
        <f t="shared" si="0"/>
        <v>190368657.74000001</v>
      </c>
      <c r="O24" s="150" t="s">
        <v>43</v>
      </c>
      <c r="P24" s="153" t="s">
        <v>46</v>
      </c>
      <c r="Q24" s="187">
        <v>0</v>
      </c>
      <c r="R24" s="188">
        <v>38827000</v>
      </c>
      <c r="S24" s="188">
        <f>298449567+2691678+9512243</f>
        <v>310653488</v>
      </c>
      <c r="T24" s="188">
        <f>302947901+2691678</f>
        <v>305639579</v>
      </c>
      <c r="U24" s="188">
        <f>331212081+2691678</f>
        <v>333903759</v>
      </c>
      <c r="V24" s="188">
        <f>370502081+2691678</f>
        <v>373193759</v>
      </c>
      <c r="W24" s="188">
        <f>330512081+2691678</f>
        <v>333203759</v>
      </c>
      <c r="X24" s="188">
        <v>336112081</v>
      </c>
      <c r="Y24" s="188">
        <v>330512081</v>
      </c>
      <c r="Z24" s="188">
        <v>336112081</v>
      </c>
      <c r="AA24" s="188">
        <v>330513081</v>
      </c>
      <c r="AB24" s="188">
        <v>642110965</v>
      </c>
      <c r="AC24" s="175">
        <f t="shared" si="1"/>
        <v>3670781633</v>
      </c>
      <c r="AD24" s="148" t="s">
        <v>43</v>
      </c>
      <c r="AE24" s="154" t="s">
        <v>43</v>
      </c>
      <c r="AF24" s="140"/>
      <c r="AG24" s="140"/>
      <c r="AH24" s="140"/>
      <c r="AI24" s="140"/>
      <c r="AJ24" s="140"/>
      <c r="AK24" s="140"/>
      <c r="AL24" s="140"/>
      <c r="AM24" s="140"/>
      <c r="AN24" s="140"/>
      <c r="AO24" s="140"/>
    </row>
    <row r="25" spans="1:41" ht="32.1" customHeight="1" x14ac:dyDescent="0.25">
      <c r="A25" s="141" t="s">
        <v>53</v>
      </c>
      <c r="B25" s="176">
        <v>47391129.990000002</v>
      </c>
      <c r="C25" s="176">
        <v>117641564</v>
      </c>
      <c r="D25" s="176">
        <v>11552369.25</v>
      </c>
      <c r="E25" s="176" t="s">
        <v>43</v>
      </c>
      <c r="F25" s="176" t="s">
        <v>43</v>
      </c>
      <c r="G25" s="176" t="s">
        <v>43</v>
      </c>
      <c r="H25" s="176" t="s">
        <v>43</v>
      </c>
      <c r="I25" s="176" t="s">
        <v>43</v>
      </c>
      <c r="J25" s="176" t="s">
        <v>43</v>
      </c>
      <c r="K25" s="176" t="s">
        <v>43</v>
      </c>
      <c r="L25" s="176" t="s">
        <v>43</v>
      </c>
      <c r="M25" s="176" t="s">
        <v>43</v>
      </c>
      <c r="N25" s="170">
        <f t="shared" si="0"/>
        <v>176585063.24000001</v>
      </c>
      <c r="O25" s="171">
        <f>+N25/N22</f>
        <v>0.91603070841431511</v>
      </c>
      <c r="P25" s="141" t="s">
        <v>53</v>
      </c>
      <c r="Q25" s="306">
        <v>0</v>
      </c>
      <c r="R25" s="176">
        <v>0</v>
      </c>
      <c r="S25" s="305">
        <v>118580830.73999999</v>
      </c>
      <c r="T25" s="156" t="s">
        <v>43</v>
      </c>
      <c r="U25" s="156" t="s">
        <v>43</v>
      </c>
      <c r="V25" s="156" t="s">
        <v>43</v>
      </c>
      <c r="W25" s="156" t="s">
        <v>43</v>
      </c>
      <c r="X25" s="156" t="s">
        <v>43</v>
      </c>
      <c r="Y25" s="156" t="s">
        <v>43</v>
      </c>
      <c r="Z25" s="156" t="s">
        <v>43</v>
      </c>
      <c r="AA25" s="156" t="s">
        <v>43</v>
      </c>
      <c r="AB25" s="156" t="s">
        <v>43</v>
      </c>
      <c r="AC25" s="307">
        <f t="shared" si="1"/>
        <v>118580830.73999999</v>
      </c>
      <c r="AD25" s="222">
        <f>+AC25/(Q24+R24+S24)</f>
        <v>0.3393060122429496</v>
      </c>
      <c r="AE25" s="216">
        <f>+AC25/AC24</f>
        <v>3.2303972994189814E-2</v>
      </c>
      <c r="AF25" s="140"/>
      <c r="AG25" s="140"/>
      <c r="AH25" s="140"/>
      <c r="AI25" s="140"/>
      <c r="AJ25" s="140"/>
      <c r="AK25" s="140"/>
      <c r="AL25" s="140"/>
      <c r="AM25" s="140"/>
      <c r="AN25" s="140"/>
      <c r="AO25" s="140"/>
    </row>
    <row r="26" spans="1:41" customFormat="1" ht="16.5" customHeight="1" x14ac:dyDescent="0.25"/>
    <row r="27" spans="1:41" ht="33.950000000000003" customHeight="1" x14ac:dyDescent="0.25">
      <c r="A27" s="377" t="s">
        <v>54</v>
      </c>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9"/>
    </row>
    <row r="28" spans="1:41" ht="15" customHeight="1" x14ac:dyDescent="0.25">
      <c r="A28" s="350" t="s">
        <v>55</v>
      </c>
      <c r="B28" s="352" t="s">
        <v>56</v>
      </c>
      <c r="C28" s="352"/>
      <c r="D28" s="352" t="s">
        <v>57</v>
      </c>
      <c r="E28" s="352"/>
      <c r="F28" s="352"/>
      <c r="G28" s="352"/>
      <c r="H28" s="352"/>
      <c r="I28" s="352"/>
      <c r="J28" s="352"/>
      <c r="K28" s="352"/>
      <c r="L28" s="352"/>
      <c r="M28" s="352"/>
      <c r="N28" s="352"/>
      <c r="O28" s="352"/>
      <c r="P28" s="352" t="s">
        <v>41</v>
      </c>
      <c r="Q28" s="352" t="s">
        <v>58</v>
      </c>
      <c r="R28" s="352"/>
      <c r="S28" s="352"/>
      <c r="T28" s="352"/>
      <c r="U28" s="352"/>
      <c r="V28" s="352"/>
      <c r="W28" s="352"/>
      <c r="X28" s="352"/>
      <c r="Y28" s="352" t="s">
        <v>59</v>
      </c>
      <c r="Z28" s="352"/>
      <c r="AA28" s="352"/>
      <c r="AB28" s="352"/>
      <c r="AC28" s="352"/>
      <c r="AD28" s="352"/>
      <c r="AE28" s="380"/>
    </row>
    <row r="29" spans="1:41" ht="27" customHeight="1" x14ac:dyDescent="0.25">
      <c r="A29" s="350"/>
      <c r="B29" s="352"/>
      <c r="C29" s="352"/>
      <c r="D29" s="68" t="s">
        <v>30</v>
      </c>
      <c r="E29" s="68" t="s">
        <v>31</v>
      </c>
      <c r="F29" s="68" t="s">
        <v>8</v>
      </c>
      <c r="G29" s="68" t="s">
        <v>32</v>
      </c>
      <c r="H29" s="68" t="s">
        <v>33</v>
      </c>
      <c r="I29" s="68" t="s">
        <v>34</v>
      </c>
      <c r="J29" s="68" t="s">
        <v>35</v>
      </c>
      <c r="K29" s="68" t="s">
        <v>36</v>
      </c>
      <c r="L29" s="68" t="s">
        <v>37</v>
      </c>
      <c r="M29" s="68" t="s">
        <v>38</v>
      </c>
      <c r="N29" s="68" t="s">
        <v>39</v>
      </c>
      <c r="O29" s="68" t="s">
        <v>40</v>
      </c>
      <c r="P29" s="352"/>
      <c r="Q29" s="352"/>
      <c r="R29" s="352"/>
      <c r="S29" s="352"/>
      <c r="T29" s="352"/>
      <c r="U29" s="352"/>
      <c r="V29" s="352"/>
      <c r="W29" s="352"/>
      <c r="X29" s="352"/>
      <c r="Y29" s="352"/>
      <c r="Z29" s="352"/>
      <c r="AA29" s="352"/>
      <c r="AB29" s="352"/>
      <c r="AC29" s="352"/>
      <c r="AD29" s="352"/>
      <c r="AE29" s="380"/>
    </row>
    <row r="30" spans="1:41" ht="87" customHeight="1" thickBot="1" x14ac:dyDescent="0.3">
      <c r="A30" s="72" t="s">
        <v>118</v>
      </c>
      <c r="B30" s="455"/>
      <c r="C30" s="455"/>
      <c r="D30" s="71"/>
      <c r="E30" s="71"/>
      <c r="F30" s="71"/>
      <c r="G30" s="71"/>
      <c r="H30" s="71"/>
      <c r="I30" s="71"/>
      <c r="J30" s="71"/>
      <c r="K30" s="71"/>
      <c r="L30" s="71"/>
      <c r="M30" s="71"/>
      <c r="N30" s="71"/>
      <c r="O30" s="71"/>
      <c r="P30" s="73">
        <f>SUM(D30:O30)</f>
        <v>0</v>
      </c>
      <c r="Q30" s="446"/>
      <c r="R30" s="446"/>
      <c r="S30" s="446"/>
      <c r="T30" s="446"/>
      <c r="U30" s="446"/>
      <c r="V30" s="446"/>
      <c r="W30" s="446"/>
      <c r="X30" s="446"/>
      <c r="Y30" s="446"/>
      <c r="Z30" s="446"/>
      <c r="AA30" s="446"/>
      <c r="AB30" s="446"/>
      <c r="AC30" s="446"/>
      <c r="AD30" s="446"/>
      <c r="AE30" s="447"/>
    </row>
    <row r="31" spans="1:41" ht="12" customHeight="1" thickBot="1" x14ac:dyDescent="0.3">
      <c r="A31" s="75"/>
      <c r="B31" s="76"/>
      <c r="C31" s="76"/>
      <c r="D31" s="8"/>
      <c r="E31" s="8"/>
      <c r="F31" s="8"/>
      <c r="G31" s="8"/>
      <c r="H31" s="8"/>
      <c r="I31" s="8"/>
      <c r="J31" s="8"/>
      <c r="K31" s="8"/>
      <c r="L31" s="8"/>
      <c r="M31" s="8"/>
      <c r="N31" s="8"/>
      <c r="O31" s="8"/>
      <c r="P31" s="77"/>
      <c r="Q31" s="78"/>
      <c r="R31" s="78"/>
      <c r="S31" s="78"/>
      <c r="T31" s="78"/>
      <c r="U31" s="78"/>
      <c r="V31" s="78"/>
      <c r="W31" s="78"/>
      <c r="X31" s="78"/>
      <c r="Y31" s="78"/>
      <c r="Z31" s="78"/>
      <c r="AA31" s="78"/>
      <c r="AB31" s="78"/>
      <c r="AC31" s="78"/>
      <c r="AD31" s="78"/>
      <c r="AE31" s="79"/>
    </row>
    <row r="32" spans="1:41" ht="45" customHeight="1" x14ac:dyDescent="0.25">
      <c r="A32" s="354" t="s">
        <v>60</v>
      </c>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6"/>
    </row>
    <row r="33" spans="1:41" ht="23.1" customHeight="1" x14ac:dyDescent="0.25">
      <c r="A33" s="350" t="s">
        <v>61</v>
      </c>
      <c r="B33" s="352" t="s">
        <v>62</v>
      </c>
      <c r="C33" s="352" t="s">
        <v>56</v>
      </c>
      <c r="D33" s="352" t="s">
        <v>63</v>
      </c>
      <c r="E33" s="352"/>
      <c r="F33" s="352"/>
      <c r="G33" s="352"/>
      <c r="H33" s="352"/>
      <c r="I33" s="352"/>
      <c r="J33" s="352"/>
      <c r="K33" s="352"/>
      <c r="L33" s="352"/>
      <c r="M33" s="352"/>
      <c r="N33" s="352"/>
      <c r="O33" s="352"/>
      <c r="P33" s="352"/>
      <c r="Q33" s="352" t="s">
        <v>64</v>
      </c>
      <c r="R33" s="352"/>
      <c r="S33" s="352"/>
      <c r="T33" s="352"/>
      <c r="U33" s="352"/>
      <c r="V33" s="352"/>
      <c r="W33" s="352"/>
      <c r="X33" s="352"/>
      <c r="Y33" s="352"/>
      <c r="Z33" s="352"/>
      <c r="AA33" s="352"/>
      <c r="AB33" s="352"/>
      <c r="AC33" s="352"/>
      <c r="AD33" s="352"/>
      <c r="AE33" s="380"/>
      <c r="AG33" s="20"/>
      <c r="AH33" s="20"/>
      <c r="AI33" s="20"/>
      <c r="AJ33" s="20"/>
      <c r="AK33" s="20"/>
      <c r="AL33" s="20"/>
      <c r="AM33" s="20"/>
      <c r="AN33" s="20"/>
      <c r="AO33" s="20"/>
    </row>
    <row r="34" spans="1:41" ht="27" customHeight="1" x14ac:dyDescent="0.25">
      <c r="A34" s="350"/>
      <c r="B34" s="352"/>
      <c r="C34" s="381"/>
      <c r="D34" s="68" t="s">
        <v>30</v>
      </c>
      <c r="E34" s="68" t="s">
        <v>31</v>
      </c>
      <c r="F34" s="68" t="s">
        <v>8</v>
      </c>
      <c r="G34" s="68" t="s">
        <v>32</v>
      </c>
      <c r="H34" s="68" t="s">
        <v>33</v>
      </c>
      <c r="I34" s="68" t="s">
        <v>34</v>
      </c>
      <c r="J34" s="68" t="s">
        <v>35</v>
      </c>
      <c r="K34" s="68" t="s">
        <v>36</v>
      </c>
      <c r="L34" s="68" t="s">
        <v>37</v>
      </c>
      <c r="M34" s="68" t="s">
        <v>38</v>
      </c>
      <c r="N34" s="68" t="s">
        <v>39</v>
      </c>
      <c r="O34" s="68" t="s">
        <v>40</v>
      </c>
      <c r="P34" s="68" t="s">
        <v>41</v>
      </c>
      <c r="Q34" s="323" t="s">
        <v>65</v>
      </c>
      <c r="R34" s="324"/>
      <c r="S34" s="324"/>
      <c r="T34" s="357"/>
      <c r="U34" s="352" t="s">
        <v>66</v>
      </c>
      <c r="V34" s="352"/>
      <c r="W34" s="352"/>
      <c r="X34" s="352"/>
      <c r="Y34" s="352" t="s">
        <v>67</v>
      </c>
      <c r="Z34" s="352"/>
      <c r="AA34" s="352"/>
      <c r="AB34" s="352"/>
      <c r="AC34" s="352" t="s">
        <v>68</v>
      </c>
      <c r="AD34" s="352"/>
      <c r="AE34" s="380"/>
      <c r="AG34" s="20"/>
      <c r="AH34" s="20"/>
      <c r="AI34" s="20"/>
      <c r="AJ34" s="20"/>
      <c r="AK34" s="20"/>
      <c r="AL34" s="20"/>
      <c r="AM34" s="20"/>
      <c r="AN34" s="20"/>
      <c r="AO34" s="20"/>
    </row>
    <row r="35" spans="1:41" ht="65.25" customHeight="1" x14ac:dyDescent="0.2">
      <c r="A35" s="345" t="s">
        <v>118</v>
      </c>
      <c r="B35" s="347">
        <v>15</v>
      </c>
      <c r="C35" s="22" t="s">
        <v>69</v>
      </c>
      <c r="D35" s="161">
        <v>0.05</v>
      </c>
      <c r="E35" s="161">
        <v>0.05</v>
      </c>
      <c r="F35" s="161">
        <v>0.05</v>
      </c>
      <c r="G35" s="161">
        <v>0.05</v>
      </c>
      <c r="H35" s="161">
        <v>0.05</v>
      </c>
      <c r="I35" s="21"/>
      <c r="J35" s="21"/>
      <c r="K35" s="21"/>
      <c r="L35" s="21"/>
      <c r="M35" s="21"/>
      <c r="N35" s="21"/>
      <c r="O35" s="21"/>
      <c r="P35" s="65">
        <f>SUM(D35:O35)</f>
        <v>0.25</v>
      </c>
      <c r="Q35" s="523" t="s">
        <v>119</v>
      </c>
      <c r="R35" s="523"/>
      <c r="S35" s="523"/>
      <c r="T35" s="523"/>
      <c r="U35" s="524" t="s">
        <v>120</v>
      </c>
      <c r="V35" s="525"/>
      <c r="W35" s="525"/>
      <c r="X35" s="526"/>
      <c r="Y35" s="530" t="s">
        <v>121</v>
      </c>
      <c r="Z35" s="530"/>
      <c r="AA35" s="530"/>
      <c r="AB35" s="530"/>
      <c r="AC35" s="517" t="s">
        <v>122</v>
      </c>
      <c r="AD35" s="518"/>
      <c r="AE35" s="519"/>
      <c r="AF35" s="20"/>
      <c r="AG35" s="20"/>
      <c r="AH35" s="20"/>
      <c r="AI35" s="20"/>
      <c r="AJ35" s="20"/>
      <c r="AK35" s="20"/>
      <c r="AL35" s="20"/>
      <c r="AM35" s="20"/>
      <c r="AN35" s="20"/>
      <c r="AO35" s="20"/>
    </row>
    <row r="36" spans="1:41" ht="113.25" customHeight="1" thickBot="1" x14ac:dyDescent="0.3">
      <c r="A36" s="346"/>
      <c r="B36" s="348"/>
      <c r="C36" s="23" t="s">
        <v>74</v>
      </c>
      <c r="D36" s="283">
        <v>0.05</v>
      </c>
      <c r="E36" s="284">
        <v>0.08</v>
      </c>
      <c r="F36" s="284">
        <v>0.08</v>
      </c>
      <c r="G36" s="280"/>
      <c r="H36" s="280"/>
      <c r="I36" s="280"/>
      <c r="J36" s="280"/>
      <c r="K36" s="285"/>
      <c r="L36" s="285"/>
      <c r="M36" s="285"/>
      <c r="N36" s="285"/>
      <c r="O36" s="285"/>
      <c r="P36" s="296">
        <f>SUM(D36:O36)</f>
        <v>0.21000000000000002</v>
      </c>
      <c r="Q36" s="523"/>
      <c r="R36" s="523"/>
      <c r="S36" s="523"/>
      <c r="T36" s="523"/>
      <c r="U36" s="527"/>
      <c r="V36" s="528"/>
      <c r="W36" s="528"/>
      <c r="X36" s="529"/>
      <c r="Y36" s="530"/>
      <c r="Z36" s="530"/>
      <c r="AA36" s="530"/>
      <c r="AB36" s="530"/>
      <c r="AC36" s="520"/>
      <c r="AD36" s="521"/>
      <c r="AE36" s="522"/>
      <c r="AF36" s="20"/>
      <c r="AG36" s="20"/>
      <c r="AH36" s="20"/>
      <c r="AI36" s="20"/>
      <c r="AJ36" s="20"/>
      <c r="AK36" s="20"/>
      <c r="AL36" s="20"/>
      <c r="AM36" s="20"/>
      <c r="AN36" s="20"/>
      <c r="AO36" s="20"/>
    </row>
    <row r="37" spans="1:41" customFormat="1" ht="17.25" customHeight="1" thickBot="1" x14ac:dyDescent="0.3"/>
    <row r="38" spans="1:41" ht="45" customHeight="1" thickBot="1" x14ac:dyDescent="0.3">
      <c r="A38" s="354" t="s">
        <v>75</v>
      </c>
      <c r="B38" s="35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6"/>
      <c r="AG38" s="20"/>
      <c r="AH38" s="20"/>
      <c r="AI38" s="20"/>
      <c r="AJ38" s="20"/>
      <c r="AK38" s="20"/>
      <c r="AL38" s="20"/>
      <c r="AM38" s="20"/>
      <c r="AN38" s="20"/>
      <c r="AO38" s="20"/>
    </row>
    <row r="39" spans="1:41" ht="26.1" customHeight="1" x14ac:dyDescent="0.25">
      <c r="A39" s="349" t="s">
        <v>76</v>
      </c>
      <c r="B39" s="351" t="s">
        <v>77</v>
      </c>
      <c r="C39" s="358" t="s">
        <v>78</v>
      </c>
      <c r="D39" s="360" t="s">
        <v>79</v>
      </c>
      <c r="E39" s="361"/>
      <c r="F39" s="361"/>
      <c r="G39" s="361"/>
      <c r="H39" s="361"/>
      <c r="I39" s="361"/>
      <c r="J39" s="361"/>
      <c r="K39" s="361"/>
      <c r="L39" s="361"/>
      <c r="M39" s="361"/>
      <c r="N39" s="361"/>
      <c r="O39" s="361"/>
      <c r="P39" s="362"/>
      <c r="Q39" s="351" t="s">
        <v>80</v>
      </c>
      <c r="R39" s="351"/>
      <c r="S39" s="351"/>
      <c r="T39" s="351"/>
      <c r="U39" s="351"/>
      <c r="V39" s="351"/>
      <c r="W39" s="351"/>
      <c r="X39" s="351"/>
      <c r="Y39" s="351"/>
      <c r="Z39" s="351"/>
      <c r="AA39" s="351"/>
      <c r="AB39" s="351"/>
      <c r="AC39" s="351"/>
      <c r="AD39" s="351"/>
      <c r="AE39" s="376"/>
      <c r="AG39" s="20"/>
      <c r="AH39" s="20"/>
      <c r="AI39" s="20"/>
      <c r="AJ39" s="20"/>
      <c r="AK39" s="20"/>
      <c r="AL39" s="20"/>
      <c r="AM39" s="20"/>
      <c r="AN39" s="20"/>
      <c r="AO39" s="20"/>
    </row>
    <row r="40" spans="1:41" ht="26.1" customHeight="1" x14ac:dyDescent="0.25">
      <c r="A40" s="350"/>
      <c r="B40" s="352"/>
      <c r="C40" s="359"/>
      <c r="D40" s="68" t="s">
        <v>81</v>
      </c>
      <c r="E40" s="68" t="s">
        <v>82</v>
      </c>
      <c r="F40" s="68" t="s">
        <v>83</v>
      </c>
      <c r="G40" s="68" t="s">
        <v>84</v>
      </c>
      <c r="H40" s="68" t="s">
        <v>85</v>
      </c>
      <c r="I40" s="68" t="s">
        <v>86</v>
      </c>
      <c r="J40" s="68" t="s">
        <v>87</v>
      </c>
      <c r="K40" s="68" t="s">
        <v>88</v>
      </c>
      <c r="L40" s="68" t="s">
        <v>89</v>
      </c>
      <c r="M40" s="68" t="s">
        <v>90</v>
      </c>
      <c r="N40" s="68" t="s">
        <v>91</v>
      </c>
      <c r="O40" s="68" t="s">
        <v>92</v>
      </c>
      <c r="P40" s="68" t="s">
        <v>93</v>
      </c>
      <c r="Q40" s="323" t="s">
        <v>94</v>
      </c>
      <c r="R40" s="324"/>
      <c r="S40" s="324"/>
      <c r="T40" s="324"/>
      <c r="U40" s="324"/>
      <c r="V40" s="324"/>
      <c r="W40" s="324"/>
      <c r="X40" s="357"/>
      <c r="Y40" s="323" t="s">
        <v>95</v>
      </c>
      <c r="Z40" s="324"/>
      <c r="AA40" s="324"/>
      <c r="AB40" s="324"/>
      <c r="AC40" s="324"/>
      <c r="AD40" s="324"/>
      <c r="AE40" s="325"/>
      <c r="AG40" s="25"/>
      <c r="AH40" s="25"/>
      <c r="AI40" s="25"/>
      <c r="AJ40" s="25"/>
      <c r="AK40" s="25"/>
      <c r="AL40" s="25"/>
      <c r="AM40" s="25"/>
      <c r="AN40" s="25"/>
      <c r="AO40" s="25"/>
    </row>
    <row r="41" spans="1:41" ht="75.75" customHeight="1" x14ac:dyDescent="0.25">
      <c r="A41" s="506" t="s">
        <v>123</v>
      </c>
      <c r="B41" s="322">
        <v>5</v>
      </c>
      <c r="C41" s="29" t="s">
        <v>69</v>
      </c>
      <c r="D41" s="229">
        <v>0.05</v>
      </c>
      <c r="E41" s="230">
        <v>0.23</v>
      </c>
      <c r="F41" s="230">
        <v>0.23</v>
      </c>
      <c r="G41" s="230">
        <v>0.23</v>
      </c>
      <c r="H41" s="230">
        <v>0.26</v>
      </c>
      <c r="I41" s="30"/>
      <c r="J41" s="30"/>
      <c r="K41" s="30"/>
      <c r="L41" s="30"/>
      <c r="M41" s="30"/>
      <c r="N41" s="30"/>
      <c r="O41" s="30"/>
      <c r="P41" s="74">
        <f t="shared" ref="P41:P46" si="3">SUM(D41:O41)</f>
        <v>1</v>
      </c>
      <c r="Q41" s="508" t="s">
        <v>124</v>
      </c>
      <c r="R41" s="508"/>
      <c r="S41" s="508"/>
      <c r="T41" s="508"/>
      <c r="U41" s="508"/>
      <c r="V41" s="508"/>
      <c r="W41" s="508"/>
      <c r="X41" s="509"/>
      <c r="Y41" s="510" t="s">
        <v>125</v>
      </c>
      <c r="Z41" s="511"/>
      <c r="AA41" s="511"/>
      <c r="AB41" s="511"/>
      <c r="AC41" s="511"/>
      <c r="AD41" s="511"/>
      <c r="AE41" s="512"/>
      <c r="AG41" s="26"/>
      <c r="AH41" s="26"/>
      <c r="AI41" s="26"/>
      <c r="AJ41" s="26"/>
      <c r="AK41" s="26"/>
      <c r="AL41" s="26"/>
      <c r="AM41" s="26"/>
      <c r="AN41" s="26"/>
      <c r="AO41" s="26"/>
    </row>
    <row r="42" spans="1:41" ht="59.25" customHeight="1" x14ac:dyDescent="0.25">
      <c r="A42" s="507"/>
      <c r="B42" s="322"/>
      <c r="C42" s="27" t="s">
        <v>74</v>
      </c>
      <c r="D42" s="232">
        <v>0.05</v>
      </c>
      <c r="E42" s="232">
        <v>0.23</v>
      </c>
      <c r="F42" s="233" t="s">
        <v>126</v>
      </c>
      <c r="G42" s="233" t="s">
        <v>43</v>
      </c>
      <c r="H42" s="233" t="s">
        <v>43</v>
      </c>
      <c r="I42" s="28"/>
      <c r="J42" s="28"/>
      <c r="K42" s="28"/>
      <c r="L42" s="28"/>
      <c r="M42" s="28"/>
      <c r="N42" s="28"/>
      <c r="O42" s="28"/>
      <c r="P42" s="74">
        <f t="shared" si="3"/>
        <v>0.28000000000000003</v>
      </c>
      <c r="Q42" s="508"/>
      <c r="R42" s="508"/>
      <c r="S42" s="508"/>
      <c r="T42" s="508"/>
      <c r="U42" s="508"/>
      <c r="V42" s="508"/>
      <c r="W42" s="508"/>
      <c r="X42" s="509"/>
      <c r="Y42" s="513"/>
      <c r="Z42" s="514"/>
      <c r="AA42" s="514"/>
      <c r="AB42" s="514"/>
      <c r="AC42" s="514"/>
      <c r="AD42" s="514"/>
      <c r="AE42" s="515"/>
    </row>
    <row r="43" spans="1:41" ht="28.5" customHeight="1" x14ac:dyDescent="0.25">
      <c r="A43" s="516" t="s">
        <v>127</v>
      </c>
      <c r="B43" s="322">
        <v>5</v>
      </c>
      <c r="C43" s="29" t="s">
        <v>69</v>
      </c>
      <c r="D43" s="234">
        <v>0.05</v>
      </c>
      <c r="E43" s="235">
        <v>0.23</v>
      </c>
      <c r="F43" s="235">
        <v>0.23</v>
      </c>
      <c r="G43" s="235">
        <v>0.23</v>
      </c>
      <c r="H43" s="235">
        <v>0.26</v>
      </c>
      <c r="I43" s="30"/>
      <c r="J43" s="30"/>
      <c r="K43" s="30"/>
      <c r="L43" s="30"/>
      <c r="M43" s="30"/>
      <c r="N43" s="30"/>
      <c r="O43" s="30"/>
      <c r="P43" s="74">
        <f t="shared" si="3"/>
        <v>1</v>
      </c>
      <c r="Q43" s="508" t="s">
        <v>128</v>
      </c>
      <c r="R43" s="508"/>
      <c r="S43" s="508"/>
      <c r="T43" s="508"/>
      <c r="U43" s="508"/>
      <c r="V43" s="508"/>
      <c r="W43" s="508"/>
      <c r="X43" s="509"/>
      <c r="Y43" s="505" t="s">
        <v>129</v>
      </c>
      <c r="Z43" s="505"/>
      <c r="AA43" s="505"/>
      <c r="AB43" s="505"/>
      <c r="AC43" s="505"/>
      <c r="AD43" s="505"/>
      <c r="AE43" s="505"/>
    </row>
    <row r="44" spans="1:41" ht="57" customHeight="1" x14ac:dyDescent="0.25">
      <c r="A44" s="507"/>
      <c r="B44" s="322"/>
      <c r="C44" s="27" t="s">
        <v>74</v>
      </c>
      <c r="D44" s="232">
        <v>0.05</v>
      </c>
      <c r="E44" s="232">
        <v>0.4</v>
      </c>
      <c r="F44" s="232">
        <v>0.4</v>
      </c>
      <c r="G44" s="233" t="s">
        <v>43</v>
      </c>
      <c r="H44" s="233" t="s">
        <v>43</v>
      </c>
      <c r="I44" s="28"/>
      <c r="J44" s="28"/>
      <c r="K44" s="28"/>
      <c r="L44" s="28"/>
      <c r="M44" s="28"/>
      <c r="N44" s="28"/>
      <c r="O44" s="28"/>
      <c r="P44" s="74">
        <f t="shared" si="3"/>
        <v>0.85000000000000009</v>
      </c>
      <c r="Q44" s="508"/>
      <c r="R44" s="508"/>
      <c r="S44" s="508"/>
      <c r="T44" s="508"/>
      <c r="U44" s="508"/>
      <c r="V44" s="508"/>
      <c r="W44" s="508"/>
      <c r="X44" s="509"/>
      <c r="Y44" s="505"/>
      <c r="Z44" s="505"/>
      <c r="AA44" s="505"/>
      <c r="AB44" s="505"/>
      <c r="AC44" s="505"/>
      <c r="AD44" s="505"/>
      <c r="AE44" s="505"/>
    </row>
    <row r="45" spans="1:41" ht="46.5" customHeight="1" x14ac:dyDescent="0.25">
      <c r="A45" s="499" t="s">
        <v>130</v>
      </c>
      <c r="B45" s="322">
        <v>5</v>
      </c>
      <c r="C45" s="29" t="s">
        <v>69</v>
      </c>
      <c r="D45" s="234">
        <v>0</v>
      </c>
      <c r="E45" s="235">
        <v>0.35</v>
      </c>
      <c r="F45" s="235">
        <v>0.15</v>
      </c>
      <c r="G45" s="235">
        <v>0.35</v>
      </c>
      <c r="H45" s="235">
        <v>0.15</v>
      </c>
      <c r="I45" s="30"/>
      <c r="J45" s="30"/>
      <c r="K45" s="30"/>
      <c r="L45" s="30"/>
      <c r="M45" s="30"/>
      <c r="N45" s="30"/>
      <c r="O45" s="30"/>
      <c r="P45" s="74">
        <f t="shared" si="3"/>
        <v>1</v>
      </c>
      <c r="Q45" s="501" t="s">
        <v>131</v>
      </c>
      <c r="R45" s="502"/>
      <c r="S45" s="502"/>
      <c r="T45" s="502"/>
      <c r="U45" s="502"/>
      <c r="V45" s="502"/>
      <c r="W45" s="502"/>
      <c r="X45" s="502"/>
      <c r="Y45" s="505" t="s">
        <v>132</v>
      </c>
      <c r="Z45" s="505"/>
      <c r="AA45" s="505"/>
      <c r="AB45" s="505"/>
      <c r="AC45" s="505"/>
      <c r="AD45" s="505"/>
      <c r="AE45" s="505"/>
    </row>
    <row r="46" spans="1:41" ht="183.75" customHeight="1" x14ac:dyDescent="0.25">
      <c r="A46" s="500"/>
      <c r="B46" s="322"/>
      <c r="C46" s="27" t="s">
        <v>74</v>
      </c>
      <c r="D46" s="208">
        <v>0</v>
      </c>
      <c r="E46" s="208">
        <v>0.35</v>
      </c>
      <c r="F46" s="208" t="s">
        <v>133</v>
      </c>
      <c r="G46" s="208" t="s">
        <v>43</v>
      </c>
      <c r="H46" s="208" t="s">
        <v>43</v>
      </c>
      <c r="I46" s="28"/>
      <c r="J46" s="28"/>
      <c r="K46" s="28"/>
      <c r="L46" s="28"/>
      <c r="M46" s="28"/>
      <c r="N46" s="28"/>
      <c r="O46" s="28"/>
      <c r="P46" s="74">
        <f t="shared" si="3"/>
        <v>0.35</v>
      </c>
      <c r="Q46" s="503"/>
      <c r="R46" s="504"/>
      <c r="S46" s="504"/>
      <c r="T46" s="504"/>
      <c r="U46" s="504"/>
      <c r="V46" s="504"/>
      <c r="W46" s="504"/>
      <c r="X46" s="504"/>
      <c r="Y46" s="505"/>
      <c r="Z46" s="505"/>
      <c r="AA46" s="505"/>
      <c r="AB46" s="505"/>
      <c r="AC46" s="505"/>
      <c r="AD46" s="505"/>
      <c r="AE46" s="505"/>
    </row>
    <row r="47" spans="1:41" ht="15" customHeight="1" x14ac:dyDescent="0.25">
      <c r="A47" s="1" t="s">
        <v>102</v>
      </c>
    </row>
  </sheetData>
  <mergeCells count="79">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45:A46"/>
    <mergeCell ref="B45:B46"/>
    <mergeCell ref="Q45:X46"/>
    <mergeCell ref="Y45:AE46"/>
    <mergeCell ref="A41:A42"/>
    <mergeCell ref="B41:B42"/>
    <mergeCell ref="Q41:X42"/>
    <mergeCell ref="Y41:AE42"/>
    <mergeCell ref="A43:A44"/>
    <mergeCell ref="B43:B44"/>
    <mergeCell ref="Q43:X44"/>
    <mergeCell ref="Y43:AE44"/>
  </mergeCells>
  <dataValidations count="3">
    <dataValidation type="textLength" operator="lessThanOrEqual" allowBlank="1" showInputMessage="1" showErrorMessage="1" errorTitle="Máximo 2.000 caracteres" error="Máximo 2.000 caracteres" sqref="Q45 Q35 AC35 Q41 Q43 Y35" xr:uid="{00000000-0002-0000-0200-000000000000}">
      <formula1>2000</formula1>
    </dataValidation>
    <dataValidation type="textLength" operator="lessThanOrEqual" allowBlank="1" showInputMessage="1" showErrorMessage="1" errorTitle="Máximo 2.000 caracteres" error="Máximo 2.000 caracteres" promptTitle="2.000 caracteres" sqref="Q30:Q31" xr:uid="{00000000-0002-0000-0200-000001000000}">
      <formula1>2000</formula1>
    </dataValidation>
    <dataValidation type="list" allowBlank="1" showInputMessage="1" showErrorMessage="1" sqref="C7:C9" xr:uid="{8142C4A6-0D06-49FC-9320-F6D200A8ECF6}">
      <formula1>$B$21:$M$21</formula1>
    </dataValidation>
  </dataValidations>
  <pageMargins left="0.31496062992125984" right="0.31496062992125984" top="0.74803149606299213" bottom="0.74803149606299213" header="0.31496062992125984" footer="0.31496062992125984"/>
  <pageSetup scale="20" orientation="landscape" r:id="rId1"/>
  <headerFooter>
    <oddFooter>&amp;C_x000D_&amp;1#&amp;"Calibri"&amp;10&amp;K000000 Información Pública Clasificada</oddFooter>
  </headerFooter>
  <colBreaks count="1" manualBreakCount="1">
    <brk id="3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AO47"/>
  <sheetViews>
    <sheetView zoomScale="60" zoomScaleNormal="60" workbookViewId="0">
      <selection activeCell="B1" sqref="B1:AA1"/>
    </sheetView>
  </sheetViews>
  <sheetFormatPr baseColWidth="10" defaultColWidth="10.85546875" defaultRowHeight="15" x14ac:dyDescent="0.25"/>
  <cols>
    <col min="1" max="1" width="38.42578125" style="1" customWidth="1"/>
    <col min="2" max="2" width="20.42578125" style="1" customWidth="1"/>
    <col min="3" max="14" width="20.7109375" style="1" customWidth="1"/>
    <col min="15" max="15" width="20.42578125" style="1" customWidth="1"/>
    <col min="16" max="16" width="32.42578125" style="1" customWidth="1"/>
    <col min="17" max="23" width="18.140625" style="1" customWidth="1"/>
    <col min="24" max="24" width="23.42578125" style="1" customWidth="1"/>
    <col min="25" max="27" width="18.140625" style="1" customWidth="1"/>
    <col min="28" max="28" width="22.7109375" style="1" customWidth="1"/>
    <col min="29" max="29" width="20.42578125" style="1" bestFit="1" customWidth="1"/>
    <col min="30" max="30" width="19.42578125" style="1" customWidth="1"/>
    <col min="31" max="31" width="20.42578125" style="1" customWidth="1"/>
    <col min="32" max="32" width="22.85546875" style="1" customWidth="1"/>
    <col min="33" max="33" width="18.42578125" style="1" bestFit="1" customWidth="1"/>
    <col min="34" max="34" width="8.42578125" style="1" customWidth="1"/>
    <col min="35" max="35" width="18.42578125" style="1" bestFit="1" customWidth="1"/>
    <col min="36" max="36" width="5.7109375" style="1" customWidth="1"/>
    <col min="37" max="37" width="18.42578125" style="1" bestFit="1" customWidth="1"/>
    <col min="38" max="38" width="4.7109375" style="1" customWidth="1"/>
    <col min="39" max="39" width="23" style="1" bestFit="1" customWidth="1"/>
    <col min="40" max="40" width="10.85546875" style="1"/>
    <col min="41" max="41" width="18.42578125" style="1" bestFit="1" customWidth="1"/>
    <col min="42" max="42" width="16.140625" style="1" customWidth="1"/>
    <col min="43" max="16384" width="10.85546875" style="1"/>
  </cols>
  <sheetData>
    <row r="1" spans="1:31" ht="32.25" customHeight="1" thickBot="1" x14ac:dyDescent="0.3">
      <c r="A1" s="425"/>
      <c r="B1" s="428" t="s">
        <v>0</v>
      </c>
      <c r="C1" s="429"/>
      <c r="D1" s="429"/>
      <c r="E1" s="429"/>
      <c r="F1" s="429"/>
      <c r="G1" s="429"/>
      <c r="H1" s="429"/>
      <c r="I1" s="429"/>
      <c r="J1" s="429"/>
      <c r="K1" s="429"/>
      <c r="L1" s="429"/>
      <c r="M1" s="429"/>
      <c r="N1" s="429"/>
      <c r="O1" s="429"/>
      <c r="P1" s="429"/>
      <c r="Q1" s="429"/>
      <c r="R1" s="429"/>
      <c r="S1" s="429"/>
      <c r="T1" s="429"/>
      <c r="U1" s="429"/>
      <c r="V1" s="429"/>
      <c r="W1" s="429"/>
      <c r="X1" s="429"/>
      <c r="Y1" s="429"/>
      <c r="Z1" s="429"/>
      <c r="AA1" s="430"/>
      <c r="AB1" s="437" t="s">
        <v>1</v>
      </c>
      <c r="AC1" s="438"/>
      <c r="AD1" s="438"/>
      <c r="AE1" s="439"/>
    </row>
    <row r="2" spans="1:31" ht="30.75" customHeight="1" thickBot="1" x14ac:dyDescent="0.3">
      <c r="A2" s="426"/>
      <c r="B2" s="428" t="s">
        <v>2</v>
      </c>
      <c r="C2" s="429"/>
      <c r="D2" s="429"/>
      <c r="E2" s="429"/>
      <c r="F2" s="429"/>
      <c r="G2" s="429"/>
      <c r="H2" s="429"/>
      <c r="I2" s="429"/>
      <c r="J2" s="429"/>
      <c r="K2" s="429"/>
      <c r="L2" s="429"/>
      <c r="M2" s="429"/>
      <c r="N2" s="429"/>
      <c r="O2" s="429"/>
      <c r="P2" s="429"/>
      <c r="Q2" s="429"/>
      <c r="R2" s="429"/>
      <c r="S2" s="429"/>
      <c r="T2" s="429"/>
      <c r="U2" s="429"/>
      <c r="V2" s="429"/>
      <c r="W2" s="429"/>
      <c r="X2" s="429"/>
      <c r="Y2" s="429"/>
      <c r="Z2" s="429"/>
      <c r="AA2" s="430"/>
      <c r="AB2" s="437" t="s">
        <v>3</v>
      </c>
      <c r="AC2" s="438"/>
      <c r="AD2" s="438"/>
      <c r="AE2" s="439"/>
    </row>
    <row r="3" spans="1:31" ht="24" customHeight="1" thickBot="1" x14ac:dyDescent="0.3">
      <c r="A3" s="426"/>
      <c r="B3" s="431" t="s">
        <v>4</v>
      </c>
      <c r="C3" s="432"/>
      <c r="D3" s="432"/>
      <c r="E3" s="432"/>
      <c r="F3" s="432"/>
      <c r="G3" s="432"/>
      <c r="H3" s="432"/>
      <c r="I3" s="432"/>
      <c r="J3" s="432"/>
      <c r="K3" s="432"/>
      <c r="L3" s="432"/>
      <c r="M3" s="432"/>
      <c r="N3" s="432"/>
      <c r="O3" s="432"/>
      <c r="P3" s="432"/>
      <c r="Q3" s="432"/>
      <c r="R3" s="432"/>
      <c r="S3" s="432"/>
      <c r="T3" s="432"/>
      <c r="U3" s="432"/>
      <c r="V3" s="432"/>
      <c r="W3" s="432"/>
      <c r="X3" s="432"/>
      <c r="Y3" s="432"/>
      <c r="Z3" s="432"/>
      <c r="AA3" s="433"/>
      <c r="AB3" s="437" t="s">
        <v>5</v>
      </c>
      <c r="AC3" s="438"/>
      <c r="AD3" s="438"/>
      <c r="AE3" s="439"/>
    </row>
    <row r="4" spans="1:31" ht="21.75" customHeight="1" thickBot="1" x14ac:dyDescent="0.3">
      <c r="A4" s="427"/>
      <c r="B4" s="434"/>
      <c r="C4" s="435"/>
      <c r="D4" s="435"/>
      <c r="E4" s="435"/>
      <c r="F4" s="435"/>
      <c r="G4" s="435"/>
      <c r="H4" s="435"/>
      <c r="I4" s="435"/>
      <c r="J4" s="435"/>
      <c r="K4" s="435"/>
      <c r="L4" s="435"/>
      <c r="M4" s="435"/>
      <c r="N4" s="435"/>
      <c r="O4" s="435"/>
      <c r="P4" s="435"/>
      <c r="Q4" s="435"/>
      <c r="R4" s="435"/>
      <c r="S4" s="435"/>
      <c r="T4" s="435"/>
      <c r="U4" s="435"/>
      <c r="V4" s="435"/>
      <c r="W4" s="435"/>
      <c r="X4" s="435"/>
      <c r="Y4" s="435"/>
      <c r="Z4" s="435"/>
      <c r="AA4" s="436"/>
      <c r="AB4" s="440" t="s">
        <v>6</v>
      </c>
      <c r="AC4" s="441"/>
      <c r="AD4" s="441"/>
      <c r="AE4" s="442"/>
    </row>
    <row r="5" spans="1:31" ht="9" customHeight="1" thickBot="1" x14ac:dyDescent="0.3">
      <c r="A5" s="2"/>
      <c r="B5" s="69"/>
      <c r="C5" s="70"/>
      <c r="D5" s="3"/>
      <c r="E5" s="3"/>
      <c r="F5" s="3"/>
      <c r="G5" s="3"/>
      <c r="H5" s="3"/>
      <c r="I5" s="3"/>
      <c r="J5" s="3"/>
      <c r="K5" s="3"/>
      <c r="L5" s="3"/>
      <c r="M5" s="3"/>
      <c r="N5" s="3"/>
      <c r="O5" s="3"/>
      <c r="P5" s="3"/>
      <c r="Q5" s="3"/>
      <c r="R5" s="3"/>
      <c r="S5" s="3"/>
      <c r="T5" s="3"/>
      <c r="U5" s="3"/>
      <c r="V5" s="3"/>
      <c r="W5" s="3"/>
      <c r="X5" s="3"/>
      <c r="Y5" s="3"/>
      <c r="Z5" s="4"/>
      <c r="AA5" s="3"/>
      <c r="AB5" s="3"/>
      <c r="AD5" s="6"/>
      <c r="AE5" s="7"/>
    </row>
    <row r="6" spans="1:31" ht="9" customHeight="1" x14ac:dyDescent="0.25">
      <c r="A6" s="5"/>
      <c r="B6" s="3"/>
      <c r="C6" s="3"/>
      <c r="D6" s="3"/>
      <c r="E6" s="3"/>
      <c r="F6" s="3"/>
      <c r="G6" s="3"/>
      <c r="H6" s="3"/>
      <c r="I6" s="3"/>
      <c r="J6" s="3"/>
      <c r="K6" s="3"/>
      <c r="L6" s="3"/>
      <c r="M6" s="3"/>
      <c r="N6" s="3"/>
      <c r="O6" s="3"/>
      <c r="P6" s="3"/>
      <c r="Q6" s="3"/>
      <c r="R6" s="3"/>
      <c r="S6" s="3"/>
      <c r="T6" s="3"/>
      <c r="U6" s="3"/>
      <c r="V6" s="3"/>
      <c r="W6" s="3"/>
      <c r="X6" s="3"/>
      <c r="Y6" s="3"/>
      <c r="Z6" s="4"/>
      <c r="AA6" s="3"/>
      <c r="AB6" s="3"/>
      <c r="AD6" s="6"/>
      <c r="AE6" s="7"/>
    </row>
    <row r="7" spans="1:31" ht="15" customHeight="1" x14ac:dyDescent="0.25">
      <c r="A7" s="382" t="s">
        <v>7</v>
      </c>
      <c r="B7" s="383"/>
      <c r="C7" s="420" t="s">
        <v>8</v>
      </c>
      <c r="D7" s="382" t="s">
        <v>9</v>
      </c>
      <c r="E7" s="388"/>
      <c r="F7" s="388"/>
      <c r="G7" s="388"/>
      <c r="H7" s="383"/>
      <c r="I7" s="412">
        <v>45386</v>
      </c>
      <c r="J7" s="413"/>
      <c r="K7" s="382" t="s">
        <v>10</v>
      </c>
      <c r="L7" s="383"/>
      <c r="M7" s="404" t="s">
        <v>11</v>
      </c>
      <c r="N7" s="405"/>
      <c r="O7" s="393"/>
      <c r="P7" s="394"/>
      <c r="Q7" s="3"/>
      <c r="R7" s="3"/>
      <c r="S7" s="3"/>
      <c r="T7" s="3"/>
      <c r="U7" s="3"/>
      <c r="V7" s="3"/>
      <c r="W7" s="3"/>
      <c r="X7" s="3"/>
      <c r="Y7" s="3"/>
      <c r="Z7" s="4"/>
      <c r="AA7" s="3"/>
      <c r="AB7" s="3"/>
      <c r="AD7" s="6"/>
      <c r="AE7" s="7"/>
    </row>
    <row r="8" spans="1:31" ht="15" customHeight="1" x14ac:dyDescent="0.25">
      <c r="A8" s="384"/>
      <c r="B8" s="385"/>
      <c r="C8" s="421"/>
      <c r="D8" s="384"/>
      <c r="E8" s="389"/>
      <c r="F8" s="389"/>
      <c r="G8" s="389"/>
      <c r="H8" s="385"/>
      <c r="I8" s="414"/>
      <c r="J8" s="415"/>
      <c r="K8" s="384"/>
      <c r="L8" s="385"/>
      <c r="M8" s="423" t="s">
        <v>12</v>
      </c>
      <c r="N8" s="424"/>
      <c r="O8" s="406"/>
      <c r="P8" s="407"/>
      <c r="Q8" s="3"/>
      <c r="R8" s="3"/>
      <c r="S8" s="3"/>
      <c r="T8" s="3"/>
      <c r="U8" s="3"/>
      <c r="V8" s="3"/>
      <c r="W8" s="3"/>
      <c r="X8" s="3"/>
      <c r="Y8" s="3"/>
      <c r="Z8" s="4"/>
      <c r="AA8" s="3"/>
      <c r="AB8" s="3"/>
      <c r="AD8" s="6"/>
      <c r="AE8" s="7"/>
    </row>
    <row r="9" spans="1:31" ht="15.75" customHeight="1" x14ac:dyDescent="0.25">
      <c r="A9" s="386"/>
      <c r="B9" s="387"/>
      <c r="C9" s="422"/>
      <c r="D9" s="386"/>
      <c r="E9" s="390"/>
      <c r="F9" s="390"/>
      <c r="G9" s="390"/>
      <c r="H9" s="387"/>
      <c r="I9" s="416"/>
      <c r="J9" s="417"/>
      <c r="K9" s="386"/>
      <c r="L9" s="387"/>
      <c r="M9" s="408" t="s">
        <v>13</v>
      </c>
      <c r="N9" s="409"/>
      <c r="O9" s="410" t="s">
        <v>14</v>
      </c>
      <c r="P9" s="411"/>
      <c r="Q9" s="3"/>
      <c r="R9" s="3"/>
      <c r="S9" s="3"/>
      <c r="T9" s="3"/>
      <c r="U9" s="3"/>
      <c r="V9" s="3"/>
      <c r="W9" s="3"/>
      <c r="X9" s="3"/>
      <c r="Y9" s="3"/>
      <c r="Z9" s="4"/>
      <c r="AA9" s="3"/>
      <c r="AB9" s="3"/>
      <c r="AD9" s="6"/>
      <c r="AE9" s="7"/>
    </row>
    <row r="10" spans="1:31" ht="15" customHeight="1" x14ac:dyDescent="0.25">
      <c r="A10" s="60"/>
      <c r="B10" s="61"/>
      <c r="C10" s="61"/>
      <c r="D10" s="8"/>
      <c r="E10" s="8"/>
      <c r="F10" s="8"/>
      <c r="G10" s="8"/>
      <c r="H10" s="8"/>
      <c r="I10" s="57"/>
      <c r="J10" s="57"/>
      <c r="K10" s="8"/>
      <c r="L10" s="8"/>
      <c r="M10" s="58"/>
      <c r="N10" s="58"/>
      <c r="O10" s="59"/>
      <c r="P10" s="59"/>
      <c r="Q10" s="61"/>
      <c r="R10" s="61"/>
      <c r="S10" s="61"/>
      <c r="T10" s="61"/>
      <c r="U10" s="61"/>
      <c r="V10" s="61"/>
      <c r="W10" s="61"/>
      <c r="X10" s="61"/>
      <c r="Y10" s="61"/>
      <c r="Z10" s="62"/>
      <c r="AA10" s="61"/>
      <c r="AB10" s="61"/>
      <c r="AD10" s="63"/>
      <c r="AE10" s="64"/>
    </row>
    <row r="11" spans="1:31" ht="15" customHeight="1" x14ac:dyDescent="0.25">
      <c r="A11" s="382" t="s">
        <v>15</v>
      </c>
      <c r="B11" s="383"/>
      <c r="C11" s="354" t="s">
        <v>16</v>
      </c>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6"/>
    </row>
    <row r="12" spans="1:31" ht="15" customHeight="1" x14ac:dyDescent="0.25">
      <c r="A12" s="384"/>
      <c r="B12" s="385"/>
      <c r="C12" s="395"/>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7"/>
    </row>
    <row r="13" spans="1:31" ht="15" customHeight="1" thickBot="1" x14ac:dyDescent="0.3">
      <c r="A13" s="386"/>
      <c r="B13" s="387"/>
      <c r="C13" s="398"/>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400"/>
    </row>
    <row r="14" spans="1:31" ht="9" customHeight="1" thickBot="1" x14ac:dyDescent="0.3">
      <c r="A14" s="10"/>
      <c r="B14" s="11"/>
      <c r="C14" s="12"/>
      <c r="D14" s="12"/>
      <c r="E14" s="12"/>
      <c r="F14" s="12"/>
      <c r="G14" s="12"/>
      <c r="H14" s="12"/>
      <c r="I14" s="12"/>
      <c r="J14" s="12"/>
      <c r="K14" s="12"/>
      <c r="L14" s="12"/>
      <c r="M14" s="13"/>
      <c r="N14" s="13"/>
      <c r="O14" s="13"/>
      <c r="P14" s="13"/>
      <c r="Q14" s="13"/>
      <c r="R14" s="14"/>
      <c r="S14" s="14"/>
      <c r="T14" s="14"/>
      <c r="U14" s="14"/>
      <c r="V14" s="14"/>
      <c r="W14" s="14"/>
      <c r="X14" s="14"/>
      <c r="Y14" s="8"/>
      <c r="Z14" s="8"/>
      <c r="AA14" s="8"/>
      <c r="AB14" s="8"/>
      <c r="AD14" s="8"/>
      <c r="AE14" s="9"/>
    </row>
    <row r="15" spans="1:31" ht="39" customHeight="1" thickBot="1" x14ac:dyDescent="0.3">
      <c r="A15" s="391" t="s">
        <v>17</v>
      </c>
      <c r="B15" s="392"/>
      <c r="C15" s="401" t="s">
        <v>18</v>
      </c>
      <c r="D15" s="402"/>
      <c r="E15" s="402"/>
      <c r="F15" s="402"/>
      <c r="G15" s="402"/>
      <c r="H15" s="402"/>
      <c r="I15" s="402"/>
      <c r="J15" s="402"/>
      <c r="K15" s="403"/>
      <c r="L15" s="418" t="s">
        <v>19</v>
      </c>
      <c r="M15" s="451"/>
      <c r="N15" s="451"/>
      <c r="O15" s="451"/>
      <c r="P15" s="451"/>
      <c r="Q15" s="419"/>
      <c r="R15" s="452" t="s">
        <v>20</v>
      </c>
      <c r="S15" s="453"/>
      <c r="T15" s="453"/>
      <c r="U15" s="453"/>
      <c r="V15" s="453"/>
      <c r="W15" s="453"/>
      <c r="X15" s="454"/>
      <c r="Y15" s="418" t="s">
        <v>21</v>
      </c>
      <c r="Z15" s="419"/>
      <c r="AA15" s="443" t="s">
        <v>22</v>
      </c>
      <c r="AB15" s="444"/>
      <c r="AC15" s="444"/>
      <c r="AD15" s="444"/>
      <c r="AE15" s="445"/>
    </row>
    <row r="16" spans="1:31" ht="9" customHeight="1" thickBot="1" x14ac:dyDescent="0.3">
      <c r="A16" s="5"/>
      <c r="B16" s="3"/>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D16" s="6"/>
      <c r="AE16" s="7"/>
    </row>
    <row r="17" spans="1:41" s="15" customFormat="1" ht="37.5" customHeight="1" thickBot="1" x14ac:dyDescent="0.3">
      <c r="A17" s="391" t="s">
        <v>23</v>
      </c>
      <c r="B17" s="392"/>
      <c r="C17" s="443" t="s">
        <v>134</v>
      </c>
      <c r="D17" s="444"/>
      <c r="E17" s="444"/>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5"/>
    </row>
    <row r="18" spans="1:41" ht="16.5" customHeight="1" x14ac:dyDescent="0.25">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D18" s="17"/>
      <c r="AE18" s="18"/>
    </row>
    <row r="19" spans="1:41" ht="32.1" customHeight="1" x14ac:dyDescent="0.25">
      <c r="A19" s="456" t="s">
        <v>25</v>
      </c>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8"/>
      <c r="AF19" s="140"/>
      <c r="AG19" s="140"/>
      <c r="AH19" s="140"/>
      <c r="AI19" s="140"/>
      <c r="AJ19" s="140"/>
      <c r="AK19" s="140"/>
      <c r="AL19" s="140"/>
      <c r="AM19" s="140"/>
      <c r="AN19" s="140"/>
      <c r="AO19" s="140"/>
    </row>
    <row r="20" spans="1:41" ht="32.1" customHeight="1" x14ac:dyDescent="0.25">
      <c r="A20" s="141" t="s">
        <v>26</v>
      </c>
      <c r="B20" s="448" t="s">
        <v>27</v>
      </c>
      <c r="C20" s="449"/>
      <c r="D20" s="449"/>
      <c r="E20" s="449"/>
      <c r="F20" s="449"/>
      <c r="G20" s="449"/>
      <c r="H20" s="449"/>
      <c r="I20" s="449"/>
      <c r="J20" s="449"/>
      <c r="K20" s="449"/>
      <c r="L20" s="449"/>
      <c r="M20" s="449"/>
      <c r="N20" s="449"/>
      <c r="O20" s="450"/>
      <c r="P20" s="457" t="s">
        <v>28</v>
      </c>
      <c r="Q20" s="457"/>
      <c r="R20" s="457"/>
      <c r="S20" s="457"/>
      <c r="T20" s="457"/>
      <c r="U20" s="457"/>
      <c r="V20" s="457"/>
      <c r="W20" s="457"/>
      <c r="X20" s="457"/>
      <c r="Y20" s="457"/>
      <c r="Z20" s="457"/>
      <c r="AA20" s="457"/>
      <c r="AB20" s="457"/>
      <c r="AC20" s="457"/>
      <c r="AD20" s="457"/>
      <c r="AE20" s="458"/>
      <c r="AF20" s="140"/>
      <c r="AG20" s="140"/>
      <c r="AH20" s="140"/>
      <c r="AI20" s="140"/>
      <c r="AJ20" s="140"/>
      <c r="AK20" s="140"/>
      <c r="AL20" s="140"/>
      <c r="AM20" s="140"/>
      <c r="AN20" s="140"/>
      <c r="AO20" s="140"/>
    </row>
    <row r="21" spans="1:41" ht="32.1" customHeight="1" thickBot="1" x14ac:dyDescent="0.3">
      <c r="A21" s="142" t="s">
        <v>43</v>
      </c>
      <c r="B21" s="141" t="s">
        <v>30</v>
      </c>
      <c r="C21" s="143" t="s">
        <v>31</v>
      </c>
      <c r="D21" s="143" t="s">
        <v>8</v>
      </c>
      <c r="E21" s="143" t="s">
        <v>32</v>
      </c>
      <c r="F21" s="143" t="s">
        <v>33</v>
      </c>
      <c r="G21" s="143" t="s">
        <v>34</v>
      </c>
      <c r="H21" s="143" t="s">
        <v>35</v>
      </c>
      <c r="I21" s="143" t="s">
        <v>36</v>
      </c>
      <c r="J21" s="143" t="s">
        <v>37</v>
      </c>
      <c r="K21" s="143" t="s">
        <v>38</v>
      </c>
      <c r="L21" s="143" t="s">
        <v>39</v>
      </c>
      <c r="M21" s="143" t="s">
        <v>40</v>
      </c>
      <c r="N21" s="143" t="s">
        <v>41</v>
      </c>
      <c r="O21" s="144" t="s">
        <v>42</v>
      </c>
      <c r="P21" s="145" t="s">
        <v>43</v>
      </c>
      <c r="Q21" s="141" t="s">
        <v>30</v>
      </c>
      <c r="R21" s="143" t="s">
        <v>31</v>
      </c>
      <c r="S21" s="143" t="s">
        <v>8</v>
      </c>
      <c r="T21" s="143" t="s">
        <v>32</v>
      </c>
      <c r="U21" s="143" t="s">
        <v>33</v>
      </c>
      <c r="V21" s="143" t="s">
        <v>34</v>
      </c>
      <c r="W21" s="143" t="s">
        <v>35</v>
      </c>
      <c r="X21" s="143" t="s">
        <v>36</v>
      </c>
      <c r="Y21" s="143" t="s">
        <v>37</v>
      </c>
      <c r="Z21" s="143" t="s">
        <v>38</v>
      </c>
      <c r="AA21" s="143" t="s">
        <v>39</v>
      </c>
      <c r="AB21" s="143" t="s">
        <v>40</v>
      </c>
      <c r="AC21" s="143" t="s">
        <v>41</v>
      </c>
      <c r="AD21" s="144" t="s">
        <v>44</v>
      </c>
      <c r="AE21" s="146" t="s">
        <v>45</v>
      </c>
      <c r="AF21" s="140"/>
      <c r="AG21" s="140"/>
      <c r="AH21" s="140"/>
      <c r="AI21" s="140"/>
      <c r="AJ21" s="140"/>
      <c r="AK21" s="140"/>
      <c r="AL21" s="140"/>
      <c r="AM21" s="140"/>
      <c r="AN21" s="140"/>
      <c r="AO21" s="140"/>
    </row>
    <row r="22" spans="1:41" ht="32.1" customHeight="1" thickBot="1" x14ac:dyDescent="0.3">
      <c r="A22" s="147" t="s">
        <v>46</v>
      </c>
      <c r="B22" s="173">
        <v>3444975.75</v>
      </c>
      <c r="C22" s="175">
        <v>123214898.02</v>
      </c>
      <c r="D22" s="175">
        <v>3444975.75</v>
      </c>
      <c r="E22" s="175">
        <v>2561984.5</v>
      </c>
      <c r="F22" s="175">
        <v>0</v>
      </c>
      <c r="G22" s="175">
        <v>0</v>
      </c>
      <c r="H22" s="175">
        <v>0</v>
      </c>
      <c r="I22" s="175">
        <v>0</v>
      </c>
      <c r="J22" s="175">
        <v>0</v>
      </c>
      <c r="K22" s="175">
        <v>0</v>
      </c>
      <c r="L22" s="175">
        <v>0</v>
      </c>
      <c r="M22" s="175">
        <v>0</v>
      </c>
      <c r="N22" s="170">
        <f>SUM(B22:M22)</f>
        <v>132666834.02</v>
      </c>
      <c r="O22" s="150" t="s">
        <v>43</v>
      </c>
      <c r="P22" s="147" t="s">
        <v>47</v>
      </c>
      <c r="Q22" s="185">
        <v>1259419922</v>
      </c>
      <c r="R22" s="186">
        <f>35500000-46959535</f>
        <v>-11459535</v>
      </c>
      <c r="S22" s="186">
        <f>95865760+9512243</f>
        <v>105378003</v>
      </c>
      <c r="T22" s="186">
        <v>17148000</v>
      </c>
      <c r="U22" s="186">
        <v>35690000</v>
      </c>
      <c r="V22" s="186"/>
      <c r="W22" s="186">
        <v>1128949318</v>
      </c>
      <c r="X22" s="186">
        <v>0</v>
      </c>
      <c r="Y22" s="186">
        <v>0</v>
      </c>
      <c r="Z22" s="186">
        <v>0</v>
      </c>
      <c r="AA22" s="186">
        <v>0</v>
      </c>
      <c r="AB22" s="186">
        <v>0</v>
      </c>
      <c r="AC22" s="170">
        <f>SUM(Q22:AB22)</f>
        <v>2535125708</v>
      </c>
      <c r="AD22" s="140" t="s">
        <v>43</v>
      </c>
      <c r="AE22" s="152" t="s">
        <v>43</v>
      </c>
      <c r="AF22" s="140"/>
      <c r="AG22" s="140"/>
      <c r="AH22" s="140"/>
      <c r="AI22" s="140"/>
      <c r="AJ22" s="140"/>
      <c r="AK22" s="140"/>
      <c r="AL22" s="140"/>
      <c r="AM22" s="140"/>
      <c r="AN22" s="140"/>
      <c r="AO22" s="140"/>
    </row>
    <row r="23" spans="1:41" ht="32.1" customHeight="1" x14ac:dyDescent="0.25">
      <c r="A23" s="153" t="s">
        <v>48</v>
      </c>
      <c r="B23" s="175">
        <v>0</v>
      </c>
      <c r="C23" s="175">
        <v>0</v>
      </c>
      <c r="D23" s="175">
        <v>0</v>
      </c>
      <c r="E23" s="175">
        <v>0</v>
      </c>
      <c r="F23" s="175">
        <v>0</v>
      </c>
      <c r="G23" s="175">
        <v>0</v>
      </c>
      <c r="H23" s="175">
        <v>0</v>
      </c>
      <c r="I23" s="175">
        <v>0</v>
      </c>
      <c r="J23" s="175">
        <v>0</v>
      </c>
      <c r="K23" s="175">
        <v>0</v>
      </c>
      <c r="L23" s="175">
        <v>0</v>
      </c>
      <c r="M23" s="175">
        <v>0</v>
      </c>
      <c r="N23" s="170">
        <f t="shared" ref="N23:N25" si="0">SUM(B23:M23)</f>
        <v>0</v>
      </c>
      <c r="O23" s="150" t="s">
        <v>49</v>
      </c>
      <c r="P23" s="153" t="s">
        <v>50</v>
      </c>
      <c r="Q23" s="214">
        <v>55377744</v>
      </c>
      <c r="R23" s="186">
        <v>716940008</v>
      </c>
      <c r="S23" s="188">
        <v>355328570.38</v>
      </c>
      <c r="T23" s="188"/>
      <c r="U23" s="188"/>
      <c r="V23" s="188"/>
      <c r="W23" s="188"/>
      <c r="X23" s="188"/>
      <c r="Y23" s="188"/>
      <c r="Z23" s="188"/>
      <c r="AA23" s="188"/>
      <c r="AB23" s="188"/>
      <c r="AC23" s="170">
        <f t="shared" ref="AC23:AC25" si="1">SUM(Q23:AB23)</f>
        <v>1127646322.3800001</v>
      </c>
      <c r="AD23" s="223">
        <f>+AC23/(Q22+R22+S22)</f>
        <v>0.83323308546652552</v>
      </c>
      <c r="AE23" s="215">
        <f>+AC23/AC22</f>
        <v>0.44480883879703853</v>
      </c>
      <c r="AF23" s="140"/>
      <c r="AG23" s="140"/>
      <c r="AH23" s="140"/>
      <c r="AI23" s="140"/>
      <c r="AJ23" s="140"/>
      <c r="AK23" s="140"/>
      <c r="AL23" s="140"/>
      <c r="AM23" s="140"/>
      <c r="AN23" s="140"/>
      <c r="AO23" s="140"/>
    </row>
    <row r="24" spans="1:41" ht="32.1" customHeight="1" x14ac:dyDescent="0.25">
      <c r="A24" s="153" t="s">
        <v>52</v>
      </c>
      <c r="B24" s="175">
        <f>+B22-B23</f>
        <v>3444975.75</v>
      </c>
      <c r="C24" s="175">
        <f t="shared" ref="C24:M24" si="2">+C22-C23</f>
        <v>123214898.02</v>
      </c>
      <c r="D24" s="175">
        <f t="shared" si="2"/>
        <v>3444975.75</v>
      </c>
      <c r="E24" s="175">
        <f t="shared" si="2"/>
        <v>2561984.5</v>
      </c>
      <c r="F24" s="175">
        <f t="shared" si="2"/>
        <v>0</v>
      </c>
      <c r="G24" s="175">
        <f t="shared" si="2"/>
        <v>0</v>
      </c>
      <c r="H24" s="175">
        <f t="shared" si="2"/>
        <v>0</v>
      </c>
      <c r="I24" s="175">
        <f t="shared" si="2"/>
        <v>0</v>
      </c>
      <c r="J24" s="175">
        <f t="shared" si="2"/>
        <v>0</v>
      </c>
      <c r="K24" s="175">
        <f t="shared" si="2"/>
        <v>0</v>
      </c>
      <c r="L24" s="175">
        <f t="shared" si="2"/>
        <v>0</v>
      </c>
      <c r="M24" s="175">
        <f t="shared" si="2"/>
        <v>0</v>
      </c>
      <c r="N24" s="170">
        <f t="shared" si="0"/>
        <v>132666834.02</v>
      </c>
      <c r="O24" s="150" t="s">
        <v>43</v>
      </c>
      <c r="P24" s="153" t="s">
        <v>46</v>
      </c>
      <c r="Q24" s="187">
        <v>0</v>
      </c>
      <c r="R24" s="188">
        <v>7000000.0000000009</v>
      </c>
      <c r="S24" s="188">
        <f>207989987-9391907+9512243</f>
        <v>208110323</v>
      </c>
      <c r="T24" s="188">
        <f>212488320-9391907</f>
        <v>203096413</v>
      </c>
      <c r="U24" s="188">
        <f>233304760-9391907</f>
        <v>223912853</v>
      </c>
      <c r="V24" s="188">
        <f>267594760-9391907</f>
        <v>258202853</v>
      </c>
      <c r="W24" s="188">
        <f>232604760-9391907</f>
        <v>223212853</v>
      </c>
      <c r="X24" s="188">
        <v>238204760</v>
      </c>
      <c r="Y24" s="188">
        <v>232604760</v>
      </c>
      <c r="Z24" s="188">
        <v>238204760</v>
      </c>
      <c r="AA24" s="188">
        <v>232604760</v>
      </c>
      <c r="AB24" s="188">
        <v>469971373</v>
      </c>
      <c r="AC24" s="170">
        <f t="shared" si="1"/>
        <v>2535125708</v>
      </c>
      <c r="AD24" s="148" t="s">
        <v>43</v>
      </c>
      <c r="AE24" s="154" t="s">
        <v>43</v>
      </c>
      <c r="AF24" s="140"/>
      <c r="AG24" s="140"/>
      <c r="AH24" s="140"/>
      <c r="AI24" s="140"/>
      <c r="AJ24" s="140"/>
      <c r="AK24" s="140"/>
      <c r="AL24" s="140"/>
      <c r="AM24" s="140"/>
      <c r="AN24" s="140"/>
      <c r="AO24" s="140"/>
    </row>
    <row r="25" spans="1:41" ht="32.1" customHeight="1" x14ac:dyDescent="0.25">
      <c r="A25" s="141" t="s">
        <v>53</v>
      </c>
      <c r="B25" s="295">
        <v>30942022.27</v>
      </c>
      <c r="C25" s="295">
        <v>86679260</v>
      </c>
      <c r="D25" s="300">
        <v>3635429.25</v>
      </c>
      <c r="E25" s="156" t="s">
        <v>43</v>
      </c>
      <c r="F25" s="156" t="s">
        <v>43</v>
      </c>
      <c r="G25" s="156" t="s">
        <v>43</v>
      </c>
      <c r="H25" s="156" t="s">
        <v>43</v>
      </c>
      <c r="I25" s="156" t="s">
        <v>43</v>
      </c>
      <c r="J25" s="156" t="s">
        <v>43</v>
      </c>
      <c r="K25" s="156" t="s">
        <v>43</v>
      </c>
      <c r="L25" s="156" t="s">
        <v>43</v>
      </c>
      <c r="M25" s="156" t="s">
        <v>43</v>
      </c>
      <c r="N25" s="298">
        <f t="shared" si="0"/>
        <v>121256711.52</v>
      </c>
      <c r="O25" s="171">
        <f>+N25/N22</f>
        <v>0.91399416000023126</v>
      </c>
      <c r="P25" s="141" t="s">
        <v>53</v>
      </c>
      <c r="Q25" s="306">
        <v>0</v>
      </c>
      <c r="R25" s="176">
        <v>0</v>
      </c>
      <c r="S25" s="297">
        <v>30824486.98</v>
      </c>
      <c r="T25" s="156" t="s">
        <v>43</v>
      </c>
      <c r="U25" s="156" t="s">
        <v>43</v>
      </c>
      <c r="V25" s="156" t="s">
        <v>43</v>
      </c>
      <c r="W25" s="156" t="s">
        <v>43</v>
      </c>
      <c r="X25" s="156" t="s">
        <v>43</v>
      </c>
      <c r="Y25" s="156" t="s">
        <v>43</v>
      </c>
      <c r="Z25" s="156" t="s">
        <v>43</v>
      </c>
      <c r="AA25" s="156" t="s">
        <v>43</v>
      </c>
      <c r="AB25" s="156" t="s">
        <v>43</v>
      </c>
      <c r="AC25" s="298">
        <f t="shared" si="1"/>
        <v>30824486.98</v>
      </c>
      <c r="AD25" s="222">
        <f>+AC25/(Q24+R24+S24)</f>
        <v>0.14329617728294705</v>
      </c>
      <c r="AE25" s="216">
        <f>+AC25/AC24</f>
        <v>1.2158957988839897E-2</v>
      </c>
      <c r="AF25" s="140"/>
      <c r="AG25" s="140"/>
      <c r="AH25" s="140"/>
      <c r="AI25" s="140"/>
      <c r="AJ25" s="140"/>
      <c r="AK25" s="140"/>
      <c r="AL25" s="140"/>
      <c r="AM25" s="140"/>
      <c r="AN25" s="140"/>
      <c r="AO25" s="140"/>
    </row>
    <row r="26" spans="1:41" customFormat="1" ht="16.5" customHeight="1" x14ac:dyDescent="0.25"/>
    <row r="27" spans="1:41" ht="33.950000000000003" customHeight="1" x14ac:dyDescent="0.25">
      <c r="A27" s="377" t="s">
        <v>54</v>
      </c>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9"/>
    </row>
    <row r="28" spans="1:41" ht="15" customHeight="1" x14ac:dyDescent="0.25">
      <c r="A28" s="350" t="s">
        <v>55</v>
      </c>
      <c r="B28" s="352" t="s">
        <v>56</v>
      </c>
      <c r="C28" s="352"/>
      <c r="D28" s="352" t="s">
        <v>57</v>
      </c>
      <c r="E28" s="352"/>
      <c r="F28" s="352"/>
      <c r="G28" s="352"/>
      <c r="H28" s="352"/>
      <c r="I28" s="352"/>
      <c r="J28" s="352"/>
      <c r="K28" s="352"/>
      <c r="L28" s="352"/>
      <c r="M28" s="352"/>
      <c r="N28" s="352"/>
      <c r="O28" s="352"/>
      <c r="P28" s="352" t="s">
        <v>41</v>
      </c>
      <c r="Q28" s="352" t="s">
        <v>58</v>
      </c>
      <c r="R28" s="352"/>
      <c r="S28" s="352"/>
      <c r="T28" s="352"/>
      <c r="U28" s="352"/>
      <c r="V28" s="352"/>
      <c r="W28" s="352"/>
      <c r="X28" s="352"/>
      <c r="Y28" s="352" t="s">
        <v>59</v>
      </c>
      <c r="Z28" s="352"/>
      <c r="AA28" s="352"/>
      <c r="AB28" s="352"/>
      <c r="AC28" s="352"/>
      <c r="AD28" s="352"/>
      <c r="AE28" s="380"/>
    </row>
    <row r="29" spans="1:41" ht="27" customHeight="1" x14ac:dyDescent="0.25">
      <c r="A29" s="350"/>
      <c r="B29" s="352"/>
      <c r="C29" s="352"/>
      <c r="D29" s="68" t="s">
        <v>30</v>
      </c>
      <c r="E29" s="68" t="s">
        <v>31</v>
      </c>
      <c r="F29" s="68" t="s">
        <v>8</v>
      </c>
      <c r="G29" s="68" t="s">
        <v>32</v>
      </c>
      <c r="H29" s="68" t="s">
        <v>33</v>
      </c>
      <c r="I29" s="68" t="s">
        <v>34</v>
      </c>
      <c r="J29" s="68" t="s">
        <v>35</v>
      </c>
      <c r="K29" s="68" t="s">
        <v>36</v>
      </c>
      <c r="L29" s="68" t="s">
        <v>37</v>
      </c>
      <c r="M29" s="68" t="s">
        <v>38</v>
      </c>
      <c r="N29" s="68" t="s">
        <v>39</v>
      </c>
      <c r="O29" s="68" t="s">
        <v>40</v>
      </c>
      <c r="P29" s="352"/>
      <c r="Q29" s="352"/>
      <c r="R29" s="352"/>
      <c r="S29" s="352"/>
      <c r="T29" s="352"/>
      <c r="U29" s="352"/>
      <c r="V29" s="352"/>
      <c r="W29" s="352"/>
      <c r="X29" s="352"/>
      <c r="Y29" s="352"/>
      <c r="Z29" s="352"/>
      <c r="AA29" s="352"/>
      <c r="AB29" s="352"/>
      <c r="AC29" s="352"/>
      <c r="AD29" s="352"/>
      <c r="AE29" s="380"/>
    </row>
    <row r="30" spans="1:41" ht="43.5" customHeight="1" thickBot="1" x14ac:dyDescent="0.3">
      <c r="A30" s="72" t="s">
        <v>135</v>
      </c>
      <c r="B30" s="455"/>
      <c r="C30" s="455"/>
      <c r="D30" s="71"/>
      <c r="E30" s="71"/>
      <c r="F30" s="71"/>
      <c r="G30" s="71"/>
      <c r="H30" s="71"/>
      <c r="I30" s="71"/>
      <c r="J30" s="71"/>
      <c r="K30" s="71"/>
      <c r="L30" s="71"/>
      <c r="M30" s="71"/>
      <c r="N30" s="71"/>
      <c r="O30" s="71"/>
      <c r="P30" s="73">
        <f>SUM(D30:O30)</f>
        <v>0</v>
      </c>
      <c r="Q30" s="446"/>
      <c r="R30" s="446"/>
      <c r="S30" s="446"/>
      <c r="T30" s="446"/>
      <c r="U30" s="446"/>
      <c r="V30" s="446"/>
      <c r="W30" s="446"/>
      <c r="X30" s="446"/>
      <c r="Y30" s="446"/>
      <c r="Z30" s="446"/>
      <c r="AA30" s="446"/>
      <c r="AB30" s="446"/>
      <c r="AC30" s="446"/>
      <c r="AD30" s="446"/>
      <c r="AE30" s="447"/>
    </row>
    <row r="31" spans="1:41" ht="12" customHeight="1" thickBot="1" x14ac:dyDescent="0.3">
      <c r="A31" s="75"/>
      <c r="B31" s="76"/>
      <c r="C31" s="76"/>
      <c r="D31" s="8"/>
      <c r="E31" s="8"/>
      <c r="F31" s="8"/>
      <c r="G31" s="8"/>
      <c r="H31" s="8"/>
      <c r="I31" s="8"/>
      <c r="J31" s="8"/>
      <c r="K31" s="8"/>
      <c r="L31" s="8"/>
      <c r="M31" s="8"/>
      <c r="N31" s="8"/>
      <c r="O31" s="8"/>
      <c r="P31" s="77"/>
      <c r="Q31" s="78"/>
      <c r="R31" s="78"/>
      <c r="S31" s="78"/>
      <c r="T31" s="78"/>
      <c r="U31" s="78"/>
      <c r="V31" s="78"/>
      <c r="W31" s="78"/>
      <c r="X31" s="78"/>
      <c r="Y31" s="78"/>
      <c r="Z31" s="78"/>
      <c r="AA31" s="78"/>
      <c r="AB31" s="78"/>
      <c r="AC31" s="78"/>
      <c r="AD31" s="78"/>
      <c r="AE31" s="79"/>
    </row>
    <row r="32" spans="1:41" ht="45" customHeight="1" x14ac:dyDescent="0.25">
      <c r="A32" s="354" t="s">
        <v>60</v>
      </c>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6"/>
    </row>
    <row r="33" spans="1:41" ht="23.1" customHeight="1" x14ac:dyDescent="0.25">
      <c r="A33" s="350" t="s">
        <v>61</v>
      </c>
      <c r="B33" s="352" t="s">
        <v>62</v>
      </c>
      <c r="C33" s="352" t="s">
        <v>56</v>
      </c>
      <c r="D33" s="352" t="s">
        <v>63</v>
      </c>
      <c r="E33" s="352"/>
      <c r="F33" s="352"/>
      <c r="G33" s="352"/>
      <c r="H33" s="352"/>
      <c r="I33" s="352"/>
      <c r="J33" s="352"/>
      <c r="K33" s="352"/>
      <c r="L33" s="352"/>
      <c r="M33" s="352"/>
      <c r="N33" s="352"/>
      <c r="O33" s="352"/>
      <c r="P33" s="352"/>
      <c r="Q33" s="352" t="s">
        <v>64</v>
      </c>
      <c r="R33" s="352"/>
      <c r="S33" s="352"/>
      <c r="T33" s="352"/>
      <c r="U33" s="352"/>
      <c r="V33" s="352"/>
      <c r="W33" s="352"/>
      <c r="X33" s="352"/>
      <c r="Y33" s="352"/>
      <c r="Z33" s="352"/>
      <c r="AA33" s="352"/>
      <c r="AB33" s="352"/>
      <c r="AC33" s="352"/>
      <c r="AD33" s="352"/>
      <c r="AE33" s="380"/>
      <c r="AG33" s="20"/>
      <c r="AH33" s="20"/>
      <c r="AI33" s="20"/>
      <c r="AJ33" s="20"/>
      <c r="AK33" s="20"/>
      <c r="AL33" s="20"/>
      <c r="AM33" s="20"/>
      <c r="AN33" s="20"/>
      <c r="AO33" s="20"/>
    </row>
    <row r="34" spans="1:41" ht="27" customHeight="1" x14ac:dyDescent="0.25">
      <c r="A34" s="350"/>
      <c r="B34" s="352"/>
      <c r="C34" s="381"/>
      <c r="D34" s="68" t="s">
        <v>30</v>
      </c>
      <c r="E34" s="68" t="s">
        <v>31</v>
      </c>
      <c r="F34" s="68" t="s">
        <v>8</v>
      </c>
      <c r="G34" s="68" t="s">
        <v>32</v>
      </c>
      <c r="H34" s="68" t="s">
        <v>33</v>
      </c>
      <c r="I34" s="68" t="s">
        <v>34</v>
      </c>
      <c r="J34" s="68" t="s">
        <v>35</v>
      </c>
      <c r="K34" s="68" t="s">
        <v>36</v>
      </c>
      <c r="L34" s="68" t="s">
        <v>37</v>
      </c>
      <c r="M34" s="68" t="s">
        <v>38</v>
      </c>
      <c r="N34" s="68" t="s">
        <v>39</v>
      </c>
      <c r="O34" s="68" t="s">
        <v>40</v>
      </c>
      <c r="P34" s="68" t="s">
        <v>41</v>
      </c>
      <c r="Q34" s="323" t="s">
        <v>65</v>
      </c>
      <c r="R34" s="324"/>
      <c r="S34" s="324"/>
      <c r="T34" s="357"/>
      <c r="U34" s="352" t="s">
        <v>66</v>
      </c>
      <c r="V34" s="352"/>
      <c r="W34" s="352"/>
      <c r="X34" s="352"/>
      <c r="Y34" s="352" t="s">
        <v>67</v>
      </c>
      <c r="Z34" s="352"/>
      <c r="AA34" s="352"/>
      <c r="AB34" s="352"/>
      <c r="AC34" s="352" t="s">
        <v>68</v>
      </c>
      <c r="AD34" s="352"/>
      <c r="AE34" s="380"/>
      <c r="AG34" s="20"/>
      <c r="AH34" s="20"/>
      <c r="AI34" s="20"/>
      <c r="AJ34" s="20"/>
      <c r="AK34" s="20"/>
      <c r="AL34" s="20"/>
      <c r="AM34" s="20"/>
      <c r="AN34" s="20"/>
      <c r="AO34" s="20"/>
    </row>
    <row r="35" spans="1:41" ht="140.25" customHeight="1" x14ac:dyDescent="0.25">
      <c r="A35" s="345" t="s">
        <v>135</v>
      </c>
      <c r="B35" s="347">
        <v>15</v>
      </c>
      <c r="C35" s="22" t="s">
        <v>69</v>
      </c>
      <c r="D35" s="239">
        <v>4.8000000000000001E-2</v>
      </c>
      <c r="E35" s="166">
        <v>4.8000000000000001E-2</v>
      </c>
      <c r="F35" s="166">
        <v>4.8000000000000001E-2</v>
      </c>
      <c r="G35" s="166">
        <v>4.8000000000000001E-2</v>
      </c>
      <c r="H35" s="166">
        <v>4.8000000000000001E-2</v>
      </c>
      <c r="I35" s="21"/>
      <c r="J35" s="21"/>
      <c r="K35" s="21"/>
      <c r="L35" s="21"/>
      <c r="M35" s="21"/>
      <c r="N35" s="21"/>
      <c r="O35" s="21"/>
      <c r="P35" s="166">
        <f>+D35+E35+F35+G35+H35</f>
        <v>0.24</v>
      </c>
      <c r="Q35" s="547" t="s">
        <v>136</v>
      </c>
      <c r="R35" s="548"/>
      <c r="S35" s="548"/>
      <c r="T35" s="549"/>
      <c r="U35" s="553" t="s">
        <v>137</v>
      </c>
      <c r="V35" s="369"/>
      <c r="W35" s="369"/>
      <c r="X35" s="369"/>
      <c r="Y35" s="553" t="s">
        <v>138</v>
      </c>
      <c r="Z35" s="369"/>
      <c r="AA35" s="369"/>
      <c r="AB35" s="369"/>
      <c r="AC35" s="369" t="s">
        <v>139</v>
      </c>
      <c r="AD35" s="369"/>
      <c r="AE35" s="545"/>
      <c r="AG35" s="20"/>
      <c r="AH35" s="20"/>
      <c r="AI35" s="20"/>
      <c r="AJ35" s="20"/>
      <c r="AK35" s="20"/>
      <c r="AL35" s="20"/>
      <c r="AM35" s="20"/>
      <c r="AN35" s="20"/>
      <c r="AO35" s="20"/>
    </row>
    <row r="36" spans="1:41" ht="126.75" customHeight="1" x14ac:dyDescent="0.25">
      <c r="A36" s="346"/>
      <c r="B36" s="348"/>
      <c r="C36" s="23" t="s">
        <v>74</v>
      </c>
      <c r="D36" s="168">
        <v>4.8000000000000001E-2</v>
      </c>
      <c r="E36" s="168">
        <v>2.8000000000000001E-2</v>
      </c>
      <c r="F36" s="168">
        <v>2.8000000000000001E-2</v>
      </c>
      <c r="G36" s="167"/>
      <c r="H36" s="167"/>
      <c r="I36" s="160"/>
      <c r="J36" s="24"/>
      <c r="K36" s="24"/>
      <c r="L36" s="24"/>
      <c r="M36" s="24"/>
      <c r="N36" s="24"/>
      <c r="O36" s="24"/>
      <c r="P36" s="293">
        <f>SUM(D36:O36)</f>
        <v>0.104</v>
      </c>
      <c r="Q36" s="550"/>
      <c r="R36" s="551"/>
      <c r="S36" s="551"/>
      <c r="T36" s="552"/>
      <c r="U36" s="370"/>
      <c r="V36" s="370"/>
      <c r="W36" s="370"/>
      <c r="X36" s="370"/>
      <c r="Y36" s="370"/>
      <c r="Z36" s="370"/>
      <c r="AA36" s="370"/>
      <c r="AB36" s="370"/>
      <c r="AC36" s="370"/>
      <c r="AD36" s="370"/>
      <c r="AE36" s="546"/>
      <c r="AG36" s="20"/>
      <c r="AH36" s="20"/>
      <c r="AI36" s="20"/>
      <c r="AJ36" s="20"/>
      <c r="AK36" s="20"/>
      <c r="AL36" s="20"/>
      <c r="AM36" s="20"/>
      <c r="AN36" s="20"/>
      <c r="AO36" s="20"/>
    </row>
    <row r="37" spans="1:41" customFormat="1" ht="17.25" customHeight="1" x14ac:dyDescent="0.25"/>
    <row r="38" spans="1:41" ht="45" customHeight="1" x14ac:dyDescent="0.25">
      <c r="A38" s="354" t="s">
        <v>75</v>
      </c>
      <c r="B38" s="35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6"/>
      <c r="AG38" s="20"/>
      <c r="AH38" s="20"/>
      <c r="AI38" s="20"/>
      <c r="AJ38" s="20"/>
      <c r="AK38" s="20"/>
      <c r="AL38" s="20"/>
      <c r="AM38" s="20"/>
      <c r="AN38" s="20"/>
      <c r="AO38" s="20"/>
    </row>
    <row r="39" spans="1:41" ht="26.1" customHeight="1" x14ac:dyDescent="0.25">
      <c r="A39" s="349" t="s">
        <v>76</v>
      </c>
      <c r="B39" s="351" t="s">
        <v>77</v>
      </c>
      <c r="C39" s="358" t="s">
        <v>78</v>
      </c>
      <c r="D39" s="360" t="s">
        <v>79</v>
      </c>
      <c r="E39" s="361"/>
      <c r="F39" s="361"/>
      <c r="G39" s="361"/>
      <c r="H39" s="361"/>
      <c r="I39" s="361"/>
      <c r="J39" s="361"/>
      <c r="K39" s="361"/>
      <c r="L39" s="361"/>
      <c r="M39" s="361"/>
      <c r="N39" s="361"/>
      <c r="O39" s="361"/>
      <c r="P39" s="362"/>
      <c r="Q39" s="351" t="s">
        <v>80</v>
      </c>
      <c r="R39" s="351"/>
      <c r="S39" s="351"/>
      <c r="T39" s="351"/>
      <c r="U39" s="351"/>
      <c r="V39" s="351"/>
      <c r="W39" s="351"/>
      <c r="X39" s="351"/>
      <c r="Y39" s="351"/>
      <c r="Z39" s="351"/>
      <c r="AA39" s="351"/>
      <c r="AB39" s="351"/>
      <c r="AC39" s="351"/>
      <c r="AD39" s="351"/>
      <c r="AE39" s="376"/>
      <c r="AG39" s="20"/>
      <c r="AH39" s="20"/>
      <c r="AI39" s="20"/>
      <c r="AJ39" s="20"/>
      <c r="AK39" s="20"/>
      <c r="AL39" s="20"/>
      <c r="AM39" s="20"/>
      <c r="AN39" s="20"/>
      <c r="AO39" s="20"/>
    </row>
    <row r="40" spans="1:41" ht="26.1" customHeight="1" x14ac:dyDescent="0.25">
      <c r="A40" s="350"/>
      <c r="B40" s="352"/>
      <c r="C40" s="359"/>
      <c r="D40" s="68" t="s">
        <v>81</v>
      </c>
      <c r="E40" s="68" t="s">
        <v>82</v>
      </c>
      <c r="F40" s="68" t="s">
        <v>83</v>
      </c>
      <c r="G40" s="68" t="s">
        <v>84</v>
      </c>
      <c r="H40" s="68" t="s">
        <v>85</v>
      </c>
      <c r="I40" s="68" t="s">
        <v>86</v>
      </c>
      <c r="J40" s="68" t="s">
        <v>87</v>
      </c>
      <c r="K40" s="68" t="s">
        <v>88</v>
      </c>
      <c r="L40" s="68" t="s">
        <v>89</v>
      </c>
      <c r="M40" s="68" t="s">
        <v>90</v>
      </c>
      <c r="N40" s="68" t="s">
        <v>91</v>
      </c>
      <c r="O40" s="68" t="s">
        <v>92</v>
      </c>
      <c r="P40" s="68" t="s">
        <v>93</v>
      </c>
      <c r="Q40" s="323" t="s">
        <v>94</v>
      </c>
      <c r="R40" s="324"/>
      <c r="S40" s="324"/>
      <c r="T40" s="324"/>
      <c r="U40" s="324"/>
      <c r="V40" s="324"/>
      <c r="W40" s="324"/>
      <c r="X40" s="357"/>
      <c r="Y40" s="323" t="s">
        <v>95</v>
      </c>
      <c r="Z40" s="324"/>
      <c r="AA40" s="324"/>
      <c r="AB40" s="324"/>
      <c r="AC40" s="324"/>
      <c r="AD40" s="324"/>
      <c r="AE40" s="325"/>
      <c r="AG40" s="25"/>
      <c r="AH40" s="25"/>
      <c r="AI40" s="25"/>
      <c r="AJ40" s="25"/>
      <c r="AK40" s="25"/>
      <c r="AL40" s="25"/>
      <c r="AM40" s="25"/>
      <c r="AN40" s="25"/>
      <c r="AO40" s="25"/>
    </row>
    <row r="41" spans="1:41" ht="45" customHeight="1" x14ac:dyDescent="0.25">
      <c r="A41" s="536" t="s">
        <v>140</v>
      </c>
      <c r="B41" s="322">
        <v>5</v>
      </c>
      <c r="C41" s="29" t="s">
        <v>69</v>
      </c>
      <c r="D41" s="229">
        <v>0</v>
      </c>
      <c r="E41" s="230">
        <v>0.15</v>
      </c>
      <c r="F41" s="230">
        <v>0.28000000000000003</v>
      </c>
      <c r="G41" s="230">
        <v>0.28000000000000003</v>
      </c>
      <c r="H41" s="230">
        <v>0.28999999999999998</v>
      </c>
      <c r="I41" s="30"/>
      <c r="J41" s="30"/>
      <c r="K41" s="30"/>
      <c r="L41" s="30"/>
      <c r="M41" s="30"/>
      <c r="N41" s="30"/>
      <c r="O41" s="30"/>
      <c r="P41" s="74">
        <f t="shared" ref="P41:P46" si="3">SUM(D41:O41)</f>
        <v>1</v>
      </c>
      <c r="Q41" s="342" t="s">
        <v>141</v>
      </c>
      <c r="R41" s="333"/>
      <c r="S41" s="333"/>
      <c r="T41" s="333"/>
      <c r="U41" s="333"/>
      <c r="V41" s="333"/>
      <c r="W41" s="333"/>
      <c r="X41" s="343"/>
      <c r="Y41" s="326" t="s">
        <v>142</v>
      </c>
      <c r="Z41" s="327"/>
      <c r="AA41" s="327"/>
      <c r="AB41" s="327"/>
      <c r="AC41" s="327"/>
      <c r="AD41" s="327"/>
      <c r="AE41" s="328"/>
      <c r="AG41" s="26"/>
      <c r="AH41" s="26"/>
      <c r="AI41" s="26"/>
      <c r="AJ41" s="26"/>
      <c r="AK41" s="26"/>
      <c r="AL41" s="26"/>
      <c r="AM41" s="26"/>
      <c r="AN41" s="26"/>
      <c r="AO41" s="26"/>
    </row>
    <row r="42" spans="1:41" ht="50.25" customHeight="1" x14ac:dyDescent="0.25">
      <c r="A42" s="507"/>
      <c r="B42" s="322"/>
      <c r="C42" s="27" t="s">
        <v>74</v>
      </c>
      <c r="D42" s="208">
        <v>0</v>
      </c>
      <c r="E42" s="208">
        <v>0.15</v>
      </c>
      <c r="F42" s="208">
        <v>0.28000000000000003</v>
      </c>
      <c r="G42" s="233" t="s">
        <v>43</v>
      </c>
      <c r="H42" s="233" t="s">
        <v>43</v>
      </c>
      <c r="I42" s="28"/>
      <c r="J42" s="28"/>
      <c r="K42" s="28"/>
      <c r="L42" s="28"/>
      <c r="M42" s="28"/>
      <c r="N42" s="28"/>
      <c r="O42" s="28"/>
      <c r="P42" s="74">
        <f t="shared" si="3"/>
        <v>0.43000000000000005</v>
      </c>
      <c r="Q42" s="334"/>
      <c r="R42" s="335"/>
      <c r="S42" s="335"/>
      <c r="T42" s="335"/>
      <c r="U42" s="335"/>
      <c r="V42" s="335"/>
      <c r="W42" s="335"/>
      <c r="X42" s="344"/>
      <c r="Y42" s="532"/>
      <c r="Z42" s="533"/>
      <c r="AA42" s="533"/>
      <c r="AB42" s="533"/>
      <c r="AC42" s="533"/>
      <c r="AD42" s="533"/>
      <c r="AE42" s="535"/>
    </row>
    <row r="43" spans="1:41" ht="81.75" customHeight="1" x14ac:dyDescent="0.25">
      <c r="A43" s="537" t="s">
        <v>143</v>
      </c>
      <c r="B43" s="322">
        <v>5</v>
      </c>
      <c r="C43" s="29" t="s">
        <v>69</v>
      </c>
      <c r="D43" s="237">
        <v>0.05</v>
      </c>
      <c r="E43" s="235">
        <v>0.1</v>
      </c>
      <c r="F43" s="235">
        <v>0.28000000000000003</v>
      </c>
      <c r="G43" s="235">
        <v>0.28000000000000003</v>
      </c>
      <c r="H43" s="235">
        <v>0.28999999999999998</v>
      </c>
      <c r="I43" s="30"/>
      <c r="J43" s="30"/>
      <c r="K43" s="30"/>
      <c r="L43" s="30"/>
      <c r="M43" s="30"/>
      <c r="N43" s="30"/>
      <c r="O43" s="30"/>
      <c r="P43" s="74">
        <f t="shared" si="3"/>
        <v>1</v>
      </c>
      <c r="Q43" s="539" t="s">
        <v>144</v>
      </c>
      <c r="R43" s="540"/>
      <c r="S43" s="540"/>
      <c r="T43" s="540"/>
      <c r="U43" s="540"/>
      <c r="V43" s="540"/>
      <c r="W43" s="540"/>
      <c r="X43" s="541"/>
      <c r="Y43" s="326" t="s">
        <v>98</v>
      </c>
      <c r="Z43" s="327"/>
      <c r="AA43" s="327"/>
      <c r="AB43" s="327"/>
      <c r="AC43" s="327"/>
      <c r="AD43" s="327"/>
      <c r="AE43" s="328"/>
    </row>
    <row r="44" spans="1:41" ht="82.5" customHeight="1" x14ac:dyDescent="0.25">
      <c r="A44" s="538"/>
      <c r="B44" s="322"/>
      <c r="C44" s="27" t="s">
        <v>74</v>
      </c>
      <c r="D44" s="238">
        <v>0.05</v>
      </c>
      <c r="E44" s="238">
        <v>0.1</v>
      </c>
      <c r="F44" s="238">
        <v>0.28000000000000003</v>
      </c>
      <c r="G44" s="233" t="s">
        <v>43</v>
      </c>
      <c r="H44" s="233" t="s">
        <v>43</v>
      </c>
      <c r="I44" s="28"/>
      <c r="J44" s="28"/>
      <c r="K44" s="28"/>
      <c r="L44" s="28"/>
      <c r="M44" s="28"/>
      <c r="N44" s="28"/>
      <c r="O44" s="28"/>
      <c r="P44" s="74">
        <f t="shared" si="3"/>
        <v>0.43000000000000005</v>
      </c>
      <c r="Q44" s="542"/>
      <c r="R44" s="543"/>
      <c r="S44" s="543"/>
      <c r="T44" s="543"/>
      <c r="U44" s="543"/>
      <c r="V44" s="543"/>
      <c r="W44" s="543"/>
      <c r="X44" s="544"/>
      <c r="Y44" s="532"/>
      <c r="Z44" s="533"/>
      <c r="AA44" s="533"/>
      <c r="AB44" s="533"/>
      <c r="AC44" s="533"/>
      <c r="AD44" s="533"/>
      <c r="AE44" s="535"/>
    </row>
    <row r="45" spans="1:41" ht="28.5" customHeight="1" x14ac:dyDescent="0.25">
      <c r="A45" s="499" t="s">
        <v>145</v>
      </c>
      <c r="B45" s="322">
        <v>5</v>
      </c>
      <c r="C45" s="29" t="s">
        <v>69</v>
      </c>
      <c r="D45" s="237">
        <v>0</v>
      </c>
      <c r="E45" s="235">
        <v>0.23</v>
      </c>
      <c r="F45" s="235">
        <v>0.25</v>
      </c>
      <c r="G45" s="235">
        <v>0.26</v>
      </c>
      <c r="H45" s="235">
        <v>0.26</v>
      </c>
      <c r="I45" s="30"/>
      <c r="J45" s="30"/>
      <c r="K45" s="30"/>
      <c r="L45" s="30"/>
      <c r="M45" s="30"/>
      <c r="N45" s="30"/>
      <c r="O45" s="30"/>
      <c r="P45" s="74">
        <f t="shared" si="3"/>
        <v>1</v>
      </c>
      <c r="Q45" s="326" t="s">
        <v>97</v>
      </c>
      <c r="R45" s="327"/>
      <c r="S45" s="327"/>
      <c r="T45" s="327"/>
      <c r="U45" s="327"/>
      <c r="V45" s="327"/>
      <c r="W45" s="327"/>
      <c r="X45" s="531"/>
      <c r="Y45" s="326" t="s">
        <v>98</v>
      </c>
      <c r="Z45" s="327"/>
      <c r="AA45" s="327"/>
      <c r="AB45" s="327"/>
      <c r="AC45" s="327"/>
      <c r="AD45" s="327"/>
      <c r="AE45" s="328"/>
    </row>
    <row r="46" spans="1:41" ht="28.5" customHeight="1" x14ac:dyDescent="0.25">
      <c r="A46" s="500"/>
      <c r="B46" s="322"/>
      <c r="C46" s="27" t="s">
        <v>74</v>
      </c>
      <c r="D46" s="208">
        <v>0</v>
      </c>
      <c r="E46" s="208">
        <v>0</v>
      </c>
      <c r="F46" s="208">
        <v>0</v>
      </c>
      <c r="G46" s="233" t="s">
        <v>43</v>
      </c>
      <c r="H46" s="233" t="s">
        <v>43</v>
      </c>
      <c r="I46" s="28"/>
      <c r="J46" s="28"/>
      <c r="K46" s="28"/>
      <c r="L46" s="28"/>
      <c r="M46" s="28"/>
      <c r="N46" s="28"/>
      <c r="O46" s="28"/>
      <c r="P46" s="74">
        <f t="shared" si="3"/>
        <v>0</v>
      </c>
      <c r="Q46" s="532"/>
      <c r="R46" s="533"/>
      <c r="S46" s="533"/>
      <c r="T46" s="533"/>
      <c r="U46" s="533"/>
      <c r="V46" s="533"/>
      <c r="W46" s="533"/>
      <c r="X46" s="534"/>
      <c r="Y46" s="532"/>
      <c r="Z46" s="533"/>
      <c r="AA46" s="533"/>
      <c r="AB46" s="533"/>
      <c r="AC46" s="533"/>
      <c r="AD46" s="533"/>
      <c r="AE46" s="535"/>
    </row>
    <row r="47" spans="1:41" ht="15" customHeight="1" x14ac:dyDescent="0.25">
      <c r="A47" s="1" t="s">
        <v>102</v>
      </c>
      <c r="D47" s="140"/>
      <c r="E47" s="140"/>
      <c r="F47" s="140"/>
      <c r="G47" s="140"/>
      <c r="H47" s="140"/>
    </row>
  </sheetData>
  <mergeCells count="79">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45:A46"/>
    <mergeCell ref="B45:B46"/>
    <mergeCell ref="Q45:X46"/>
    <mergeCell ref="Y45:AE46"/>
    <mergeCell ref="A41:A42"/>
    <mergeCell ref="B41:B42"/>
    <mergeCell ref="Q41:X42"/>
    <mergeCell ref="Y41:AE42"/>
    <mergeCell ref="A43:A44"/>
    <mergeCell ref="B43:B44"/>
    <mergeCell ref="Q43:X44"/>
    <mergeCell ref="Y43:AE44"/>
  </mergeCells>
  <dataValidations count="3">
    <dataValidation type="list" allowBlank="1" showInputMessage="1" showErrorMessage="1" sqref="C7:C9" xr:uid="{01E5C348-6CF3-45D5-AF8E-F759A9E48C64}">
      <formula1>$B$21:$M$21</formula1>
    </dataValidation>
    <dataValidation type="textLength" operator="lessThanOrEqual" allowBlank="1" showInputMessage="1" showErrorMessage="1" errorTitle="Máximo 2.000 caracteres" error="Máximo 2.000 caracteres" promptTitle="2.000 caracteres" sqref="Q30:Q31" xr:uid="{00000000-0002-0000-0300-000001000000}">
      <formula1>2000</formula1>
    </dataValidation>
    <dataValidation type="textLength" operator="lessThanOrEqual" allowBlank="1" showInputMessage="1" showErrorMessage="1" errorTitle="Máximo 2.000 caracteres" error="Máximo 2.000 caracteres" sqref="Q43 Q41 Q45 AC35 Q35 Y35" xr:uid="{00000000-0002-0000-0300-000002000000}">
      <formula1>2000</formula1>
    </dataValidation>
  </dataValidations>
  <pageMargins left="0.31496062992125984" right="0.31496062992125984" top="0.74803149606299213" bottom="0.74803149606299213" header="0.31496062992125984" footer="0.31496062992125984"/>
  <pageSetup scale="20" orientation="landscape" r:id="rId1"/>
  <headerFooter>
    <oddFooter>&amp;C_x000D_&amp;1#&amp;"Calibri"&amp;10&amp;K000000 Información Pública Clasificada</oddFooter>
  </headerFooter>
  <colBreaks count="1" manualBreakCount="1">
    <brk id="31" max="4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AO43"/>
  <sheetViews>
    <sheetView zoomScale="60" zoomScaleNormal="60" workbookViewId="0">
      <selection activeCell="B1" sqref="B1:AA1"/>
    </sheetView>
  </sheetViews>
  <sheetFormatPr baseColWidth="10" defaultColWidth="10.85546875" defaultRowHeight="15" x14ac:dyDescent="0.25"/>
  <cols>
    <col min="1" max="1" width="38.42578125" style="1" customWidth="1"/>
    <col min="2" max="2" width="20.42578125" style="1" customWidth="1"/>
    <col min="3" max="14" width="20.7109375" style="1" customWidth="1"/>
    <col min="15" max="15" width="20.42578125" style="1" customWidth="1"/>
    <col min="16" max="16" width="32.42578125" style="1" customWidth="1"/>
    <col min="17" max="27" width="18.140625" style="1" customWidth="1"/>
    <col min="28" max="28" width="22.7109375" style="1" customWidth="1"/>
    <col min="29" max="29" width="19" style="1" customWidth="1"/>
    <col min="30" max="30" width="19.42578125" style="1" customWidth="1"/>
    <col min="31" max="31" width="20.42578125" style="1" customWidth="1"/>
    <col min="32" max="32" width="22.85546875" style="1" customWidth="1"/>
    <col min="33" max="33" width="18.42578125" style="1" bestFit="1" customWidth="1"/>
    <col min="34" max="34" width="8.42578125" style="1" customWidth="1"/>
    <col min="35" max="35" width="18.42578125" style="1" bestFit="1" customWidth="1"/>
    <col min="36" max="36" width="5.7109375" style="1" customWidth="1"/>
    <col min="37" max="37" width="18.42578125" style="1" bestFit="1" customWidth="1"/>
    <col min="38" max="38" width="4.7109375" style="1" customWidth="1"/>
    <col min="39" max="39" width="23" style="1" bestFit="1" customWidth="1"/>
    <col min="40" max="40" width="10.85546875" style="1"/>
    <col min="41" max="41" width="18.42578125" style="1" bestFit="1" customWidth="1"/>
    <col min="42" max="42" width="16.140625" style="1" customWidth="1"/>
    <col min="43" max="16384" width="10.85546875" style="1"/>
  </cols>
  <sheetData>
    <row r="1" spans="1:31" ht="32.25" customHeight="1" thickBot="1" x14ac:dyDescent="0.3">
      <c r="A1" s="425"/>
      <c r="B1" s="428" t="s">
        <v>0</v>
      </c>
      <c r="C1" s="429"/>
      <c r="D1" s="429"/>
      <c r="E1" s="429"/>
      <c r="F1" s="429"/>
      <c r="G1" s="429"/>
      <c r="H1" s="429"/>
      <c r="I1" s="429"/>
      <c r="J1" s="429"/>
      <c r="K1" s="429"/>
      <c r="L1" s="429"/>
      <c r="M1" s="429"/>
      <c r="N1" s="429"/>
      <c r="O1" s="429"/>
      <c r="P1" s="429"/>
      <c r="Q1" s="429"/>
      <c r="R1" s="429"/>
      <c r="S1" s="429"/>
      <c r="T1" s="429"/>
      <c r="U1" s="429"/>
      <c r="V1" s="429"/>
      <c r="W1" s="429"/>
      <c r="X1" s="429"/>
      <c r="Y1" s="429"/>
      <c r="Z1" s="429"/>
      <c r="AA1" s="430"/>
      <c r="AB1" s="437" t="s">
        <v>1</v>
      </c>
      <c r="AC1" s="438"/>
      <c r="AD1" s="438"/>
      <c r="AE1" s="439"/>
    </row>
    <row r="2" spans="1:31" ht="30.75" customHeight="1" thickBot="1" x14ac:dyDescent="0.3">
      <c r="A2" s="426"/>
      <c r="B2" s="428" t="s">
        <v>2</v>
      </c>
      <c r="C2" s="429"/>
      <c r="D2" s="429"/>
      <c r="E2" s="429"/>
      <c r="F2" s="429"/>
      <c r="G2" s="429"/>
      <c r="H2" s="429"/>
      <c r="I2" s="429"/>
      <c r="J2" s="429"/>
      <c r="K2" s="429"/>
      <c r="L2" s="429"/>
      <c r="M2" s="429"/>
      <c r="N2" s="429"/>
      <c r="O2" s="429"/>
      <c r="P2" s="429"/>
      <c r="Q2" s="429"/>
      <c r="R2" s="429"/>
      <c r="S2" s="429"/>
      <c r="T2" s="429"/>
      <c r="U2" s="429"/>
      <c r="V2" s="429"/>
      <c r="W2" s="429"/>
      <c r="X2" s="429"/>
      <c r="Y2" s="429"/>
      <c r="Z2" s="429"/>
      <c r="AA2" s="430"/>
      <c r="AB2" s="437" t="s">
        <v>3</v>
      </c>
      <c r="AC2" s="438"/>
      <c r="AD2" s="438"/>
      <c r="AE2" s="439"/>
    </row>
    <row r="3" spans="1:31" ht="24" customHeight="1" thickBot="1" x14ac:dyDescent="0.3">
      <c r="A3" s="426"/>
      <c r="B3" s="431" t="s">
        <v>4</v>
      </c>
      <c r="C3" s="432"/>
      <c r="D3" s="432"/>
      <c r="E3" s="432"/>
      <c r="F3" s="432"/>
      <c r="G3" s="432"/>
      <c r="H3" s="432"/>
      <c r="I3" s="432"/>
      <c r="J3" s="432"/>
      <c r="K3" s="432"/>
      <c r="L3" s="432"/>
      <c r="M3" s="432"/>
      <c r="N3" s="432"/>
      <c r="O3" s="432"/>
      <c r="P3" s="432"/>
      <c r="Q3" s="432"/>
      <c r="R3" s="432"/>
      <c r="S3" s="432"/>
      <c r="T3" s="432"/>
      <c r="U3" s="432"/>
      <c r="V3" s="432"/>
      <c r="W3" s="432"/>
      <c r="X3" s="432"/>
      <c r="Y3" s="432"/>
      <c r="Z3" s="432"/>
      <c r="AA3" s="433"/>
      <c r="AB3" s="437" t="s">
        <v>5</v>
      </c>
      <c r="AC3" s="438"/>
      <c r="AD3" s="438"/>
      <c r="AE3" s="439"/>
    </row>
    <row r="4" spans="1:31" ht="21.75" customHeight="1" thickBot="1" x14ac:dyDescent="0.3">
      <c r="A4" s="427"/>
      <c r="B4" s="434"/>
      <c r="C4" s="435"/>
      <c r="D4" s="435"/>
      <c r="E4" s="435"/>
      <c r="F4" s="435"/>
      <c r="G4" s="435"/>
      <c r="H4" s="435"/>
      <c r="I4" s="435"/>
      <c r="J4" s="435"/>
      <c r="K4" s="435"/>
      <c r="L4" s="435"/>
      <c r="M4" s="435"/>
      <c r="N4" s="435"/>
      <c r="O4" s="435"/>
      <c r="P4" s="435"/>
      <c r="Q4" s="435"/>
      <c r="R4" s="435"/>
      <c r="S4" s="435"/>
      <c r="T4" s="435"/>
      <c r="U4" s="435"/>
      <c r="V4" s="435"/>
      <c r="W4" s="435"/>
      <c r="X4" s="435"/>
      <c r="Y4" s="435"/>
      <c r="Z4" s="435"/>
      <c r="AA4" s="436"/>
      <c r="AB4" s="440" t="s">
        <v>6</v>
      </c>
      <c r="AC4" s="441"/>
      <c r="AD4" s="441"/>
      <c r="AE4" s="442"/>
    </row>
    <row r="5" spans="1:31" ht="9" customHeight="1" thickBot="1" x14ac:dyDescent="0.3">
      <c r="A5" s="2"/>
      <c r="B5" s="69"/>
      <c r="C5" s="70"/>
      <c r="D5" s="3"/>
      <c r="E5" s="3"/>
      <c r="F5" s="3"/>
      <c r="G5" s="3"/>
      <c r="H5" s="3"/>
      <c r="I5" s="3"/>
      <c r="J5" s="3"/>
      <c r="K5" s="3"/>
      <c r="L5" s="3"/>
      <c r="M5" s="3"/>
      <c r="N5" s="3"/>
      <c r="O5" s="3"/>
      <c r="P5" s="3"/>
      <c r="Q5" s="3"/>
      <c r="R5" s="3"/>
      <c r="S5" s="3"/>
      <c r="T5" s="3"/>
      <c r="U5" s="3"/>
      <c r="V5" s="3"/>
      <c r="W5" s="3"/>
      <c r="X5" s="3"/>
      <c r="Y5" s="3"/>
      <c r="Z5" s="4"/>
      <c r="AA5" s="3"/>
      <c r="AB5" s="3"/>
      <c r="AD5" s="6"/>
      <c r="AE5" s="7"/>
    </row>
    <row r="6" spans="1:31" ht="9" customHeight="1" x14ac:dyDescent="0.25">
      <c r="A6" s="5"/>
      <c r="B6" s="3"/>
      <c r="C6" s="3"/>
      <c r="D6" s="3"/>
      <c r="E6" s="3"/>
      <c r="F6" s="3"/>
      <c r="G6" s="3"/>
      <c r="H6" s="3"/>
      <c r="I6" s="3"/>
      <c r="J6" s="3"/>
      <c r="K6" s="3"/>
      <c r="L6" s="3"/>
      <c r="M6" s="3"/>
      <c r="N6" s="3"/>
      <c r="O6" s="3"/>
      <c r="P6" s="3"/>
      <c r="Q6" s="3"/>
      <c r="R6" s="3"/>
      <c r="S6" s="3"/>
      <c r="T6" s="3"/>
      <c r="U6" s="3"/>
      <c r="V6" s="3"/>
      <c r="W6" s="3"/>
      <c r="X6" s="3"/>
      <c r="Y6" s="3"/>
      <c r="Z6" s="4"/>
      <c r="AA6" s="3"/>
      <c r="AB6" s="3"/>
      <c r="AD6" s="6"/>
      <c r="AE6" s="7"/>
    </row>
    <row r="7" spans="1:31" ht="15" customHeight="1" x14ac:dyDescent="0.25">
      <c r="A7" s="382" t="s">
        <v>7</v>
      </c>
      <c r="B7" s="383"/>
      <c r="C7" s="420" t="s">
        <v>8</v>
      </c>
      <c r="D7" s="382" t="s">
        <v>9</v>
      </c>
      <c r="E7" s="388"/>
      <c r="F7" s="388"/>
      <c r="G7" s="388"/>
      <c r="H7" s="383"/>
      <c r="I7" s="412">
        <v>45386</v>
      </c>
      <c r="J7" s="413"/>
      <c r="K7" s="382" t="s">
        <v>10</v>
      </c>
      <c r="L7" s="383"/>
      <c r="M7" s="404" t="s">
        <v>11</v>
      </c>
      <c r="N7" s="405"/>
      <c r="O7" s="393"/>
      <c r="P7" s="394"/>
      <c r="Q7" s="3"/>
      <c r="R7" s="3"/>
      <c r="S7" s="3"/>
      <c r="T7" s="3"/>
      <c r="U7" s="3"/>
      <c r="V7" s="3"/>
      <c r="W7" s="3"/>
      <c r="X7" s="3"/>
      <c r="Y7" s="3"/>
      <c r="Z7" s="4"/>
      <c r="AA7" s="3"/>
      <c r="AB7" s="3"/>
      <c r="AD7" s="6"/>
      <c r="AE7" s="7"/>
    </row>
    <row r="8" spans="1:31" ht="15" customHeight="1" x14ac:dyDescent="0.25">
      <c r="A8" s="384"/>
      <c r="B8" s="385"/>
      <c r="C8" s="421"/>
      <c r="D8" s="384"/>
      <c r="E8" s="389"/>
      <c r="F8" s="389"/>
      <c r="G8" s="389"/>
      <c r="H8" s="385"/>
      <c r="I8" s="414"/>
      <c r="J8" s="415"/>
      <c r="K8" s="384"/>
      <c r="L8" s="385"/>
      <c r="M8" s="423" t="s">
        <v>12</v>
      </c>
      <c r="N8" s="424"/>
      <c r="O8" s="406"/>
      <c r="P8" s="407"/>
      <c r="Q8" s="3"/>
      <c r="R8" s="3"/>
      <c r="S8" s="3"/>
      <c r="T8" s="3"/>
      <c r="U8" s="3"/>
      <c r="V8" s="3"/>
      <c r="W8" s="3"/>
      <c r="X8" s="3"/>
      <c r="Y8" s="3"/>
      <c r="Z8" s="4"/>
      <c r="AA8" s="3"/>
      <c r="AB8" s="3"/>
      <c r="AD8" s="6"/>
      <c r="AE8" s="7"/>
    </row>
    <row r="9" spans="1:31" ht="15.75" customHeight="1" x14ac:dyDescent="0.25">
      <c r="A9" s="386"/>
      <c r="B9" s="387"/>
      <c r="C9" s="422"/>
      <c r="D9" s="386"/>
      <c r="E9" s="390"/>
      <c r="F9" s="390"/>
      <c r="G9" s="390"/>
      <c r="H9" s="387"/>
      <c r="I9" s="416"/>
      <c r="J9" s="417"/>
      <c r="K9" s="386"/>
      <c r="L9" s="387"/>
      <c r="M9" s="408" t="s">
        <v>13</v>
      </c>
      <c r="N9" s="409"/>
      <c r="O9" s="410" t="s">
        <v>14</v>
      </c>
      <c r="P9" s="411"/>
      <c r="Q9" s="3"/>
      <c r="R9" s="3"/>
      <c r="S9" s="3"/>
      <c r="T9" s="3"/>
      <c r="U9" s="3"/>
      <c r="V9" s="3"/>
      <c r="W9" s="3"/>
      <c r="X9" s="3"/>
      <c r="Y9" s="3"/>
      <c r="Z9" s="4"/>
      <c r="AA9" s="3"/>
      <c r="AB9" s="3"/>
      <c r="AD9" s="6"/>
      <c r="AE9" s="7"/>
    </row>
    <row r="10" spans="1:31" ht="15" customHeight="1" x14ac:dyDescent="0.25">
      <c r="A10" s="60"/>
      <c r="B10" s="61"/>
      <c r="C10" s="61"/>
      <c r="D10" s="8"/>
      <c r="E10" s="8"/>
      <c r="F10" s="8"/>
      <c r="G10" s="8"/>
      <c r="H10" s="8"/>
      <c r="I10" s="57"/>
      <c r="J10" s="57"/>
      <c r="K10" s="8"/>
      <c r="L10" s="8"/>
      <c r="M10" s="58"/>
      <c r="N10" s="58"/>
      <c r="O10" s="59"/>
      <c r="P10" s="59"/>
      <c r="Q10" s="61"/>
      <c r="R10" s="61"/>
      <c r="S10" s="61"/>
      <c r="T10" s="61"/>
      <c r="U10" s="61"/>
      <c r="V10" s="61"/>
      <c r="W10" s="61"/>
      <c r="X10" s="61"/>
      <c r="Y10" s="61"/>
      <c r="Z10" s="62"/>
      <c r="AA10" s="61"/>
      <c r="AB10" s="61"/>
      <c r="AD10" s="63"/>
      <c r="AE10" s="64"/>
    </row>
    <row r="11" spans="1:31" ht="15" customHeight="1" x14ac:dyDescent="0.25">
      <c r="A11" s="382" t="s">
        <v>15</v>
      </c>
      <c r="B11" s="383"/>
      <c r="C11" s="354" t="s">
        <v>16</v>
      </c>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6"/>
    </row>
    <row r="12" spans="1:31" ht="15" customHeight="1" x14ac:dyDescent="0.25">
      <c r="A12" s="384"/>
      <c r="B12" s="385"/>
      <c r="C12" s="395"/>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7"/>
    </row>
    <row r="13" spans="1:31" ht="15" customHeight="1" thickBot="1" x14ac:dyDescent="0.3">
      <c r="A13" s="386"/>
      <c r="B13" s="387"/>
      <c r="C13" s="398"/>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400"/>
    </row>
    <row r="14" spans="1:31" ht="9" customHeight="1" thickBot="1" x14ac:dyDescent="0.3">
      <c r="A14" s="10"/>
      <c r="B14" s="11"/>
      <c r="C14" s="12"/>
      <c r="D14" s="12"/>
      <c r="E14" s="12"/>
      <c r="F14" s="12"/>
      <c r="G14" s="12"/>
      <c r="H14" s="12"/>
      <c r="I14" s="12"/>
      <c r="J14" s="12"/>
      <c r="K14" s="12"/>
      <c r="L14" s="12"/>
      <c r="M14" s="13"/>
      <c r="N14" s="13"/>
      <c r="O14" s="13"/>
      <c r="P14" s="13"/>
      <c r="Q14" s="13"/>
      <c r="R14" s="14"/>
      <c r="S14" s="14"/>
      <c r="T14" s="14"/>
      <c r="U14" s="14"/>
      <c r="V14" s="14"/>
      <c r="W14" s="14"/>
      <c r="X14" s="14"/>
      <c r="Y14" s="8"/>
      <c r="Z14" s="8"/>
      <c r="AA14" s="8"/>
      <c r="AB14" s="8"/>
      <c r="AD14" s="8"/>
      <c r="AE14" s="9"/>
    </row>
    <row r="15" spans="1:31" ht="39" customHeight="1" thickBot="1" x14ac:dyDescent="0.3">
      <c r="A15" s="391" t="s">
        <v>17</v>
      </c>
      <c r="B15" s="392"/>
      <c r="C15" s="401" t="s">
        <v>18</v>
      </c>
      <c r="D15" s="402"/>
      <c r="E15" s="402"/>
      <c r="F15" s="402"/>
      <c r="G15" s="402"/>
      <c r="H15" s="402"/>
      <c r="I15" s="402"/>
      <c r="J15" s="402"/>
      <c r="K15" s="403"/>
      <c r="L15" s="418" t="s">
        <v>19</v>
      </c>
      <c r="M15" s="451"/>
      <c r="N15" s="451"/>
      <c r="O15" s="451"/>
      <c r="P15" s="451"/>
      <c r="Q15" s="419"/>
      <c r="R15" s="452" t="s">
        <v>20</v>
      </c>
      <c r="S15" s="453"/>
      <c r="T15" s="453"/>
      <c r="U15" s="453"/>
      <c r="V15" s="453"/>
      <c r="W15" s="453"/>
      <c r="X15" s="454"/>
      <c r="Y15" s="418" t="s">
        <v>21</v>
      </c>
      <c r="Z15" s="419"/>
      <c r="AA15" s="443" t="s">
        <v>22</v>
      </c>
      <c r="AB15" s="444"/>
      <c r="AC15" s="444"/>
      <c r="AD15" s="444"/>
      <c r="AE15" s="445"/>
    </row>
    <row r="16" spans="1:31" ht="9" customHeight="1" thickBot="1" x14ac:dyDescent="0.3">
      <c r="A16" s="5"/>
      <c r="B16" s="3"/>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D16" s="6"/>
      <c r="AE16" s="7"/>
    </row>
    <row r="17" spans="1:41" s="15" customFormat="1" ht="37.5" customHeight="1" thickBot="1" x14ac:dyDescent="0.3">
      <c r="A17" s="391" t="s">
        <v>23</v>
      </c>
      <c r="B17" s="392"/>
      <c r="C17" s="443" t="s">
        <v>146</v>
      </c>
      <c r="D17" s="444"/>
      <c r="E17" s="444"/>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5"/>
    </row>
    <row r="18" spans="1:41" ht="16.5" customHeight="1" x14ac:dyDescent="0.25">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D18" s="17"/>
      <c r="AE18" s="18"/>
    </row>
    <row r="19" spans="1:41" ht="32.1" customHeight="1" x14ac:dyDescent="0.25">
      <c r="A19" s="456" t="s">
        <v>25</v>
      </c>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8"/>
      <c r="AF19" s="140"/>
      <c r="AG19" s="140"/>
      <c r="AH19" s="140"/>
      <c r="AI19" s="140"/>
      <c r="AJ19" s="140"/>
      <c r="AK19" s="140"/>
      <c r="AL19" s="140"/>
      <c r="AM19" s="140"/>
      <c r="AN19" s="140"/>
      <c r="AO19" s="140"/>
    </row>
    <row r="20" spans="1:41" ht="32.1" customHeight="1" x14ac:dyDescent="0.25">
      <c r="A20" s="141" t="s">
        <v>26</v>
      </c>
      <c r="B20" s="448" t="s">
        <v>27</v>
      </c>
      <c r="C20" s="449"/>
      <c r="D20" s="449"/>
      <c r="E20" s="449"/>
      <c r="F20" s="449"/>
      <c r="G20" s="449"/>
      <c r="H20" s="449"/>
      <c r="I20" s="449"/>
      <c r="J20" s="449"/>
      <c r="K20" s="449"/>
      <c r="L20" s="449"/>
      <c r="M20" s="449"/>
      <c r="N20" s="449"/>
      <c r="O20" s="450"/>
      <c r="P20" s="457" t="s">
        <v>28</v>
      </c>
      <c r="Q20" s="457"/>
      <c r="R20" s="457"/>
      <c r="S20" s="457"/>
      <c r="T20" s="457"/>
      <c r="U20" s="457"/>
      <c r="V20" s="457"/>
      <c r="W20" s="457"/>
      <c r="X20" s="457"/>
      <c r="Y20" s="457"/>
      <c r="Z20" s="457"/>
      <c r="AA20" s="457"/>
      <c r="AB20" s="457"/>
      <c r="AC20" s="457"/>
      <c r="AD20" s="457"/>
      <c r="AE20" s="458"/>
      <c r="AF20" s="140"/>
      <c r="AG20" s="140"/>
      <c r="AH20" s="140"/>
      <c r="AI20" s="140"/>
      <c r="AJ20" s="140"/>
      <c r="AK20" s="140"/>
      <c r="AL20" s="140"/>
      <c r="AM20" s="140"/>
      <c r="AN20" s="140"/>
      <c r="AO20" s="140"/>
    </row>
    <row r="21" spans="1:41" ht="32.1" customHeight="1" thickBot="1" x14ac:dyDescent="0.3">
      <c r="A21" s="142" t="s">
        <v>43</v>
      </c>
      <c r="B21" s="141" t="s">
        <v>30</v>
      </c>
      <c r="C21" s="143" t="s">
        <v>31</v>
      </c>
      <c r="D21" s="143" t="s">
        <v>8</v>
      </c>
      <c r="E21" s="143" t="s">
        <v>32</v>
      </c>
      <c r="F21" s="143" t="s">
        <v>33</v>
      </c>
      <c r="G21" s="143" t="s">
        <v>34</v>
      </c>
      <c r="H21" s="143" t="s">
        <v>35</v>
      </c>
      <c r="I21" s="143" t="s">
        <v>36</v>
      </c>
      <c r="J21" s="143" t="s">
        <v>37</v>
      </c>
      <c r="K21" s="143" t="s">
        <v>38</v>
      </c>
      <c r="L21" s="143" t="s">
        <v>39</v>
      </c>
      <c r="M21" s="143" t="s">
        <v>40</v>
      </c>
      <c r="N21" s="143" t="s">
        <v>41</v>
      </c>
      <c r="O21" s="144" t="s">
        <v>42</v>
      </c>
      <c r="P21" s="145" t="s">
        <v>43</v>
      </c>
      <c r="Q21" s="141" t="s">
        <v>30</v>
      </c>
      <c r="R21" s="143" t="s">
        <v>31</v>
      </c>
      <c r="S21" s="143" t="s">
        <v>8</v>
      </c>
      <c r="T21" s="143" t="s">
        <v>32</v>
      </c>
      <c r="U21" s="143" t="s">
        <v>33</v>
      </c>
      <c r="V21" s="143" t="s">
        <v>34</v>
      </c>
      <c r="W21" s="143" t="s">
        <v>35</v>
      </c>
      <c r="X21" s="143" t="s">
        <v>36</v>
      </c>
      <c r="Y21" s="143" t="s">
        <v>37</v>
      </c>
      <c r="Z21" s="143" t="s">
        <v>38</v>
      </c>
      <c r="AA21" s="143" t="s">
        <v>39</v>
      </c>
      <c r="AB21" s="143" t="s">
        <v>40</v>
      </c>
      <c r="AC21" s="143" t="s">
        <v>41</v>
      </c>
      <c r="AD21" s="144" t="s">
        <v>44</v>
      </c>
      <c r="AE21" s="146" t="s">
        <v>45</v>
      </c>
      <c r="AF21" s="140"/>
      <c r="AG21" s="140"/>
      <c r="AH21" s="140"/>
      <c r="AI21" s="140"/>
      <c r="AJ21" s="140"/>
      <c r="AK21" s="140"/>
      <c r="AL21" s="140"/>
      <c r="AM21" s="140"/>
      <c r="AN21" s="140"/>
      <c r="AO21" s="140"/>
    </row>
    <row r="22" spans="1:41" ht="32.1" customHeight="1" x14ac:dyDescent="0.25">
      <c r="A22" s="147" t="s">
        <v>46</v>
      </c>
      <c r="B22" s="175">
        <v>0</v>
      </c>
      <c r="C22" s="175">
        <v>18593800</v>
      </c>
      <c r="D22" s="175">
        <v>0</v>
      </c>
      <c r="E22" s="175">
        <v>0</v>
      </c>
      <c r="F22" s="175">
        <v>0</v>
      </c>
      <c r="G22" s="175">
        <v>0</v>
      </c>
      <c r="H22" s="175">
        <v>0</v>
      </c>
      <c r="I22" s="175">
        <v>0</v>
      </c>
      <c r="J22" s="175">
        <v>0</v>
      </c>
      <c r="K22" s="175">
        <v>0</v>
      </c>
      <c r="L22" s="175">
        <v>0</v>
      </c>
      <c r="M22" s="175">
        <v>0</v>
      </c>
      <c r="N22" s="170">
        <f>SUM(B22:M22)</f>
        <v>18593800</v>
      </c>
      <c r="O22" s="150" t="s">
        <v>43</v>
      </c>
      <c r="P22" s="147" t="s">
        <v>47</v>
      </c>
      <c r="Q22" s="185">
        <v>200339618</v>
      </c>
      <c r="R22" s="186">
        <v>4623465</v>
      </c>
      <c r="S22" s="186">
        <f>15400000-12106491</f>
        <v>3293509</v>
      </c>
      <c r="T22" s="186">
        <v>17148000</v>
      </c>
      <c r="U22" s="186">
        <v>34440000</v>
      </c>
      <c r="V22" s="186"/>
      <c r="W22" s="186">
        <v>151784382</v>
      </c>
      <c r="X22" s="186">
        <v>0</v>
      </c>
      <c r="Y22" s="186">
        <v>0</v>
      </c>
      <c r="Z22" s="186">
        <v>0</v>
      </c>
      <c r="AA22" s="186">
        <v>0</v>
      </c>
      <c r="AB22" s="186">
        <v>0</v>
      </c>
      <c r="AC22" s="170">
        <f>SUM(Q22:AB22)</f>
        <v>411628974</v>
      </c>
      <c r="AD22" s="140" t="s">
        <v>43</v>
      </c>
      <c r="AE22" s="152" t="s">
        <v>43</v>
      </c>
      <c r="AF22" s="140"/>
      <c r="AG22" s="140"/>
      <c r="AH22" s="140"/>
      <c r="AI22" s="140"/>
      <c r="AJ22" s="140"/>
      <c r="AK22" s="140"/>
      <c r="AL22" s="140"/>
      <c r="AM22" s="140"/>
      <c r="AN22" s="140"/>
      <c r="AO22" s="140"/>
    </row>
    <row r="23" spans="1:41" ht="32.1" customHeight="1" x14ac:dyDescent="0.25">
      <c r="A23" s="153" t="s">
        <v>48</v>
      </c>
      <c r="B23" s="175">
        <v>0</v>
      </c>
      <c r="C23" s="175">
        <v>0</v>
      </c>
      <c r="D23" s="175">
        <v>0</v>
      </c>
      <c r="E23" s="175">
        <v>0</v>
      </c>
      <c r="F23" s="175">
        <v>0</v>
      </c>
      <c r="G23" s="175">
        <v>0</v>
      </c>
      <c r="H23" s="175">
        <v>0</v>
      </c>
      <c r="I23" s="175">
        <v>0</v>
      </c>
      <c r="J23" s="175">
        <v>0</v>
      </c>
      <c r="K23" s="175">
        <v>0</v>
      </c>
      <c r="L23" s="175">
        <v>0</v>
      </c>
      <c r="M23" s="175">
        <v>0</v>
      </c>
      <c r="N23" s="170">
        <f t="shared" ref="N23:N25" si="0">SUM(B23:M23)</f>
        <v>0</v>
      </c>
      <c r="O23" s="150" t="s">
        <v>49</v>
      </c>
      <c r="P23" s="153" t="s">
        <v>50</v>
      </c>
      <c r="Q23" s="214" t="s">
        <v>51</v>
      </c>
      <c r="R23" s="188">
        <v>143004480</v>
      </c>
      <c r="S23" s="188">
        <v>20414376.5</v>
      </c>
      <c r="T23" s="188"/>
      <c r="U23" s="188"/>
      <c r="V23" s="188"/>
      <c r="W23" s="188"/>
      <c r="X23" s="188"/>
      <c r="Y23" s="188"/>
      <c r="Z23" s="188"/>
      <c r="AA23" s="188"/>
      <c r="AB23" s="188"/>
      <c r="AC23" s="170">
        <f t="shared" ref="AC23:AC25" si="1">SUM(Q23:AB23)</f>
        <v>163418856.5</v>
      </c>
      <c r="AD23" s="223">
        <f>+AC23/(Q22+R22+S22)</f>
        <v>0.78469956187509304</v>
      </c>
      <c r="AE23" s="215">
        <f>+AC23/AC22</f>
        <v>0.39700523243536301</v>
      </c>
      <c r="AF23" s="140"/>
      <c r="AG23" s="140"/>
      <c r="AH23" s="140"/>
      <c r="AI23" s="140"/>
      <c r="AJ23" s="140"/>
      <c r="AK23" s="140"/>
      <c r="AL23" s="140"/>
      <c r="AM23" s="140"/>
      <c r="AN23" s="140"/>
      <c r="AO23" s="140"/>
    </row>
    <row r="24" spans="1:41" ht="32.1" customHeight="1" x14ac:dyDescent="0.25">
      <c r="A24" s="153" t="s">
        <v>52</v>
      </c>
      <c r="B24" s="175">
        <f>+B22-B23</f>
        <v>0</v>
      </c>
      <c r="C24" s="175">
        <f t="shared" ref="C24:M24" si="2">+C22-C23</f>
        <v>18593800</v>
      </c>
      <c r="D24" s="175">
        <f t="shared" si="2"/>
        <v>0</v>
      </c>
      <c r="E24" s="175">
        <f t="shared" si="2"/>
        <v>0</v>
      </c>
      <c r="F24" s="175">
        <f t="shared" si="2"/>
        <v>0</v>
      </c>
      <c r="G24" s="175">
        <f t="shared" si="2"/>
        <v>0</v>
      </c>
      <c r="H24" s="175">
        <f t="shared" si="2"/>
        <v>0</v>
      </c>
      <c r="I24" s="175">
        <f t="shared" si="2"/>
        <v>0</v>
      </c>
      <c r="J24" s="175">
        <f t="shared" si="2"/>
        <v>0</v>
      </c>
      <c r="K24" s="175">
        <f t="shared" si="2"/>
        <v>0</v>
      </c>
      <c r="L24" s="175">
        <f t="shared" si="2"/>
        <v>0</v>
      </c>
      <c r="M24" s="175">
        <f t="shared" si="2"/>
        <v>0</v>
      </c>
      <c r="N24" s="170">
        <f t="shared" si="0"/>
        <v>18593800</v>
      </c>
      <c r="O24" s="150" t="s">
        <v>43</v>
      </c>
      <c r="P24" s="153" t="s">
        <v>46</v>
      </c>
      <c r="Q24" s="187">
        <v>0</v>
      </c>
      <c r="R24" s="188">
        <v>7000000.0000000009</v>
      </c>
      <c r="S24" s="188">
        <f>31476603+924693-12106491</f>
        <v>20294805</v>
      </c>
      <c r="T24" s="188">
        <f>33016603+924693</f>
        <v>33941296</v>
      </c>
      <c r="U24" s="188">
        <f>33716603+924693</f>
        <v>34641296</v>
      </c>
      <c r="V24" s="188">
        <f>66756603+924693</f>
        <v>67681296</v>
      </c>
      <c r="W24" s="188">
        <f>33016603+924693</f>
        <v>33941296</v>
      </c>
      <c r="X24" s="188">
        <v>38616603</v>
      </c>
      <c r="Y24" s="188">
        <v>33016603</v>
      </c>
      <c r="Z24" s="188">
        <v>38616603</v>
      </c>
      <c r="AA24" s="188">
        <v>33016603</v>
      </c>
      <c r="AB24" s="188">
        <v>70862573</v>
      </c>
      <c r="AC24" s="170">
        <f t="shared" si="1"/>
        <v>411628974</v>
      </c>
      <c r="AD24" s="148" t="s">
        <v>43</v>
      </c>
      <c r="AE24" s="154" t="s">
        <v>43</v>
      </c>
      <c r="AF24" s="140"/>
      <c r="AG24" s="140"/>
      <c r="AH24" s="140"/>
      <c r="AI24" s="140"/>
      <c r="AJ24" s="140"/>
      <c r="AK24" s="140"/>
      <c r="AL24" s="140"/>
      <c r="AM24" s="140"/>
      <c r="AN24" s="140"/>
      <c r="AO24" s="140"/>
    </row>
    <row r="25" spans="1:41" ht="32.1" customHeight="1" x14ac:dyDescent="0.25">
      <c r="A25" s="141" t="s">
        <v>53</v>
      </c>
      <c r="B25" s="176">
        <v>5810700</v>
      </c>
      <c r="C25" s="176">
        <v>6835520</v>
      </c>
      <c r="D25" s="176">
        <v>2436000</v>
      </c>
      <c r="E25" s="176" t="s">
        <v>43</v>
      </c>
      <c r="F25" s="176" t="s">
        <v>43</v>
      </c>
      <c r="G25" s="176" t="s">
        <v>43</v>
      </c>
      <c r="H25" s="176" t="s">
        <v>43</v>
      </c>
      <c r="I25" s="176" t="s">
        <v>43</v>
      </c>
      <c r="J25" s="176" t="s">
        <v>43</v>
      </c>
      <c r="K25" s="176" t="s">
        <v>43</v>
      </c>
      <c r="L25" s="176" t="s">
        <v>43</v>
      </c>
      <c r="M25" s="176" t="s">
        <v>43</v>
      </c>
      <c r="N25" s="170">
        <f t="shared" si="0"/>
        <v>15082220</v>
      </c>
      <c r="O25" s="171">
        <f>+N25/N22</f>
        <v>0.81114242381869228</v>
      </c>
      <c r="P25" s="141" t="s">
        <v>53</v>
      </c>
      <c r="Q25" s="174"/>
      <c r="R25" s="156" t="s">
        <v>43</v>
      </c>
      <c r="S25" s="297">
        <v>9991157.3800000008</v>
      </c>
      <c r="T25" s="156" t="s">
        <v>43</v>
      </c>
      <c r="U25" s="156" t="s">
        <v>43</v>
      </c>
      <c r="V25" s="156" t="s">
        <v>43</v>
      </c>
      <c r="W25" s="156" t="s">
        <v>43</v>
      </c>
      <c r="X25" s="156" t="s">
        <v>43</v>
      </c>
      <c r="Y25" s="156" t="s">
        <v>43</v>
      </c>
      <c r="Z25" s="156" t="s">
        <v>43</v>
      </c>
      <c r="AA25" s="156" t="s">
        <v>43</v>
      </c>
      <c r="AB25" s="156" t="s">
        <v>43</v>
      </c>
      <c r="AC25" s="298">
        <f t="shared" si="1"/>
        <v>9991157.3800000008</v>
      </c>
      <c r="AD25" s="222">
        <f>+AC25/(Q24+R24+S24)</f>
        <v>0.3660461168343207</v>
      </c>
      <c r="AE25" s="216">
        <f>+AC25/AC24</f>
        <v>2.4272240320964387E-2</v>
      </c>
      <c r="AF25" s="140"/>
      <c r="AG25" s="140"/>
      <c r="AH25" s="140"/>
      <c r="AI25" s="140"/>
      <c r="AJ25" s="140"/>
      <c r="AK25" s="140"/>
      <c r="AL25" s="140"/>
      <c r="AM25" s="140"/>
      <c r="AN25" s="140"/>
      <c r="AO25" s="140"/>
    </row>
    <row r="26" spans="1:41" customFormat="1" ht="16.5" customHeight="1" x14ac:dyDescent="0.25"/>
    <row r="27" spans="1:41" ht="33.950000000000003" customHeight="1" x14ac:dyDescent="0.25">
      <c r="A27" s="377" t="s">
        <v>54</v>
      </c>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9"/>
    </row>
    <row r="28" spans="1:41" ht="15" customHeight="1" x14ac:dyDescent="0.25">
      <c r="A28" s="350" t="s">
        <v>55</v>
      </c>
      <c r="B28" s="352" t="s">
        <v>56</v>
      </c>
      <c r="C28" s="352"/>
      <c r="D28" s="352" t="s">
        <v>57</v>
      </c>
      <c r="E28" s="352"/>
      <c r="F28" s="352"/>
      <c r="G28" s="352"/>
      <c r="H28" s="352"/>
      <c r="I28" s="352"/>
      <c r="J28" s="352"/>
      <c r="K28" s="352"/>
      <c r="L28" s="352"/>
      <c r="M28" s="352"/>
      <c r="N28" s="352"/>
      <c r="O28" s="352"/>
      <c r="P28" s="352" t="s">
        <v>41</v>
      </c>
      <c r="Q28" s="352" t="s">
        <v>58</v>
      </c>
      <c r="R28" s="352"/>
      <c r="S28" s="352"/>
      <c r="T28" s="352"/>
      <c r="U28" s="352"/>
      <c r="V28" s="352"/>
      <c r="W28" s="352"/>
      <c r="X28" s="352"/>
      <c r="Y28" s="352" t="s">
        <v>59</v>
      </c>
      <c r="Z28" s="352"/>
      <c r="AA28" s="352"/>
      <c r="AB28" s="352"/>
      <c r="AC28" s="352"/>
      <c r="AD28" s="352"/>
      <c r="AE28" s="380"/>
    </row>
    <row r="29" spans="1:41" ht="27" customHeight="1" x14ac:dyDescent="0.25">
      <c r="A29" s="350"/>
      <c r="B29" s="352"/>
      <c r="C29" s="352"/>
      <c r="D29" s="68" t="s">
        <v>30</v>
      </c>
      <c r="E29" s="68" t="s">
        <v>31</v>
      </c>
      <c r="F29" s="68" t="s">
        <v>8</v>
      </c>
      <c r="G29" s="68" t="s">
        <v>32</v>
      </c>
      <c r="H29" s="68" t="s">
        <v>33</v>
      </c>
      <c r="I29" s="68" t="s">
        <v>34</v>
      </c>
      <c r="J29" s="68" t="s">
        <v>35</v>
      </c>
      <c r="K29" s="68" t="s">
        <v>36</v>
      </c>
      <c r="L29" s="68" t="s">
        <v>37</v>
      </c>
      <c r="M29" s="68" t="s">
        <v>38</v>
      </c>
      <c r="N29" s="68" t="s">
        <v>39</v>
      </c>
      <c r="O29" s="68" t="s">
        <v>40</v>
      </c>
      <c r="P29" s="352"/>
      <c r="Q29" s="352"/>
      <c r="R29" s="352"/>
      <c r="S29" s="352"/>
      <c r="T29" s="352"/>
      <c r="U29" s="352"/>
      <c r="V29" s="352"/>
      <c r="W29" s="352"/>
      <c r="X29" s="352"/>
      <c r="Y29" s="352"/>
      <c r="Z29" s="352"/>
      <c r="AA29" s="352"/>
      <c r="AB29" s="352"/>
      <c r="AC29" s="352"/>
      <c r="AD29" s="352"/>
      <c r="AE29" s="380"/>
    </row>
    <row r="30" spans="1:41" ht="90" x14ac:dyDescent="0.2">
      <c r="A30" s="72" t="s">
        <v>147</v>
      </c>
      <c r="B30" s="455"/>
      <c r="C30" s="455"/>
      <c r="D30" s="162">
        <v>1</v>
      </c>
      <c r="E30" s="163">
        <v>1</v>
      </c>
      <c r="F30" s="163">
        <v>1</v>
      </c>
      <c r="G30" s="163">
        <v>1</v>
      </c>
      <c r="H30" s="163">
        <v>1</v>
      </c>
      <c r="I30" s="163" t="s">
        <v>43</v>
      </c>
      <c r="J30" s="71"/>
      <c r="K30" s="71"/>
      <c r="L30" s="71"/>
      <c r="M30" s="71"/>
      <c r="N30" s="71"/>
      <c r="O30" s="71"/>
      <c r="P30" s="73">
        <f>SUM(D30:O30)</f>
        <v>5</v>
      </c>
      <c r="Q30" s="572"/>
      <c r="R30" s="446"/>
      <c r="S30" s="446"/>
      <c r="T30" s="446"/>
      <c r="U30" s="446"/>
      <c r="V30" s="446"/>
      <c r="W30" s="446"/>
      <c r="X30" s="446"/>
      <c r="Y30" s="446"/>
      <c r="Z30" s="446"/>
      <c r="AA30" s="446"/>
      <c r="AB30" s="446"/>
      <c r="AC30" s="446"/>
      <c r="AD30" s="446"/>
      <c r="AE30" s="447"/>
    </row>
    <row r="31" spans="1:41" ht="12" customHeight="1" x14ac:dyDescent="0.25">
      <c r="A31" s="75"/>
      <c r="B31" s="76"/>
      <c r="C31" s="76"/>
      <c r="D31" s="8"/>
      <c r="E31" s="8"/>
      <c r="F31" s="8"/>
      <c r="G31" s="8"/>
      <c r="H31" s="8"/>
      <c r="I31" s="8"/>
      <c r="J31" s="8"/>
      <c r="K31" s="8"/>
      <c r="L31" s="8"/>
      <c r="M31" s="8"/>
      <c r="N31" s="8"/>
      <c r="O31" s="8"/>
      <c r="P31" s="77"/>
      <c r="Q31" s="78"/>
      <c r="R31" s="78"/>
      <c r="S31" s="78"/>
      <c r="T31" s="78"/>
      <c r="U31" s="78"/>
      <c r="V31" s="78"/>
      <c r="W31" s="78"/>
      <c r="X31" s="78"/>
      <c r="Y31" s="78"/>
      <c r="Z31" s="78"/>
      <c r="AA31" s="78"/>
      <c r="AB31" s="78"/>
      <c r="AC31" s="78"/>
      <c r="AD31" s="78"/>
      <c r="AE31" s="79"/>
    </row>
    <row r="32" spans="1:41" ht="45" customHeight="1" x14ac:dyDescent="0.25">
      <c r="A32" s="354" t="s">
        <v>60</v>
      </c>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6"/>
    </row>
    <row r="33" spans="1:41" ht="23.1" customHeight="1" x14ac:dyDescent="0.25">
      <c r="A33" s="350" t="s">
        <v>61</v>
      </c>
      <c r="B33" s="352" t="s">
        <v>62</v>
      </c>
      <c r="C33" s="352" t="s">
        <v>56</v>
      </c>
      <c r="D33" s="352" t="s">
        <v>63</v>
      </c>
      <c r="E33" s="352"/>
      <c r="F33" s="352"/>
      <c r="G33" s="352"/>
      <c r="H33" s="352"/>
      <c r="I33" s="352"/>
      <c r="J33" s="352"/>
      <c r="K33" s="352"/>
      <c r="L33" s="352"/>
      <c r="M33" s="352"/>
      <c r="N33" s="352"/>
      <c r="O33" s="352"/>
      <c r="P33" s="352"/>
      <c r="Q33" s="352" t="s">
        <v>64</v>
      </c>
      <c r="R33" s="352"/>
      <c r="S33" s="352"/>
      <c r="T33" s="352"/>
      <c r="U33" s="352"/>
      <c r="V33" s="352"/>
      <c r="W33" s="352"/>
      <c r="X33" s="352"/>
      <c r="Y33" s="352"/>
      <c r="Z33" s="352"/>
      <c r="AA33" s="352"/>
      <c r="AB33" s="352"/>
      <c r="AC33" s="352"/>
      <c r="AD33" s="352"/>
      <c r="AE33" s="380"/>
      <c r="AG33" s="20"/>
      <c r="AH33" s="20"/>
      <c r="AI33" s="20"/>
      <c r="AJ33" s="20"/>
      <c r="AK33" s="20"/>
      <c r="AL33" s="20"/>
      <c r="AM33" s="20"/>
      <c r="AN33" s="20"/>
      <c r="AO33" s="20"/>
    </row>
    <row r="34" spans="1:41" ht="27" customHeight="1" x14ac:dyDescent="0.25">
      <c r="A34" s="350"/>
      <c r="B34" s="352"/>
      <c r="C34" s="381"/>
      <c r="D34" s="68" t="s">
        <v>30</v>
      </c>
      <c r="E34" s="68" t="s">
        <v>31</v>
      </c>
      <c r="F34" s="68" t="s">
        <v>8</v>
      </c>
      <c r="G34" s="68" t="s">
        <v>32</v>
      </c>
      <c r="H34" s="68" t="s">
        <v>33</v>
      </c>
      <c r="I34" s="68" t="s">
        <v>34</v>
      </c>
      <c r="J34" s="68" t="s">
        <v>35</v>
      </c>
      <c r="K34" s="68" t="s">
        <v>36</v>
      </c>
      <c r="L34" s="68" t="s">
        <v>37</v>
      </c>
      <c r="M34" s="68" t="s">
        <v>38</v>
      </c>
      <c r="N34" s="68" t="s">
        <v>39</v>
      </c>
      <c r="O34" s="68" t="s">
        <v>40</v>
      </c>
      <c r="P34" s="68" t="s">
        <v>41</v>
      </c>
      <c r="Q34" s="323" t="s">
        <v>65</v>
      </c>
      <c r="R34" s="324"/>
      <c r="S34" s="324"/>
      <c r="T34" s="357"/>
      <c r="U34" s="352" t="s">
        <v>66</v>
      </c>
      <c r="V34" s="352"/>
      <c r="W34" s="352"/>
      <c r="X34" s="352"/>
      <c r="Y34" s="352" t="s">
        <v>67</v>
      </c>
      <c r="Z34" s="352"/>
      <c r="AA34" s="352"/>
      <c r="AB34" s="352"/>
      <c r="AC34" s="352" t="s">
        <v>68</v>
      </c>
      <c r="AD34" s="352"/>
      <c r="AE34" s="380"/>
      <c r="AG34" s="20"/>
      <c r="AH34" s="20"/>
      <c r="AI34" s="20"/>
      <c r="AJ34" s="20"/>
      <c r="AK34" s="20"/>
      <c r="AL34" s="20"/>
      <c r="AM34" s="20"/>
      <c r="AN34" s="20"/>
      <c r="AO34" s="20"/>
    </row>
    <row r="35" spans="1:41" ht="60" customHeight="1" x14ac:dyDescent="0.25">
      <c r="A35" s="345" t="s">
        <v>147</v>
      </c>
      <c r="B35" s="347">
        <v>10</v>
      </c>
      <c r="C35" s="242" t="s">
        <v>69</v>
      </c>
      <c r="D35" s="166">
        <v>1</v>
      </c>
      <c r="E35" s="166">
        <v>1</v>
      </c>
      <c r="F35" s="166">
        <v>1</v>
      </c>
      <c r="G35" s="166">
        <v>1</v>
      </c>
      <c r="H35" s="166">
        <v>1</v>
      </c>
      <c r="I35" s="21"/>
      <c r="J35" s="21"/>
      <c r="K35" s="21"/>
      <c r="L35" s="21"/>
      <c r="M35" s="21"/>
      <c r="N35" s="21"/>
      <c r="O35" s="21"/>
      <c r="P35" s="282">
        <v>1</v>
      </c>
      <c r="Q35" s="565" t="s">
        <v>148</v>
      </c>
      <c r="R35" s="566"/>
      <c r="S35" s="566"/>
      <c r="T35" s="567"/>
      <c r="U35" s="565" t="s">
        <v>149</v>
      </c>
      <c r="V35" s="566"/>
      <c r="W35" s="566"/>
      <c r="X35" s="567"/>
      <c r="Y35" s="571" t="s">
        <v>150</v>
      </c>
      <c r="Z35" s="371"/>
      <c r="AA35" s="371"/>
      <c r="AB35" s="371"/>
      <c r="AC35" s="371" t="s">
        <v>151</v>
      </c>
      <c r="AD35" s="371"/>
      <c r="AE35" s="562"/>
      <c r="AG35" s="20"/>
      <c r="AH35" s="20"/>
      <c r="AI35" s="20"/>
      <c r="AJ35" s="20"/>
      <c r="AK35" s="20"/>
      <c r="AL35" s="20"/>
      <c r="AM35" s="20"/>
      <c r="AN35" s="20"/>
      <c r="AO35" s="20"/>
    </row>
    <row r="36" spans="1:41" ht="93.75" customHeight="1" x14ac:dyDescent="0.25">
      <c r="A36" s="346"/>
      <c r="B36" s="348"/>
      <c r="C36" s="243" t="s">
        <v>74</v>
      </c>
      <c r="D36" s="168">
        <v>1</v>
      </c>
      <c r="E36" s="168">
        <v>1</v>
      </c>
      <c r="F36" s="180">
        <v>1</v>
      </c>
      <c r="G36" s="167" t="s">
        <v>43</v>
      </c>
      <c r="H36" s="167" t="s">
        <v>43</v>
      </c>
      <c r="I36" s="160"/>
      <c r="J36" s="160"/>
      <c r="K36" s="24"/>
      <c r="L36" s="24"/>
      <c r="M36" s="24"/>
      <c r="N36" s="24"/>
      <c r="O36" s="24"/>
      <c r="P36" s="281">
        <v>1</v>
      </c>
      <c r="Q36" s="568"/>
      <c r="R36" s="569"/>
      <c r="S36" s="569"/>
      <c r="T36" s="570"/>
      <c r="U36" s="568"/>
      <c r="V36" s="569"/>
      <c r="W36" s="569"/>
      <c r="X36" s="570"/>
      <c r="Y36" s="563"/>
      <c r="Z36" s="563"/>
      <c r="AA36" s="563"/>
      <c r="AB36" s="563"/>
      <c r="AC36" s="563"/>
      <c r="AD36" s="563"/>
      <c r="AE36" s="564"/>
      <c r="AG36" s="20"/>
      <c r="AH36" s="20"/>
      <c r="AI36" s="20"/>
      <c r="AJ36" s="20"/>
      <c r="AK36" s="20"/>
      <c r="AL36" s="20"/>
      <c r="AM36" s="20"/>
      <c r="AN36" s="20"/>
      <c r="AO36" s="20"/>
    </row>
    <row r="37" spans="1:41" customFormat="1" ht="17.25" customHeight="1" x14ac:dyDescent="0.25">
      <c r="P37" s="279"/>
    </row>
    <row r="38" spans="1:41" ht="45" customHeight="1" x14ac:dyDescent="0.25">
      <c r="A38" s="354" t="s">
        <v>75</v>
      </c>
      <c r="B38" s="35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6"/>
      <c r="AG38" s="20"/>
      <c r="AH38" s="20"/>
      <c r="AI38" s="20"/>
      <c r="AJ38" s="20"/>
      <c r="AK38" s="20"/>
      <c r="AL38" s="20"/>
      <c r="AM38" s="20"/>
      <c r="AN38" s="20"/>
      <c r="AO38" s="20"/>
    </row>
    <row r="39" spans="1:41" ht="26.1" customHeight="1" x14ac:dyDescent="0.25">
      <c r="A39" s="349" t="s">
        <v>76</v>
      </c>
      <c r="B39" s="351" t="s">
        <v>77</v>
      </c>
      <c r="C39" s="358" t="s">
        <v>78</v>
      </c>
      <c r="D39" s="360" t="s">
        <v>79</v>
      </c>
      <c r="E39" s="361"/>
      <c r="F39" s="361"/>
      <c r="G39" s="361"/>
      <c r="H39" s="361"/>
      <c r="I39" s="361"/>
      <c r="J39" s="361"/>
      <c r="K39" s="361"/>
      <c r="L39" s="361"/>
      <c r="M39" s="361"/>
      <c r="N39" s="361"/>
      <c r="O39" s="361"/>
      <c r="P39" s="362"/>
      <c r="Q39" s="351" t="s">
        <v>80</v>
      </c>
      <c r="R39" s="351"/>
      <c r="S39" s="351"/>
      <c r="T39" s="351"/>
      <c r="U39" s="351"/>
      <c r="V39" s="351"/>
      <c r="W39" s="351"/>
      <c r="X39" s="351"/>
      <c r="Y39" s="351"/>
      <c r="Z39" s="351"/>
      <c r="AA39" s="351"/>
      <c r="AB39" s="351"/>
      <c r="AC39" s="351"/>
      <c r="AD39" s="351"/>
      <c r="AE39" s="376"/>
      <c r="AG39" s="20"/>
      <c r="AH39" s="20"/>
      <c r="AI39" s="20"/>
      <c r="AJ39" s="20"/>
      <c r="AK39" s="20"/>
      <c r="AL39" s="20"/>
      <c r="AM39" s="20"/>
      <c r="AN39" s="20"/>
      <c r="AO39" s="20"/>
    </row>
    <row r="40" spans="1:41" ht="26.1" customHeight="1" x14ac:dyDescent="0.25">
      <c r="A40" s="350"/>
      <c r="B40" s="352"/>
      <c r="C40" s="359"/>
      <c r="D40" s="68" t="s">
        <v>81</v>
      </c>
      <c r="E40" s="68" t="s">
        <v>82</v>
      </c>
      <c r="F40" s="68" t="s">
        <v>83</v>
      </c>
      <c r="G40" s="68" t="s">
        <v>84</v>
      </c>
      <c r="H40" s="68" t="s">
        <v>85</v>
      </c>
      <c r="I40" s="68" t="s">
        <v>86</v>
      </c>
      <c r="J40" s="68" t="s">
        <v>87</v>
      </c>
      <c r="K40" s="68" t="s">
        <v>88</v>
      </c>
      <c r="L40" s="68" t="s">
        <v>89</v>
      </c>
      <c r="M40" s="68" t="s">
        <v>90</v>
      </c>
      <c r="N40" s="68" t="s">
        <v>91</v>
      </c>
      <c r="O40" s="68" t="s">
        <v>92</v>
      </c>
      <c r="P40" s="68" t="s">
        <v>93</v>
      </c>
      <c r="Q40" s="323" t="s">
        <v>94</v>
      </c>
      <c r="R40" s="324"/>
      <c r="S40" s="324"/>
      <c r="T40" s="324"/>
      <c r="U40" s="324"/>
      <c r="V40" s="324"/>
      <c r="W40" s="324"/>
      <c r="X40" s="357"/>
      <c r="Y40" s="323" t="s">
        <v>95</v>
      </c>
      <c r="Z40" s="324"/>
      <c r="AA40" s="324"/>
      <c r="AB40" s="324"/>
      <c r="AC40" s="324"/>
      <c r="AD40" s="324"/>
      <c r="AE40" s="325"/>
      <c r="AG40" s="25"/>
      <c r="AH40" s="25"/>
      <c r="AI40" s="25"/>
      <c r="AJ40" s="25"/>
      <c r="AK40" s="25"/>
      <c r="AL40" s="25"/>
      <c r="AM40" s="25"/>
      <c r="AN40" s="25"/>
      <c r="AO40" s="25"/>
    </row>
    <row r="41" spans="1:41" ht="51" customHeight="1" x14ac:dyDescent="0.25">
      <c r="A41" s="554" t="s">
        <v>152</v>
      </c>
      <c r="B41" s="322">
        <v>10</v>
      </c>
      <c r="C41" s="227" t="s">
        <v>69</v>
      </c>
      <c r="D41" s="229">
        <v>0</v>
      </c>
      <c r="E41" s="230">
        <v>0.1</v>
      </c>
      <c r="F41" s="230">
        <v>0.28000000000000003</v>
      </c>
      <c r="G41" s="230">
        <v>0.28999999999999998</v>
      </c>
      <c r="H41" s="230">
        <v>0.33</v>
      </c>
      <c r="I41" s="30"/>
      <c r="J41" s="30"/>
      <c r="K41" s="30"/>
      <c r="L41" s="30"/>
      <c r="M41" s="30"/>
      <c r="N41" s="30"/>
      <c r="O41" s="30"/>
      <c r="P41" s="74">
        <f t="shared" ref="P41:P42" si="3">SUM(D41:O41)</f>
        <v>1</v>
      </c>
      <c r="Q41" s="332" t="s">
        <v>153</v>
      </c>
      <c r="R41" s="555"/>
      <c r="S41" s="555"/>
      <c r="T41" s="555"/>
      <c r="U41" s="555"/>
      <c r="V41" s="555"/>
      <c r="W41" s="555"/>
      <c r="X41" s="556"/>
      <c r="Y41" s="342" t="s">
        <v>154</v>
      </c>
      <c r="Z41" s="333"/>
      <c r="AA41" s="333"/>
      <c r="AB41" s="333"/>
      <c r="AC41" s="333"/>
      <c r="AD41" s="333"/>
      <c r="AE41" s="560"/>
      <c r="AG41" s="26"/>
      <c r="AH41" s="26"/>
      <c r="AI41" s="26"/>
      <c r="AJ41" s="26"/>
      <c r="AK41" s="26"/>
      <c r="AL41" s="26"/>
      <c r="AM41" s="26"/>
      <c r="AN41" s="26"/>
      <c r="AO41" s="26"/>
    </row>
    <row r="42" spans="1:41" ht="51" customHeight="1" x14ac:dyDescent="0.25">
      <c r="A42" s="554"/>
      <c r="B42" s="322"/>
      <c r="C42" s="244" t="s">
        <v>74</v>
      </c>
      <c r="D42" s="208">
        <v>0</v>
      </c>
      <c r="E42" s="208">
        <v>0.05</v>
      </c>
      <c r="F42" s="208" t="s">
        <v>155</v>
      </c>
      <c r="G42" s="233" t="s">
        <v>43</v>
      </c>
      <c r="H42" s="233" t="s">
        <v>43</v>
      </c>
      <c r="I42" s="28"/>
      <c r="J42" s="28"/>
      <c r="K42" s="28"/>
      <c r="L42" s="28"/>
      <c r="M42" s="28"/>
      <c r="N42" s="28"/>
      <c r="O42" s="28"/>
      <c r="P42" s="74">
        <f t="shared" si="3"/>
        <v>0.05</v>
      </c>
      <c r="Q42" s="557"/>
      <c r="R42" s="558"/>
      <c r="S42" s="558"/>
      <c r="T42" s="558"/>
      <c r="U42" s="558"/>
      <c r="V42" s="558"/>
      <c r="W42" s="558"/>
      <c r="X42" s="559"/>
      <c r="Y42" s="334"/>
      <c r="Z42" s="335"/>
      <c r="AA42" s="335"/>
      <c r="AB42" s="335"/>
      <c r="AC42" s="335"/>
      <c r="AD42" s="335"/>
      <c r="AE42" s="561"/>
    </row>
    <row r="43" spans="1:41" ht="15" customHeight="1" x14ac:dyDescent="0.25">
      <c r="A43" s="1" t="s">
        <v>102</v>
      </c>
    </row>
  </sheetData>
  <mergeCells count="71">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41:A42"/>
    <mergeCell ref="B41:B42"/>
    <mergeCell ref="Q41:X42"/>
    <mergeCell ref="Y41:AE42"/>
    <mergeCell ref="AC35:AE36"/>
    <mergeCell ref="A38:AE38"/>
    <mergeCell ref="A39:A40"/>
    <mergeCell ref="B39:B40"/>
    <mergeCell ref="C39:C40"/>
    <mergeCell ref="D39:P39"/>
    <mergeCell ref="Q39:AE39"/>
    <mergeCell ref="Q40:X40"/>
    <mergeCell ref="Y40:AE40"/>
    <mergeCell ref="A35:A36"/>
    <mergeCell ref="B35:B36"/>
    <mergeCell ref="Q35:T36"/>
  </mergeCells>
  <dataValidations count="3">
    <dataValidation type="textLength" operator="lessThanOrEqual" allowBlank="1" showInputMessage="1" showErrorMessage="1" errorTitle="Máximo 2.000 caracteres" error="Máximo 2.000 caracteres" sqref="AC35 Q35 Y35 Q41 U35" xr:uid="{00000000-0002-0000-0400-000000000000}">
      <formula1>2000</formula1>
    </dataValidation>
    <dataValidation type="textLength" operator="lessThanOrEqual" allowBlank="1" showInputMessage="1" showErrorMessage="1" errorTitle="Máximo 2.000 caracteres" error="Máximo 2.000 caracteres" promptTitle="2.000 caracteres" sqref="Q30:Q31" xr:uid="{00000000-0002-0000-0400-000001000000}">
      <formula1>2000</formula1>
    </dataValidation>
    <dataValidation type="list" allowBlank="1" showInputMessage="1" showErrorMessage="1" sqref="C7:C9" xr:uid="{B8EF1CE7-B9D5-4040-A23F-95108EB8EB7E}">
      <formula1>$B$21:$M$21</formula1>
    </dataValidation>
  </dataValidations>
  <pageMargins left="0.31496062992125984" right="0.31496062992125984" top="0.74803149606299213" bottom="0.74803149606299213" header="0.31496062992125984" footer="0.31496062992125984"/>
  <pageSetup scale="20" orientation="landscape" r:id="rId1"/>
  <headerFooter>
    <oddFooter>&amp;C_x000D_&amp;1#&amp;"Calibri"&amp;10&amp;K000000 Información Pública Clasificada</oddFooter>
  </headerFooter>
  <colBreaks count="1" manualBreakCount="1">
    <brk id="31" max="41"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AO51"/>
  <sheetViews>
    <sheetView zoomScale="60" zoomScaleNormal="60" workbookViewId="0">
      <selection activeCell="B1" sqref="B1:AA1"/>
    </sheetView>
  </sheetViews>
  <sheetFormatPr baseColWidth="10" defaultColWidth="10.85546875" defaultRowHeight="15" x14ac:dyDescent="0.25"/>
  <cols>
    <col min="1" max="1" width="38.42578125" style="1" customWidth="1"/>
    <col min="2" max="2" width="20.42578125" style="1" customWidth="1"/>
    <col min="3" max="14" width="20.7109375" style="1" customWidth="1"/>
    <col min="15" max="15" width="20.42578125" style="1" customWidth="1"/>
    <col min="16" max="16" width="32.42578125" style="1" customWidth="1"/>
    <col min="17" max="27" width="18.140625" style="1" customWidth="1"/>
    <col min="28" max="28" width="22.7109375" style="1" customWidth="1"/>
    <col min="29" max="29" width="19" style="1" customWidth="1"/>
    <col min="30" max="30" width="19.42578125" style="1" customWidth="1"/>
    <col min="31" max="31" width="20.42578125" style="1" customWidth="1"/>
    <col min="32" max="32" width="22.85546875" style="1" customWidth="1"/>
    <col min="33" max="33" width="18.42578125" style="1" bestFit="1" customWidth="1"/>
    <col min="34" max="34" width="8.42578125" style="1" customWidth="1"/>
    <col min="35" max="35" width="18.42578125" style="1" bestFit="1" customWidth="1"/>
    <col min="36" max="36" width="5.7109375" style="1" customWidth="1"/>
    <col min="37" max="37" width="18.42578125" style="1" bestFit="1" customWidth="1"/>
    <col min="38" max="38" width="4.7109375" style="1" customWidth="1"/>
    <col min="39" max="39" width="23" style="1" bestFit="1" customWidth="1"/>
    <col min="40" max="40" width="10.85546875" style="1"/>
    <col min="41" max="41" width="18.42578125" style="1" bestFit="1" customWidth="1"/>
    <col min="42" max="42" width="16.140625" style="1" customWidth="1"/>
    <col min="43" max="16384" width="10.85546875" style="1"/>
  </cols>
  <sheetData>
    <row r="1" spans="1:31" ht="32.25" customHeight="1" thickBot="1" x14ac:dyDescent="0.3">
      <c r="A1" s="425"/>
      <c r="B1" s="428" t="s">
        <v>0</v>
      </c>
      <c r="C1" s="429"/>
      <c r="D1" s="429"/>
      <c r="E1" s="429"/>
      <c r="F1" s="429"/>
      <c r="G1" s="429"/>
      <c r="H1" s="429"/>
      <c r="I1" s="429"/>
      <c r="J1" s="429"/>
      <c r="K1" s="429"/>
      <c r="L1" s="429"/>
      <c r="M1" s="429"/>
      <c r="N1" s="429"/>
      <c r="O1" s="429"/>
      <c r="P1" s="429"/>
      <c r="Q1" s="429"/>
      <c r="R1" s="429"/>
      <c r="S1" s="429"/>
      <c r="T1" s="429"/>
      <c r="U1" s="429"/>
      <c r="V1" s="429"/>
      <c r="W1" s="429"/>
      <c r="X1" s="429"/>
      <c r="Y1" s="429"/>
      <c r="Z1" s="429"/>
      <c r="AA1" s="430"/>
      <c r="AB1" s="437" t="s">
        <v>1</v>
      </c>
      <c r="AC1" s="438"/>
      <c r="AD1" s="438"/>
      <c r="AE1" s="439"/>
    </row>
    <row r="2" spans="1:31" ht="30.75" customHeight="1" thickBot="1" x14ac:dyDescent="0.3">
      <c r="A2" s="426"/>
      <c r="B2" s="428" t="s">
        <v>2</v>
      </c>
      <c r="C2" s="429"/>
      <c r="D2" s="429"/>
      <c r="E2" s="429"/>
      <c r="F2" s="429"/>
      <c r="G2" s="429"/>
      <c r="H2" s="429"/>
      <c r="I2" s="429"/>
      <c r="J2" s="429"/>
      <c r="K2" s="429"/>
      <c r="L2" s="429"/>
      <c r="M2" s="429"/>
      <c r="N2" s="429"/>
      <c r="O2" s="429"/>
      <c r="P2" s="429"/>
      <c r="Q2" s="429"/>
      <c r="R2" s="429"/>
      <c r="S2" s="429"/>
      <c r="T2" s="429"/>
      <c r="U2" s="429"/>
      <c r="V2" s="429"/>
      <c r="W2" s="429"/>
      <c r="X2" s="429"/>
      <c r="Y2" s="429"/>
      <c r="Z2" s="429"/>
      <c r="AA2" s="430"/>
      <c r="AB2" s="437" t="s">
        <v>3</v>
      </c>
      <c r="AC2" s="438"/>
      <c r="AD2" s="438"/>
      <c r="AE2" s="439"/>
    </row>
    <row r="3" spans="1:31" ht="24" customHeight="1" thickBot="1" x14ac:dyDescent="0.3">
      <c r="A3" s="426"/>
      <c r="B3" s="431" t="s">
        <v>4</v>
      </c>
      <c r="C3" s="432"/>
      <c r="D3" s="432"/>
      <c r="E3" s="432"/>
      <c r="F3" s="432"/>
      <c r="G3" s="432"/>
      <c r="H3" s="432"/>
      <c r="I3" s="432"/>
      <c r="J3" s="432"/>
      <c r="K3" s="432"/>
      <c r="L3" s="432"/>
      <c r="M3" s="432"/>
      <c r="N3" s="432"/>
      <c r="O3" s="432"/>
      <c r="P3" s="432"/>
      <c r="Q3" s="432"/>
      <c r="R3" s="432"/>
      <c r="S3" s="432"/>
      <c r="T3" s="432"/>
      <c r="U3" s="432"/>
      <c r="V3" s="432"/>
      <c r="W3" s="432"/>
      <c r="X3" s="432"/>
      <c r="Y3" s="432"/>
      <c r="Z3" s="432"/>
      <c r="AA3" s="433"/>
      <c r="AB3" s="437" t="s">
        <v>5</v>
      </c>
      <c r="AC3" s="438"/>
      <c r="AD3" s="438"/>
      <c r="AE3" s="439"/>
    </row>
    <row r="4" spans="1:31" ht="21.75" customHeight="1" thickBot="1" x14ac:dyDescent="0.3">
      <c r="A4" s="427"/>
      <c r="B4" s="434"/>
      <c r="C4" s="435"/>
      <c r="D4" s="435"/>
      <c r="E4" s="435"/>
      <c r="F4" s="435"/>
      <c r="G4" s="435"/>
      <c r="H4" s="435"/>
      <c r="I4" s="435"/>
      <c r="J4" s="435"/>
      <c r="K4" s="435"/>
      <c r="L4" s="435"/>
      <c r="M4" s="435"/>
      <c r="N4" s="435"/>
      <c r="O4" s="435"/>
      <c r="P4" s="435"/>
      <c r="Q4" s="435"/>
      <c r="R4" s="435"/>
      <c r="S4" s="435"/>
      <c r="T4" s="435"/>
      <c r="U4" s="435"/>
      <c r="V4" s="435"/>
      <c r="W4" s="435"/>
      <c r="X4" s="435"/>
      <c r="Y4" s="435"/>
      <c r="Z4" s="435"/>
      <c r="AA4" s="436"/>
      <c r="AB4" s="440" t="s">
        <v>6</v>
      </c>
      <c r="AC4" s="441"/>
      <c r="AD4" s="441"/>
      <c r="AE4" s="442"/>
    </row>
    <row r="5" spans="1:31" ht="9" customHeight="1" thickBot="1" x14ac:dyDescent="0.3">
      <c r="A5" s="2"/>
      <c r="B5" s="69"/>
      <c r="C5" s="70"/>
      <c r="D5" s="3"/>
      <c r="E5" s="3"/>
      <c r="F5" s="3"/>
      <c r="G5" s="3"/>
      <c r="H5" s="3"/>
      <c r="I5" s="3"/>
      <c r="J5" s="3"/>
      <c r="K5" s="3"/>
      <c r="L5" s="3"/>
      <c r="M5" s="3"/>
      <c r="N5" s="3"/>
      <c r="O5" s="3"/>
      <c r="P5" s="3"/>
      <c r="Q5" s="3"/>
      <c r="R5" s="3"/>
      <c r="S5" s="3"/>
      <c r="T5" s="3"/>
      <c r="U5" s="3"/>
      <c r="V5" s="3"/>
      <c r="W5" s="3"/>
      <c r="X5" s="3"/>
      <c r="Y5" s="3"/>
      <c r="Z5" s="4"/>
      <c r="AA5" s="3"/>
      <c r="AB5" s="3"/>
      <c r="AD5" s="6"/>
      <c r="AE5" s="7"/>
    </row>
    <row r="6" spans="1:31" ht="9" customHeight="1" x14ac:dyDescent="0.25">
      <c r="A6" s="5"/>
      <c r="B6" s="3"/>
      <c r="C6" s="3"/>
      <c r="D6" s="3"/>
      <c r="E6" s="3"/>
      <c r="F6" s="3"/>
      <c r="G6" s="3"/>
      <c r="H6" s="3"/>
      <c r="I6" s="3"/>
      <c r="J6" s="3"/>
      <c r="K6" s="3"/>
      <c r="L6" s="3"/>
      <c r="M6" s="3"/>
      <c r="N6" s="3"/>
      <c r="O6" s="3"/>
      <c r="P6" s="3"/>
      <c r="Q6" s="3"/>
      <c r="R6" s="3"/>
      <c r="S6" s="3"/>
      <c r="T6" s="3"/>
      <c r="U6" s="3"/>
      <c r="V6" s="3"/>
      <c r="W6" s="3"/>
      <c r="X6" s="3"/>
      <c r="Y6" s="3"/>
      <c r="Z6" s="4"/>
      <c r="AA6" s="3"/>
      <c r="AB6" s="3"/>
      <c r="AD6" s="6"/>
      <c r="AE6" s="7"/>
    </row>
    <row r="7" spans="1:31" ht="15" customHeight="1" x14ac:dyDescent="0.25">
      <c r="A7" s="382" t="s">
        <v>7</v>
      </c>
      <c r="B7" s="383"/>
      <c r="C7" s="420" t="s">
        <v>8</v>
      </c>
      <c r="D7" s="382" t="s">
        <v>9</v>
      </c>
      <c r="E7" s="388"/>
      <c r="F7" s="388"/>
      <c r="G7" s="388"/>
      <c r="H7" s="383"/>
      <c r="I7" s="412">
        <v>45386</v>
      </c>
      <c r="J7" s="413"/>
      <c r="K7" s="382" t="s">
        <v>10</v>
      </c>
      <c r="L7" s="383"/>
      <c r="M7" s="404" t="s">
        <v>11</v>
      </c>
      <c r="N7" s="405"/>
      <c r="O7" s="393"/>
      <c r="P7" s="394"/>
      <c r="Q7" s="3"/>
      <c r="R7" s="3"/>
      <c r="S7" s="3"/>
      <c r="T7" s="3"/>
      <c r="U7" s="3"/>
      <c r="V7" s="3"/>
      <c r="W7" s="3"/>
      <c r="X7" s="3"/>
      <c r="Y7" s="3"/>
      <c r="Z7" s="4"/>
      <c r="AA7" s="3"/>
      <c r="AB7" s="3"/>
      <c r="AD7" s="6"/>
      <c r="AE7" s="7"/>
    </row>
    <row r="8" spans="1:31" ht="15" customHeight="1" x14ac:dyDescent="0.25">
      <c r="A8" s="384"/>
      <c r="B8" s="385"/>
      <c r="C8" s="421"/>
      <c r="D8" s="384"/>
      <c r="E8" s="389"/>
      <c r="F8" s="389"/>
      <c r="G8" s="389"/>
      <c r="H8" s="385"/>
      <c r="I8" s="414"/>
      <c r="J8" s="415"/>
      <c r="K8" s="384"/>
      <c r="L8" s="385"/>
      <c r="M8" s="423" t="s">
        <v>12</v>
      </c>
      <c r="N8" s="424"/>
      <c r="O8" s="406"/>
      <c r="P8" s="407"/>
      <c r="Q8" s="3"/>
      <c r="R8" s="3"/>
      <c r="S8" s="3"/>
      <c r="T8" s="3"/>
      <c r="U8" s="3"/>
      <c r="V8" s="3"/>
      <c r="W8" s="3"/>
      <c r="X8" s="3"/>
      <c r="Y8" s="3"/>
      <c r="Z8" s="4"/>
      <c r="AA8" s="3"/>
      <c r="AB8" s="3"/>
      <c r="AD8" s="6"/>
      <c r="AE8" s="7"/>
    </row>
    <row r="9" spans="1:31" ht="15.75" customHeight="1" x14ac:dyDescent="0.25">
      <c r="A9" s="386"/>
      <c r="B9" s="387"/>
      <c r="C9" s="422"/>
      <c r="D9" s="386"/>
      <c r="E9" s="390"/>
      <c r="F9" s="390"/>
      <c r="G9" s="390"/>
      <c r="H9" s="387"/>
      <c r="I9" s="416"/>
      <c r="J9" s="417"/>
      <c r="K9" s="386"/>
      <c r="L9" s="387"/>
      <c r="M9" s="408" t="s">
        <v>13</v>
      </c>
      <c r="N9" s="409"/>
      <c r="O9" s="410" t="s">
        <v>14</v>
      </c>
      <c r="P9" s="411"/>
      <c r="Q9" s="3"/>
      <c r="R9" s="3"/>
      <c r="S9" s="3"/>
      <c r="T9" s="3"/>
      <c r="U9" s="3"/>
      <c r="V9" s="3"/>
      <c r="W9" s="3"/>
      <c r="X9" s="3"/>
      <c r="Y9" s="3"/>
      <c r="Z9" s="4"/>
      <c r="AA9" s="3"/>
      <c r="AB9" s="3"/>
      <c r="AD9" s="6"/>
      <c r="AE9" s="7"/>
    </row>
    <row r="10" spans="1:31" ht="15" customHeight="1" x14ac:dyDescent="0.25">
      <c r="A10" s="60"/>
      <c r="B10" s="61"/>
      <c r="C10" s="61"/>
      <c r="D10" s="8"/>
      <c r="E10" s="8"/>
      <c r="F10" s="8"/>
      <c r="G10" s="8"/>
      <c r="H10" s="8"/>
      <c r="I10" s="57"/>
      <c r="J10" s="57"/>
      <c r="K10" s="8"/>
      <c r="L10" s="8"/>
      <c r="M10" s="58"/>
      <c r="N10" s="58"/>
      <c r="O10" s="59"/>
      <c r="P10" s="59"/>
      <c r="Q10" s="61"/>
      <c r="R10" s="61"/>
      <c r="S10" s="61"/>
      <c r="T10" s="61"/>
      <c r="U10" s="61"/>
      <c r="V10" s="61"/>
      <c r="W10" s="61"/>
      <c r="X10" s="61"/>
      <c r="Y10" s="61"/>
      <c r="Z10" s="62"/>
      <c r="AA10" s="61"/>
      <c r="AB10" s="61"/>
      <c r="AD10" s="63"/>
      <c r="AE10" s="64"/>
    </row>
    <row r="11" spans="1:31" ht="15" customHeight="1" x14ac:dyDescent="0.25">
      <c r="A11" s="382" t="s">
        <v>15</v>
      </c>
      <c r="B11" s="383"/>
      <c r="C11" s="354" t="s">
        <v>16</v>
      </c>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6"/>
    </row>
    <row r="12" spans="1:31" ht="15" customHeight="1" x14ac:dyDescent="0.25">
      <c r="A12" s="384"/>
      <c r="B12" s="385"/>
      <c r="C12" s="395"/>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7"/>
    </row>
    <row r="13" spans="1:31" ht="15" customHeight="1" thickBot="1" x14ac:dyDescent="0.3">
      <c r="A13" s="386"/>
      <c r="B13" s="387"/>
      <c r="C13" s="398"/>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400"/>
    </row>
    <row r="14" spans="1:31" ht="9" customHeight="1" thickBot="1" x14ac:dyDescent="0.3">
      <c r="A14" s="10"/>
      <c r="B14" s="11"/>
      <c r="C14" s="12"/>
      <c r="D14" s="12"/>
      <c r="E14" s="12"/>
      <c r="F14" s="12"/>
      <c r="G14" s="12"/>
      <c r="H14" s="12"/>
      <c r="I14" s="12"/>
      <c r="J14" s="12"/>
      <c r="K14" s="12"/>
      <c r="L14" s="12"/>
      <c r="M14" s="13"/>
      <c r="N14" s="13"/>
      <c r="O14" s="13"/>
      <c r="P14" s="13"/>
      <c r="Q14" s="13"/>
      <c r="R14" s="14"/>
      <c r="S14" s="14"/>
      <c r="T14" s="14"/>
      <c r="U14" s="14"/>
      <c r="V14" s="14"/>
      <c r="W14" s="14"/>
      <c r="X14" s="14"/>
      <c r="Y14" s="8"/>
      <c r="Z14" s="8"/>
      <c r="AA14" s="8"/>
      <c r="AB14" s="8"/>
      <c r="AD14" s="8"/>
      <c r="AE14" s="9"/>
    </row>
    <row r="15" spans="1:31" ht="39" customHeight="1" thickBot="1" x14ac:dyDescent="0.3">
      <c r="A15" s="391" t="s">
        <v>17</v>
      </c>
      <c r="B15" s="392"/>
      <c r="C15" s="401" t="s">
        <v>18</v>
      </c>
      <c r="D15" s="402"/>
      <c r="E15" s="402"/>
      <c r="F15" s="402"/>
      <c r="G15" s="402"/>
      <c r="H15" s="402"/>
      <c r="I15" s="402"/>
      <c r="J15" s="402"/>
      <c r="K15" s="403"/>
      <c r="L15" s="418" t="s">
        <v>19</v>
      </c>
      <c r="M15" s="451"/>
      <c r="N15" s="451"/>
      <c r="O15" s="451"/>
      <c r="P15" s="451"/>
      <c r="Q15" s="419"/>
      <c r="R15" s="452" t="s">
        <v>20</v>
      </c>
      <c r="S15" s="453"/>
      <c r="T15" s="453"/>
      <c r="U15" s="453"/>
      <c r="V15" s="453"/>
      <c r="W15" s="453"/>
      <c r="X15" s="454"/>
      <c r="Y15" s="418" t="s">
        <v>21</v>
      </c>
      <c r="Z15" s="419"/>
      <c r="AA15" s="443" t="s">
        <v>22</v>
      </c>
      <c r="AB15" s="444"/>
      <c r="AC15" s="444"/>
      <c r="AD15" s="444"/>
      <c r="AE15" s="445"/>
    </row>
    <row r="16" spans="1:31" ht="9" customHeight="1" thickBot="1" x14ac:dyDescent="0.3">
      <c r="A16" s="5"/>
      <c r="B16" s="3"/>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D16" s="6"/>
      <c r="AE16" s="7"/>
    </row>
    <row r="17" spans="1:41" s="15" customFormat="1" ht="37.5" customHeight="1" thickBot="1" x14ac:dyDescent="0.3">
      <c r="A17" s="391" t="s">
        <v>23</v>
      </c>
      <c r="B17" s="392"/>
      <c r="C17" s="443" t="s">
        <v>156</v>
      </c>
      <c r="D17" s="444"/>
      <c r="E17" s="444"/>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5"/>
    </row>
    <row r="18" spans="1:41" ht="16.5" customHeight="1" thickBot="1" x14ac:dyDescent="0.3">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D18" s="17"/>
      <c r="AE18" s="18"/>
    </row>
    <row r="19" spans="1:41" ht="32.1" customHeight="1" x14ac:dyDescent="0.25">
      <c r="A19" s="418" t="s">
        <v>25</v>
      </c>
      <c r="B19" s="451"/>
      <c r="C19" s="451"/>
      <c r="D19" s="451"/>
      <c r="E19" s="451"/>
      <c r="F19" s="451"/>
      <c r="G19" s="451"/>
      <c r="H19" s="451"/>
      <c r="I19" s="451"/>
      <c r="J19" s="451"/>
      <c r="K19" s="451"/>
      <c r="L19" s="451"/>
      <c r="M19" s="451"/>
      <c r="N19" s="451"/>
      <c r="O19" s="451"/>
      <c r="P19" s="451"/>
      <c r="Q19" s="451"/>
      <c r="R19" s="451"/>
      <c r="S19" s="451"/>
      <c r="T19" s="451"/>
      <c r="U19" s="451"/>
      <c r="V19" s="451"/>
      <c r="W19" s="451"/>
      <c r="X19" s="451"/>
      <c r="Y19" s="451"/>
      <c r="Z19" s="451"/>
      <c r="AA19" s="451"/>
      <c r="AB19" s="451"/>
      <c r="AC19" s="451"/>
      <c r="AD19" s="451"/>
      <c r="AE19" s="419"/>
      <c r="AF19" s="19"/>
    </row>
    <row r="20" spans="1:41" ht="32.1" customHeight="1" x14ac:dyDescent="0.25">
      <c r="A20" s="456" t="s">
        <v>25</v>
      </c>
      <c r="B20" s="457"/>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8"/>
      <c r="AF20" s="140"/>
      <c r="AG20" s="140"/>
      <c r="AH20" s="140"/>
      <c r="AI20" s="140"/>
      <c r="AJ20" s="140"/>
      <c r="AK20" s="140"/>
      <c r="AL20" s="140"/>
      <c r="AM20" s="140"/>
      <c r="AN20" s="140"/>
      <c r="AO20" s="140"/>
    </row>
    <row r="21" spans="1:41" ht="32.1" customHeight="1" x14ac:dyDescent="0.25">
      <c r="A21" s="141" t="s">
        <v>26</v>
      </c>
      <c r="B21" s="448" t="s">
        <v>27</v>
      </c>
      <c r="C21" s="449"/>
      <c r="D21" s="449"/>
      <c r="E21" s="449"/>
      <c r="F21" s="449"/>
      <c r="G21" s="449"/>
      <c r="H21" s="449"/>
      <c r="I21" s="449"/>
      <c r="J21" s="449"/>
      <c r="K21" s="449"/>
      <c r="L21" s="449"/>
      <c r="M21" s="449"/>
      <c r="N21" s="449"/>
      <c r="O21" s="450"/>
      <c r="P21" s="457" t="s">
        <v>28</v>
      </c>
      <c r="Q21" s="457"/>
      <c r="R21" s="457"/>
      <c r="S21" s="457"/>
      <c r="T21" s="457"/>
      <c r="U21" s="457"/>
      <c r="V21" s="457"/>
      <c r="W21" s="457"/>
      <c r="X21" s="457"/>
      <c r="Y21" s="457"/>
      <c r="Z21" s="457"/>
      <c r="AA21" s="457"/>
      <c r="AB21" s="457"/>
      <c r="AC21" s="457"/>
      <c r="AD21" s="457"/>
      <c r="AE21" s="458"/>
      <c r="AF21" s="140"/>
      <c r="AG21" s="140"/>
      <c r="AH21" s="140"/>
      <c r="AI21" s="140"/>
      <c r="AJ21" s="140"/>
      <c r="AK21" s="140"/>
      <c r="AL21" s="140"/>
      <c r="AM21" s="140"/>
      <c r="AN21" s="140"/>
      <c r="AO21" s="140"/>
    </row>
    <row r="22" spans="1:41" ht="32.1" customHeight="1" thickBot="1" x14ac:dyDescent="0.3">
      <c r="A22" s="142" t="s">
        <v>43</v>
      </c>
      <c r="B22" s="141" t="s">
        <v>30</v>
      </c>
      <c r="C22" s="143" t="s">
        <v>31</v>
      </c>
      <c r="D22" s="143" t="s">
        <v>8</v>
      </c>
      <c r="E22" s="143" t="s">
        <v>32</v>
      </c>
      <c r="F22" s="143" t="s">
        <v>33</v>
      </c>
      <c r="G22" s="143" t="s">
        <v>34</v>
      </c>
      <c r="H22" s="143" t="s">
        <v>35</v>
      </c>
      <c r="I22" s="143" t="s">
        <v>36</v>
      </c>
      <c r="J22" s="143" t="s">
        <v>37</v>
      </c>
      <c r="K22" s="143" t="s">
        <v>38</v>
      </c>
      <c r="L22" s="143" t="s">
        <v>39</v>
      </c>
      <c r="M22" s="143" t="s">
        <v>40</v>
      </c>
      <c r="N22" s="143" t="s">
        <v>41</v>
      </c>
      <c r="O22" s="144" t="s">
        <v>42</v>
      </c>
      <c r="P22" s="145" t="s">
        <v>43</v>
      </c>
      <c r="Q22" s="141" t="s">
        <v>30</v>
      </c>
      <c r="R22" s="143" t="s">
        <v>31</v>
      </c>
      <c r="S22" s="143" t="s">
        <v>8</v>
      </c>
      <c r="T22" s="143" t="s">
        <v>32</v>
      </c>
      <c r="U22" s="143" t="s">
        <v>33</v>
      </c>
      <c r="V22" s="143" t="s">
        <v>34</v>
      </c>
      <c r="W22" s="143" t="s">
        <v>35</v>
      </c>
      <c r="X22" s="143" t="s">
        <v>36</v>
      </c>
      <c r="Y22" s="143" t="s">
        <v>37</v>
      </c>
      <c r="Z22" s="143" t="s">
        <v>38</v>
      </c>
      <c r="AA22" s="143" t="s">
        <v>39</v>
      </c>
      <c r="AB22" s="143" t="s">
        <v>40</v>
      </c>
      <c r="AC22" s="143" t="s">
        <v>41</v>
      </c>
      <c r="AD22" s="144" t="s">
        <v>44</v>
      </c>
      <c r="AE22" s="146" t="s">
        <v>45</v>
      </c>
      <c r="AF22" s="140"/>
      <c r="AG22" s="140"/>
      <c r="AH22" s="140"/>
      <c r="AI22" s="140"/>
      <c r="AJ22" s="140"/>
      <c r="AK22" s="140"/>
      <c r="AL22" s="140"/>
      <c r="AM22" s="140"/>
      <c r="AN22" s="140"/>
      <c r="AO22" s="140"/>
    </row>
    <row r="23" spans="1:41" ht="32.1" customHeight="1" x14ac:dyDescent="0.25">
      <c r="A23" s="147" t="s">
        <v>46</v>
      </c>
      <c r="B23" s="173">
        <v>1199429.25</v>
      </c>
      <c r="C23" s="175">
        <v>36560098</v>
      </c>
      <c r="D23" s="175">
        <v>1199429.25</v>
      </c>
      <c r="E23" s="175">
        <v>2</v>
      </c>
      <c r="F23" s="175">
        <v>0</v>
      </c>
      <c r="G23" s="175">
        <v>0</v>
      </c>
      <c r="H23" s="175">
        <v>0</v>
      </c>
      <c r="I23" s="175">
        <v>0</v>
      </c>
      <c r="J23" s="175">
        <v>0</v>
      </c>
      <c r="K23" s="175">
        <v>0</v>
      </c>
      <c r="L23" s="175">
        <v>0</v>
      </c>
      <c r="M23" s="175">
        <v>0</v>
      </c>
      <c r="N23" s="164">
        <f>SUM(B23:M23)</f>
        <v>38958958.5</v>
      </c>
      <c r="O23" s="150" t="s">
        <v>43</v>
      </c>
      <c r="P23" s="147" t="s">
        <v>47</v>
      </c>
      <c r="Q23" s="185">
        <v>255469058</v>
      </c>
      <c r="R23" s="186">
        <v>4623465</v>
      </c>
      <c r="S23" s="186">
        <f>15400000+9512242</f>
        <v>24912242</v>
      </c>
      <c r="T23" s="186">
        <v>17148000</v>
      </c>
      <c r="U23" s="186">
        <v>35690000</v>
      </c>
      <c r="V23" s="186"/>
      <c r="W23" s="186">
        <v>191726942</v>
      </c>
      <c r="X23" s="186">
        <v>0</v>
      </c>
      <c r="Y23" s="186">
        <v>0</v>
      </c>
      <c r="Z23" s="186">
        <v>0</v>
      </c>
      <c r="AA23" s="186">
        <v>0</v>
      </c>
      <c r="AB23" s="186">
        <v>0</v>
      </c>
      <c r="AC23" s="170">
        <f>SUM(Q23:AB23)</f>
        <v>529569707</v>
      </c>
      <c r="AD23" s="140" t="s">
        <v>43</v>
      </c>
      <c r="AE23" s="152" t="s">
        <v>43</v>
      </c>
      <c r="AF23" s="140"/>
      <c r="AG23" s="140"/>
      <c r="AH23" s="140"/>
      <c r="AI23" s="140"/>
      <c r="AJ23" s="140"/>
      <c r="AK23" s="140"/>
      <c r="AL23" s="140"/>
      <c r="AM23" s="140"/>
      <c r="AN23" s="140"/>
      <c r="AO23" s="140"/>
    </row>
    <row r="24" spans="1:41" ht="32.1" customHeight="1" x14ac:dyDescent="0.25">
      <c r="A24" s="153" t="s">
        <v>48</v>
      </c>
      <c r="B24" s="175">
        <v>0</v>
      </c>
      <c r="C24" s="175">
        <v>0</v>
      </c>
      <c r="D24" s="175">
        <v>0</v>
      </c>
      <c r="E24" s="175">
        <v>0</v>
      </c>
      <c r="F24" s="175">
        <v>0</v>
      </c>
      <c r="G24" s="175">
        <v>0</v>
      </c>
      <c r="H24" s="175">
        <v>0</v>
      </c>
      <c r="I24" s="175">
        <v>0</v>
      </c>
      <c r="J24" s="175">
        <v>0</v>
      </c>
      <c r="K24" s="175">
        <v>0</v>
      </c>
      <c r="L24" s="175">
        <v>0</v>
      </c>
      <c r="M24" s="175">
        <v>0</v>
      </c>
      <c r="N24" s="164">
        <f t="shared" ref="N24:N26" si="0">SUM(B24:M24)</f>
        <v>0</v>
      </c>
      <c r="O24" s="150" t="s">
        <v>49</v>
      </c>
      <c r="P24" s="153" t="s">
        <v>50</v>
      </c>
      <c r="Q24" s="214" t="s">
        <v>51</v>
      </c>
      <c r="R24" s="188">
        <v>142671998</v>
      </c>
      <c r="S24" s="188">
        <v>87094946.5</v>
      </c>
      <c r="T24" s="188"/>
      <c r="U24" s="188"/>
      <c r="V24" s="188"/>
      <c r="W24" s="188"/>
      <c r="X24" s="188"/>
      <c r="Y24" s="188"/>
      <c r="Z24" s="188"/>
      <c r="AA24" s="188"/>
      <c r="AB24" s="188"/>
      <c r="AC24" s="170">
        <f t="shared" ref="AC24:AC26" si="1">SUM(Q24:AB24)</f>
        <v>229766944.5</v>
      </c>
      <c r="AD24" s="223">
        <f>+AC24/(Q23+R23+S23)</f>
        <v>0.80618632639352539</v>
      </c>
      <c r="AE24" s="155">
        <f>+AC24/AC23</f>
        <v>0.43387478827220755</v>
      </c>
      <c r="AF24" s="140"/>
      <c r="AG24" s="140"/>
      <c r="AH24" s="140"/>
      <c r="AI24" s="140"/>
      <c r="AJ24" s="140"/>
      <c r="AK24" s="140"/>
      <c r="AL24" s="140"/>
      <c r="AM24" s="140"/>
      <c r="AN24" s="140"/>
      <c r="AO24" s="140"/>
    </row>
    <row r="25" spans="1:41" ht="32.1" customHeight="1" x14ac:dyDescent="0.25">
      <c r="A25" s="153" t="s">
        <v>52</v>
      </c>
      <c r="B25" s="175">
        <f>+B23-B24</f>
        <v>1199429.25</v>
      </c>
      <c r="C25" s="175">
        <f t="shared" ref="C25:M25" si="2">+C23-C24</f>
        <v>36560098</v>
      </c>
      <c r="D25" s="175">
        <f t="shared" si="2"/>
        <v>1199429.25</v>
      </c>
      <c r="E25" s="175">
        <f t="shared" si="2"/>
        <v>2</v>
      </c>
      <c r="F25" s="175">
        <f t="shared" si="2"/>
        <v>0</v>
      </c>
      <c r="G25" s="175">
        <f t="shared" si="2"/>
        <v>0</v>
      </c>
      <c r="H25" s="175">
        <f t="shared" si="2"/>
        <v>0</v>
      </c>
      <c r="I25" s="175">
        <f t="shared" si="2"/>
        <v>0</v>
      </c>
      <c r="J25" s="175">
        <f t="shared" si="2"/>
        <v>0</v>
      </c>
      <c r="K25" s="175">
        <f t="shared" si="2"/>
        <v>0</v>
      </c>
      <c r="L25" s="175">
        <f t="shared" si="2"/>
        <v>0</v>
      </c>
      <c r="M25" s="175">
        <f t="shared" si="2"/>
        <v>0</v>
      </c>
      <c r="N25" s="164">
        <f t="shared" si="0"/>
        <v>38958958.5</v>
      </c>
      <c r="O25" s="150" t="s">
        <v>43</v>
      </c>
      <c r="P25" s="153" t="s">
        <v>46</v>
      </c>
      <c r="Q25" s="187">
        <v>0</v>
      </c>
      <c r="R25" s="188">
        <v>7000000.0000000009</v>
      </c>
      <c r="S25" s="188">
        <f>40664843+924693+9512242</f>
        <v>51101778</v>
      </c>
      <c r="T25" s="188">
        <f>42204843+924693</f>
        <v>43129536</v>
      </c>
      <c r="U25" s="188">
        <f>42904843+924693</f>
        <v>43829536</v>
      </c>
      <c r="V25" s="188">
        <f>77194843+924693</f>
        <v>78119536</v>
      </c>
      <c r="W25" s="188">
        <f>42204843+924693</f>
        <v>43129536</v>
      </c>
      <c r="X25" s="188">
        <v>47804843</v>
      </c>
      <c r="Y25" s="188">
        <v>42204843</v>
      </c>
      <c r="Z25" s="188">
        <v>47804843</v>
      </c>
      <c r="AA25" s="188">
        <v>42204843</v>
      </c>
      <c r="AB25" s="188">
        <v>83240413</v>
      </c>
      <c r="AC25" s="170">
        <f t="shared" si="1"/>
        <v>529569707</v>
      </c>
      <c r="AD25" s="148" t="s">
        <v>43</v>
      </c>
      <c r="AE25" s="154" t="s">
        <v>43</v>
      </c>
      <c r="AF25" s="140"/>
      <c r="AG25" s="140"/>
      <c r="AH25" s="140"/>
      <c r="AI25" s="140"/>
      <c r="AJ25" s="140"/>
      <c r="AK25" s="140"/>
      <c r="AL25" s="140"/>
      <c r="AM25" s="140"/>
      <c r="AN25" s="140"/>
      <c r="AO25" s="140"/>
    </row>
    <row r="26" spans="1:41" ht="32.1" customHeight="1" x14ac:dyDescent="0.25">
      <c r="A26" s="141" t="s">
        <v>53</v>
      </c>
      <c r="B26" s="176">
        <v>21506368.75</v>
      </c>
      <c r="C26" s="176">
        <v>8500000</v>
      </c>
      <c r="D26" s="176">
        <v>3635429.25</v>
      </c>
      <c r="E26" s="176"/>
      <c r="F26" s="176"/>
      <c r="G26" s="176"/>
      <c r="H26" s="176"/>
      <c r="I26" s="176"/>
      <c r="J26" s="176"/>
      <c r="K26" s="176"/>
      <c r="L26" s="176"/>
      <c r="M26" s="176"/>
      <c r="N26" s="299">
        <f t="shared" si="0"/>
        <v>33641798</v>
      </c>
      <c r="O26" s="171">
        <f>+N26/N23</f>
        <v>0.86351892594870061</v>
      </c>
      <c r="P26" s="141" t="s">
        <v>53</v>
      </c>
      <c r="Q26" s="174"/>
      <c r="R26" s="156" t="s">
        <v>43</v>
      </c>
      <c r="S26" s="297">
        <v>5313582.88</v>
      </c>
      <c r="T26" s="156" t="s">
        <v>43</v>
      </c>
      <c r="U26" s="156" t="s">
        <v>43</v>
      </c>
      <c r="V26" s="156" t="s">
        <v>43</v>
      </c>
      <c r="W26" s="156" t="s">
        <v>43</v>
      </c>
      <c r="X26" s="156" t="s">
        <v>43</v>
      </c>
      <c r="Y26" s="156" t="s">
        <v>43</v>
      </c>
      <c r="Z26" s="156" t="s">
        <v>43</v>
      </c>
      <c r="AA26" s="156" t="s">
        <v>43</v>
      </c>
      <c r="AB26" s="156" t="s">
        <v>43</v>
      </c>
      <c r="AC26" s="298">
        <f t="shared" si="1"/>
        <v>5313582.88</v>
      </c>
      <c r="AD26" s="221">
        <f>+AC26/(Q25+R25+S25)</f>
        <v>9.1453016807850521E-2</v>
      </c>
      <c r="AE26" s="157">
        <f>+AC26/AC25</f>
        <v>1.0033774231727344E-2</v>
      </c>
      <c r="AF26" s="140"/>
      <c r="AG26" s="140"/>
      <c r="AH26" s="140"/>
      <c r="AI26" s="140"/>
      <c r="AJ26" s="140"/>
      <c r="AK26" s="140"/>
      <c r="AL26" s="140"/>
      <c r="AM26" s="140"/>
      <c r="AN26" s="140"/>
      <c r="AO26" s="140"/>
    </row>
    <row r="27" spans="1:41" customFormat="1" ht="16.5" customHeight="1" x14ac:dyDescent="0.25"/>
    <row r="28" spans="1:41" ht="33.950000000000003" customHeight="1" x14ac:dyDescent="0.25">
      <c r="A28" s="377" t="s">
        <v>54</v>
      </c>
      <c r="B28" s="378"/>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9"/>
    </row>
    <row r="29" spans="1:41" ht="15" customHeight="1" x14ac:dyDescent="0.25">
      <c r="A29" s="350" t="s">
        <v>55</v>
      </c>
      <c r="B29" s="352" t="s">
        <v>56</v>
      </c>
      <c r="C29" s="352"/>
      <c r="D29" s="352" t="s">
        <v>57</v>
      </c>
      <c r="E29" s="352"/>
      <c r="F29" s="352"/>
      <c r="G29" s="352"/>
      <c r="H29" s="352"/>
      <c r="I29" s="352"/>
      <c r="J29" s="352"/>
      <c r="K29" s="352"/>
      <c r="L29" s="352"/>
      <c r="M29" s="352"/>
      <c r="N29" s="352"/>
      <c r="O29" s="352"/>
      <c r="P29" s="352" t="s">
        <v>41</v>
      </c>
      <c r="Q29" s="352" t="s">
        <v>58</v>
      </c>
      <c r="R29" s="352"/>
      <c r="S29" s="352"/>
      <c r="T29" s="352"/>
      <c r="U29" s="352"/>
      <c r="V29" s="352"/>
      <c r="W29" s="352"/>
      <c r="X29" s="352"/>
      <c r="Y29" s="352" t="s">
        <v>59</v>
      </c>
      <c r="Z29" s="352"/>
      <c r="AA29" s="352"/>
      <c r="AB29" s="352"/>
      <c r="AC29" s="352"/>
      <c r="AD29" s="352"/>
      <c r="AE29" s="380"/>
    </row>
    <row r="30" spans="1:41" ht="27" customHeight="1" x14ac:dyDescent="0.25">
      <c r="A30" s="350"/>
      <c r="B30" s="352"/>
      <c r="C30" s="352"/>
      <c r="D30" s="68" t="s">
        <v>30</v>
      </c>
      <c r="E30" s="68" t="s">
        <v>31</v>
      </c>
      <c r="F30" s="68" t="s">
        <v>8</v>
      </c>
      <c r="G30" s="68" t="s">
        <v>32</v>
      </c>
      <c r="H30" s="68" t="s">
        <v>33</v>
      </c>
      <c r="I30" s="68" t="s">
        <v>34</v>
      </c>
      <c r="J30" s="68" t="s">
        <v>35</v>
      </c>
      <c r="K30" s="68" t="s">
        <v>36</v>
      </c>
      <c r="L30" s="68" t="s">
        <v>37</v>
      </c>
      <c r="M30" s="68" t="s">
        <v>38</v>
      </c>
      <c r="N30" s="68" t="s">
        <v>39</v>
      </c>
      <c r="O30" s="68" t="s">
        <v>40</v>
      </c>
      <c r="P30" s="352"/>
      <c r="Q30" s="352"/>
      <c r="R30" s="352"/>
      <c r="S30" s="352"/>
      <c r="T30" s="352"/>
      <c r="U30" s="352"/>
      <c r="V30" s="352"/>
      <c r="W30" s="352"/>
      <c r="X30" s="352"/>
      <c r="Y30" s="352"/>
      <c r="Z30" s="352"/>
      <c r="AA30" s="352"/>
      <c r="AB30" s="352"/>
      <c r="AC30" s="352"/>
      <c r="AD30" s="352"/>
      <c r="AE30" s="380"/>
    </row>
    <row r="31" spans="1:41" ht="60.75" thickBot="1" x14ac:dyDescent="0.3">
      <c r="A31" s="72" t="s">
        <v>157</v>
      </c>
      <c r="B31" s="455"/>
      <c r="C31" s="455"/>
      <c r="D31" s="71"/>
      <c r="E31" s="71"/>
      <c r="F31" s="71"/>
      <c r="G31" s="71"/>
      <c r="H31" s="71"/>
      <c r="I31" s="71"/>
      <c r="J31" s="71"/>
      <c r="K31" s="71"/>
      <c r="L31" s="71"/>
      <c r="M31" s="71"/>
      <c r="N31" s="71"/>
      <c r="O31" s="71"/>
      <c r="P31" s="73">
        <f>SUM(D31:O31)</f>
        <v>0</v>
      </c>
      <c r="Q31" s="446"/>
      <c r="R31" s="446"/>
      <c r="S31" s="446"/>
      <c r="T31" s="446"/>
      <c r="U31" s="446"/>
      <c r="V31" s="446"/>
      <c r="W31" s="446"/>
      <c r="X31" s="446"/>
      <c r="Y31" s="446"/>
      <c r="Z31" s="446"/>
      <c r="AA31" s="446"/>
      <c r="AB31" s="446"/>
      <c r="AC31" s="446"/>
      <c r="AD31" s="446"/>
      <c r="AE31" s="447"/>
    </row>
    <row r="32" spans="1:41" ht="12" customHeight="1" thickBot="1" x14ac:dyDescent="0.3">
      <c r="A32" s="75"/>
      <c r="B32" s="76"/>
      <c r="C32" s="76"/>
      <c r="D32" s="8"/>
      <c r="E32" s="8"/>
      <c r="F32" s="8"/>
      <c r="G32" s="8"/>
      <c r="H32" s="8"/>
      <c r="I32" s="8"/>
      <c r="J32" s="8"/>
      <c r="K32" s="8"/>
      <c r="L32" s="8"/>
      <c r="M32" s="8"/>
      <c r="N32" s="8"/>
      <c r="O32" s="8"/>
      <c r="P32" s="77"/>
      <c r="Q32" s="78"/>
      <c r="R32" s="78"/>
      <c r="S32" s="78"/>
      <c r="T32" s="78"/>
      <c r="U32" s="78"/>
      <c r="V32" s="78"/>
      <c r="W32" s="78"/>
      <c r="X32" s="78"/>
      <c r="Y32" s="78"/>
      <c r="Z32" s="78"/>
      <c r="AA32" s="78"/>
      <c r="AB32" s="78"/>
      <c r="AC32" s="78"/>
      <c r="AD32" s="78"/>
      <c r="AE32" s="79"/>
    </row>
    <row r="33" spans="1:41" ht="45" customHeight="1" x14ac:dyDescent="0.25">
      <c r="A33" s="354" t="s">
        <v>60</v>
      </c>
      <c r="B33" s="355"/>
      <c r="C33" s="355"/>
      <c r="D33" s="355"/>
      <c r="E33" s="355"/>
      <c r="F33" s="355"/>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6"/>
    </row>
    <row r="34" spans="1:41" ht="23.1" customHeight="1" x14ac:dyDescent="0.25">
      <c r="A34" s="350" t="s">
        <v>61</v>
      </c>
      <c r="B34" s="352" t="s">
        <v>62</v>
      </c>
      <c r="C34" s="352" t="s">
        <v>56</v>
      </c>
      <c r="D34" s="352" t="s">
        <v>63</v>
      </c>
      <c r="E34" s="352"/>
      <c r="F34" s="352"/>
      <c r="G34" s="352"/>
      <c r="H34" s="352"/>
      <c r="I34" s="352"/>
      <c r="J34" s="352"/>
      <c r="K34" s="352"/>
      <c r="L34" s="352"/>
      <c r="M34" s="352"/>
      <c r="N34" s="352"/>
      <c r="O34" s="352"/>
      <c r="P34" s="352"/>
      <c r="Q34" s="352" t="s">
        <v>64</v>
      </c>
      <c r="R34" s="352"/>
      <c r="S34" s="352"/>
      <c r="T34" s="352"/>
      <c r="U34" s="352"/>
      <c r="V34" s="352"/>
      <c r="W34" s="352"/>
      <c r="X34" s="352"/>
      <c r="Y34" s="352"/>
      <c r="Z34" s="352"/>
      <c r="AA34" s="352"/>
      <c r="AB34" s="352"/>
      <c r="AC34" s="352"/>
      <c r="AD34" s="352"/>
      <c r="AE34" s="380"/>
      <c r="AG34" s="20"/>
      <c r="AH34" s="20"/>
      <c r="AI34" s="20"/>
      <c r="AJ34" s="20"/>
      <c r="AK34" s="20"/>
      <c r="AL34" s="20"/>
      <c r="AM34" s="20"/>
      <c r="AN34" s="20"/>
      <c r="AO34" s="20"/>
    </row>
    <row r="35" spans="1:41" ht="27" customHeight="1" x14ac:dyDescent="0.25">
      <c r="A35" s="350"/>
      <c r="B35" s="352"/>
      <c r="C35" s="381"/>
      <c r="D35" s="68" t="s">
        <v>30</v>
      </c>
      <c r="E35" s="68" t="s">
        <v>31</v>
      </c>
      <c r="F35" s="68" t="s">
        <v>8</v>
      </c>
      <c r="G35" s="68" t="s">
        <v>32</v>
      </c>
      <c r="H35" s="68" t="s">
        <v>33</v>
      </c>
      <c r="I35" s="68" t="s">
        <v>34</v>
      </c>
      <c r="J35" s="68" t="s">
        <v>35</v>
      </c>
      <c r="K35" s="68" t="s">
        <v>36</v>
      </c>
      <c r="L35" s="68" t="s">
        <v>37</v>
      </c>
      <c r="M35" s="68" t="s">
        <v>38</v>
      </c>
      <c r="N35" s="68" t="s">
        <v>39</v>
      </c>
      <c r="O35" s="68" t="s">
        <v>40</v>
      </c>
      <c r="P35" s="68" t="s">
        <v>41</v>
      </c>
      <c r="Q35" s="323" t="s">
        <v>65</v>
      </c>
      <c r="R35" s="324"/>
      <c r="S35" s="324"/>
      <c r="T35" s="357"/>
      <c r="U35" s="352" t="s">
        <v>66</v>
      </c>
      <c r="V35" s="352"/>
      <c r="W35" s="352"/>
      <c r="X35" s="352"/>
      <c r="Y35" s="352" t="s">
        <v>67</v>
      </c>
      <c r="Z35" s="352"/>
      <c r="AA35" s="352"/>
      <c r="AB35" s="352"/>
      <c r="AC35" s="352" t="s">
        <v>68</v>
      </c>
      <c r="AD35" s="352"/>
      <c r="AE35" s="380"/>
      <c r="AG35" s="20"/>
      <c r="AH35" s="20"/>
      <c r="AI35" s="20"/>
      <c r="AJ35" s="20"/>
      <c r="AK35" s="20"/>
      <c r="AL35" s="20"/>
      <c r="AM35" s="20"/>
      <c r="AN35" s="20"/>
      <c r="AO35" s="20"/>
    </row>
    <row r="36" spans="1:41" ht="81.75" customHeight="1" x14ac:dyDescent="0.25">
      <c r="A36" s="345" t="s">
        <v>157</v>
      </c>
      <c r="B36" s="347">
        <v>20</v>
      </c>
      <c r="C36" s="240" t="s">
        <v>69</v>
      </c>
      <c r="D36" s="166">
        <v>1</v>
      </c>
      <c r="E36" s="166">
        <v>1</v>
      </c>
      <c r="F36" s="166">
        <v>1</v>
      </c>
      <c r="G36" s="166">
        <v>1</v>
      </c>
      <c r="H36" s="166">
        <v>1</v>
      </c>
      <c r="I36" s="21"/>
      <c r="J36" s="21"/>
      <c r="K36" s="21"/>
      <c r="L36" s="21"/>
      <c r="M36" s="21"/>
      <c r="N36" s="21"/>
      <c r="O36" s="21"/>
      <c r="P36" s="166">
        <v>1</v>
      </c>
      <c r="Q36" s="582" t="s">
        <v>158</v>
      </c>
      <c r="R36" s="583"/>
      <c r="S36" s="583"/>
      <c r="T36" s="584"/>
      <c r="U36" s="582" t="s">
        <v>159</v>
      </c>
      <c r="V36" s="583"/>
      <c r="W36" s="583"/>
      <c r="X36" s="584"/>
      <c r="Y36" s="363" t="s">
        <v>160</v>
      </c>
      <c r="Z36" s="364"/>
      <c r="AA36" s="364"/>
      <c r="AB36" s="365"/>
      <c r="AC36" s="363" t="s">
        <v>161</v>
      </c>
      <c r="AD36" s="364"/>
      <c r="AE36" s="577"/>
      <c r="AG36" s="20"/>
      <c r="AH36" s="20"/>
      <c r="AI36" s="20"/>
      <c r="AJ36" s="20"/>
      <c r="AK36" s="20"/>
      <c r="AL36" s="20"/>
      <c r="AM36" s="20"/>
      <c r="AN36" s="20"/>
      <c r="AO36" s="20"/>
    </row>
    <row r="37" spans="1:41" ht="120.75" customHeight="1" x14ac:dyDescent="0.25">
      <c r="A37" s="346"/>
      <c r="B37" s="348"/>
      <c r="C37" s="241" t="s">
        <v>74</v>
      </c>
      <c r="D37" s="168">
        <v>1</v>
      </c>
      <c r="E37" s="168">
        <v>1</v>
      </c>
      <c r="F37" s="168">
        <v>1</v>
      </c>
      <c r="G37" s="167" t="s">
        <v>43</v>
      </c>
      <c r="H37" s="167" t="s">
        <v>43</v>
      </c>
      <c r="I37" s="24"/>
      <c r="J37" s="24"/>
      <c r="K37" s="24"/>
      <c r="L37" s="24"/>
      <c r="M37" s="24"/>
      <c r="N37" s="24"/>
      <c r="O37" s="24"/>
      <c r="P37" s="167">
        <v>1</v>
      </c>
      <c r="Q37" s="585"/>
      <c r="R37" s="586"/>
      <c r="S37" s="586"/>
      <c r="T37" s="587"/>
      <c r="U37" s="585"/>
      <c r="V37" s="586"/>
      <c r="W37" s="586"/>
      <c r="X37" s="587"/>
      <c r="Y37" s="366"/>
      <c r="Z37" s="367"/>
      <c r="AA37" s="367"/>
      <c r="AB37" s="368"/>
      <c r="AC37" s="366"/>
      <c r="AD37" s="367"/>
      <c r="AE37" s="578"/>
      <c r="AG37" s="20"/>
      <c r="AH37" s="20"/>
      <c r="AI37" s="20"/>
      <c r="AJ37" s="20"/>
      <c r="AK37" s="20"/>
      <c r="AL37" s="20"/>
      <c r="AM37" s="20"/>
      <c r="AN37" s="20"/>
      <c r="AO37" s="20"/>
    </row>
    <row r="38" spans="1:41" customFormat="1" ht="17.25" customHeight="1" x14ac:dyDescent="0.25"/>
    <row r="39" spans="1:41" ht="45" customHeight="1" x14ac:dyDescent="0.25">
      <c r="A39" s="443" t="s">
        <v>75</v>
      </c>
      <c r="B39" s="444"/>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5"/>
      <c r="AG39" s="20"/>
      <c r="AH39" s="20"/>
      <c r="AI39" s="20"/>
      <c r="AJ39" s="20"/>
      <c r="AK39" s="20"/>
      <c r="AL39" s="20"/>
      <c r="AM39" s="20"/>
      <c r="AN39" s="20"/>
      <c r="AO39" s="20"/>
    </row>
    <row r="40" spans="1:41" ht="26.1" customHeight="1" x14ac:dyDescent="0.25">
      <c r="A40" s="579" t="s">
        <v>76</v>
      </c>
      <c r="B40" s="358" t="s">
        <v>77</v>
      </c>
      <c r="C40" s="358" t="s">
        <v>78</v>
      </c>
      <c r="D40" s="360" t="s">
        <v>79</v>
      </c>
      <c r="E40" s="361"/>
      <c r="F40" s="361"/>
      <c r="G40" s="361"/>
      <c r="H40" s="361"/>
      <c r="I40" s="361"/>
      <c r="J40" s="361"/>
      <c r="K40" s="361"/>
      <c r="L40" s="361"/>
      <c r="M40" s="361"/>
      <c r="N40" s="361"/>
      <c r="O40" s="361"/>
      <c r="P40" s="362"/>
      <c r="Q40" s="360" t="s">
        <v>80</v>
      </c>
      <c r="R40" s="361"/>
      <c r="S40" s="361"/>
      <c r="T40" s="361"/>
      <c r="U40" s="361"/>
      <c r="V40" s="361"/>
      <c r="W40" s="361"/>
      <c r="X40" s="361"/>
      <c r="Y40" s="361"/>
      <c r="Z40" s="361"/>
      <c r="AA40" s="361"/>
      <c r="AB40" s="361"/>
      <c r="AC40" s="361"/>
      <c r="AD40" s="361"/>
      <c r="AE40" s="581"/>
      <c r="AG40" s="20"/>
      <c r="AH40" s="20"/>
      <c r="AI40" s="20"/>
      <c r="AJ40" s="20"/>
      <c r="AK40" s="20"/>
      <c r="AL40" s="20"/>
      <c r="AM40" s="20"/>
      <c r="AN40" s="20"/>
      <c r="AO40" s="20"/>
    </row>
    <row r="41" spans="1:41" ht="26.1" customHeight="1" x14ac:dyDescent="0.25">
      <c r="A41" s="580"/>
      <c r="B41" s="359"/>
      <c r="C41" s="359"/>
      <c r="D41" s="68" t="s">
        <v>81</v>
      </c>
      <c r="E41" s="68" t="s">
        <v>82</v>
      </c>
      <c r="F41" s="68" t="s">
        <v>83</v>
      </c>
      <c r="G41" s="68" t="s">
        <v>84</v>
      </c>
      <c r="H41" s="68" t="s">
        <v>85</v>
      </c>
      <c r="I41" s="68" t="s">
        <v>86</v>
      </c>
      <c r="J41" s="68" t="s">
        <v>87</v>
      </c>
      <c r="K41" s="68" t="s">
        <v>88</v>
      </c>
      <c r="L41" s="68" t="s">
        <v>89</v>
      </c>
      <c r="M41" s="68" t="s">
        <v>90</v>
      </c>
      <c r="N41" s="68" t="s">
        <v>91</v>
      </c>
      <c r="O41" s="68" t="s">
        <v>92</v>
      </c>
      <c r="P41" s="68" t="s">
        <v>93</v>
      </c>
      <c r="Q41" s="323" t="s">
        <v>94</v>
      </c>
      <c r="R41" s="324"/>
      <c r="S41" s="324"/>
      <c r="T41" s="324"/>
      <c r="U41" s="324"/>
      <c r="V41" s="324"/>
      <c r="W41" s="324"/>
      <c r="X41" s="357"/>
      <c r="Y41" s="323" t="s">
        <v>95</v>
      </c>
      <c r="Z41" s="324"/>
      <c r="AA41" s="324"/>
      <c r="AB41" s="324"/>
      <c r="AC41" s="324"/>
      <c r="AD41" s="324"/>
      <c r="AE41" s="325"/>
      <c r="AG41" s="25"/>
      <c r="AH41" s="25"/>
      <c r="AI41" s="25"/>
      <c r="AJ41" s="25"/>
      <c r="AK41" s="25"/>
      <c r="AL41" s="25"/>
      <c r="AM41" s="25"/>
      <c r="AN41" s="25"/>
      <c r="AO41" s="25"/>
    </row>
    <row r="42" spans="1:41" ht="69" customHeight="1" x14ac:dyDescent="0.25">
      <c r="A42" s="573" t="s">
        <v>162</v>
      </c>
      <c r="B42" s="575">
        <v>8</v>
      </c>
      <c r="C42" s="29" t="s">
        <v>69</v>
      </c>
      <c r="D42" s="192">
        <v>0</v>
      </c>
      <c r="E42" s="230">
        <v>0.15</v>
      </c>
      <c r="F42" s="230">
        <v>0.26</v>
      </c>
      <c r="G42" s="230">
        <v>0.28999999999999998</v>
      </c>
      <c r="H42" s="230">
        <v>0.3</v>
      </c>
      <c r="I42" s="30"/>
      <c r="J42" s="30"/>
      <c r="K42" s="30"/>
      <c r="L42" s="30"/>
      <c r="M42" s="30"/>
      <c r="N42" s="30"/>
      <c r="O42" s="30"/>
      <c r="P42" s="74">
        <f t="shared" ref="P42:P47" si="3">SUM(D42:O42)</f>
        <v>1</v>
      </c>
      <c r="Q42" s="342" t="s">
        <v>163</v>
      </c>
      <c r="R42" s="333"/>
      <c r="S42" s="333"/>
      <c r="T42" s="333"/>
      <c r="U42" s="333"/>
      <c r="V42" s="333"/>
      <c r="W42" s="333"/>
      <c r="X42" s="343"/>
      <c r="Y42" s="342" t="s">
        <v>164</v>
      </c>
      <c r="Z42" s="333"/>
      <c r="AA42" s="333"/>
      <c r="AB42" s="333"/>
      <c r="AC42" s="333"/>
      <c r="AD42" s="333"/>
      <c r="AE42" s="560"/>
      <c r="AG42" s="26"/>
      <c r="AH42" s="26"/>
      <c r="AI42" s="26"/>
      <c r="AJ42" s="26"/>
      <c r="AK42" s="26"/>
      <c r="AL42" s="26"/>
      <c r="AM42" s="26"/>
      <c r="AN42" s="26"/>
      <c r="AO42" s="26"/>
    </row>
    <row r="43" spans="1:41" ht="28.5" customHeight="1" x14ac:dyDescent="0.25">
      <c r="A43" s="574"/>
      <c r="B43" s="576"/>
      <c r="C43" s="27" t="s">
        <v>74</v>
      </c>
      <c r="D43" s="208">
        <v>0</v>
      </c>
      <c r="E43" s="208">
        <v>1.44E-2</v>
      </c>
      <c r="F43" s="208" t="s">
        <v>165</v>
      </c>
      <c r="G43" s="233" t="s">
        <v>43</v>
      </c>
      <c r="H43" s="233" t="s">
        <v>43</v>
      </c>
      <c r="I43" s="28"/>
      <c r="J43" s="28"/>
      <c r="K43" s="28"/>
      <c r="L43" s="28"/>
      <c r="M43" s="28"/>
      <c r="N43" s="28"/>
      <c r="O43" s="28"/>
      <c r="P43" s="74">
        <f t="shared" si="3"/>
        <v>1.44E-2</v>
      </c>
      <c r="Q43" s="334"/>
      <c r="R43" s="335"/>
      <c r="S43" s="335"/>
      <c r="T43" s="335"/>
      <c r="U43" s="335"/>
      <c r="V43" s="335"/>
      <c r="W43" s="335"/>
      <c r="X43" s="344"/>
      <c r="Y43" s="334"/>
      <c r="Z43" s="335"/>
      <c r="AA43" s="335"/>
      <c r="AB43" s="335"/>
      <c r="AC43" s="335"/>
      <c r="AD43" s="335"/>
      <c r="AE43" s="561"/>
    </row>
    <row r="44" spans="1:41" ht="28.5" customHeight="1" x14ac:dyDescent="0.25">
      <c r="A44" s="516" t="s">
        <v>166</v>
      </c>
      <c r="B44" s="322">
        <v>7</v>
      </c>
      <c r="C44" s="29" t="s">
        <v>69</v>
      </c>
      <c r="D44" s="237">
        <v>0</v>
      </c>
      <c r="E44" s="235">
        <v>0.15</v>
      </c>
      <c r="F44" s="235">
        <v>0.26</v>
      </c>
      <c r="G44" s="235">
        <v>0.28999999999999998</v>
      </c>
      <c r="H44" s="235">
        <v>0.3</v>
      </c>
      <c r="I44" s="30"/>
      <c r="J44" s="30"/>
      <c r="K44" s="30"/>
      <c r="L44" s="30"/>
      <c r="M44" s="30"/>
      <c r="N44" s="30"/>
      <c r="O44" s="30"/>
      <c r="P44" s="74">
        <f t="shared" si="3"/>
        <v>1</v>
      </c>
      <c r="Q44" s="342" t="s">
        <v>167</v>
      </c>
      <c r="R44" s="333"/>
      <c r="S44" s="333"/>
      <c r="T44" s="333"/>
      <c r="U44" s="333"/>
      <c r="V44" s="333"/>
      <c r="W44" s="333"/>
      <c r="X44" s="343"/>
      <c r="Y44" s="342" t="s">
        <v>168</v>
      </c>
      <c r="Z44" s="333"/>
      <c r="AA44" s="333"/>
      <c r="AB44" s="333"/>
      <c r="AC44" s="333"/>
      <c r="AD44" s="333"/>
      <c r="AE44" s="560"/>
    </row>
    <row r="45" spans="1:41" ht="28.5" customHeight="1" x14ac:dyDescent="0.25">
      <c r="A45" s="507"/>
      <c r="B45" s="322"/>
      <c r="C45" s="27" t="s">
        <v>74</v>
      </c>
      <c r="D45" s="208">
        <v>0</v>
      </c>
      <c r="E45" s="208">
        <v>0.05</v>
      </c>
      <c r="F45" s="208">
        <v>0.1</v>
      </c>
      <c r="G45" s="233" t="s">
        <v>43</v>
      </c>
      <c r="H45" s="233" t="s">
        <v>43</v>
      </c>
      <c r="I45" s="28"/>
      <c r="J45" s="28"/>
      <c r="K45" s="28"/>
      <c r="L45" s="28"/>
      <c r="M45" s="28"/>
      <c r="N45" s="28"/>
      <c r="O45" s="28"/>
      <c r="P45" s="74">
        <f t="shared" si="3"/>
        <v>0.15000000000000002</v>
      </c>
      <c r="Q45" s="334"/>
      <c r="R45" s="335"/>
      <c r="S45" s="335"/>
      <c r="T45" s="335"/>
      <c r="U45" s="335"/>
      <c r="V45" s="335"/>
      <c r="W45" s="335"/>
      <c r="X45" s="344"/>
      <c r="Y45" s="334"/>
      <c r="Z45" s="335"/>
      <c r="AA45" s="335"/>
      <c r="AB45" s="335"/>
      <c r="AC45" s="335"/>
      <c r="AD45" s="335"/>
      <c r="AE45" s="561"/>
    </row>
    <row r="46" spans="1:41" ht="28.5" customHeight="1" x14ac:dyDescent="0.25">
      <c r="A46" s="499" t="s">
        <v>169</v>
      </c>
      <c r="B46" s="322">
        <v>5</v>
      </c>
      <c r="C46" s="29" t="s">
        <v>69</v>
      </c>
      <c r="D46" s="237">
        <v>0</v>
      </c>
      <c r="E46" s="235">
        <v>0</v>
      </c>
      <c r="F46" s="235">
        <v>0</v>
      </c>
      <c r="G46" s="235">
        <v>1</v>
      </c>
      <c r="H46" s="235">
        <v>0</v>
      </c>
      <c r="I46" s="30"/>
      <c r="J46" s="30"/>
      <c r="K46" s="30"/>
      <c r="L46" s="30"/>
      <c r="M46" s="30"/>
      <c r="N46" s="30"/>
      <c r="O46" s="30"/>
      <c r="P46" s="74">
        <f t="shared" si="3"/>
        <v>1</v>
      </c>
      <c r="Q46" s="342" t="s">
        <v>170</v>
      </c>
      <c r="R46" s="333"/>
      <c r="S46" s="333"/>
      <c r="T46" s="333"/>
      <c r="U46" s="333"/>
      <c r="V46" s="333"/>
      <c r="W46" s="333"/>
      <c r="X46" s="343"/>
      <c r="Y46" s="342" t="s">
        <v>171</v>
      </c>
      <c r="Z46" s="333"/>
      <c r="AA46" s="333"/>
      <c r="AB46" s="333"/>
      <c r="AC46" s="333"/>
      <c r="AD46" s="333"/>
      <c r="AE46" s="560"/>
    </row>
    <row r="47" spans="1:41" ht="51" customHeight="1" x14ac:dyDescent="0.25">
      <c r="A47" s="500"/>
      <c r="B47" s="322"/>
      <c r="C47" s="27" t="s">
        <v>74</v>
      </c>
      <c r="D47" s="208">
        <v>0</v>
      </c>
      <c r="E47" s="208">
        <v>0.1</v>
      </c>
      <c r="F47" s="208">
        <v>0.3</v>
      </c>
      <c r="G47" s="233" t="s">
        <v>43</v>
      </c>
      <c r="H47" s="233" t="s">
        <v>43</v>
      </c>
      <c r="I47" s="28"/>
      <c r="J47" s="28"/>
      <c r="K47" s="28"/>
      <c r="L47" s="28"/>
      <c r="M47" s="28"/>
      <c r="N47" s="28"/>
      <c r="O47" s="28"/>
      <c r="P47" s="74">
        <f t="shared" si="3"/>
        <v>0.4</v>
      </c>
      <c r="Q47" s="334"/>
      <c r="R47" s="335"/>
      <c r="S47" s="335"/>
      <c r="T47" s="335"/>
      <c r="U47" s="335"/>
      <c r="V47" s="335"/>
      <c r="W47" s="335"/>
      <c r="X47" s="344"/>
      <c r="Y47" s="334"/>
      <c r="Z47" s="335"/>
      <c r="AA47" s="335"/>
      <c r="AB47" s="335"/>
      <c r="AC47" s="335"/>
      <c r="AD47" s="335"/>
      <c r="AE47" s="561"/>
    </row>
    <row r="48" spans="1:41" ht="15" customHeight="1" x14ac:dyDescent="0.25">
      <c r="A48" s="1" t="s">
        <v>102</v>
      </c>
    </row>
    <row r="51" spans="7:7" x14ac:dyDescent="0.25">
      <c r="G51" s="225"/>
    </row>
  </sheetData>
  <mergeCells count="80">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A20:AE20"/>
    <mergeCell ref="A28:AE28"/>
    <mergeCell ref="A29:A30"/>
    <mergeCell ref="B29:C30"/>
    <mergeCell ref="D29:O29"/>
    <mergeCell ref="P29:P30"/>
    <mergeCell ref="Q29:X30"/>
    <mergeCell ref="Y29:AE30"/>
    <mergeCell ref="B31:C31"/>
    <mergeCell ref="Q31:X31"/>
    <mergeCell ref="Y31:AE31"/>
    <mergeCell ref="A33:AE33"/>
    <mergeCell ref="A34:A35"/>
    <mergeCell ref="B34:B35"/>
    <mergeCell ref="C34:C35"/>
    <mergeCell ref="D34:P34"/>
    <mergeCell ref="Q34:AE34"/>
    <mergeCell ref="Q35:T35"/>
    <mergeCell ref="U35:X35"/>
    <mergeCell ref="Y35:AB35"/>
    <mergeCell ref="AC35:AE35"/>
    <mergeCell ref="A36:A37"/>
    <mergeCell ref="B36:B37"/>
    <mergeCell ref="Q36:T37"/>
    <mergeCell ref="U36:X37"/>
    <mergeCell ref="Y36:AB37"/>
    <mergeCell ref="A40:A41"/>
    <mergeCell ref="B40:B41"/>
    <mergeCell ref="C40:C41"/>
    <mergeCell ref="D40:P40"/>
    <mergeCell ref="Q40:AE40"/>
    <mergeCell ref="Q41:X41"/>
    <mergeCell ref="Y41:AE41"/>
    <mergeCell ref="B21:O21"/>
    <mergeCell ref="P21:AE21"/>
    <mergeCell ref="A46:A47"/>
    <mergeCell ref="B46:B47"/>
    <mergeCell ref="Q46:X47"/>
    <mergeCell ref="Y46:AE47"/>
    <mergeCell ref="A42:A43"/>
    <mergeCell ref="B42:B43"/>
    <mergeCell ref="Q42:X43"/>
    <mergeCell ref="Y42:AE43"/>
    <mergeCell ref="A44:A45"/>
    <mergeCell ref="B44:B45"/>
    <mergeCell ref="Q44:X45"/>
    <mergeCell ref="Y44:AE45"/>
    <mergeCell ref="AC36:AE37"/>
    <mergeCell ref="A39:AE39"/>
  </mergeCells>
  <dataValidations count="3">
    <dataValidation type="list" allowBlank="1" showInputMessage="1" showErrorMessage="1" sqref="C7:C9" xr:uid="{5840C3C4-4FC6-4F2E-B3A4-52CA05597C30}">
      <formula1>$B$21:$M$21</formula1>
    </dataValidation>
    <dataValidation type="textLength" operator="lessThanOrEqual" allowBlank="1" showInputMessage="1" showErrorMessage="1" errorTitle="Máximo 2.000 caracteres" error="Máximo 2.000 caracteres" promptTitle="2.000 caracteres" sqref="Q31:Q32" xr:uid="{00000000-0002-0000-0500-000001000000}">
      <formula1>2000</formula1>
    </dataValidation>
    <dataValidation type="textLength" operator="lessThanOrEqual" allowBlank="1" showInputMessage="1" showErrorMessage="1" errorTitle="Máximo 2.000 caracteres" error="Máximo 2.000 caracteres" sqref="AC36 Q36 Y36 Q44 Q42 Q46 U36" xr:uid="{00000000-0002-0000-0500-000002000000}">
      <formula1>2000</formula1>
    </dataValidation>
  </dataValidations>
  <pageMargins left="0.31496062992125984" right="0.31496062992125984" top="0.74803149606299213" bottom="0.74803149606299213" header="0.31496062992125984" footer="0.31496062992125984"/>
  <pageSetup scale="20" orientation="landscape" r:id="rId1"/>
  <headerFooter>
    <oddFooter>&amp;C_x000D_&amp;1#&amp;"Calibri"&amp;10&amp;K000000 Información Pública Clasificada</oddFooter>
  </headerFooter>
  <colBreaks count="1" manualBreakCount="1">
    <brk id="31" max="47"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A1:AO45"/>
  <sheetViews>
    <sheetView zoomScale="60" zoomScaleNormal="60" workbookViewId="0">
      <selection activeCell="B1" sqref="B1:AA1"/>
    </sheetView>
  </sheetViews>
  <sheetFormatPr baseColWidth="10" defaultColWidth="10.85546875" defaultRowHeight="15" x14ac:dyDescent="0.25"/>
  <cols>
    <col min="1" max="1" width="38.42578125" style="1" customWidth="1"/>
    <col min="2" max="2" width="20.42578125" style="1" customWidth="1"/>
    <col min="3" max="14" width="20.7109375" style="1" customWidth="1"/>
    <col min="15" max="15" width="20.42578125" style="1" customWidth="1"/>
    <col min="16" max="16" width="32.42578125" style="1" customWidth="1"/>
    <col min="17" max="17" width="27.42578125" style="1" bestFit="1" customWidth="1"/>
    <col min="18" max="27" width="18.140625" style="1" customWidth="1"/>
    <col min="28" max="28" width="22.7109375" style="1" customWidth="1"/>
    <col min="29" max="29" width="20.42578125" style="1" bestFit="1" customWidth="1"/>
    <col min="30" max="30" width="19.42578125" style="1" customWidth="1"/>
    <col min="31" max="31" width="20.42578125" style="1" customWidth="1"/>
    <col min="32" max="32" width="22.85546875" style="1" customWidth="1"/>
    <col min="33" max="33" width="18.42578125" style="1" bestFit="1" customWidth="1"/>
    <col min="34" max="34" width="8.42578125" style="1" customWidth="1"/>
    <col min="35" max="35" width="18.42578125" style="1" bestFit="1" customWidth="1"/>
    <col min="36" max="36" width="5.7109375" style="1" customWidth="1"/>
    <col min="37" max="37" width="18.42578125" style="1" bestFit="1" customWidth="1"/>
    <col min="38" max="38" width="4.7109375" style="1" customWidth="1"/>
    <col min="39" max="39" width="23" style="1" bestFit="1" customWidth="1"/>
    <col min="40" max="40" width="10.85546875" style="1"/>
    <col min="41" max="41" width="18.42578125" style="1" bestFit="1" customWidth="1"/>
    <col min="42" max="42" width="16.140625" style="1" customWidth="1"/>
    <col min="43" max="16384" width="10.85546875" style="1"/>
  </cols>
  <sheetData>
    <row r="1" spans="1:31" ht="32.25" customHeight="1" thickBot="1" x14ac:dyDescent="0.3">
      <c r="A1" s="425"/>
      <c r="B1" s="428" t="s">
        <v>0</v>
      </c>
      <c r="C1" s="429"/>
      <c r="D1" s="429"/>
      <c r="E1" s="429"/>
      <c r="F1" s="429"/>
      <c r="G1" s="429"/>
      <c r="H1" s="429"/>
      <c r="I1" s="429"/>
      <c r="J1" s="429"/>
      <c r="K1" s="429"/>
      <c r="L1" s="429"/>
      <c r="M1" s="429"/>
      <c r="N1" s="429"/>
      <c r="O1" s="429"/>
      <c r="P1" s="429"/>
      <c r="Q1" s="429"/>
      <c r="R1" s="429"/>
      <c r="S1" s="429"/>
      <c r="T1" s="429"/>
      <c r="U1" s="429"/>
      <c r="V1" s="429"/>
      <c r="W1" s="429"/>
      <c r="X1" s="429"/>
      <c r="Y1" s="429"/>
      <c r="Z1" s="429"/>
      <c r="AA1" s="430"/>
      <c r="AB1" s="437" t="s">
        <v>1</v>
      </c>
      <c r="AC1" s="438"/>
      <c r="AD1" s="438"/>
      <c r="AE1" s="439"/>
    </row>
    <row r="2" spans="1:31" ht="30.75" customHeight="1" thickBot="1" x14ac:dyDescent="0.3">
      <c r="A2" s="426"/>
      <c r="B2" s="428" t="s">
        <v>2</v>
      </c>
      <c r="C2" s="429"/>
      <c r="D2" s="429"/>
      <c r="E2" s="429"/>
      <c r="F2" s="429"/>
      <c r="G2" s="429"/>
      <c r="H2" s="429"/>
      <c r="I2" s="429"/>
      <c r="J2" s="429"/>
      <c r="K2" s="429"/>
      <c r="L2" s="429"/>
      <c r="M2" s="429"/>
      <c r="N2" s="429"/>
      <c r="O2" s="429"/>
      <c r="P2" s="429"/>
      <c r="Q2" s="429"/>
      <c r="R2" s="429"/>
      <c r="S2" s="429"/>
      <c r="T2" s="429"/>
      <c r="U2" s="429"/>
      <c r="V2" s="429"/>
      <c r="W2" s="429"/>
      <c r="X2" s="429"/>
      <c r="Y2" s="429"/>
      <c r="Z2" s="429"/>
      <c r="AA2" s="430"/>
      <c r="AB2" s="437" t="s">
        <v>3</v>
      </c>
      <c r="AC2" s="438"/>
      <c r="AD2" s="438"/>
      <c r="AE2" s="439"/>
    </row>
    <row r="3" spans="1:31" ht="24" customHeight="1" thickBot="1" x14ac:dyDescent="0.3">
      <c r="A3" s="426"/>
      <c r="B3" s="431" t="s">
        <v>4</v>
      </c>
      <c r="C3" s="432"/>
      <c r="D3" s="432"/>
      <c r="E3" s="432"/>
      <c r="F3" s="432"/>
      <c r="G3" s="432"/>
      <c r="H3" s="432"/>
      <c r="I3" s="432"/>
      <c r="J3" s="432"/>
      <c r="K3" s="432"/>
      <c r="L3" s="432"/>
      <c r="M3" s="432"/>
      <c r="N3" s="432"/>
      <c r="O3" s="432"/>
      <c r="P3" s="432"/>
      <c r="Q3" s="432"/>
      <c r="R3" s="432"/>
      <c r="S3" s="432"/>
      <c r="T3" s="432"/>
      <c r="U3" s="432"/>
      <c r="V3" s="432"/>
      <c r="W3" s="432"/>
      <c r="X3" s="432"/>
      <c r="Y3" s="432"/>
      <c r="Z3" s="432"/>
      <c r="AA3" s="433"/>
      <c r="AB3" s="437" t="s">
        <v>5</v>
      </c>
      <c r="AC3" s="438"/>
      <c r="AD3" s="438"/>
      <c r="AE3" s="439"/>
    </row>
    <row r="4" spans="1:31" ht="21.75" customHeight="1" thickBot="1" x14ac:dyDescent="0.3">
      <c r="A4" s="427"/>
      <c r="B4" s="434"/>
      <c r="C4" s="435"/>
      <c r="D4" s="435"/>
      <c r="E4" s="435"/>
      <c r="F4" s="435"/>
      <c r="G4" s="435"/>
      <c r="H4" s="435"/>
      <c r="I4" s="435"/>
      <c r="J4" s="435"/>
      <c r="K4" s="435"/>
      <c r="L4" s="435"/>
      <c r="M4" s="435"/>
      <c r="N4" s="435"/>
      <c r="O4" s="435"/>
      <c r="P4" s="435"/>
      <c r="Q4" s="435"/>
      <c r="R4" s="435"/>
      <c r="S4" s="435"/>
      <c r="T4" s="435"/>
      <c r="U4" s="435"/>
      <c r="V4" s="435"/>
      <c r="W4" s="435"/>
      <c r="X4" s="435"/>
      <c r="Y4" s="435"/>
      <c r="Z4" s="435"/>
      <c r="AA4" s="436"/>
      <c r="AB4" s="440" t="s">
        <v>6</v>
      </c>
      <c r="AC4" s="441"/>
      <c r="AD4" s="441"/>
      <c r="AE4" s="442"/>
    </row>
    <row r="5" spans="1:31" ht="9" customHeight="1" thickBot="1" x14ac:dyDescent="0.3">
      <c r="A5" s="2"/>
      <c r="B5" s="69"/>
      <c r="C5" s="70"/>
      <c r="D5" s="3"/>
      <c r="E5" s="3"/>
      <c r="F5" s="3"/>
      <c r="G5" s="3"/>
      <c r="H5" s="3"/>
      <c r="I5" s="3"/>
      <c r="J5" s="3"/>
      <c r="K5" s="3"/>
      <c r="L5" s="3"/>
      <c r="M5" s="3"/>
      <c r="N5" s="3"/>
      <c r="O5" s="3"/>
      <c r="P5" s="3"/>
      <c r="Q5" s="3"/>
      <c r="R5" s="3"/>
      <c r="S5" s="3"/>
      <c r="T5" s="3"/>
      <c r="U5" s="3"/>
      <c r="V5" s="3"/>
      <c r="W5" s="3"/>
      <c r="X5" s="3"/>
      <c r="Y5" s="3"/>
      <c r="Z5" s="4"/>
      <c r="AA5" s="3"/>
      <c r="AB5" s="3"/>
      <c r="AD5" s="6"/>
      <c r="AE5" s="7"/>
    </row>
    <row r="6" spans="1:31" ht="9" customHeight="1" x14ac:dyDescent="0.25">
      <c r="A6" s="5"/>
      <c r="B6" s="3"/>
      <c r="C6" s="3"/>
      <c r="D6" s="3"/>
      <c r="E6" s="3"/>
      <c r="F6" s="3"/>
      <c r="G6" s="3"/>
      <c r="H6" s="3"/>
      <c r="I6" s="3"/>
      <c r="J6" s="3"/>
      <c r="K6" s="3"/>
      <c r="L6" s="3"/>
      <c r="M6" s="3"/>
      <c r="N6" s="3"/>
      <c r="O6" s="3"/>
      <c r="P6" s="3"/>
      <c r="Q6" s="3"/>
      <c r="R6" s="3"/>
      <c r="S6" s="3"/>
      <c r="T6" s="3"/>
      <c r="U6" s="3"/>
      <c r="V6" s="3"/>
      <c r="W6" s="3"/>
      <c r="X6" s="3"/>
      <c r="Y6" s="3"/>
      <c r="Z6" s="4"/>
      <c r="AA6" s="3"/>
      <c r="AB6" s="3"/>
      <c r="AD6" s="6"/>
      <c r="AE6" s="7"/>
    </row>
    <row r="7" spans="1:31" ht="15" customHeight="1" x14ac:dyDescent="0.25">
      <c r="A7" s="382" t="s">
        <v>7</v>
      </c>
      <c r="B7" s="383"/>
      <c r="C7" s="420" t="s">
        <v>8</v>
      </c>
      <c r="D7" s="382" t="s">
        <v>9</v>
      </c>
      <c r="E7" s="388"/>
      <c r="F7" s="388"/>
      <c r="G7" s="388"/>
      <c r="H7" s="383"/>
      <c r="I7" s="412">
        <v>45386</v>
      </c>
      <c r="J7" s="413"/>
      <c r="K7" s="382" t="s">
        <v>10</v>
      </c>
      <c r="L7" s="383"/>
      <c r="M7" s="404" t="s">
        <v>11</v>
      </c>
      <c r="N7" s="405"/>
      <c r="O7" s="393"/>
      <c r="P7" s="394"/>
      <c r="Q7" s="3"/>
      <c r="R7" s="3"/>
      <c r="S7" s="3"/>
      <c r="T7" s="3"/>
      <c r="U7" s="3"/>
      <c r="V7" s="3"/>
      <c r="W7" s="3"/>
      <c r="X7" s="3"/>
      <c r="Y7" s="3"/>
      <c r="Z7" s="4"/>
      <c r="AA7" s="3"/>
      <c r="AB7" s="3"/>
      <c r="AD7" s="6"/>
      <c r="AE7" s="7"/>
    </row>
    <row r="8" spans="1:31" ht="15" customHeight="1" x14ac:dyDescent="0.25">
      <c r="A8" s="384"/>
      <c r="B8" s="385"/>
      <c r="C8" s="421"/>
      <c r="D8" s="384"/>
      <c r="E8" s="389"/>
      <c r="F8" s="389"/>
      <c r="G8" s="389"/>
      <c r="H8" s="385"/>
      <c r="I8" s="414"/>
      <c r="J8" s="415"/>
      <c r="K8" s="384"/>
      <c r="L8" s="385"/>
      <c r="M8" s="423" t="s">
        <v>12</v>
      </c>
      <c r="N8" s="424"/>
      <c r="O8" s="406"/>
      <c r="P8" s="407"/>
      <c r="Q8" s="3"/>
      <c r="R8" s="3"/>
      <c r="S8" s="3"/>
      <c r="T8" s="3"/>
      <c r="U8" s="3"/>
      <c r="V8" s="3"/>
      <c r="W8" s="3"/>
      <c r="X8" s="3"/>
      <c r="Y8" s="3"/>
      <c r="Z8" s="4"/>
      <c r="AA8" s="3"/>
      <c r="AB8" s="3"/>
      <c r="AD8" s="6"/>
      <c r="AE8" s="7"/>
    </row>
    <row r="9" spans="1:31" ht="15.75" customHeight="1" x14ac:dyDescent="0.25">
      <c r="A9" s="386"/>
      <c r="B9" s="387"/>
      <c r="C9" s="422"/>
      <c r="D9" s="386"/>
      <c r="E9" s="390"/>
      <c r="F9" s="390"/>
      <c r="G9" s="390"/>
      <c r="H9" s="387"/>
      <c r="I9" s="416"/>
      <c r="J9" s="417"/>
      <c r="K9" s="386"/>
      <c r="L9" s="387"/>
      <c r="M9" s="408" t="s">
        <v>13</v>
      </c>
      <c r="N9" s="409"/>
      <c r="O9" s="410" t="s">
        <v>14</v>
      </c>
      <c r="P9" s="411"/>
      <c r="Q9" s="3"/>
      <c r="R9" s="3"/>
      <c r="S9" s="3"/>
      <c r="T9" s="3"/>
      <c r="U9" s="3"/>
      <c r="V9" s="3"/>
      <c r="W9" s="3"/>
      <c r="X9" s="3"/>
      <c r="Y9" s="3"/>
      <c r="Z9" s="4"/>
      <c r="AA9" s="3"/>
      <c r="AB9" s="3"/>
      <c r="AD9" s="6"/>
      <c r="AE9" s="7"/>
    </row>
    <row r="10" spans="1:31" ht="15" customHeight="1" x14ac:dyDescent="0.25">
      <c r="A10" s="60"/>
      <c r="B10" s="61"/>
      <c r="C10" s="61"/>
      <c r="D10" s="8"/>
      <c r="E10" s="8"/>
      <c r="F10" s="8"/>
      <c r="G10" s="8"/>
      <c r="H10" s="8"/>
      <c r="I10" s="57"/>
      <c r="J10" s="57"/>
      <c r="K10" s="8"/>
      <c r="L10" s="8"/>
      <c r="M10" s="58"/>
      <c r="N10" s="58"/>
      <c r="O10" s="59"/>
      <c r="P10" s="59"/>
      <c r="Q10" s="61"/>
      <c r="R10" s="61"/>
      <c r="S10" s="61"/>
      <c r="T10" s="61"/>
      <c r="U10" s="61"/>
      <c r="V10" s="61"/>
      <c r="W10" s="61"/>
      <c r="X10" s="61"/>
      <c r="Y10" s="61"/>
      <c r="Z10" s="62"/>
      <c r="AA10" s="61"/>
      <c r="AB10" s="61"/>
      <c r="AD10" s="63"/>
      <c r="AE10" s="64"/>
    </row>
    <row r="11" spans="1:31" ht="15" customHeight="1" x14ac:dyDescent="0.25">
      <c r="A11" s="382" t="s">
        <v>15</v>
      </c>
      <c r="B11" s="383"/>
      <c r="C11" s="354" t="s">
        <v>16</v>
      </c>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6"/>
    </row>
    <row r="12" spans="1:31" ht="15" customHeight="1" x14ac:dyDescent="0.25">
      <c r="A12" s="384"/>
      <c r="B12" s="385"/>
      <c r="C12" s="395"/>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7"/>
    </row>
    <row r="13" spans="1:31" ht="15" customHeight="1" thickBot="1" x14ac:dyDescent="0.3">
      <c r="A13" s="386"/>
      <c r="B13" s="387"/>
      <c r="C13" s="398"/>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400"/>
    </row>
    <row r="14" spans="1:31" ht="9" customHeight="1" thickBot="1" x14ac:dyDescent="0.3">
      <c r="A14" s="10"/>
      <c r="B14" s="11"/>
      <c r="C14" s="12"/>
      <c r="D14" s="12"/>
      <c r="E14" s="12"/>
      <c r="F14" s="12"/>
      <c r="G14" s="12"/>
      <c r="H14" s="12"/>
      <c r="I14" s="12"/>
      <c r="J14" s="12"/>
      <c r="K14" s="12"/>
      <c r="L14" s="12"/>
      <c r="M14" s="13"/>
      <c r="N14" s="13"/>
      <c r="O14" s="13"/>
      <c r="P14" s="13"/>
      <c r="Q14" s="13"/>
      <c r="R14" s="14"/>
      <c r="S14" s="14"/>
      <c r="T14" s="14"/>
      <c r="U14" s="14"/>
      <c r="V14" s="14"/>
      <c r="W14" s="14"/>
      <c r="X14" s="14"/>
      <c r="Y14" s="8"/>
      <c r="Z14" s="8"/>
      <c r="AA14" s="8"/>
      <c r="AB14" s="8"/>
      <c r="AD14" s="8"/>
      <c r="AE14" s="9"/>
    </row>
    <row r="15" spans="1:31" ht="39" customHeight="1" thickBot="1" x14ac:dyDescent="0.3">
      <c r="A15" s="391" t="s">
        <v>17</v>
      </c>
      <c r="B15" s="392"/>
      <c r="C15" s="401" t="s">
        <v>18</v>
      </c>
      <c r="D15" s="402"/>
      <c r="E15" s="402"/>
      <c r="F15" s="402"/>
      <c r="G15" s="402"/>
      <c r="H15" s="402"/>
      <c r="I15" s="402"/>
      <c r="J15" s="402"/>
      <c r="K15" s="403"/>
      <c r="L15" s="418" t="s">
        <v>19</v>
      </c>
      <c r="M15" s="451"/>
      <c r="N15" s="451"/>
      <c r="O15" s="451"/>
      <c r="P15" s="451"/>
      <c r="Q15" s="419"/>
      <c r="R15" s="452" t="s">
        <v>20</v>
      </c>
      <c r="S15" s="453"/>
      <c r="T15" s="453"/>
      <c r="U15" s="453"/>
      <c r="V15" s="453"/>
      <c r="W15" s="453"/>
      <c r="X15" s="454"/>
      <c r="Y15" s="418" t="s">
        <v>21</v>
      </c>
      <c r="Z15" s="419"/>
      <c r="AA15" s="443" t="s">
        <v>22</v>
      </c>
      <c r="AB15" s="444"/>
      <c r="AC15" s="444"/>
      <c r="AD15" s="444"/>
      <c r="AE15" s="445"/>
    </row>
    <row r="16" spans="1:31" ht="9" customHeight="1" thickBot="1" x14ac:dyDescent="0.3">
      <c r="A16" s="5"/>
      <c r="B16" s="3"/>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D16" s="6"/>
      <c r="AE16" s="7"/>
    </row>
    <row r="17" spans="1:41" s="15" customFormat="1" ht="37.5" customHeight="1" thickBot="1" x14ac:dyDescent="0.3">
      <c r="A17" s="391" t="s">
        <v>23</v>
      </c>
      <c r="B17" s="392"/>
      <c r="C17" s="443" t="s">
        <v>172</v>
      </c>
      <c r="D17" s="444"/>
      <c r="E17" s="444"/>
      <c r="F17" s="444"/>
      <c r="G17" s="444"/>
      <c r="H17" s="444"/>
      <c r="I17" s="444"/>
      <c r="J17" s="444"/>
      <c r="K17" s="444"/>
      <c r="L17" s="444"/>
      <c r="M17" s="444"/>
      <c r="N17" s="444"/>
      <c r="O17" s="444"/>
      <c r="P17" s="444"/>
      <c r="Q17" s="444"/>
      <c r="R17" s="444"/>
      <c r="S17" s="444"/>
      <c r="T17" s="444"/>
      <c r="U17" s="444"/>
      <c r="V17" s="444"/>
      <c r="W17" s="444"/>
      <c r="X17" s="444"/>
      <c r="Y17" s="444"/>
      <c r="Z17" s="444"/>
      <c r="AA17" s="444"/>
      <c r="AB17" s="444"/>
      <c r="AC17" s="444"/>
      <c r="AD17" s="444"/>
      <c r="AE17" s="445"/>
    </row>
    <row r="18" spans="1:41" ht="16.5" customHeight="1" x14ac:dyDescent="0.25">
      <c r="A18" s="16"/>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D18" s="17"/>
      <c r="AE18" s="18"/>
    </row>
    <row r="19" spans="1:41" ht="32.1" customHeight="1" x14ac:dyDescent="0.25">
      <c r="A19" s="456" t="s">
        <v>25</v>
      </c>
      <c r="B19" s="457"/>
      <c r="C19" s="457"/>
      <c r="D19" s="457"/>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8"/>
      <c r="AF19" s="140"/>
      <c r="AG19" s="140"/>
      <c r="AH19" s="140"/>
      <c r="AI19" s="140"/>
      <c r="AJ19" s="140"/>
      <c r="AK19" s="140"/>
      <c r="AL19" s="140"/>
      <c r="AM19" s="140"/>
      <c r="AN19" s="140"/>
      <c r="AO19" s="140"/>
    </row>
    <row r="20" spans="1:41" ht="32.1" customHeight="1" thickBot="1" x14ac:dyDescent="0.3">
      <c r="A20" s="141" t="s">
        <v>26</v>
      </c>
      <c r="B20" s="448" t="s">
        <v>27</v>
      </c>
      <c r="C20" s="449"/>
      <c r="D20" s="449"/>
      <c r="E20" s="449"/>
      <c r="F20" s="449"/>
      <c r="G20" s="449"/>
      <c r="H20" s="449"/>
      <c r="I20" s="449"/>
      <c r="J20" s="449"/>
      <c r="K20" s="449"/>
      <c r="L20" s="449"/>
      <c r="M20" s="449"/>
      <c r="N20" s="449"/>
      <c r="O20" s="450"/>
      <c r="P20" s="457" t="s">
        <v>28</v>
      </c>
      <c r="Q20" s="457"/>
      <c r="R20" s="457"/>
      <c r="S20" s="457"/>
      <c r="T20" s="457"/>
      <c r="U20" s="457"/>
      <c r="V20" s="457"/>
      <c r="W20" s="457"/>
      <c r="X20" s="457"/>
      <c r="Y20" s="457"/>
      <c r="Z20" s="457"/>
      <c r="AA20" s="457"/>
      <c r="AB20" s="457"/>
      <c r="AC20" s="457"/>
      <c r="AD20" s="457"/>
      <c r="AE20" s="458"/>
      <c r="AF20" s="140"/>
      <c r="AG20" s="140"/>
      <c r="AH20" s="140"/>
      <c r="AI20" s="140"/>
      <c r="AJ20" s="140"/>
      <c r="AK20" s="140"/>
      <c r="AL20" s="140"/>
      <c r="AM20" s="140"/>
      <c r="AN20" s="140"/>
      <c r="AO20" s="140"/>
    </row>
    <row r="21" spans="1:41" ht="32.1" customHeight="1" thickBot="1" x14ac:dyDescent="0.3">
      <c r="A21" s="142" t="s">
        <v>43</v>
      </c>
      <c r="B21" s="141" t="s">
        <v>30</v>
      </c>
      <c r="C21" s="143" t="s">
        <v>31</v>
      </c>
      <c r="D21" s="143" t="s">
        <v>8</v>
      </c>
      <c r="E21" s="143" t="s">
        <v>32</v>
      </c>
      <c r="F21" s="143" t="s">
        <v>33</v>
      </c>
      <c r="G21" s="143" t="s">
        <v>34</v>
      </c>
      <c r="H21" s="143" t="s">
        <v>35</v>
      </c>
      <c r="I21" s="143" t="s">
        <v>36</v>
      </c>
      <c r="J21" s="143" t="s">
        <v>37</v>
      </c>
      <c r="K21" s="143" t="s">
        <v>38</v>
      </c>
      <c r="L21" s="143" t="s">
        <v>39</v>
      </c>
      <c r="M21" s="143" t="s">
        <v>40</v>
      </c>
      <c r="N21" s="143" t="s">
        <v>41</v>
      </c>
      <c r="O21" s="144" t="s">
        <v>42</v>
      </c>
      <c r="P21" s="145" t="s">
        <v>43</v>
      </c>
      <c r="Q21" s="141" t="s">
        <v>30</v>
      </c>
      <c r="R21" s="143" t="s">
        <v>31</v>
      </c>
      <c r="S21" s="143" t="s">
        <v>8</v>
      </c>
      <c r="T21" s="143" t="s">
        <v>32</v>
      </c>
      <c r="U21" s="143" t="s">
        <v>33</v>
      </c>
      <c r="V21" s="143" t="s">
        <v>34</v>
      </c>
      <c r="W21" s="143" t="s">
        <v>35</v>
      </c>
      <c r="X21" s="143" t="s">
        <v>36</v>
      </c>
      <c r="Y21" s="143" t="s">
        <v>37</v>
      </c>
      <c r="Z21" s="143" t="s">
        <v>38</v>
      </c>
      <c r="AA21" s="143" t="s">
        <v>39</v>
      </c>
      <c r="AB21" s="143" t="s">
        <v>40</v>
      </c>
      <c r="AC21" s="143" t="s">
        <v>41</v>
      </c>
      <c r="AD21" s="182" t="s">
        <v>44</v>
      </c>
      <c r="AE21" s="146" t="s">
        <v>45</v>
      </c>
      <c r="AF21" s="140"/>
      <c r="AG21" s="140"/>
      <c r="AH21" s="140"/>
      <c r="AI21" s="140"/>
      <c r="AJ21" s="140"/>
      <c r="AK21" s="140"/>
      <c r="AL21" s="140"/>
      <c r="AM21" s="140"/>
      <c r="AN21" s="140"/>
      <c r="AO21" s="140"/>
    </row>
    <row r="22" spans="1:41" ht="32.1" customHeight="1" x14ac:dyDescent="0.25">
      <c r="A22" s="147" t="s">
        <v>46</v>
      </c>
      <c r="B22" s="151">
        <v>191167996.25</v>
      </c>
      <c r="C22" s="149">
        <v>318518816.24000001</v>
      </c>
      <c r="D22" s="149">
        <v>1199429.25</v>
      </c>
      <c r="E22" s="148">
        <v>2</v>
      </c>
      <c r="F22" s="175">
        <v>0</v>
      </c>
      <c r="G22" s="175">
        <v>0</v>
      </c>
      <c r="H22" s="175">
        <v>0</v>
      </c>
      <c r="I22" s="175">
        <v>0</v>
      </c>
      <c r="J22" s="175">
        <v>0</v>
      </c>
      <c r="K22" s="175">
        <v>0</v>
      </c>
      <c r="L22" s="175">
        <v>0</v>
      </c>
      <c r="M22" s="175">
        <v>0</v>
      </c>
      <c r="N22" s="170">
        <f>SUM(B22:M22)</f>
        <v>510886243.74000001</v>
      </c>
      <c r="O22" s="150" t="s">
        <v>43</v>
      </c>
      <c r="P22" s="147" t="s">
        <v>47</v>
      </c>
      <c r="Q22" s="185">
        <v>1386226790</v>
      </c>
      <c r="R22" s="186">
        <v>-6075535</v>
      </c>
      <c r="S22" s="186">
        <f>60219520+9512243</f>
        <v>69731763</v>
      </c>
      <c r="T22" s="186">
        <v>17148000</v>
      </c>
      <c r="U22" s="186">
        <v>35690000</v>
      </c>
      <c r="V22" s="186">
        <v>0</v>
      </c>
      <c r="W22" s="186">
        <v>655063408</v>
      </c>
      <c r="X22" s="186">
        <v>403387282</v>
      </c>
      <c r="Y22" s="186">
        <v>0</v>
      </c>
      <c r="Z22" s="186">
        <v>0</v>
      </c>
      <c r="AA22" s="186">
        <v>0</v>
      </c>
      <c r="AB22" s="186">
        <v>0</v>
      </c>
      <c r="AC22" s="170">
        <f>SUM(Q22:AB22)</f>
        <v>2561171708</v>
      </c>
      <c r="AD22" s="183" t="s">
        <v>43</v>
      </c>
      <c r="AE22" s="154" t="s">
        <v>43</v>
      </c>
      <c r="AF22" s="140"/>
      <c r="AG22" s="140"/>
      <c r="AH22" s="140"/>
      <c r="AI22" s="140"/>
      <c r="AJ22" s="140"/>
      <c r="AK22" s="140"/>
      <c r="AL22" s="140"/>
      <c r="AM22" s="140"/>
      <c r="AN22" s="140"/>
      <c r="AO22" s="140"/>
    </row>
    <row r="23" spans="1:41" ht="32.1" customHeight="1" x14ac:dyDescent="0.25">
      <c r="A23" s="153" t="s">
        <v>48</v>
      </c>
      <c r="B23" s="175">
        <v>0</v>
      </c>
      <c r="C23" s="175">
        <v>0</v>
      </c>
      <c r="D23" s="175">
        <v>0</v>
      </c>
      <c r="E23" s="175">
        <v>0</v>
      </c>
      <c r="F23" s="175">
        <v>0</v>
      </c>
      <c r="G23" s="175">
        <v>0</v>
      </c>
      <c r="H23" s="175">
        <v>0</v>
      </c>
      <c r="I23" s="175">
        <v>0</v>
      </c>
      <c r="J23" s="175">
        <v>0</v>
      </c>
      <c r="K23" s="175">
        <v>0</v>
      </c>
      <c r="L23" s="175">
        <v>0</v>
      </c>
      <c r="M23" s="175">
        <v>0</v>
      </c>
      <c r="N23" s="170">
        <f t="shared" ref="N23:N25" si="0">SUM(B23:M23)</f>
        <v>0</v>
      </c>
      <c r="O23" s="150" t="s">
        <v>49</v>
      </c>
      <c r="P23" s="147" t="s">
        <v>50</v>
      </c>
      <c r="Q23" s="214">
        <v>618826462</v>
      </c>
      <c r="R23" s="188">
        <v>489682808</v>
      </c>
      <c r="S23" s="188">
        <v>217049833.38</v>
      </c>
      <c r="T23" s="188"/>
      <c r="U23" s="188"/>
      <c r="V23" s="188"/>
      <c r="W23" s="188"/>
      <c r="X23" s="188"/>
      <c r="Y23" s="188"/>
      <c r="Z23" s="188"/>
      <c r="AA23" s="188"/>
      <c r="AB23" s="188"/>
      <c r="AC23" s="170">
        <f t="shared" ref="AC23:AC25" si="1">SUM(Q23:AB23)</f>
        <v>1325559103.3800001</v>
      </c>
      <c r="AD23" s="224">
        <f>+AC23/(Q22+R22+S22)</f>
        <v>0.91425245135190636</v>
      </c>
      <c r="AE23" s="215">
        <f>+AC23/AC22</f>
        <v>0.51755963851994891</v>
      </c>
      <c r="AF23" s="140"/>
      <c r="AG23" s="140"/>
      <c r="AH23" s="140"/>
      <c r="AI23" s="140"/>
      <c r="AJ23" s="140"/>
      <c r="AK23" s="140"/>
      <c r="AL23" s="140"/>
      <c r="AM23" s="140"/>
      <c r="AN23" s="140"/>
      <c r="AO23" s="140"/>
    </row>
    <row r="24" spans="1:41" ht="32.1" customHeight="1" x14ac:dyDescent="0.25">
      <c r="A24" s="153" t="s">
        <v>52</v>
      </c>
      <c r="B24" s="175">
        <f>+B22-B23</f>
        <v>191167996.25</v>
      </c>
      <c r="C24" s="175">
        <f t="shared" ref="C24:M24" si="2">+C22-C23</f>
        <v>318518816.24000001</v>
      </c>
      <c r="D24" s="175">
        <f t="shared" si="2"/>
        <v>1199429.25</v>
      </c>
      <c r="E24" s="175">
        <f t="shared" si="2"/>
        <v>2</v>
      </c>
      <c r="F24" s="175">
        <f t="shared" si="2"/>
        <v>0</v>
      </c>
      <c r="G24" s="175">
        <f t="shared" si="2"/>
        <v>0</v>
      </c>
      <c r="H24" s="175">
        <f t="shared" si="2"/>
        <v>0</v>
      </c>
      <c r="I24" s="175">
        <f t="shared" si="2"/>
        <v>0</v>
      </c>
      <c r="J24" s="175">
        <f t="shared" si="2"/>
        <v>0</v>
      </c>
      <c r="K24" s="175">
        <f t="shared" si="2"/>
        <v>0</v>
      </c>
      <c r="L24" s="175">
        <f t="shared" si="2"/>
        <v>0</v>
      </c>
      <c r="M24" s="175">
        <f t="shared" si="2"/>
        <v>0</v>
      </c>
      <c r="N24" s="170">
        <f t="shared" si="0"/>
        <v>510886243.74000001</v>
      </c>
      <c r="O24" s="150" t="s">
        <v>43</v>
      </c>
      <c r="P24" s="153" t="s">
        <v>46</v>
      </c>
      <c r="Q24" s="187">
        <v>0</v>
      </c>
      <c r="R24" s="188">
        <v>7000000.0000000009</v>
      </c>
      <c r="S24" s="188">
        <f>344575263-1215107+9512243</f>
        <v>352872399</v>
      </c>
      <c r="T24" s="188">
        <f>346115263-1215107</f>
        <v>344900156</v>
      </c>
      <c r="U24" s="188">
        <f>358020343-1215107</f>
        <v>356805236</v>
      </c>
      <c r="V24" s="188">
        <f>169859892-1215107</f>
        <v>168644785</v>
      </c>
      <c r="W24" s="188">
        <f>134869892-1215107</f>
        <v>133654785</v>
      </c>
      <c r="X24" s="188">
        <v>140469892</v>
      </c>
      <c r="Y24" s="188">
        <v>134869892</v>
      </c>
      <c r="Z24" s="188">
        <v>140469892</v>
      </c>
      <c r="AA24" s="188">
        <v>134869892</v>
      </c>
      <c r="AB24" s="188">
        <v>646614779</v>
      </c>
      <c r="AC24" s="170">
        <f t="shared" si="1"/>
        <v>2561171708</v>
      </c>
      <c r="AD24" s="183" t="s">
        <v>43</v>
      </c>
      <c r="AE24" s="154" t="s">
        <v>43</v>
      </c>
      <c r="AF24" s="278"/>
      <c r="AG24" s="140"/>
      <c r="AH24" s="140"/>
      <c r="AI24" s="140"/>
      <c r="AJ24" s="140"/>
      <c r="AK24" s="140"/>
      <c r="AL24" s="140"/>
      <c r="AM24" s="140"/>
      <c r="AN24" s="140"/>
      <c r="AO24" s="140"/>
    </row>
    <row r="25" spans="1:41" ht="32.1" customHeight="1" x14ac:dyDescent="0.25">
      <c r="A25" s="141" t="s">
        <v>53</v>
      </c>
      <c r="B25" s="295">
        <v>208116567.99000001</v>
      </c>
      <c r="C25" s="295">
        <v>261541551</v>
      </c>
      <c r="D25" s="300">
        <v>35910964.25</v>
      </c>
      <c r="E25" s="156" t="s">
        <v>43</v>
      </c>
      <c r="F25" s="156" t="s">
        <v>43</v>
      </c>
      <c r="G25" s="156" t="s">
        <v>43</v>
      </c>
      <c r="H25" s="156" t="s">
        <v>43</v>
      </c>
      <c r="I25" s="156" t="s">
        <v>43</v>
      </c>
      <c r="J25" s="156" t="s">
        <v>43</v>
      </c>
      <c r="K25" s="156" t="s">
        <v>43</v>
      </c>
      <c r="L25" s="156" t="s">
        <v>43</v>
      </c>
      <c r="M25" s="156" t="s">
        <v>43</v>
      </c>
      <c r="N25" s="298">
        <f t="shared" si="0"/>
        <v>505569083.24000001</v>
      </c>
      <c r="O25" s="171">
        <f>+N25/N22</f>
        <v>0.98959228093307983</v>
      </c>
      <c r="P25" s="141" t="s">
        <v>53</v>
      </c>
      <c r="Q25" s="169">
        <v>0</v>
      </c>
      <c r="R25" s="176" t="s">
        <v>43</v>
      </c>
      <c r="S25" s="176">
        <v>197719252.66999999</v>
      </c>
      <c r="T25" s="176" t="s">
        <v>43</v>
      </c>
      <c r="U25" s="176" t="s">
        <v>43</v>
      </c>
      <c r="V25" s="176" t="s">
        <v>43</v>
      </c>
      <c r="W25" s="176" t="s">
        <v>43</v>
      </c>
      <c r="X25" s="176" t="s">
        <v>43</v>
      </c>
      <c r="Y25" s="176" t="s">
        <v>43</v>
      </c>
      <c r="Z25" s="176" t="s">
        <v>43</v>
      </c>
      <c r="AA25" s="176" t="s">
        <v>43</v>
      </c>
      <c r="AB25" s="176" t="s">
        <v>43</v>
      </c>
      <c r="AC25" s="298">
        <f t="shared" si="1"/>
        <v>197719252.66999999</v>
      </c>
      <c r="AD25" s="301">
        <f>+AC25/(Q24+R24+S24)</f>
        <v>0.54941488488535062</v>
      </c>
      <c r="AE25" s="216">
        <f>+AC25/AC24</f>
        <v>7.7198749327274691E-2</v>
      </c>
      <c r="AF25" s="140"/>
      <c r="AG25" s="140"/>
      <c r="AH25" s="140"/>
      <c r="AI25" s="140"/>
      <c r="AJ25" s="140"/>
      <c r="AK25" s="140"/>
      <c r="AL25" s="140"/>
      <c r="AM25" s="140"/>
      <c r="AN25" s="140"/>
      <c r="AO25" s="140"/>
    </row>
    <row r="26" spans="1:41" customFormat="1" ht="16.5" customHeight="1" x14ac:dyDescent="0.25"/>
    <row r="27" spans="1:41" ht="33.950000000000003" customHeight="1" x14ac:dyDescent="0.25">
      <c r="A27" s="377" t="s">
        <v>54</v>
      </c>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9"/>
    </row>
    <row r="28" spans="1:41" ht="15" customHeight="1" x14ac:dyDescent="0.25">
      <c r="A28" s="350" t="s">
        <v>55</v>
      </c>
      <c r="B28" s="352" t="s">
        <v>56</v>
      </c>
      <c r="C28" s="352"/>
      <c r="D28" s="352" t="s">
        <v>57</v>
      </c>
      <c r="E28" s="352"/>
      <c r="F28" s="352"/>
      <c r="G28" s="352"/>
      <c r="H28" s="352"/>
      <c r="I28" s="352"/>
      <c r="J28" s="352"/>
      <c r="K28" s="352"/>
      <c r="L28" s="352"/>
      <c r="M28" s="352"/>
      <c r="N28" s="352"/>
      <c r="O28" s="352"/>
      <c r="P28" s="352" t="s">
        <v>41</v>
      </c>
      <c r="Q28" s="352" t="s">
        <v>58</v>
      </c>
      <c r="R28" s="352"/>
      <c r="S28" s="352"/>
      <c r="T28" s="352"/>
      <c r="U28" s="352"/>
      <c r="V28" s="352"/>
      <c r="W28" s="352"/>
      <c r="X28" s="352"/>
      <c r="Y28" s="352" t="s">
        <v>59</v>
      </c>
      <c r="Z28" s="352"/>
      <c r="AA28" s="352"/>
      <c r="AB28" s="352"/>
      <c r="AC28" s="352"/>
      <c r="AD28" s="352"/>
      <c r="AE28" s="380"/>
    </row>
    <row r="29" spans="1:41" ht="27" customHeight="1" x14ac:dyDescent="0.25">
      <c r="A29" s="350"/>
      <c r="B29" s="352"/>
      <c r="C29" s="352"/>
      <c r="D29" s="68" t="s">
        <v>30</v>
      </c>
      <c r="E29" s="68" t="s">
        <v>31</v>
      </c>
      <c r="F29" s="68" t="s">
        <v>8</v>
      </c>
      <c r="G29" s="68" t="s">
        <v>32</v>
      </c>
      <c r="H29" s="68" t="s">
        <v>33</v>
      </c>
      <c r="I29" s="68" t="s">
        <v>34</v>
      </c>
      <c r="J29" s="68" t="s">
        <v>35</v>
      </c>
      <c r="K29" s="68" t="s">
        <v>36</v>
      </c>
      <c r="L29" s="68" t="s">
        <v>37</v>
      </c>
      <c r="M29" s="68" t="s">
        <v>38</v>
      </c>
      <c r="N29" s="68" t="s">
        <v>39</v>
      </c>
      <c r="O29" s="68" t="s">
        <v>40</v>
      </c>
      <c r="P29" s="352"/>
      <c r="Q29" s="352"/>
      <c r="R29" s="352"/>
      <c r="S29" s="352"/>
      <c r="T29" s="352"/>
      <c r="U29" s="352"/>
      <c r="V29" s="352"/>
      <c r="W29" s="352"/>
      <c r="X29" s="352"/>
      <c r="Y29" s="352"/>
      <c r="Z29" s="352"/>
      <c r="AA29" s="352"/>
      <c r="AB29" s="352"/>
      <c r="AC29" s="352"/>
      <c r="AD29" s="352"/>
      <c r="AE29" s="380"/>
    </row>
    <row r="30" spans="1:41" ht="62.25" customHeight="1" thickBot="1" x14ac:dyDescent="0.3">
      <c r="A30" s="72" t="s">
        <v>173</v>
      </c>
      <c r="B30" s="455"/>
      <c r="C30" s="455"/>
      <c r="D30" s="71"/>
      <c r="E30" s="71"/>
      <c r="F30" s="71"/>
      <c r="G30" s="71"/>
      <c r="H30" s="71"/>
      <c r="I30" s="71"/>
      <c r="J30" s="71"/>
      <c r="K30" s="71"/>
      <c r="L30" s="71"/>
      <c r="M30" s="71"/>
      <c r="N30" s="71"/>
      <c r="O30" s="71"/>
      <c r="P30" s="73">
        <f>SUM(D30:O30)</f>
        <v>0</v>
      </c>
      <c r="Q30" s="446"/>
      <c r="R30" s="446"/>
      <c r="S30" s="446"/>
      <c r="T30" s="446"/>
      <c r="U30" s="446"/>
      <c r="V30" s="446"/>
      <c r="W30" s="446"/>
      <c r="X30" s="446"/>
      <c r="Y30" s="446"/>
      <c r="Z30" s="446"/>
      <c r="AA30" s="446"/>
      <c r="AB30" s="446"/>
      <c r="AC30" s="446"/>
      <c r="AD30" s="446"/>
      <c r="AE30" s="447"/>
    </row>
    <row r="31" spans="1:41" ht="12" customHeight="1" thickBot="1" x14ac:dyDescent="0.3">
      <c r="A31" s="75"/>
      <c r="B31" s="76"/>
      <c r="C31" s="76"/>
      <c r="D31" s="8"/>
      <c r="E31" s="8"/>
      <c r="F31" s="8"/>
      <c r="G31" s="8"/>
      <c r="H31" s="8"/>
      <c r="I31" s="8"/>
      <c r="J31" s="8"/>
      <c r="K31" s="8"/>
      <c r="L31" s="8"/>
      <c r="M31" s="8"/>
      <c r="N31" s="8"/>
      <c r="O31" s="8"/>
      <c r="P31" s="77"/>
      <c r="Q31" s="78"/>
      <c r="R31" s="78"/>
      <c r="S31" s="78"/>
      <c r="T31" s="78"/>
      <c r="U31" s="78"/>
      <c r="V31" s="78"/>
      <c r="W31" s="78"/>
      <c r="X31" s="78"/>
      <c r="Y31" s="78"/>
      <c r="Z31" s="78"/>
      <c r="AA31" s="78"/>
      <c r="AB31" s="78"/>
      <c r="AC31" s="78"/>
      <c r="AD31" s="78"/>
      <c r="AE31" s="79"/>
    </row>
    <row r="32" spans="1:41" ht="45" customHeight="1" x14ac:dyDescent="0.25">
      <c r="A32" s="354" t="s">
        <v>60</v>
      </c>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6"/>
    </row>
    <row r="33" spans="1:41" ht="23.1" customHeight="1" x14ac:dyDescent="0.25">
      <c r="A33" s="350" t="s">
        <v>61</v>
      </c>
      <c r="B33" s="352" t="s">
        <v>62</v>
      </c>
      <c r="C33" s="352" t="s">
        <v>56</v>
      </c>
      <c r="D33" s="352" t="s">
        <v>63</v>
      </c>
      <c r="E33" s="352"/>
      <c r="F33" s="352"/>
      <c r="G33" s="352"/>
      <c r="H33" s="352"/>
      <c r="I33" s="352"/>
      <c r="J33" s="352"/>
      <c r="K33" s="352"/>
      <c r="L33" s="352"/>
      <c r="M33" s="352"/>
      <c r="N33" s="352"/>
      <c r="O33" s="352"/>
      <c r="P33" s="352"/>
      <c r="Q33" s="352" t="s">
        <v>64</v>
      </c>
      <c r="R33" s="352"/>
      <c r="S33" s="352"/>
      <c r="T33" s="352"/>
      <c r="U33" s="352"/>
      <c r="V33" s="352"/>
      <c r="W33" s="352"/>
      <c r="X33" s="352"/>
      <c r="Y33" s="352"/>
      <c r="Z33" s="352"/>
      <c r="AA33" s="352"/>
      <c r="AB33" s="352"/>
      <c r="AC33" s="352"/>
      <c r="AD33" s="352"/>
      <c r="AE33" s="380"/>
      <c r="AG33" s="20"/>
      <c r="AH33" s="20"/>
      <c r="AI33" s="20"/>
      <c r="AJ33" s="20"/>
      <c r="AK33" s="20"/>
      <c r="AL33" s="20"/>
      <c r="AM33" s="20"/>
      <c r="AN33" s="20"/>
      <c r="AO33" s="20"/>
    </row>
    <row r="34" spans="1:41" ht="27" customHeight="1" x14ac:dyDescent="0.25">
      <c r="A34" s="350"/>
      <c r="B34" s="352"/>
      <c r="C34" s="381"/>
      <c r="D34" s="68" t="s">
        <v>30</v>
      </c>
      <c r="E34" s="68" t="s">
        <v>31</v>
      </c>
      <c r="F34" s="68" t="s">
        <v>8</v>
      </c>
      <c r="G34" s="68" t="s">
        <v>32</v>
      </c>
      <c r="H34" s="68" t="s">
        <v>33</v>
      </c>
      <c r="I34" s="68" t="s">
        <v>34</v>
      </c>
      <c r="J34" s="68" t="s">
        <v>35</v>
      </c>
      <c r="K34" s="68" t="s">
        <v>36</v>
      </c>
      <c r="L34" s="68" t="s">
        <v>37</v>
      </c>
      <c r="M34" s="68" t="s">
        <v>38</v>
      </c>
      <c r="N34" s="68" t="s">
        <v>39</v>
      </c>
      <c r="O34" s="68" t="s">
        <v>40</v>
      </c>
      <c r="P34" s="68" t="s">
        <v>41</v>
      </c>
      <c r="Q34" s="323" t="s">
        <v>65</v>
      </c>
      <c r="R34" s="324"/>
      <c r="S34" s="324"/>
      <c r="T34" s="357"/>
      <c r="U34" s="352" t="s">
        <v>66</v>
      </c>
      <c r="V34" s="352"/>
      <c r="W34" s="352"/>
      <c r="X34" s="352"/>
      <c r="Y34" s="352" t="s">
        <v>67</v>
      </c>
      <c r="Z34" s="352"/>
      <c r="AA34" s="352"/>
      <c r="AB34" s="352"/>
      <c r="AC34" s="352" t="s">
        <v>68</v>
      </c>
      <c r="AD34" s="352"/>
      <c r="AE34" s="380"/>
      <c r="AG34" s="20"/>
      <c r="AH34" s="20"/>
      <c r="AI34" s="20"/>
      <c r="AJ34" s="20"/>
      <c r="AK34" s="20"/>
      <c r="AL34" s="20"/>
      <c r="AM34" s="20"/>
      <c r="AN34" s="20"/>
      <c r="AO34" s="20"/>
    </row>
    <row r="35" spans="1:41" ht="206.25" customHeight="1" x14ac:dyDescent="0.25">
      <c r="A35" s="345" t="s">
        <v>173</v>
      </c>
      <c r="B35" s="347">
        <v>15</v>
      </c>
      <c r="C35" s="242" t="s">
        <v>69</v>
      </c>
      <c r="D35" s="166">
        <v>4.2000000000000003E-2</v>
      </c>
      <c r="E35" s="166">
        <v>4.2000000000000003E-2</v>
      </c>
      <c r="F35" s="166">
        <v>4.2000000000000003E-2</v>
      </c>
      <c r="G35" s="166">
        <v>4.2000000000000003E-2</v>
      </c>
      <c r="H35" s="166">
        <v>4.2000000000000003E-2</v>
      </c>
      <c r="I35" s="21"/>
      <c r="J35" s="21"/>
      <c r="K35" s="21"/>
      <c r="L35" s="21"/>
      <c r="M35" s="21"/>
      <c r="N35" s="21"/>
      <c r="O35" s="21"/>
      <c r="P35" s="166">
        <f>SUM(D35:O35)</f>
        <v>0.21000000000000002</v>
      </c>
      <c r="Q35" s="603" t="s">
        <v>174</v>
      </c>
      <c r="R35" s="604"/>
      <c r="S35" s="604"/>
      <c r="T35" s="605"/>
      <c r="U35" s="598" t="s">
        <v>175</v>
      </c>
      <c r="V35" s="598"/>
      <c r="W35" s="598"/>
      <c r="X35" s="598"/>
      <c r="Y35" s="609" t="s">
        <v>176</v>
      </c>
      <c r="Z35" s="609"/>
      <c r="AA35" s="609"/>
      <c r="AB35" s="609"/>
      <c r="AC35" s="598" t="s">
        <v>177</v>
      </c>
      <c r="AD35" s="598"/>
      <c r="AE35" s="599"/>
      <c r="AG35" s="20"/>
      <c r="AH35" s="20"/>
      <c r="AI35" s="20"/>
      <c r="AJ35" s="20"/>
      <c r="AK35" s="20"/>
      <c r="AL35" s="20"/>
      <c r="AM35" s="20"/>
      <c r="AN35" s="20"/>
      <c r="AO35" s="20"/>
    </row>
    <row r="36" spans="1:41" ht="206.25" customHeight="1" thickBot="1" x14ac:dyDescent="0.3">
      <c r="A36" s="346"/>
      <c r="B36" s="348"/>
      <c r="C36" s="243" t="s">
        <v>74</v>
      </c>
      <c r="D36" s="168">
        <v>4.2000000000000003E-2</v>
      </c>
      <c r="E36" s="168">
        <v>4.2000000000000003E-2</v>
      </c>
      <c r="F36" s="168">
        <v>4.2000000000000003E-2</v>
      </c>
      <c r="G36" s="167" t="s">
        <v>43</v>
      </c>
      <c r="H36" s="167" t="s">
        <v>43</v>
      </c>
      <c r="I36" s="160"/>
      <c r="J36" s="160"/>
      <c r="K36" s="160"/>
      <c r="L36" s="160"/>
      <c r="M36" s="160"/>
      <c r="N36" s="160"/>
      <c r="O36" s="160"/>
      <c r="P36" s="167">
        <f>SUM(D36:O36)</f>
        <v>0.126</v>
      </c>
      <c r="Q36" s="606"/>
      <c r="R36" s="607"/>
      <c r="S36" s="607"/>
      <c r="T36" s="608"/>
      <c r="U36" s="600"/>
      <c r="V36" s="600"/>
      <c r="W36" s="600"/>
      <c r="X36" s="600"/>
      <c r="Y36" s="610"/>
      <c r="Z36" s="610"/>
      <c r="AA36" s="610"/>
      <c r="AB36" s="610"/>
      <c r="AC36" s="600"/>
      <c r="AD36" s="600"/>
      <c r="AE36" s="601"/>
      <c r="AG36" s="20"/>
      <c r="AH36" s="20"/>
      <c r="AI36" s="20"/>
      <c r="AJ36" s="20"/>
      <c r="AK36" s="20"/>
      <c r="AL36" s="20"/>
      <c r="AM36" s="20"/>
      <c r="AN36" s="20"/>
      <c r="AO36" s="20"/>
    </row>
    <row r="37" spans="1:41" customFormat="1" ht="17.25" customHeight="1" thickBot="1" x14ac:dyDescent="0.3"/>
    <row r="38" spans="1:41" ht="45" customHeight="1" x14ac:dyDescent="0.25">
      <c r="A38" s="354" t="s">
        <v>75</v>
      </c>
      <c r="B38" s="35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6"/>
      <c r="AG38" s="20"/>
      <c r="AH38" s="20"/>
      <c r="AI38" s="20"/>
      <c r="AJ38" s="20"/>
      <c r="AK38" s="20"/>
      <c r="AL38" s="20"/>
      <c r="AM38" s="20"/>
      <c r="AN38" s="20"/>
      <c r="AO38" s="20"/>
    </row>
    <row r="39" spans="1:41" ht="26.1" customHeight="1" x14ac:dyDescent="0.25">
      <c r="A39" s="349" t="s">
        <v>76</v>
      </c>
      <c r="B39" s="351" t="s">
        <v>77</v>
      </c>
      <c r="C39" s="358" t="s">
        <v>78</v>
      </c>
      <c r="D39" s="360" t="s">
        <v>79</v>
      </c>
      <c r="E39" s="361"/>
      <c r="F39" s="361"/>
      <c r="G39" s="361"/>
      <c r="H39" s="361"/>
      <c r="I39" s="361"/>
      <c r="J39" s="361"/>
      <c r="K39" s="361"/>
      <c r="L39" s="361"/>
      <c r="M39" s="361"/>
      <c r="N39" s="361"/>
      <c r="O39" s="361"/>
      <c r="P39" s="362"/>
      <c r="Q39" s="351" t="s">
        <v>80</v>
      </c>
      <c r="R39" s="351"/>
      <c r="S39" s="351"/>
      <c r="T39" s="351"/>
      <c r="U39" s="351"/>
      <c r="V39" s="351"/>
      <c r="W39" s="351"/>
      <c r="X39" s="351"/>
      <c r="Y39" s="351"/>
      <c r="Z39" s="351"/>
      <c r="AA39" s="351"/>
      <c r="AB39" s="351"/>
      <c r="AC39" s="351"/>
      <c r="AD39" s="351"/>
      <c r="AE39" s="376"/>
      <c r="AG39" s="20"/>
      <c r="AH39" s="20"/>
      <c r="AI39" s="20"/>
      <c r="AJ39" s="20"/>
      <c r="AK39" s="20"/>
      <c r="AL39" s="20"/>
      <c r="AM39" s="20"/>
      <c r="AN39" s="20"/>
      <c r="AO39" s="20"/>
    </row>
    <row r="40" spans="1:41" ht="26.1" customHeight="1" x14ac:dyDescent="0.25">
      <c r="A40" s="350"/>
      <c r="B40" s="352"/>
      <c r="C40" s="359"/>
      <c r="D40" s="68" t="s">
        <v>81</v>
      </c>
      <c r="E40" s="68" t="s">
        <v>82</v>
      </c>
      <c r="F40" s="68" t="s">
        <v>83</v>
      </c>
      <c r="G40" s="68" t="s">
        <v>84</v>
      </c>
      <c r="H40" s="68" t="s">
        <v>85</v>
      </c>
      <c r="I40" s="68" t="s">
        <v>86</v>
      </c>
      <c r="J40" s="68" t="s">
        <v>87</v>
      </c>
      <c r="K40" s="68" t="s">
        <v>88</v>
      </c>
      <c r="L40" s="68" t="s">
        <v>89</v>
      </c>
      <c r="M40" s="68" t="s">
        <v>90</v>
      </c>
      <c r="N40" s="68" t="s">
        <v>91</v>
      </c>
      <c r="O40" s="68" t="s">
        <v>92</v>
      </c>
      <c r="P40" s="68" t="s">
        <v>93</v>
      </c>
      <c r="Q40" s="323" t="s">
        <v>94</v>
      </c>
      <c r="R40" s="324"/>
      <c r="S40" s="324"/>
      <c r="T40" s="324"/>
      <c r="U40" s="324"/>
      <c r="V40" s="324"/>
      <c r="W40" s="324"/>
      <c r="X40" s="357"/>
      <c r="Y40" s="493" t="s">
        <v>95</v>
      </c>
      <c r="Z40" s="494"/>
      <c r="AA40" s="494"/>
      <c r="AB40" s="494"/>
      <c r="AC40" s="494"/>
      <c r="AD40" s="494"/>
      <c r="AE40" s="602"/>
      <c r="AG40" s="25"/>
      <c r="AH40" s="25"/>
      <c r="AI40" s="25"/>
      <c r="AJ40" s="25"/>
      <c r="AK40" s="25"/>
      <c r="AL40" s="25"/>
      <c r="AM40" s="25"/>
      <c r="AN40" s="25"/>
      <c r="AO40" s="25"/>
    </row>
    <row r="41" spans="1:41" ht="65.099999999999994" customHeight="1" x14ac:dyDescent="0.25">
      <c r="A41" s="482" t="s">
        <v>178</v>
      </c>
      <c r="B41" s="322">
        <v>10</v>
      </c>
      <c r="C41" s="227" t="s">
        <v>69</v>
      </c>
      <c r="D41" s="229">
        <v>0.05</v>
      </c>
      <c r="E41" s="230">
        <v>0.31</v>
      </c>
      <c r="F41" s="230">
        <v>0.31</v>
      </c>
      <c r="G41" s="230">
        <v>0.33</v>
      </c>
      <c r="H41" s="230">
        <v>0</v>
      </c>
      <c r="I41" s="30"/>
      <c r="J41" s="30"/>
      <c r="K41" s="30"/>
      <c r="L41" s="30"/>
      <c r="M41" s="30"/>
      <c r="N41" s="30"/>
      <c r="O41" s="30"/>
      <c r="P41" s="74">
        <f t="shared" ref="P41:P44" si="3">SUM(D41:O41)</f>
        <v>1</v>
      </c>
      <c r="Q41" s="539" t="s">
        <v>179</v>
      </c>
      <c r="R41" s="540"/>
      <c r="S41" s="540"/>
      <c r="T41" s="540"/>
      <c r="U41" s="540"/>
      <c r="V41" s="540"/>
      <c r="W41" s="540"/>
      <c r="X41" s="540"/>
      <c r="Y41" s="589" t="s">
        <v>180</v>
      </c>
      <c r="Z41" s="590"/>
      <c r="AA41" s="590"/>
      <c r="AB41" s="590"/>
      <c r="AC41" s="590"/>
      <c r="AD41" s="590"/>
      <c r="AE41" s="591"/>
      <c r="AG41" s="26"/>
      <c r="AH41" s="26"/>
      <c r="AI41" s="26"/>
      <c r="AJ41" s="26"/>
      <c r="AK41" s="26"/>
      <c r="AL41" s="26"/>
      <c r="AM41" s="26"/>
      <c r="AN41" s="26"/>
      <c r="AO41" s="26"/>
    </row>
    <row r="42" spans="1:41" ht="89.25" customHeight="1" x14ac:dyDescent="0.25">
      <c r="A42" s="588"/>
      <c r="B42" s="322"/>
      <c r="C42" s="244" t="s">
        <v>74</v>
      </c>
      <c r="D42" s="231">
        <v>0.05</v>
      </c>
      <c r="E42" s="231">
        <v>0.31</v>
      </c>
      <c r="F42" s="231">
        <v>0.31</v>
      </c>
      <c r="G42" s="233" t="s">
        <v>43</v>
      </c>
      <c r="H42" s="233" t="s">
        <v>43</v>
      </c>
      <c r="I42" s="28"/>
      <c r="J42" s="28"/>
      <c r="K42" s="28"/>
      <c r="L42" s="28"/>
      <c r="M42" s="28"/>
      <c r="N42" s="28"/>
      <c r="O42" s="28"/>
      <c r="P42" s="74">
        <f t="shared" si="3"/>
        <v>0.66999999999999993</v>
      </c>
      <c r="Q42" s="542"/>
      <c r="R42" s="543"/>
      <c r="S42" s="543"/>
      <c r="T42" s="543"/>
      <c r="U42" s="543"/>
      <c r="V42" s="543"/>
      <c r="W42" s="543"/>
      <c r="X42" s="543"/>
      <c r="Y42" s="592"/>
      <c r="Z42" s="593"/>
      <c r="AA42" s="593"/>
      <c r="AB42" s="593"/>
      <c r="AC42" s="593"/>
      <c r="AD42" s="593"/>
      <c r="AE42" s="594"/>
    </row>
    <row r="43" spans="1:41" ht="66" customHeight="1" x14ac:dyDescent="0.25">
      <c r="A43" s="482" t="s">
        <v>181</v>
      </c>
      <c r="B43" s="322">
        <v>5</v>
      </c>
      <c r="C43" s="227" t="s">
        <v>69</v>
      </c>
      <c r="D43" s="234">
        <v>0.05</v>
      </c>
      <c r="E43" s="235">
        <v>0.28000000000000003</v>
      </c>
      <c r="F43" s="235">
        <v>0.28000000000000003</v>
      </c>
      <c r="G43" s="235">
        <v>0.28000000000000003</v>
      </c>
      <c r="H43" s="235">
        <v>0.11</v>
      </c>
      <c r="I43" s="30"/>
      <c r="J43" s="30"/>
      <c r="K43" s="30"/>
      <c r="L43" s="30"/>
      <c r="M43" s="30"/>
      <c r="N43" s="30"/>
      <c r="O43" s="30"/>
      <c r="P43" s="74">
        <f t="shared" si="3"/>
        <v>1.0000000000000002</v>
      </c>
      <c r="Q43" s="539" t="s">
        <v>182</v>
      </c>
      <c r="R43" s="540"/>
      <c r="S43" s="540"/>
      <c r="T43" s="540"/>
      <c r="U43" s="540"/>
      <c r="V43" s="540"/>
      <c r="W43" s="540"/>
      <c r="X43" s="540"/>
      <c r="Y43" s="595" t="s">
        <v>183</v>
      </c>
      <c r="Z43" s="596"/>
      <c r="AA43" s="596"/>
      <c r="AB43" s="596"/>
      <c r="AC43" s="596"/>
      <c r="AD43" s="596"/>
      <c r="AE43" s="597"/>
    </row>
    <row r="44" spans="1:41" ht="66" customHeight="1" x14ac:dyDescent="0.25">
      <c r="A44" s="463"/>
      <c r="B44" s="322"/>
      <c r="C44" s="244" t="s">
        <v>74</v>
      </c>
      <c r="D44" s="231">
        <v>0.05</v>
      </c>
      <c r="E44" s="231">
        <v>0.28000000000000003</v>
      </c>
      <c r="F44" s="231">
        <v>0.28000000000000003</v>
      </c>
      <c r="G44" s="233" t="s">
        <v>43</v>
      </c>
      <c r="H44" s="233" t="s">
        <v>43</v>
      </c>
      <c r="I44" s="28"/>
      <c r="J44" s="28"/>
      <c r="K44" s="28"/>
      <c r="L44" s="28"/>
      <c r="M44" s="28"/>
      <c r="N44" s="28"/>
      <c r="O44" s="28"/>
      <c r="P44" s="74">
        <f t="shared" si="3"/>
        <v>0.6100000000000001</v>
      </c>
      <c r="Q44" s="542"/>
      <c r="R44" s="543"/>
      <c r="S44" s="543"/>
      <c r="T44" s="543"/>
      <c r="U44" s="543"/>
      <c r="V44" s="543"/>
      <c r="W44" s="543"/>
      <c r="X44" s="543"/>
      <c r="Y44" s="592"/>
      <c r="Z44" s="593"/>
      <c r="AA44" s="593"/>
      <c r="AB44" s="593"/>
      <c r="AC44" s="593"/>
      <c r="AD44" s="593"/>
      <c r="AE44" s="594"/>
    </row>
    <row r="45" spans="1:41" ht="15" customHeight="1" x14ac:dyDescent="0.25">
      <c r="A45" s="1" t="s">
        <v>102</v>
      </c>
    </row>
  </sheetData>
  <mergeCells count="75">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41:A42"/>
    <mergeCell ref="B41:B42"/>
    <mergeCell ref="Q41:X42"/>
    <mergeCell ref="Y41:AE42"/>
    <mergeCell ref="A43:A44"/>
    <mergeCell ref="B43:B44"/>
    <mergeCell ref="Q43:X44"/>
    <mergeCell ref="Y43:AE44"/>
  </mergeCells>
  <dataValidations count="3">
    <dataValidation type="textLength" operator="lessThanOrEqual" allowBlank="1" showInputMessage="1" showErrorMessage="1" errorTitle="Máximo 2.000 caracteres" error="Máximo 2.000 caracteres" sqref="Q43 Q35 Q41 AC35 Y35" xr:uid="{00000000-0002-0000-0600-000000000000}">
      <formula1>2000</formula1>
    </dataValidation>
    <dataValidation type="textLength" operator="lessThanOrEqual" allowBlank="1" showInputMessage="1" showErrorMessage="1" errorTitle="Máximo 2.000 caracteres" error="Máximo 2.000 caracteres" promptTitle="2.000 caracteres" sqref="Q30:Q31" xr:uid="{00000000-0002-0000-0600-000001000000}">
      <formula1>2000</formula1>
    </dataValidation>
    <dataValidation type="list" allowBlank="1" showInputMessage="1" showErrorMessage="1" sqref="C7:C9" xr:uid="{18BF4A36-31F2-4586-A3A7-D95CDDF68E18}">
      <formula1>$B$21:$M$21</formula1>
    </dataValidation>
  </dataValidations>
  <pageMargins left="0.31496062992125984" right="0.31496062992125984" top="0.74803149606299213" bottom="0.74803149606299213" header="0.31496062992125984" footer="0.31496062992125984"/>
  <pageSetup scale="20" orientation="landscape" r:id="rId1"/>
  <headerFooter>
    <oddFooter>&amp;C_x000D_&amp;1#&amp;"Calibri"&amp;10&amp;K000000 Información Pública Clasificada</oddFooter>
  </headerFooter>
  <colBreaks count="1" manualBreakCount="1">
    <brk id="31"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BB23"/>
  <sheetViews>
    <sheetView tabSelected="1" topLeftCell="AM16" zoomScale="60" zoomScaleNormal="60" workbookViewId="0">
      <selection activeCell="AZ18" sqref="AZ18"/>
    </sheetView>
  </sheetViews>
  <sheetFormatPr baseColWidth="10" defaultColWidth="10.85546875" defaultRowHeight="15" x14ac:dyDescent="0.25"/>
  <cols>
    <col min="1" max="1" width="10.140625" style="31" customWidth="1"/>
    <col min="2" max="2" width="10" style="31" customWidth="1"/>
    <col min="3" max="3" width="17.28515625" style="31" customWidth="1"/>
    <col min="4" max="6" width="8.28515625" style="31" customWidth="1"/>
    <col min="7" max="7" width="14.7109375" style="31" customWidth="1"/>
    <col min="8" max="8" width="15.85546875" style="31" customWidth="1"/>
    <col min="9" max="11" width="29.28515625" style="31" customWidth="1"/>
    <col min="12" max="12" width="20.42578125" style="31" customWidth="1"/>
    <col min="13" max="13" width="18.85546875" style="31" customWidth="1"/>
    <col min="14" max="14" width="15.28515625" style="31" customWidth="1"/>
    <col min="15" max="16" width="21.140625" style="31" customWidth="1"/>
    <col min="17" max="21" width="8.7109375" style="31" customWidth="1"/>
    <col min="22" max="22" width="22.28515625" style="31" customWidth="1"/>
    <col min="23" max="23" width="22.42578125" style="31" customWidth="1"/>
    <col min="24" max="25" width="7.42578125" style="31" customWidth="1"/>
    <col min="26" max="26" width="9.28515625" style="31" customWidth="1"/>
    <col min="27" max="27" width="7.42578125" style="31" customWidth="1"/>
    <col min="28" max="28" width="10.28515625" style="31" customWidth="1"/>
    <col min="29" max="34" width="7.42578125" style="31" customWidth="1"/>
    <col min="35" max="35" width="5.85546875" style="31" customWidth="1"/>
    <col min="36" max="36" width="8.140625" style="31" customWidth="1"/>
    <col min="37" max="37" width="8.140625" style="17" customWidth="1"/>
    <col min="38" max="46" width="8.140625" style="31" customWidth="1"/>
    <col min="47" max="47" width="5.85546875" style="31" customWidth="1"/>
    <col min="48" max="48" width="17.140625" style="31" customWidth="1"/>
    <col min="49" max="49" width="15.85546875" style="67" customWidth="1"/>
    <col min="50" max="50" width="57.5703125" style="31" customWidth="1"/>
    <col min="51" max="51" width="49.28515625" style="31" customWidth="1"/>
    <col min="52" max="52" width="61.28515625" style="31" customWidth="1"/>
    <col min="53" max="54" width="24.42578125" style="31" customWidth="1"/>
    <col min="55" max="16384" width="10.85546875" style="31"/>
  </cols>
  <sheetData>
    <row r="1" spans="1:54" ht="15.95" customHeight="1" x14ac:dyDescent="0.25">
      <c r="A1" s="625" t="s">
        <v>0</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c r="AW1" s="626"/>
      <c r="AX1" s="626"/>
      <c r="AY1" s="626"/>
      <c r="AZ1" s="627"/>
      <c r="BA1" s="641" t="s">
        <v>1</v>
      </c>
      <c r="BB1" s="642"/>
    </row>
    <row r="2" spans="1:54" ht="15.95" customHeight="1" x14ac:dyDescent="0.25">
      <c r="A2" s="628" t="s">
        <v>2</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c r="AU2" s="629"/>
      <c r="AV2" s="629"/>
      <c r="AW2" s="629"/>
      <c r="AX2" s="629"/>
      <c r="AY2" s="629"/>
      <c r="AZ2" s="630"/>
      <c r="BA2" s="611" t="s">
        <v>3</v>
      </c>
      <c r="BB2" s="612"/>
    </row>
    <row r="3" spans="1:54" ht="15" customHeight="1" x14ac:dyDescent="0.25">
      <c r="A3" s="631" t="s">
        <v>184</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632"/>
      <c r="AJ3" s="632"/>
      <c r="AK3" s="632"/>
      <c r="AL3" s="632"/>
      <c r="AM3" s="632"/>
      <c r="AN3" s="632"/>
      <c r="AO3" s="632"/>
      <c r="AP3" s="632"/>
      <c r="AQ3" s="632"/>
      <c r="AR3" s="632"/>
      <c r="AS3" s="632"/>
      <c r="AT3" s="632"/>
      <c r="AU3" s="632"/>
      <c r="AV3" s="632"/>
      <c r="AW3" s="632"/>
      <c r="AX3" s="632"/>
      <c r="AY3" s="632"/>
      <c r="AZ3" s="633"/>
      <c r="BA3" s="611" t="s">
        <v>5</v>
      </c>
      <c r="BB3" s="612"/>
    </row>
    <row r="4" spans="1:54" ht="15.95" customHeight="1" x14ac:dyDescent="0.25">
      <c r="A4" s="625"/>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626"/>
      <c r="AL4" s="626"/>
      <c r="AM4" s="626"/>
      <c r="AN4" s="626"/>
      <c r="AO4" s="626"/>
      <c r="AP4" s="626"/>
      <c r="AQ4" s="626"/>
      <c r="AR4" s="626"/>
      <c r="AS4" s="626"/>
      <c r="AT4" s="626"/>
      <c r="AU4" s="626"/>
      <c r="AV4" s="626"/>
      <c r="AW4" s="626"/>
      <c r="AX4" s="626"/>
      <c r="AY4" s="626"/>
      <c r="AZ4" s="627"/>
      <c r="BA4" s="613" t="s">
        <v>185</v>
      </c>
      <c r="BB4" s="613"/>
    </row>
    <row r="5" spans="1:54" ht="15" customHeight="1" x14ac:dyDescent="0.25">
      <c r="A5" s="637" t="s">
        <v>186</v>
      </c>
      <c r="B5" s="638"/>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c r="AF5" s="638"/>
      <c r="AG5" s="638"/>
      <c r="AH5" s="638"/>
      <c r="AI5" s="639"/>
      <c r="AJ5" s="646" t="s">
        <v>13</v>
      </c>
      <c r="AK5" s="652"/>
      <c r="AL5" s="652"/>
      <c r="AM5" s="652"/>
      <c r="AN5" s="652"/>
      <c r="AO5" s="652"/>
      <c r="AP5" s="652"/>
      <c r="AQ5" s="652"/>
      <c r="AR5" s="652"/>
      <c r="AS5" s="652"/>
      <c r="AT5" s="652"/>
      <c r="AU5" s="652"/>
      <c r="AV5" s="652"/>
      <c r="AW5" s="647"/>
      <c r="AX5" s="622" t="s">
        <v>187</v>
      </c>
      <c r="AY5" s="622" t="s">
        <v>188</v>
      </c>
      <c r="AZ5" s="622" t="s">
        <v>189</v>
      </c>
      <c r="BA5" s="622" t="s">
        <v>190</v>
      </c>
      <c r="BB5" s="622" t="s">
        <v>191</v>
      </c>
    </row>
    <row r="6" spans="1:54" ht="15" customHeight="1" x14ac:dyDescent="0.25">
      <c r="A6" s="643" t="s">
        <v>9</v>
      </c>
      <c r="B6" s="643"/>
      <c r="C6" s="643"/>
      <c r="D6" s="644">
        <v>45386</v>
      </c>
      <c r="E6" s="645"/>
      <c r="F6" s="646" t="s">
        <v>10</v>
      </c>
      <c r="G6" s="647"/>
      <c r="H6" s="634" t="s">
        <v>11</v>
      </c>
      <c r="I6" s="634"/>
      <c r="J6" s="39"/>
      <c r="K6" s="80"/>
      <c r="L6" s="646"/>
      <c r="M6" s="652"/>
      <c r="N6" s="652"/>
      <c r="O6" s="652"/>
      <c r="P6" s="652"/>
      <c r="Q6" s="652"/>
      <c r="R6" s="652"/>
      <c r="S6" s="652"/>
      <c r="T6" s="652"/>
      <c r="U6" s="652"/>
      <c r="V6" s="652"/>
      <c r="W6" s="652"/>
      <c r="X6" s="32"/>
      <c r="Y6" s="32"/>
      <c r="Z6" s="32"/>
      <c r="AA6" s="32"/>
      <c r="AB6" s="32"/>
      <c r="AC6" s="32"/>
      <c r="AD6" s="32"/>
      <c r="AE6" s="32"/>
      <c r="AF6" s="32"/>
      <c r="AG6" s="32"/>
      <c r="AH6" s="32"/>
      <c r="AI6" s="33"/>
      <c r="AJ6" s="648"/>
      <c r="AK6" s="653"/>
      <c r="AL6" s="653"/>
      <c r="AM6" s="653"/>
      <c r="AN6" s="653"/>
      <c r="AO6" s="653"/>
      <c r="AP6" s="653"/>
      <c r="AQ6" s="653"/>
      <c r="AR6" s="653"/>
      <c r="AS6" s="653"/>
      <c r="AT6" s="653"/>
      <c r="AU6" s="653"/>
      <c r="AV6" s="653"/>
      <c r="AW6" s="649"/>
      <c r="AX6" s="623"/>
      <c r="AY6" s="623"/>
      <c r="AZ6" s="623"/>
      <c r="BA6" s="623"/>
      <c r="BB6" s="623"/>
    </row>
    <row r="7" spans="1:54" ht="15" customHeight="1" x14ac:dyDescent="0.25">
      <c r="A7" s="643"/>
      <c r="B7" s="643"/>
      <c r="C7" s="643"/>
      <c r="D7" s="645"/>
      <c r="E7" s="645"/>
      <c r="F7" s="648"/>
      <c r="G7" s="649"/>
      <c r="H7" s="634" t="s">
        <v>12</v>
      </c>
      <c r="I7" s="634"/>
      <c r="J7" s="39"/>
      <c r="K7" s="81"/>
      <c r="L7" s="648"/>
      <c r="M7" s="653"/>
      <c r="N7" s="653"/>
      <c r="O7" s="653"/>
      <c r="P7" s="653"/>
      <c r="Q7" s="653"/>
      <c r="R7" s="653"/>
      <c r="S7" s="653"/>
      <c r="T7" s="653"/>
      <c r="U7" s="653"/>
      <c r="V7" s="653"/>
      <c r="W7" s="653"/>
      <c r="X7" s="34"/>
      <c r="Y7" s="34"/>
      <c r="Z7" s="34"/>
      <c r="AA7" s="34"/>
      <c r="AB7" s="34"/>
      <c r="AC7" s="34"/>
      <c r="AD7" s="34"/>
      <c r="AE7" s="34"/>
      <c r="AF7" s="34"/>
      <c r="AG7" s="34"/>
      <c r="AH7" s="34"/>
      <c r="AI7" s="35"/>
      <c r="AJ7" s="648"/>
      <c r="AK7" s="653"/>
      <c r="AL7" s="653"/>
      <c r="AM7" s="653"/>
      <c r="AN7" s="653"/>
      <c r="AO7" s="653"/>
      <c r="AP7" s="653"/>
      <c r="AQ7" s="653"/>
      <c r="AR7" s="653"/>
      <c r="AS7" s="653"/>
      <c r="AT7" s="653"/>
      <c r="AU7" s="653"/>
      <c r="AV7" s="653"/>
      <c r="AW7" s="649"/>
      <c r="AX7" s="623"/>
      <c r="AY7" s="623"/>
      <c r="AZ7" s="623"/>
      <c r="BA7" s="623"/>
      <c r="BB7" s="623"/>
    </row>
    <row r="8" spans="1:54" ht="15" customHeight="1" x14ac:dyDescent="0.25">
      <c r="A8" s="643"/>
      <c r="B8" s="643"/>
      <c r="C8" s="643"/>
      <c r="D8" s="645"/>
      <c r="E8" s="645"/>
      <c r="F8" s="650"/>
      <c r="G8" s="651"/>
      <c r="H8" s="634" t="s">
        <v>13</v>
      </c>
      <c r="I8" s="634"/>
      <c r="J8" s="39" t="s">
        <v>14</v>
      </c>
      <c r="K8" s="82"/>
      <c r="L8" s="650"/>
      <c r="M8" s="654"/>
      <c r="N8" s="654"/>
      <c r="O8" s="654"/>
      <c r="P8" s="654"/>
      <c r="Q8" s="654"/>
      <c r="R8" s="654"/>
      <c r="S8" s="654"/>
      <c r="T8" s="654"/>
      <c r="U8" s="654"/>
      <c r="V8" s="654"/>
      <c r="W8" s="654"/>
      <c r="X8" s="36"/>
      <c r="Y8" s="36"/>
      <c r="Z8" s="36"/>
      <c r="AA8" s="36"/>
      <c r="AB8" s="36"/>
      <c r="AC8" s="36"/>
      <c r="AD8" s="36"/>
      <c r="AE8" s="36"/>
      <c r="AF8" s="36"/>
      <c r="AG8" s="36"/>
      <c r="AH8" s="36"/>
      <c r="AI8" s="37"/>
      <c r="AJ8" s="648"/>
      <c r="AK8" s="653"/>
      <c r="AL8" s="653"/>
      <c r="AM8" s="653"/>
      <c r="AN8" s="653"/>
      <c r="AO8" s="653"/>
      <c r="AP8" s="653"/>
      <c r="AQ8" s="653"/>
      <c r="AR8" s="653"/>
      <c r="AS8" s="653"/>
      <c r="AT8" s="653"/>
      <c r="AU8" s="653"/>
      <c r="AV8" s="653"/>
      <c r="AW8" s="649"/>
      <c r="AX8" s="623"/>
      <c r="AY8" s="623"/>
      <c r="AZ8" s="623"/>
      <c r="BA8" s="623"/>
      <c r="BB8" s="623"/>
    </row>
    <row r="9" spans="1:54" ht="15" customHeight="1" x14ac:dyDescent="0.25">
      <c r="A9" s="663" t="s">
        <v>192</v>
      </c>
      <c r="B9" s="664"/>
      <c r="C9" s="665"/>
      <c r="D9" s="658" t="s">
        <v>193</v>
      </c>
      <c r="E9" s="659"/>
      <c r="F9" s="659"/>
      <c r="G9" s="659"/>
      <c r="H9" s="659"/>
      <c r="I9" s="659"/>
      <c r="J9" s="659"/>
      <c r="K9" s="659"/>
      <c r="L9" s="660"/>
      <c r="M9" s="660"/>
      <c r="N9" s="660"/>
      <c r="O9" s="660"/>
      <c r="P9" s="660"/>
      <c r="Q9" s="660"/>
      <c r="R9" s="660"/>
      <c r="S9" s="660"/>
      <c r="T9" s="660"/>
      <c r="U9" s="660"/>
      <c r="V9" s="660"/>
      <c r="W9" s="660"/>
      <c r="X9" s="660"/>
      <c r="Y9" s="660"/>
      <c r="Z9" s="660"/>
      <c r="AA9" s="660"/>
      <c r="AB9" s="660"/>
      <c r="AC9" s="660"/>
      <c r="AD9" s="660"/>
      <c r="AE9" s="660"/>
      <c r="AF9" s="660"/>
      <c r="AG9" s="660"/>
      <c r="AH9" s="660"/>
      <c r="AI9" s="661"/>
      <c r="AJ9" s="648"/>
      <c r="AK9" s="653"/>
      <c r="AL9" s="653"/>
      <c r="AM9" s="653"/>
      <c r="AN9" s="653"/>
      <c r="AO9" s="653"/>
      <c r="AP9" s="653"/>
      <c r="AQ9" s="653"/>
      <c r="AR9" s="653"/>
      <c r="AS9" s="653"/>
      <c r="AT9" s="653"/>
      <c r="AU9" s="653"/>
      <c r="AV9" s="653"/>
      <c r="AW9" s="649"/>
      <c r="AX9" s="623"/>
      <c r="AY9" s="623"/>
      <c r="AZ9" s="623"/>
      <c r="BA9" s="623"/>
      <c r="BB9" s="623"/>
    </row>
    <row r="10" spans="1:54" ht="15" customHeight="1" x14ac:dyDescent="0.25">
      <c r="A10" s="655" t="s">
        <v>194</v>
      </c>
      <c r="B10" s="656"/>
      <c r="C10" s="657"/>
      <c r="D10" s="662" t="s">
        <v>195</v>
      </c>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c r="AG10" s="660"/>
      <c r="AH10" s="660"/>
      <c r="AI10" s="661"/>
      <c r="AJ10" s="650"/>
      <c r="AK10" s="654"/>
      <c r="AL10" s="654"/>
      <c r="AM10" s="654"/>
      <c r="AN10" s="654"/>
      <c r="AO10" s="654"/>
      <c r="AP10" s="654"/>
      <c r="AQ10" s="654"/>
      <c r="AR10" s="654"/>
      <c r="AS10" s="654"/>
      <c r="AT10" s="654"/>
      <c r="AU10" s="654"/>
      <c r="AV10" s="654"/>
      <c r="AW10" s="651"/>
      <c r="AX10" s="623"/>
      <c r="AY10" s="623"/>
      <c r="AZ10" s="623"/>
      <c r="BA10" s="623"/>
      <c r="BB10" s="623"/>
    </row>
    <row r="11" spans="1:54" ht="39.950000000000003" customHeight="1" x14ac:dyDescent="0.25">
      <c r="A11" s="635" t="s">
        <v>196</v>
      </c>
      <c r="B11" s="640"/>
      <c r="C11" s="640"/>
      <c r="D11" s="640"/>
      <c r="E11" s="640"/>
      <c r="F11" s="640"/>
      <c r="G11" s="640"/>
      <c r="H11" s="636"/>
      <c r="I11" s="622" t="s">
        <v>197</v>
      </c>
      <c r="J11" s="622" t="s">
        <v>198</v>
      </c>
      <c r="K11" s="622" t="s">
        <v>199</v>
      </c>
      <c r="L11" s="622" t="s">
        <v>200</v>
      </c>
      <c r="M11" s="622" t="s">
        <v>201</v>
      </c>
      <c r="N11" s="622" t="s">
        <v>202</v>
      </c>
      <c r="O11" s="622" t="s">
        <v>203</v>
      </c>
      <c r="P11" s="622" t="s">
        <v>204</v>
      </c>
      <c r="Q11" s="635" t="s">
        <v>205</v>
      </c>
      <c r="R11" s="640"/>
      <c r="S11" s="640"/>
      <c r="T11" s="640"/>
      <c r="U11" s="636"/>
      <c r="V11" s="622" t="s">
        <v>206</v>
      </c>
      <c r="W11" s="622" t="s">
        <v>207</v>
      </c>
      <c r="X11" s="637" t="s">
        <v>208</v>
      </c>
      <c r="Y11" s="638"/>
      <c r="Z11" s="638"/>
      <c r="AA11" s="638"/>
      <c r="AB11" s="638"/>
      <c r="AC11" s="638"/>
      <c r="AD11" s="638"/>
      <c r="AE11" s="638"/>
      <c r="AF11" s="638"/>
      <c r="AG11" s="638"/>
      <c r="AH11" s="638"/>
      <c r="AI11" s="639"/>
      <c r="AJ11" s="637" t="s">
        <v>209</v>
      </c>
      <c r="AK11" s="638"/>
      <c r="AL11" s="638"/>
      <c r="AM11" s="638"/>
      <c r="AN11" s="638"/>
      <c r="AO11" s="638"/>
      <c r="AP11" s="638"/>
      <c r="AQ11" s="638"/>
      <c r="AR11" s="638"/>
      <c r="AS11" s="638"/>
      <c r="AT11" s="638"/>
      <c r="AU11" s="639"/>
      <c r="AV11" s="635" t="s">
        <v>41</v>
      </c>
      <c r="AW11" s="636"/>
      <c r="AX11" s="623"/>
      <c r="AY11" s="623"/>
      <c r="AZ11" s="623"/>
      <c r="BA11" s="623"/>
      <c r="BB11" s="623"/>
    </row>
    <row r="12" spans="1:54" ht="42.75" x14ac:dyDescent="0.25">
      <c r="A12" s="38" t="s">
        <v>210</v>
      </c>
      <c r="B12" s="38" t="s">
        <v>211</v>
      </c>
      <c r="C12" s="38" t="s">
        <v>212</v>
      </c>
      <c r="D12" s="196" t="s">
        <v>213</v>
      </c>
      <c r="E12" s="38" t="s">
        <v>214</v>
      </c>
      <c r="F12" s="38" t="s">
        <v>215</v>
      </c>
      <c r="G12" s="38" t="s">
        <v>216</v>
      </c>
      <c r="H12" s="38" t="s">
        <v>217</v>
      </c>
      <c r="I12" s="624"/>
      <c r="J12" s="624"/>
      <c r="K12" s="624"/>
      <c r="L12" s="624"/>
      <c r="M12" s="624"/>
      <c r="N12" s="624"/>
      <c r="O12" s="624"/>
      <c r="P12" s="624"/>
      <c r="Q12" s="38">
        <v>2020</v>
      </c>
      <c r="R12" s="38">
        <v>2021</v>
      </c>
      <c r="S12" s="38">
        <v>2022</v>
      </c>
      <c r="T12" s="38">
        <v>2023</v>
      </c>
      <c r="U12" s="38">
        <v>2024</v>
      </c>
      <c r="V12" s="624"/>
      <c r="W12" s="624"/>
      <c r="X12" s="276" t="s">
        <v>30</v>
      </c>
      <c r="Y12" s="276" t="s">
        <v>31</v>
      </c>
      <c r="Z12" s="276" t="s">
        <v>8</v>
      </c>
      <c r="AA12" s="276" t="s">
        <v>32</v>
      </c>
      <c r="AB12" s="276" t="s">
        <v>33</v>
      </c>
      <c r="AC12" s="42" t="s">
        <v>34</v>
      </c>
      <c r="AD12" s="42" t="s">
        <v>35</v>
      </c>
      <c r="AE12" s="42" t="s">
        <v>36</v>
      </c>
      <c r="AF12" s="42" t="s">
        <v>37</v>
      </c>
      <c r="AG12" s="42" t="s">
        <v>38</v>
      </c>
      <c r="AH12" s="42" t="s">
        <v>39</v>
      </c>
      <c r="AI12" s="42" t="s">
        <v>40</v>
      </c>
      <c r="AJ12" s="42" t="s">
        <v>30</v>
      </c>
      <c r="AK12" s="42" t="s">
        <v>31</v>
      </c>
      <c r="AL12" s="42" t="s">
        <v>8</v>
      </c>
      <c r="AM12" s="42" t="s">
        <v>32</v>
      </c>
      <c r="AN12" s="42" t="s">
        <v>33</v>
      </c>
      <c r="AO12" s="42" t="s">
        <v>34</v>
      </c>
      <c r="AP12" s="42" t="s">
        <v>35</v>
      </c>
      <c r="AQ12" s="42" t="s">
        <v>36</v>
      </c>
      <c r="AR12" s="42" t="s">
        <v>37</v>
      </c>
      <c r="AS12" s="42" t="s">
        <v>38</v>
      </c>
      <c r="AT12" s="42" t="s">
        <v>39</v>
      </c>
      <c r="AU12" s="42" t="s">
        <v>40</v>
      </c>
      <c r="AV12" s="38" t="s">
        <v>218</v>
      </c>
      <c r="AW12" s="66" t="s">
        <v>219</v>
      </c>
      <c r="AX12" s="624"/>
      <c r="AY12" s="624"/>
      <c r="AZ12" s="624"/>
      <c r="BA12" s="624"/>
      <c r="BB12" s="624"/>
    </row>
    <row r="13" spans="1:54" ht="210" x14ac:dyDescent="0.25">
      <c r="A13" s="94">
        <v>52</v>
      </c>
      <c r="B13" s="95"/>
      <c r="C13" s="95"/>
      <c r="D13" s="197"/>
      <c r="E13" s="95"/>
      <c r="F13" s="95"/>
      <c r="G13" s="96"/>
      <c r="H13" s="117" t="s">
        <v>176</v>
      </c>
      <c r="I13" s="130" t="s">
        <v>220</v>
      </c>
      <c r="J13" s="130" t="s">
        <v>221</v>
      </c>
      <c r="K13" s="130" t="s">
        <v>222</v>
      </c>
      <c r="L13" s="130" t="s">
        <v>223</v>
      </c>
      <c r="M13" s="130">
        <v>1</v>
      </c>
      <c r="N13" s="130" t="s">
        <v>224</v>
      </c>
      <c r="O13" s="130" t="s">
        <v>225</v>
      </c>
      <c r="P13" s="138" t="s">
        <v>226</v>
      </c>
      <c r="Q13" s="97">
        <v>0.3</v>
      </c>
      <c r="R13" s="97">
        <v>0.7</v>
      </c>
      <c r="S13" s="97">
        <v>1</v>
      </c>
      <c r="T13" s="97">
        <v>1</v>
      </c>
      <c r="U13" s="97">
        <v>1</v>
      </c>
      <c r="V13" s="126" t="s">
        <v>227</v>
      </c>
      <c r="W13" s="127" t="s">
        <v>228</v>
      </c>
      <c r="X13" s="99"/>
      <c r="Y13" s="99"/>
      <c r="Z13" s="191">
        <v>1</v>
      </c>
      <c r="AA13" s="191"/>
      <c r="AB13" s="191">
        <v>1</v>
      </c>
      <c r="AC13" s="99"/>
      <c r="AD13" s="99"/>
      <c r="AE13" s="99"/>
      <c r="AF13" s="99"/>
      <c r="AG13" s="100"/>
      <c r="AH13" s="106"/>
      <c r="AI13" s="102"/>
      <c r="AJ13" s="102"/>
      <c r="AK13" s="246"/>
      <c r="AL13" s="102">
        <v>1</v>
      </c>
      <c r="AM13" s="102"/>
      <c r="AN13" s="101"/>
      <c r="AO13" s="101"/>
      <c r="AP13" s="101"/>
      <c r="AQ13" s="101"/>
      <c r="AR13" s="101"/>
      <c r="AS13" s="101"/>
      <c r="AT13" s="101"/>
      <c r="AU13" s="103"/>
      <c r="AV13" s="104">
        <v>1</v>
      </c>
      <c r="AW13" s="103">
        <f>+AV13/U13</f>
        <v>1</v>
      </c>
      <c r="AX13" s="104" t="s">
        <v>229</v>
      </c>
      <c r="AY13" s="104" t="s">
        <v>230</v>
      </c>
      <c r="AZ13" s="104" t="s">
        <v>229</v>
      </c>
      <c r="BA13" s="309" t="s">
        <v>176</v>
      </c>
      <c r="BB13" s="309" t="s">
        <v>176</v>
      </c>
    </row>
    <row r="14" spans="1:54" ht="195" x14ac:dyDescent="0.25">
      <c r="A14" s="94">
        <v>53</v>
      </c>
      <c r="B14" s="95"/>
      <c r="C14" s="95"/>
      <c r="D14" s="197"/>
      <c r="E14" s="95"/>
      <c r="F14" s="95"/>
      <c r="G14" s="96"/>
      <c r="H14" s="117" t="s">
        <v>176</v>
      </c>
      <c r="I14" s="130" t="s">
        <v>231</v>
      </c>
      <c r="J14" s="130" t="s">
        <v>232</v>
      </c>
      <c r="K14" s="130" t="s">
        <v>233</v>
      </c>
      <c r="L14" s="130" t="s">
        <v>234</v>
      </c>
      <c r="M14" s="130">
        <v>100</v>
      </c>
      <c r="N14" s="130" t="s">
        <v>235</v>
      </c>
      <c r="O14" s="130" t="s">
        <v>236</v>
      </c>
      <c r="P14" s="138" t="s">
        <v>226</v>
      </c>
      <c r="Q14" s="189">
        <v>7.0000000000000007E-2</v>
      </c>
      <c r="R14" s="189">
        <v>0.18</v>
      </c>
      <c r="S14" s="190">
        <v>0.25</v>
      </c>
      <c r="T14" s="190">
        <v>0.25</v>
      </c>
      <c r="U14" s="190">
        <v>0.25</v>
      </c>
      <c r="V14" s="128" t="s">
        <v>227</v>
      </c>
      <c r="W14" s="127" t="s">
        <v>228</v>
      </c>
      <c r="X14" s="105"/>
      <c r="Y14" s="105"/>
      <c r="Z14" s="192">
        <v>0.12</v>
      </c>
      <c r="AA14" s="193"/>
      <c r="AB14" s="192">
        <v>0.13</v>
      </c>
      <c r="AC14" s="105"/>
      <c r="AD14" s="105"/>
      <c r="AE14" s="105"/>
      <c r="AF14" s="105"/>
      <c r="AG14" s="105"/>
      <c r="AH14" s="106"/>
      <c r="AI14" s="106"/>
      <c r="AJ14" s="107"/>
      <c r="AK14" s="247"/>
      <c r="AL14" s="235">
        <v>0</v>
      </c>
      <c r="AM14" s="107"/>
      <c r="AN14" s="106"/>
      <c r="AO14" s="106"/>
      <c r="AP14" s="106"/>
      <c r="AQ14" s="106"/>
      <c r="AR14" s="106"/>
      <c r="AS14" s="106"/>
      <c r="AT14" s="106"/>
      <c r="AU14" s="103"/>
      <c r="AV14" s="310">
        <v>0</v>
      </c>
      <c r="AW14" s="103">
        <f t="shared" ref="AW14" si="0">+AV14/U14</f>
        <v>0</v>
      </c>
      <c r="AX14" s="104" t="s">
        <v>97</v>
      </c>
      <c r="AY14" s="104" t="s">
        <v>176</v>
      </c>
      <c r="AZ14" s="104" t="s">
        <v>97</v>
      </c>
      <c r="BA14" s="104" t="s">
        <v>72</v>
      </c>
      <c r="BB14" s="104" t="s">
        <v>72</v>
      </c>
    </row>
    <row r="15" spans="1:54" ht="195" x14ac:dyDescent="0.25">
      <c r="A15" s="94">
        <v>56</v>
      </c>
      <c r="B15" s="95"/>
      <c r="C15" s="95"/>
      <c r="D15" s="197"/>
      <c r="E15" s="95"/>
      <c r="F15" s="95"/>
      <c r="G15" s="96"/>
      <c r="H15" s="117" t="s">
        <v>176</v>
      </c>
      <c r="I15" s="130" t="s">
        <v>237</v>
      </c>
      <c r="J15" s="130" t="s">
        <v>238</v>
      </c>
      <c r="K15" s="130" t="s">
        <v>239</v>
      </c>
      <c r="L15" s="130" t="s">
        <v>234</v>
      </c>
      <c r="M15" s="130">
        <v>2</v>
      </c>
      <c r="N15" s="130" t="s">
        <v>224</v>
      </c>
      <c r="O15" s="130" t="s">
        <v>240</v>
      </c>
      <c r="P15" s="138" t="s">
        <v>226</v>
      </c>
      <c r="Q15" s="97">
        <v>0.1</v>
      </c>
      <c r="R15" s="108">
        <v>0.49</v>
      </c>
      <c r="S15" s="109">
        <v>0.51</v>
      </c>
      <c r="T15" s="110">
        <f>0.5+0.01</f>
        <v>0.51</v>
      </c>
      <c r="U15" s="97">
        <f>0.4-0.01</f>
        <v>0.39</v>
      </c>
      <c r="V15" s="126" t="s">
        <v>227</v>
      </c>
      <c r="W15" s="129" t="s">
        <v>241</v>
      </c>
      <c r="X15" s="111"/>
      <c r="Y15" s="111"/>
      <c r="Z15" s="311">
        <v>0.19</v>
      </c>
      <c r="AA15" s="194"/>
      <c r="AB15" s="311">
        <v>0.2</v>
      </c>
      <c r="AC15" s="111"/>
      <c r="AD15" s="111"/>
      <c r="AE15" s="111"/>
      <c r="AF15" s="111"/>
      <c r="AG15" s="111"/>
      <c r="AH15" s="106"/>
      <c r="AI15" s="106"/>
      <c r="AJ15" s="106"/>
      <c r="AK15" s="247"/>
      <c r="AL15" s="107">
        <v>0.19</v>
      </c>
      <c r="AM15" s="107"/>
      <c r="AN15" s="106"/>
      <c r="AO15" s="106"/>
      <c r="AP15" s="106"/>
      <c r="AQ15" s="106"/>
      <c r="AR15" s="106"/>
      <c r="AS15" s="106"/>
      <c r="AT15" s="112"/>
      <c r="AU15" s="103"/>
      <c r="AV15" s="312">
        <v>1.9E-3</v>
      </c>
      <c r="AW15" s="103">
        <f>+AV15/U15</f>
        <v>4.871794871794872E-3</v>
      </c>
      <c r="AX15" s="104" t="s">
        <v>242</v>
      </c>
      <c r="AY15" s="104" t="s">
        <v>230</v>
      </c>
      <c r="AZ15" s="104" t="s">
        <v>242</v>
      </c>
      <c r="BA15" s="309" t="s">
        <v>176</v>
      </c>
      <c r="BB15" s="309" t="s">
        <v>176</v>
      </c>
    </row>
    <row r="16" spans="1:54" ht="219" customHeight="1" x14ac:dyDescent="0.25">
      <c r="A16" s="95"/>
      <c r="B16" s="95"/>
      <c r="C16" s="95"/>
      <c r="D16" s="198">
        <v>21</v>
      </c>
      <c r="E16" s="95"/>
      <c r="F16" s="95"/>
      <c r="G16" s="96"/>
      <c r="H16" s="117" t="s">
        <v>176</v>
      </c>
      <c r="I16" s="130"/>
      <c r="J16" s="130" t="s">
        <v>243</v>
      </c>
      <c r="K16" s="130" t="s">
        <v>244</v>
      </c>
      <c r="L16" s="130" t="s">
        <v>234</v>
      </c>
      <c r="M16" s="134">
        <v>12000</v>
      </c>
      <c r="N16" s="130" t="s">
        <v>245</v>
      </c>
      <c r="O16" s="130" t="s">
        <v>246</v>
      </c>
      <c r="P16" s="138" t="s">
        <v>226</v>
      </c>
      <c r="Q16" s="97">
        <v>0</v>
      </c>
      <c r="R16" s="113">
        <v>3000</v>
      </c>
      <c r="S16" s="114">
        <v>4000</v>
      </c>
      <c r="T16" s="113">
        <v>4000</v>
      </c>
      <c r="U16" s="113">
        <v>1000</v>
      </c>
      <c r="V16" s="130" t="s">
        <v>247</v>
      </c>
      <c r="W16" s="131" t="s">
        <v>248</v>
      </c>
      <c r="X16" s="39"/>
      <c r="Y16" s="39">
        <v>250</v>
      </c>
      <c r="Z16" s="39">
        <v>250</v>
      </c>
      <c r="AA16" s="39">
        <v>250</v>
      </c>
      <c r="AB16" s="39">
        <v>250</v>
      </c>
      <c r="AC16" s="41"/>
      <c r="AD16" s="41"/>
      <c r="AE16" s="41"/>
      <c r="AF16" s="41"/>
      <c r="AG16" s="41"/>
      <c r="AH16" s="106"/>
      <c r="AI16" s="106"/>
      <c r="AJ16" s="106">
        <v>0</v>
      </c>
      <c r="AK16" s="248">
        <v>45</v>
      </c>
      <c r="AL16" s="106">
        <v>138</v>
      </c>
      <c r="AM16" s="106"/>
      <c r="AN16" s="106"/>
      <c r="AO16" s="106"/>
      <c r="AP16" s="106"/>
      <c r="AQ16" s="106"/>
      <c r="AR16" s="106"/>
      <c r="AS16" s="106"/>
      <c r="AT16" s="115"/>
      <c r="AU16" s="103"/>
      <c r="AV16" s="115">
        <f>+SUM(AJ16:AU16)</f>
        <v>183</v>
      </c>
      <c r="AW16" s="103">
        <f>+AV16/U16</f>
        <v>0.183</v>
      </c>
      <c r="AX16" s="317" t="s">
        <v>141</v>
      </c>
      <c r="AY16" s="104" t="s">
        <v>230</v>
      </c>
      <c r="AZ16" s="317" t="s">
        <v>249</v>
      </c>
      <c r="BA16" s="318" t="s">
        <v>250</v>
      </c>
      <c r="BB16" s="319" t="s">
        <v>251</v>
      </c>
    </row>
    <row r="17" spans="1:54" ht="90" x14ac:dyDescent="0.25">
      <c r="A17" s="95"/>
      <c r="B17" s="95"/>
      <c r="C17" s="95"/>
      <c r="D17" s="198">
        <v>22</v>
      </c>
      <c r="E17" s="116"/>
      <c r="F17" s="95"/>
      <c r="G17" s="96"/>
      <c r="H17" s="117" t="s">
        <v>176</v>
      </c>
      <c r="I17" s="130"/>
      <c r="J17" s="130" t="s">
        <v>252</v>
      </c>
      <c r="K17" s="130" t="s">
        <v>253</v>
      </c>
      <c r="L17" s="130" t="s">
        <v>234</v>
      </c>
      <c r="M17" s="134">
        <v>16500</v>
      </c>
      <c r="N17" s="130" t="s">
        <v>254</v>
      </c>
      <c r="O17" s="130" t="s">
        <v>255</v>
      </c>
      <c r="P17" s="138" t="s">
        <v>226</v>
      </c>
      <c r="Q17" s="97">
        <v>0</v>
      </c>
      <c r="R17" s="113">
        <v>4000</v>
      </c>
      <c r="S17" s="113">
        <v>5000</v>
      </c>
      <c r="T17" s="113">
        <v>5000</v>
      </c>
      <c r="U17" s="113">
        <v>2000</v>
      </c>
      <c r="V17" s="130" t="s">
        <v>247</v>
      </c>
      <c r="W17" s="131" t="s">
        <v>248</v>
      </c>
      <c r="X17" s="41"/>
      <c r="Y17" s="39">
        <v>500</v>
      </c>
      <c r="Z17" s="39">
        <v>500</v>
      </c>
      <c r="AA17" s="39">
        <v>500</v>
      </c>
      <c r="AB17" s="39">
        <v>500</v>
      </c>
      <c r="AC17" s="41"/>
      <c r="AD17" s="41"/>
      <c r="AE17" s="41"/>
      <c r="AF17" s="41"/>
      <c r="AG17" s="41"/>
      <c r="AH17" s="106"/>
      <c r="AI17" s="106"/>
      <c r="AJ17" s="106">
        <v>0</v>
      </c>
      <c r="AK17" s="248">
        <v>26</v>
      </c>
      <c r="AL17" s="106">
        <v>582</v>
      </c>
      <c r="AM17" s="106"/>
      <c r="AN17" s="106"/>
      <c r="AO17" s="106"/>
      <c r="AP17" s="106"/>
      <c r="AQ17" s="106"/>
      <c r="AR17" s="106"/>
      <c r="AS17" s="106"/>
      <c r="AT17" s="115"/>
      <c r="AU17" s="103"/>
      <c r="AV17" s="115">
        <f>+SUM(AJ17:AU17)</f>
        <v>608</v>
      </c>
      <c r="AW17" s="103">
        <f>+AV17/U17</f>
        <v>0.30399999999999999</v>
      </c>
      <c r="AX17" s="104" t="s">
        <v>256</v>
      </c>
      <c r="AY17" s="104" t="s">
        <v>230</v>
      </c>
      <c r="AZ17" s="104" t="s">
        <v>257</v>
      </c>
      <c r="BA17" s="104" t="s">
        <v>176</v>
      </c>
      <c r="BB17" s="313" t="s">
        <v>176</v>
      </c>
    </row>
    <row r="18" spans="1:54" ht="75" x14ac:dyDescent="0.25">
      <c r="A18" s="96">
        <v>56</v>
      </c>
      <c r="B18" s="96"/>
      <c r="C18" s="96"/>
      <c r="D18" s="199"/>
      <c r="E18" s="96"/>
      <c r="F18" s="96"/>
      <c r="G18" s="96"/>
      <c r="H18" s="117" t="s">
        <v>176</v>
      </c>
      <c r="I18" s="132"/>
      <c r="J18" s="132" t="s">
        <v>258</v>
      </c>
      <c r="K18" s="135" t="s">
        <v>259</v>
      </c>
      <c r="L18" s="135" t="s">
        <v>234</v>
      </c>
      <c r="M18" s="136">
        <v>23</v>
      </c>
      <c r="N18" s="132" t="s">
        <v>260</v>
      </c>
      <c r="O18" s="132" t="s">
        <v>261</v>
      </c>
      <c r="P18" s="138" t="s">
        <v>226</v>
      </c>
      <c r="Q18" s="117">
        <v>2</v>
      </c>
      <c r="R18" s="117">
        <v>5</v>
      </c>
      <c r="S18" s="117">
        <v>8</v>
      </c>
      <c r="T18" s="117">
        <v>6</v>
      </c>
      <c r="U18" s="245">
        <v>2</v>
      </c>
      <c r="V18" s="132" t="s">
        <v>247</v>
      </c>
      <c r="W18" s="133" t="s">
        <v>248</v>
      </c>
      <c r="X18" s="118"/>
      <c r="Y18" s="118"/>
      <c r="Z18" s="184">
        <v>2</v>
      </c>
      <c r="AA18" s="118"/>
      <c r="AB18" s="277"/>
      <c r="AC18" s="118"/>
      <c r="AD18" s="118"/>
      <c r="AE18" s="118"/>
      <c r="AF18" s="118"/>
      <c r="AG18" s="118"/>
      <c r="AH18" s="119"/>
      <c r="AI18" s="119"/>
      <c r="AJ18" s="119">
        <v>0</v>
      </c>
      <c r="AK18" s="248">
        <v>0</v>
      </c>
      <c r="AL18" s="119">
        <v>1</v>
      </c>
      <c r="AM18" s="119"/>
      <c r="AN18" s="119"/>
      <c r="AO18" s="119"/>
      <c r="AP18" s="119"/>
      <c r="AQ18" s="106"/>
      <c r="AR18" s="119"/>
      <c r="AS18" s="119"/>
      <c r="AT18" s="115"/>
      <c r="AU18" s="103"/>
      <c r="AV18" s="115">
        <f>+SUM(AJ18:AU18)</f>
        <v>1</v>
      </c>
      <c r="AW18" s="103">
        <f>+AV18/U18</f>
        <v>0.5</v>
      </c>
      <c r="AX18" s="314" t="s">
        <v>262</v>
      </c>
      <c r="AY18" s="104" t="s">
        <v>230</v>
      </c>
      <c r="AZ18" s="314" t="s">
        <v>263</v>
      </c>
      <c r="BA18" s="104" t="s">
        <v>176</v>
      </c>
      <c r="BB18" s="313" t="s">
        <v>176</v>
      </c>
    </row>
    <row r="19" spans="1:54" ht="170.25" customHeight="1" x14ac:dyDescent="0.25">
      <c r="A19" s="98"/>
      <c r="B19" s="98"/>
      <c r="C19" s="98"/>
      <c r="D19" s="200"/>
      <c r="E19" s="98"/>
      <c r="F19" s="98"/>
      <c r="G19" s="98" t="s">
        <v>264</v>
      </c>
      <c r="H19" s="117" t="s">
        <v>176</v>
      </c>
      <c r="I19" s="127" t="s">
        <v>265</v>
      </c>
      <c r="J19" s="127" t="s">
        <v>266</v>
      </c>
      <c r="K19" s="127" t="s">
        <v>267</v>
      </c>
      <c r="L19" s="127" t="s">
        <v>268</v>
      </c>
      <c r="M19" s="137">
        <v>1</v>
      </c>
      <c r="N19" s="127" t="s">
        <v>269</v>
      </c>
      <c r="O19" s="127" t="s">
        <v>270</v>
      </c>
      <c r="P19" s="138" t="s">
        <v>226</v>
      </c>
      <c r="Q19" s="120">
        <v>0</v>
      </c>
      <c r="R19" s="120">
        <v>0</v>
      </c>
      <c r="S19" s="120">
        <v>0</v>
      </c>
      <c r="T19" s="121">
        <v>1</v>
      </c>
      <c r="U19" s="121">
        <v>1</v>
      </c>
      <c r="V19" s="127" t="s">
        <v>247</v>
      </c>
      <c r="W19" s="127" t="s">
        <v>271</v>
      </c>
      <c r="X19" s="195">
        <v>1</v>
      </c>
      <c r="Y19" s="195">
        <v>1</v>
      </c>
      <c r="Z19" s="195">
        <v>1</v>
      </c>
      <c r="AA19" s="195">
        <v>1</v>
      </c>
      <c r="AB19" s="195">
        <v>1</v>
      </c>
      <c r="AC19" s="122"/>
      <c r="AD19" s="122"/>
      <c r="AE19" s="122"/>
      <c r="AF19" s="122"/>
      <c r="AG19" s="122"/>
      <c r="AH19" s="123"/>
      <c r="AI19" s="123"/>
      <c r="AJ19" s="123">
        <v>0</v>
      </c>
      <c r="AK19" s="249">
        <v>1</v>
      </c>
      <c r="AL19" s="123">
        <v>1</v>
      </c>
      <c r="AM19" s="101"/>
      <c r="AN19" s="123"/>
      <c r="AO19" s="123"/>
      <c r="AP19" s="123"/>
      <c r="AQ19" s="123"/>
      <c r="AR19" s="101"/>
      <c r="AS19" s="101"/>
      <c r="AT19" s="124"/>
      <c r="AU19" s="125"/>
      <c r="AV19" s="292">
        <f>+SUM(AJ19:AU19)</f>
        <v>2</v>
      </c>
      <c r="AW19" s="103">
        <f>+AV19/U19</f>
        <v>2</v>
      </c>
      <c r="AX19" s="315" t="s">
        <v>272</v>
      </c>
      <c r="AY19" s="104" t="s">
        <v>230</v>
      </c>
      <c r="AZ19" s="316" t="s">
        <v>273</v>
      </c>
      <c r="BA19" s="308" t="s">
        <v>176</v>
      </c>
      <c r="BB19" s="308" t="s">
        <v>176</v>
      </c>
    </row>
    <row r="20" spans="1:54" x14ac:dyDescent="0.25">
      <c r="A20" s="615" t="s">
        <v>102</v>
      </c>
      <c r="B20" s="616"/>
      <c r="C20" s="616"/>
      <c r="D20" s="616"/>
      <c r="E20" s="616"/>
      <c r="F20" s="616"/>
      <c r="G20" s="616"/>
      <c r="H20" s="616"/>
      <c r="I20" s="616"/>
      <c r="J20" s="616"/>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7"/>
      <c r="AY20" s="617"/>
      <c r="AZ20" s="617"/>
      <c r="BA20" s="617"/>
      <c r="BB20" s="618"/>
    </row>
    <row r="21" spans="1:54" ht="42" customHeight="1" x14ac:dyDescent="0.25">
      <c r="A21" s="666" t="s">
        <v>274</v>
      </c>
      <c r="B21" s="666"/>
      <c r="C21" s="666"/>
      <c r="D21" s="620" t="s">
        <v>275</v>
      </c>
      <c r="E21" s="620"/>
      <c r="F21" s="620"/>
      <c r="G21" s="620"/>
      <c r="H21" s="620"/>
      <c r="I21" s="620"/>
      <c r="J21" s="614" t="s">
        <v>276</v>
      </c>
      <c r="K21" s="614"/>
      <c r="L21" s="614"/>
      <c r="M21" s="614"/>
      <c r="N21" s="614"/>
      <c r="O21" s="614"/>
      <c r="P21" s="614"/>
      <c r="Q21" s="614"/>
      <c r="R21" s="620" t="s">
        <v>275</v>
      </c>
      <c r="S21" s="620"/>
      <c r="T21" s="620"/>
      <c r="U21" s="620"/>
      <c r="V21" s="620"/>
      <c r="W21" s="620"/>
      <c r="X21" s="620" t="s">
        <v>275</v>
      </c>
      <c r="Y21" s="620"/>
      <c r="Z21" s="620"/>
      <c r="AA21" s="620"/>
      <c r="AB21" s="620"/>
      <c r="AC21" s="620"/>
      <c r="AD21" s="620"/>
      <c r="AE21" s="620"/>
      <c r="AF21" s="620" t="s">
        <v>275</v>
      </c>
      <c r="AG21" s="620"/>
      <c r="AH21" s="620"/>
      <c r="AI21" s="620"/>
      <c r="AJ21" s="620"/>
      <c r="AK21" s="620"/>
      <c r="AL21" s="620"/>
      <c r="AM21" s="620"/>
      <c r="AN21" s="620"/>
      <c r="AO21" s="620"/>
      <c r="AP21" s="620"/>
      <c r="AQ21" s="620"/>
      <c r="AR21" s="614" t="s">
        <v>277</v>
      </c>
      <c r="AS21" s="614"/>
      <c r="AT21" s="614"/>
      <c r="AU21" s="614"/>
      <c r="AV21" s="620" t="s">
        <v>278</v>
      </c>
      <c r="AW21" s="620"/>
      <c r="AX21" s="620"/>
      <c r="AY21" s="620"/>
      <c r="AZ21" s="620"/>
      <c r="BA21" s="620"/>
      <c r="BB21" s="620"/>
    </row>
    <row r="22" spans="1:54" ht="20.100000000000001" customHeight="1" x14ac:dyDescent="0.25">
      <c r="A22" s="666"/>
      <c r="B22" s="666"/>
      <c r="C22" s="666"/>
      <c r="D22" s="619" t="s">
        <v>279</v>
      </c>
      <c r="E22" s="619"/>
      <c r="F22" s="619"/>
      <c r="G22" s="619"/>
      <c r="H22" s="619"/>
      <c r="I22" s="619"/>
      <c r="J22" s="614"/>
      <c r="K22" s="614"/>
      <c r="L22" s="614"/>
      <c r="M22" s="614"/>
      <c r="N22" s="614"/>
      <c r="O22" s="614"/>
      <c r="P22" s="614"/>
      <c r="Q22" s="614"/>
      <c r="R22" s="619" t="s">
        <v>280</v>
      </c>
      <c r="S22" s="619"/>
      <c r="T22" s="619"/>
      <c r="U22" s="619"/>
      <c r="V22" s="619"/>
      <c r="W22" s="619"/>
      <c r="X22" s="619" t="s">
        <v>281</v>
      </c>
      <c r="Y22" s="619"/>
      <c r="Z22" s="619"/>
      <c r="AA22" s="619"/>
      <c r="AB22" s="619"/>
      <c r="AC22" s="619"/>
      <c r="AD22" s="619"/>
      <c r="AE22" s="619"/>
      <c r="AF22" s="620" t="s">
        <v>282</v>
      </c>
      <c r="AG22" s="620"/>
      <c r="AH22" s="620"/>
      <c r="AI22" s="620"/>
      <c r="AJ22" s="620"/>
      <c r="AK22" s="620"/>
      <c r="AL22" s="620"/>
      <c r="AM22" s="620"/>
      <c r="AN22" s="620"/>
      <c r="AO22" s="620"/>
      <c r="AP22" s="620"/>
      <c r="AQ22" s="620"/>
      <c r="AR22" s="614"/>
      <c r="AS22" s="614"/>
      <c r="AT22" s="614"/>
      <c r="AU22" s="614"/>
      <c r="AV22" s="619" t="s">
        <v>283</v>
      </c>
      <c r="AW22" s="619"/>
      <c r="AX22" s="619"/>
      <c r="AY22" s="619"/>
      <c r="AZ22" s="619"/>
      <c r="BA22" s="619"/>
      <c r="BB22" s="619"/>
    </row>
    <row r="23" spans="1:54" ht="20.100000000000001" customHeight="1" x14ac:dyDescent="0.25">
      <c r="A23" s="666"/>
      <c r="B23" s="666"/>
      <c r="C23" s="666"/>
      <c r="D23" s="619" t="s">
        <v>284</v>
      </c>
      <c r="E23" s="619"/>
      <c r="F23" s="619"/>
      <c r="G23" s="619"/>
      <c r="H23" s="619"/>
      <c r="I23" s="619"/>
      <c r="J23" s="614"/>
      <c r="K23" s="614"/>
      <c r="L23" s="614"/>
      <c r="M23" s="614"/>
      <c r="N23" s="614"/>
      <c r="O23" s="614"/>
      <c r="P23" s="614"/>
      <c r="Q23" s="614"/>
      <c r="R23" s="619" t="s">
        <v>285</v>
      </c>
      <c r="S23" s="619"/>
      <c r="T23" s="619"/>
      <c r="U23" s="619"/>
      <c r="V23" s="619"/>
      <c r="W23" s="619"/>
      <c r="X23" s="621" t="s">
        <v>286</v>
      </c>
      <c r="Y23" s="621"/>
      <c r="Z23" s="621"/>
      <c r="AA23" s="621"/>
      <c r="AB23" s="621"/>
      <c r="AC23" s="621"/>
      <c r="AD23" s="621"/>
      <c r="AE23" s="621"/>
      <c r="AF23" s="620" t="s">
        <v>287</v>
      </c>
      <c r="AG23" s="620"/>
      <c r="AH23" s="620"/>
      <c r="AI23" s="620"/>
      <c r="AJ23" s="620"/>
      <c r="AK23" s="620"/>
      <c r="AL23" s="620"/>
      <c r="AM23" s="620"/>
      <c r="AN23" s="620"/>
      <c r="AO23" s="620"/>
      <c r="AP23" s="620"/>
      <c r="AQ23" s="620"/>
      <c r="AR23" s="614"/>
      <c r="AS23" s="614"/>
      <c r="AT23" s="614"/>
      <c r="AU23" s="614"/>
      <c r="AV23" s="619" t="s">
        <v>288</v>
      </c>
      <c r="AW23" s="619"/>
      <c r="AX23" s="619"/>
      <c r="AY23" s="619"/>
      <c r="AZ23" s="619"/>
      <c r="BA23" s="619"/>
      <c r="BB23" s="619"/>
    </row>
  </sheetData>
  <mergeCells count="59">
    <mergeCell ref="W11:W12"/>
    <mergeCell ref="Q11:U11"/>
    <mergeCell ref="V11:V12"/>
    <mergeCell ref="O11:O12"/>
    <mergeCell ref="X21:AE21"/>
    <mergeCell ref="X22:AE22"/>
    <mergeCell ref="A21:C23"/>
    <mergeCell ref="J21:Q23"/>
    <mergeCell ref="R22:W22"/>
    <mergeCell ref="D22:I22"/>
    <mergeCell ref="D23:I23"/>
    <mergeCell ref="BA1:BB1"/>
    <mergeCell ref="BA2:BB2"/>
    <mergeCell ref="A6:C8"/>
    <mergeCell ref="D6:E8"/>
    <mergeCell ref="F6:G8"/>
    <mergeCell ref="AJ5:AW10"/>
    <mergeCell ref="L6:W8"/>
    <mergeCell ref="AY5:AY12"/>
    <mergeCell ref="H6:I6"/>
    <mergeCell ref="A10:C10"/>
    <mergeCell ref="D9:AI9"/>
    <mergeCell ref="D10:AI10"/>
    <mergeCell ref="K11:K12"/>
    <mergeCell ref="P11:P12"/>
    <mergeCell ref="X11:AI11"/>
    <mergeCell ref="A9:C9"/>
    <mergeCell ref="A1:AZ1"/>
    <mergeCell ref="A2:AZ2"/>
    <mergeCell ref="A3:AZ4"/>
    <mergeCell ref="N11:N12"/>
    <mergeCell ref="M11:M12"/>
    <mergeCell ref="H7:I7"/>
    <mergeCell ref="H8:I8"/>
    <mergeCell ref="AV11:AW11"/>
    <mergeCell ref="AJ11:AU11"/>
    <mergeCell ref="AZ5:AZ12"/>
    <mergeCell ref="AX5:AX12"/>
    <mergeCell ref="A5:AI5"/>
    <mergeCell ref="A11:H11"/>
    <mergeCell ref="I11:I12"/>
    <mergeCell ref="J11:J12"/>
    <mergeCell ref="L11:L12"/>
    <mergeCell ref="BA3:BB3"/>
    <mergeCell ref="BA4:BB4"/>
    <mergeCell ref="AR21:AU23"/>
    <mergeCell ref="A20:BB20"/>
    <mergeCell ref="AV22:BB22"/>
    <mergeCell ref="AV21:BB21"/>
    <mergeCell ref="AV23:BB23"/>
    <mergeCell ref="D21:I21"/>
    <mergeCell ref="AF21:AQ21"/>
    <mergeCell ref="AF22:AQ22"/>
    <mergeCell ref="AF23:AQ23"/>
    <mergeCell ref="R21:W21"/>
    <mergeCell ref="X23:AE23"/>
    <mergeCell ref="R23:W23"/>
    <mergeCell ref="BA5:BA12"/>
    <mergeCell ref="BB5:BB12"/>
  </mergeCells>
  <pageMargins left="0.31496062992125984" right="0.31496062992125984" top="0.74803149606299213" bottom="0.74803149606299213" header="0.31496062992125984" footer="0.31496062992125984"/>
  <pageSetup scale="16" orientation="landscape" r:id="rId1"/>
  <headerFooter>
    <oddFooter>&amp;C_x000D_&amp;1#&amp;"Calibri"&amp;10&amp;K000000 Información Pública Clasificada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BK60"/>
  <sheetViews>
    <sheetView topLeftCell="AE5" zoomScale="60" zoomScaleNormal="60" workbookViewId="0">
      <selection activeCell="AG9" sqref="AG9:AG10"/>
    </sheetView>
  </sheetViews>
  <sheetFormatPr baseColWidth="10" defaultColWidth="19.42578125" defaultRowHeight="15" x14ac:dyDescent="0.25"/>
  <cols>
    <col min="1" max="1" width="29.42578125" style="31" bestFit="1" customWidth="1"/>
    <col min="2" max="17" width="11" style="31" customWidth="1"/>
    <col min="18" max="19" width="12.140625" style="31" customWidth="1"/>
    <col min="20" max="23" width="8.140625" style="31" customWidth="1"/>
    <col min="24" max="24" width="9.42578125" style="31" customWidth="1"/>
    <col min="25" max="25" width="8.140625" style="31" customWidth="1"/>
    <col min="26" max="30" width="7.85546875" style="31" customWidth="1"/>
    <col min="31" max="31" width="11.28515625" style="31" customWidth="1"/>
    <col min="32" max="32" width="2.28515625" style="31" customWidth="1"/>
    <col min="33" max="33" width="25.140625" style="31" bestFit="1" customWidth="1"/>
    <col min="34" max="51" width="11.28515625" style="31" customWidth="1"/>
    <col min="52" max="63" width="8.85546875" style="31" customWidth="1"/>
    <col min="64" max="16384" width="19.42578125" style="31"/>
  </cols>
  <sheetData>
    <row r="1" spans="1:63" ht="15.95" customHeight="1" x14ac:dyDescent="0.2">
      <c r="A1" s="676" t="s">
        <v>0</v>
      </c>
      <c r="B1" s="677"/>
      <c r="C1" s="677"/>
      <c r="D1" s="677"/>
      <c r="E1" s="677"/>
      <c r="F1" s="677"/>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7"/>
      <c r="AN1" s="677"/>
      <c r="AO1" s="677"/>
      <c r="AP1" s="677"/>
      <c r="AQ1" s="677"/>
      <c r="AR1" s="677"/>
      <c r="AS1" s="677"/>
      <c r="AT1" s="677"/>
      <c r="AU1" s="677"/>
      <c r="AV1" s="677"/>
      <c r="AW1" s="677"/>
      <c r="AX1" s="677"/>
      <c r="AY1" s="677"/>
      <c r="AZ1" s="677"/>
      <c r="BA1" s="677"/>
      <c r="BB1" s="677"/>
      <c r="BC1" s="677"/>
      <c r="BD1" s="677"/>
      <c r="BE1" s="677"/>
      <c r="BF1" s="677"/>
      <c r="BG1" s="677"/>
      <c r="BH1" s="678"/>
      <c r="BI1" s="679" t="s">
        <v>289</v>
      </c>
      <c r="BJ1" s="679"/>
      <c r="BK1" s="680"/>
    </row>
    <row r="2" spans="1:63" ht="15.95" customHeight="1" x14ac:dyDescent="0.2">
      <c r="A2" s="676" t="s">
        <v>2</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E2" s="677"/>
      <c r="BF2" s="677"/>
      <c r="BG2" s="677"/>
      <c r="BH2" s="678"/>
      <c r="BI2" s="679" t="s">
        <v>3</v>
      </c>
      <c r="BJ2" s="679"/>
      <c r="BK2" s="680"/>
    </row>
    <row r="3" spans="1:63" ht="26.1" customHeight="1" x14ac:dyDescent="0.2">
      <c r="A3" s="676" t="s">
        <v>290</v>
      </c>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677"/>
      <c r="AU3" s="677"/>
      <c r="AV3" s="677"/>
      <c r="AW3" s="677"/>
      <c r="AX3" s="677"/>
      <c r="AY3" s="677"/>
      <c r="AZ3" s="677"/>
      <c r="BA3" s="677"/>
      <c r="BB3" s="677"/>
      <c r="BC3" s="677"/>
      <c r="BD3" s="677"/>
      <c r="BE3" s="677"/>
      <c r="BF3" s="677"/>
      <c r="BG3" s="677"/>
      <c r="BH3" s="678"/>
      <c r="BI3" s="679" t="s">
        <v>5</v>
      </c>
      <c r="BJ3" s="679"/>
      <c r="BK3" s="680"/>
    </row>
    <row r="4" spans="1:63" ht="15.95" customHeight="1" x14ac:dyDescent="0.2">
      <c r="A4" s="676" t="s">
        <v>291</v>
      </c>
      <c r="B4" s="677"/>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c r="AK4" s="677"/>
      <c r="AL4" s="677"/>
      <c r="AM4" s="677"/>
      <c r="AN4" s="677"/>
      <c r="AO4" s="677"/>
      <c r="AP4" s="677"/>
      <c r="AQ4" s="677"/>
      <c r="AR4" s="677"/>
      <c r="AS4" s="677"/>
      <c r="AT4" s="677"/>
      <c r="AU4" s="677"/>
      <c r="AV4" s="677"/>
      <c r="AW4" s="677"/>
      <c r="AX4" s="677"/>
      <c r="AY4" s="677"/>
      <c r="AZ4" s="677"/>
      <c r="BA4" s="677"/>
      <c r="BB4" s="677"/>
      <c r="BC4" s="677"/>
      <c r="BD4" s="677"/>
      <c r="BE4" s="677"/>
      <c r="BF4" s="677"/>
      <c r="BG4" s="677"/>
      <c r="BH4" s="678"/>
      <c r="BI4" s="674" t="s">
        <v>292</v>
      </c>
      <c r="BJ4" s="674"/>
      <c r="BK4" s="675"/>
    </row>
    <row r="5" spans="1:63" ht="26.1" customHeight="1" x14ac:dyDescent="0.25">
      <c r="A5" s="687" t="s">
        <v>293</v>
      </c>
      <c r="B5" s="688"/>
      <c r="C5" s="688"/>
      <c r="D5" s="688"/>
      <c r="E5" s="688"/>
      <c r="F5" s="688"/>
      <c r="G5" s="688"/>
      <c r="H5" s="688"/>
      <c r="I5" s="688"/>
      <c r="J5" s="688"/>
      <c r="K5" s="688"/>
      <c r="L5" s="688"/>
      <c r="M5" s="688"/>
      <c r="N5" s="688"/>
      <c r="O5" s="688"/>
      <c r="P5" s="688"/>
      <c r="Q5" s="688"/>
      <c r="R5" s="688"/>
      <c r="S5" s="688"/>
      <c r="T5" s="688"/>
      <c r="U5" s="688"/>
      <c r="V5" s="688"/>
      <c r="W5" s="688"/>
      <c r="X5" s="688"/>
      <c r="Y5" s="688"/>
      <c r="Z5" s="688"/>
      <c r="AA5" s="688"/>
      <c r="AB5" s="688"/>
      <c r="AC5" s="688"/>
      <c r="AD5" s="688"/>
      <c r="AE5" s="689"/>
      <c r="AF5" s="250"/>
      <c r="AG5" s="681" t="s">
        <v>294</v>
      </c>
      <c r="AH5" s="682"/>
      <c r="AI5" s="682"/>
      <c r="AJ5" s="682"/>
      <c r="AK5" s="682"/>
      <c r="AL5" s="682"/>
      <c r="AM5" s="682"/>
      <c r="AN5" s="682"/>
      <c r="AO5" s="682"/>
      <c r="AP5" s="682"/>
      <c r="AQ5" s="682"/>
      <c r="AR5" s="682"/>
      <c r="AS5" s="682"/>
      <c r="AT5" s="682"/>
      <c r="AU5" s="682"/>
      <c r="AV5" s="682"/>
      <c r="AW5" s="682"/>
      <c r="AX5" s="682"/>
      <c r="AY5" s="682"/>
      <c r="AZ5" s="682"/>
      <c r="BA5" s="682"/>
      <c r="BB5" s="682"/>
      <c r="BC5" s="682"/>
      <c r="BD5" s="682"/>
      <c r="BE5" s="682"/>
      <c r="BF5" s="682"/>
      <c r="BG5" s="682"/>
      <c r="BH5" s="682"/>
      <c r="BI5" s="682"/>
      <c r="BJ5" s="682"/>
      <c r="BK5" s="683"/>
    </row>
    <row r="6" spans="1:63" ht="31.5" customHeight="1" x14ac:dyDescent="0.2">
      <c r="A6" s="251" t="s">
        <v>295</v>
      </c>
      <c r="B6" s="685" t="s">
        <v>296</v>
      </c>
      <c r="C6" s="685"/>
      <c r="D6" s="685"/>
      <c r="E6" s="685"/>
      <c r="F6" s="685"/>
      <c r="G6" s="685"/>
      <c r="H6" s="685"/>
      <c r="I6" s="685"/>
      <c r="J6" s="685"/>
      <c r="K6" s="685"/>
      <c r="L6" s="685"/>
      <c r="M6" s="685"/>
      <c r="N6" s="685"/>
      <c r="O6" s="685"/>
      <c r="P6" s="685"/>
      <c r="Q6" s="685"/>
      <c r="R6" s="685"/>
      <c r="S6" s="685"/>
      <c r="T6" s="685"/>
      <c r="U6" s="685"/>
      <c r="V6" s="685"/>
      <c r="W6" s="685"/>
      <c r="X6" s="685"/>
      <c r="Y6" s="685"/>
      <c r="Z6" s="685"/>
      <c r="AA6" s="685"/>
      <c r="AB6" s="685"/>
      <c r="AC6" s="685"/>
      <c r="AD6" s="685"/>
      <c r="AE6" s="685"/>
      <c r="AF6" s="685"/>
      <c r="AG6" s="685"/>
      <c r="AH6" s="685"/>
      <c r="AI6" s="685"/>
      <c r="AJ6" s="685"/>
      <c r="AK6" s="685"/>
      <c r="AL6" s="685"/>
      <c r="AM6" s="685"/>
      <c r="AN6" s="685"/>
      <c r="AO6" s="685"/>
      <c r="AP6" s="685"/>
      <c r="AQ6" s="685"/>
      <c r="AR6" s="685"/>
      <c r="AS6" s="685"/>
      <c r="AT6" s="685"/>
      <c r="AU6" s="685"/>
      <c r="AV6" s="685"/>
      <c r="AW6" s="685"/>
      <c r="AX6" s="685"/>
      <c r="AY6" s="685"/>
      <c r="AZ6" s="685"/>
      <c r="BA6" s="685"/>
      <c r="BB6" s="685"/>
      <c r="BC6" s="685"/>
      <c r="BD6" s="685"/>
      <c r="BE6" s="685"/>
      <c r="BF6" s="685"/>
      <c r="BG6" s="685"/>
      <c r="BH6" s="685"/>
      <c r="BI6" s="685"/>
      <c r="BJ6" s="685"/>
      <c r="BK6" s="686"/>
    </row>
    <row r="7" spans="1:63" ht="31.5" customHeight="1" x14ac:dyDescent="0.2">
      <c r="A7" s="251" t="s">
        <v>297</v>
      </c>
      <c r="B7" s="691" t="s">
        <v>298</v>
      </c>
      <c r="C7" s="691"/>
      <c r="D7" s="691"/>
      <c r="E7" s="691"/>
      <c r="F7" s="691"/>
      <c r="G7" s="691"/>
      <c r="H7" s="691"/>
      <c r="I7" s="691"/>
      <c r="J7" s="691"/>
      <c r="K7" s="691"/>
      <c r="L7" s="691"/>
      <c r="M7" s="691"/>
      <c r="N7" s="691"/>
      <c r="O7" s="691"/>
      <c r="P7" s="691"/>
      <c r="Q7" s="691"/>
      <c r="R7" s="691"/>
      <c r="S7" s="691"/>
      <c r="T7" s="691"/>
      <c r="U7" s="691"/>
      <c r="V7" s="691"/>
      <c r="W7" s="691"/>
      <c r="X7" s="691"/>
      <c r="Y7" s="691"/>
      <c r="Z7" s="691"/>
      <c r="AA7" s="691"/>
      <c r="AB7" s="691"/>
      <c r="AC7" s="691"/>
      <c r="AD7" s="691"/>
      <c r="AE7" s="691"/>
      <c r="AF7" s="691"/>
      <c r="AG7" s="691"/>
      <c r="AH7" s="691"/>
      <c r="AI7" s="691"/>
      <c r="AJ7" s="691"/>
      <c r="AK7" s="691"/>
      <c r="AL7" s="691"/>
      <c r="AM7" s="691"/>
      <c r="AN7" s="691"/>
      <c r="AO7" s="691"/>
      <c r="AP7" s="691"/>
      <c r="AQ7" s="691"/>
      <c r="AR7" s="691"/>
      <c r="AS7" s="691"/>
      <c r="AT7" s="691"/>
      <c r="AU7" s="691"/>
      <c r="AV7" s="691"/>
      <c r="AW7" s="691"/>
      <c r="AX7" s="691"/>
      <c r="AY7" s="691"/>
      <c r="AZ7" s="691"/>
      <c r="BA7" s="691"/>
      <c r="BB7" s="691"/>
      <c r="BC7" s="691"/>
      <c r="BD7" s="691"/>
      <c r="BE7" s="691"/>
      <c r="BF7" s="691"/>
      <c r="BG7" s="691"/>
      <c r="BH7" s="691"/>
      <c r="BI7" s="691"/>
      <c r="BJ7" s="691"/>
      <c r="BK7" s="691"/>
    </row>
    <row r="8" spans="1:63" ht="18.75" customHeight="1" x14ac:dyDescent="0.25">
      <c r="A8" s="252" t="s">
        <v>43</v>
      </c>
      <c r="B8" s="252" t="s">
        <v>43</v>
      </c>
      <c r="C8" s="252" t="s">
        <v>43</v>
      </c>
      <c r="D8" s="252" t="s">
        <v>43</v>
      </c>
      <c r="E8" s="252" t="s">
        <v>43</v>
      </c>
      <c r="F8" s="252" t="s">
        <v>43</v>
      </c>
      <c r="G8" s="252" t="s">
        <v>43</v>
      </c>
      <c r="H8" s="252" t="s">
        <v>43</v>
      </c>
      <c r="I8" s="252" t="s">
        <v>43</v>
      </c>
      <c r="J8" s="252" t="s">
        <v>43</v>
      </c>
      <c r="K8" s="252" t="s">
        <v>43</v>
      </c>
      <c r="L8" s="252" t="s">
        <v>43</v>
      </c>
      <c r="M8" s="252" t="s">
        <v>43</v>
      </c>
      <c r="N8" s="252" t="s">
        <v>43</v>
      </c>
      <c r="O8" s="252" t="s">
        <v>43</v>
      </c>
      <c r="P8" s="252" t="s">
        <v>43</v>
      </c>
      <c r="Q8" s="252" t="s">
        <v>43</v>
      </c>
      <c r="R8" s="252" t="s">
        <v>43</v>
      </c>
      <c r="S8" s="252" t="s">
        <v>43</v>
      </c>
      <c r="T8" s="252" t="s">
        <v>43</v>
      </c>
      <c r="U8" s="252" t="s">
        <v>43</v>
      </c>
      <c r="V8" s="252" t="s">
        <v>43</v>
      </c>
      <c r="W8" s="252" t="s">
        <v>43</v>
      </c>
      <c r="X8" s="252" t="s">
        <v>43</v>
      </c>
      <c r="Y8" s="252" t="s">
        <v>43</v>
      </c>
      <c r="Z8" s="252" t="s">
        <v>43</v>
      </c>
      <c r="AA8" s="252" t="s">
        <v>43</v>
      </c>
      <c r="AB8" s="252" t="s">
        <v>43</v>
      </c>
      <c r="AC8" s="252" t="s">
        <v>43</v>
      </c>
      <c r="AD8" s="252" t="s">
        <v>43</v>
      </c>
      <c r="AE8" s="252" t="s">
        <v>43</v>
      </c>
      <c r="AF8" s="250"/>
      <c r="AG8" s="252" t="s">
        <v>43</v>
      </c>
      <c r="AH8" s="252" t="s">
        <v>43</v>
      </c>
      <c r="AI8" s="252" t="s">
        <v>43</v>
      </c>
      <c r="AJ8" s="252" t="s">
        <v>43</v>
      </c>
      <c r="AK8" s="252" t="s">
        <v>43</v>
      </c>
      <c r="AL8" s="252" t="s">
        <v>43</v>
      </c>
      <c r="AM8" s="252" t="s">
        <v>43</v>
      </c>
      <c r="AN8" s="252" t="s">
        <v>43</v>
      </c>
      <c r="AO8" s="252" t="s">
        <v>43</v>
      </c>
      <c r="AP8" s="250"/>
      <c r="AQ8" s="250"/>
      <c r="AR8" s="250"/>
      <c r="AS8" s="250"/>
      <c r="AT8" s="250"/>
      <c r="AU8" s="250"/>
      <c r="AV8" s="250"/>
      <c r="AW8" s="250"/>
      <c r="AX8" s="250"/>
      <c r="AY8" s="250"/>
      <c r="AZ8" s="250"/>
      <c r="BA8" s="250"/>
      <c r="BB8" s="250"/>
      <c r="BC8" s="250"/>
      <c r="BD8" s="250"/>
      <c r="BE8" s="250"/>
      <c r="BF8" s="250"/>
      <c r="BG8" s="250"/>
      <c r="BH8" s="250"/>
      <c r="BI8" s="250"/>
      <c r="BJ8" s="250"/>
      <c r="BK8" s="250"/>
    </row>
    <row r="9" spans="1:63" ht="30" customHeight="1" x14ac:dyDescent="0.25">
      <c r="A9" s="684" t="s">
        <v>299</v>
      </c>
      <c r="B9" s="257" t="s">
        <v>30</v>
      </c>
      <c r="C9" s="258" t="s">
        <v>31</v>
      </c>
      <c r="D9" s="669" t="s">
        <v>8</v>
      </c>
      <c r="E9" s="668"/>
      <c r="F9" s="257" t="s">
        <v>32</v>
      </c>
      <c r="G9" s="258" t="s">
        <v>33</v>
      </c>
      <c r="H9" s="669" t="s">
        <v>34</v>
      </c>
      <c r="I9" s="668"/>
      <c r="J9" s="257" t="s">
        <v>35</v>
      </c>
      <c r="K9" s="258" t="s">
        <v>36</v>
      </c>
      <c r="L9" s="669" t="s">
        <v>37</v>
      </c>
      <c r="M9" s="668"/>
      <c r="N9" s="257" t="s">
        <v>38</v>
      </c>
      <c r="O9" s="258" t="s">
        <v>39</v>
      </c>
      <c r="P9" s="669" t="s">
        <v>40</v>
      </c>
      <c r="Q9" s="668"/>
      <c r="R9" s="667" t="s">
        <v>300</v>
      </c>
      <c r="S9" s="668"/>
      <c r="T9" s="667" t="s">
        <v>301</v>
      </c>
      <c r="U9" s="667"/>
      <c r="V9" s="667"/>
      <c r="W9" s="667"/>
      <c r="X9" s="667"/>
      <c r="Y9" s="668"/>
      <c r="Z9" s="667" t="s">
        <v>302</v>
      </c>
      <c r="AA9" s="667"/>
      <c r="AB9" s="667"/>
      <c r="AC9" s="667"/>
      <c r="AD9" s="667"/>
      <c r="AE9" s="668"/>
      <c r="AF9" s="259"/>
      <c r="AG9" s="690" t="s">
        <v>299</v>
      </c>
      <c r="AH9" s="257" t="s">
        <v>30</v>
      </c>
      <c r="AI9" s="258" t="s">
        <v>31</v>
      </c>
      <c r="AJ9" s="669" t="s">
        <v>8</v>
      </c>
      <c r="AK9" s="668"/>
      <c r="AL9" s="257" t="s">
        <v>32</v>
      </c>
      <c r="AM9" s="258" t="s">
        <v>33</v>
      </c>
      <c r="AN9" s="669" t="s">
        <v>34</v>
      </c>
      <c r="AO9" s="668"/>
      <c r="AP9" s="257" t="s">
        <v>35</v>
      </c>
      <c r="AQ9" s="258" t="s">
        <v>36</v>
      </c>
      <c r="AR9" s="669" t="s">
        <v>37</v>
      </c>
      <c r="AS9" s="668"/>
      <c r="AT9" s="257" t="s">
        <v>38</v>
      </c>
      <c r="AU9" s="258" t="s">
        <v>39</v>
      </c>
      <c r="AV9" s="669" t="s">
        <v>40</v>
      </c>
      <c r="AW9" s="668"/>
      <c r="AX9" s="667" t="s">
        <v>300</v>
      </c>
      <c r="AY9" s="668"/>
      <c r="AZ9" s="667" t="s">
        <v>301</v>
      </c>
      <c r="BA9" s="667"/>
      <c r="BB9" s="667"/>
      <c r="BC9" s="667"/>
      <c r="BD9" s="667"/>
      <c r="BE9" s="668"/>
      <c r="BF9" s="667" t="s">
        <v>302</v>
      </c>
      <c r="BG9" s="667"/>
      <c r="BH9" s="667"/>
      <c r="BI9" s="667"/>
      <c r="BJ9" s="667"/>
      <c r="BK9" s="668"/>
    </row>
    <row r="10" spans="1:63" ht="36" customHeight="1" x14ac:dyDescent="0.25">
      <c r="A10" s="673"/>
      <c r="B10" s="260" t="s">
        <v>303</v>
      </c>
      <c r="C10" s="260" t="s">
        <v>303</v>
      </c>
      <c r="D10" s="260" t="s">
        <v>303</v>
      </c>
      <c r="E10" s="260" t="s">
        <v>304</v>
      </c>
      <c r="F10" s="260" t="s">
        <v>303</v>
      </c>
      <c r="G10" s="260" t="s">
        <v>303</v>
      </c>
      <c r="H10" s="260" t="s">
        <v>303</v>
      </c>
      <c r="I10" s="260" t="s">
        <v>304</v>
      </c>
      <c r="J10" s="260" t="s">
        <v>303</v>
      </c>
      <c r="K10" s="260" t="s">
        <v>303</v>
      </c>
      <c r="L10" s="260" t="s">
        <v>303</v>
      </c>
      <c r="M10" s="260" t="s">
        <v>304</v>
      </c>
      <c r="N10" s="260" t="s">
        <v>303</v>
      </c>
      <c r="O10" s="260" t="s">
        <v>303</v>
      </c>
      <c r="P10" s="260" t="s">
        <v>303</v>
      </c>
      <c r="Q10" s="260" t="s">
        <v>304</v>
      </c>
      <c r="R10" s="260" t="s">
        <v>303</v>
      </c>
      <c r="S10" s="260" t="s">
        <v>304</v>
      </c>
      <c r="T10" s="261" t="s">
        <v>305</v>
      </c>
      <c r="U10" s="261" t="s">
        <v>306</v>
      </c>
      <c r="V10" s="261" t="s">
        <v>307</v>
      </c>
      <c r="W10" s="261" t="s">
        <v>308</v>
      </c>
      <c r="X10" s="262" t="s">
        <v>309</v>
      </c>
      <c r="Y10" s="261" t="s">
        <v>310</v>
      </c>
      <c r="Z10" s="260" t="s">
        <v>311</v>
      </c>
      <c r="AA10" s="260" t="s">
        <v>312</v>
      </c>
      <c r="AB10" s="260" t="s">
        <v>313</v>
      </c>
      <c r="AC10" s="260" t="s">
        <v>314</v>
      </c>
      <c r="AD10" s="260" t="s">
        <v>315</v>
      </c>
      <c r="AE10" s="260" t="s">
        <v>316</v>
      </c>
      <c r="AF10" s="259"/>
      <c r="AG10" s="671"/>
      <c r="AH10" s="260" t="s">
        <v>303</v>
      </c>
      <c r="AI10" s="260" t="s">
        <v>303</v>
      </c>
      <c r="AJ10" s="260" t="s">
        <v>303</v>
      </c>
      <c r="AK10" s="260" t="s">
        <v>304</v>
      </c>
      <c r="AL10" s="260" t="s">
        <v>303</v>
      </c>
      <c r="AM10" s="260" t="s">
        <v>303</v>
      </c>
      <c r="AN10" s="260" t="s">
        <v>303</v>
      </c>
      <c r="AO10" s="260" t="s">
        <v>304</v>
      </c>
      <c r="AP10" s="260" t="s">
        <v>303</v>
      </c>
      <c r="AQ10" s="260" t="s">
        <v>303</v>
      </c>
      <c r="AR10" s="260" t="s">
        <v>303</v>
      </c>
      <c r="AS10" s="260" t="s">
        <v>304</v>
      </c>
      <c r="AT10" s="260" t="s">
        <v>303</v>
      </c>
      <c r="AU10" s="260" t="s">
        <v>303</v>
      </c>
      <c r="AV10" s="260" t="s">
        <v>303</v>
      </c>
      <c r="AW10" s="260" t="s">
        <v>304</v>
      </c>
      <c r="AX10" s="260" t="s">
        <v>303</v>
      </c>
      <c r="AY10" s="260" t="s">
        <v>304</v>
      </c>
      <c r="AZ10" s="261" t="s">
        <v>305</v>
      </c>
      <c r="BA10" s="261" t="s">
        <v>306</v>
      </c>
      <c r="BB10" s="261" t="s">
        <v>307</v>
      </c>
      <c r="BC10" s="261" t="s">
        <v>308</v>
      </c>
      <c r="BD10" s="262" t="s">
        <v>309</v>
      </c>
      <c r="BE10" s="261" t="s">
        <v>310</v>
      </c>
      <c r="BF10" s="261" t="s">
        <v>311</v>
      </c>
      <c r="BG10" s="261" t="s">
        <v>312</v>
      </c>
      <c r="BH10" s="261" t="s">
        <v>313</v>
      </c>
      <c r="BI10" s="261" t="s">
        <v>314</v>
      </c>
      <c r="BJ10" s="261" t="s">
        <v>315</v>
      </c>
      <c r="BK10" s="261" t="s">
        <v>316</v>
      </c>
    </row>
    <row r="11" spans="1:63" x14ac:dyDescent="0.25">
      <c r="A11" s="253" t="s">
        <v>317</v>
      </c>
      <c r="B11" s="101" t="s">
        <v>43</v>
      </c>
      <c r="C11" s="101">
        <v>250</v>
      </c>
      <c r="D11" s="101">
        <v>250</v>
      </c>
      <c r="E11" s="101" t="s">
        <v>43</v>
      </c>
      <c r="F11" s="101">
        <v>250</v>
      </c>
      <c r="G11" s="101">
        <v>250</v>
      </c>
      <c r="H11" s="101" t="s">
        <v>43</v>
      </c>
      <c r="I11" s="101" t="s">
        <v>43</v>
      </c>
      <c r="J11" s="101" t="s">
        <v>43</v>
      </c>
      <c r="K11" s="101" t="s">
        <v>43</v>
      </c>
      <c r="L11" s="101" t="s">
        <v>43</v>
      </c>
      <c r="M11" s="101" t="s">
        <v>43</v>
      </c>
      <c r="N11" s="101" t="s">
        <v>43</v>
      </c>
      <c r="O11" s="101" t="s">
        <v>43</v>
      </c>
      <c r="P11" s="101" t="s">
        <v>43</v>
      </c>
      <c r="Q11" s="101" t="s">
        <v>43</v>
      </c>
      <c r="R11" s="263">
        <f>SUM(B11:Q11)</f>
        <v>1000</v>
      </c>
      <c r="S11" s="264" t="s">
        <v>318</v>
      </c>
      <c r="T11" s="265" t="s">
        <v>43</v>
      </c>
      <c r="U11" s="265" t="s">
        <v>43</v>
      </c>
      <c r="V11" s="265" t="s">
        <v>43</v>
      </c>
      <c r="W11" s="265" t="s">
        <v>43</v>
      </c>
      <c r="X11" s="266" t="s">
        <v>43</v>
      </c>
      <c r="Y11" s="265" t="s">
        <v>43</v>
      </c>
      <c r="Z11" s="265" t="s">
        <v>43</v>
      </c>
      <c r="AA11" s="265" t="s">
        <v>43</v>
      </c>
      <c r="AB11" s="265" t="s">
        <v>43</v>
      </c>
      <c r="AC11" s="265" t="s">
        <v>43</v>
      </c>
      <c r="AD11" s="265" t="s">
        <v>43</v>
      </c>
      <c r="AE11" s="267" t="s">
        <v>43</v>
      </c>
      <c r="AF11" s="259"/>
      <c r="AG11" s="268" t="s">
        <v>317</v>
      </c>
      <c r="AH11" s="101" t="s">
        <v>43</v>
      </c>
      <c r="AI11" s="101" t="s">
        <v>43</v>
      </c>
      <c r="AJ11" s="101"/>
      <c r="AK11" s="101" t="s">
        <v>43</v>
      </c>
      <c r="AL11" s="101" t="s">
        <v>43</v>
      </c>
      <c r="AM11" s="101" t="s">
        <v>43</v>
      </c>
      <c r="AN11" s="101" t="s">
        <v>43</v>
      </c>
      <c r="AO11" s="101" t="s">
        <v>43</v>
      </c>
      <c r="AP11" s="101" t="s">
        <v>43</v>
      </c>
      <c r="AQ11" s="101" t="s">
        <v>43</v>
      </c>
      <c r="AR11" s="101" t="s">
        <v>43</v>
      </c>
      <c r="AS11" s="101" t="s">
        <v>43</v>
      </c>
      <c r="AT11" s="101" t="s">
        <v>43</v>
      </c>
      <c r="AU11" s="101" t="s">
        <v>43</v>
      </c>
      <c r="AV11" s="101" t="s">
        <v>43</v>
      </c>
      <c r="AW11" s="101" t="s">
        <v>43</v>
      </c>
      <c r="AX11" s="263">
        <f>SUM(AH11:AW11)</f>
        <v>0</v>
      </c>
      <c r="AY11" s="264" t="s">
        <v>319</v>
      </c>
      <c r="AZ11" s="265" t="s">
        <v>43</v>
      </c>
      <c r="BA11" s="265" t="s">
        <v>43</v>
      </c>
      <c r="BB11" s="265" t="s">
        <v>43</v>
      </c>
      <c r="BC11" s="265" t="s">
        <v>43</v>
      </c>
      <c r="BD11" s="266" t="s">
        <v>43</v>
      </c>
      <c r="BE11" s="265" t="s">
        <v>43</v>
      </c>
      <c r="BF11" s="265" t="s">
        <v>43</v>
      </c>
      <c r="BG11" s="265" t="s">
        <v>43</v>
      </c>
      <c r="BH11" s="265" t="s">
        <v>43</v>
      </c>
      <c r="BI11" s="265" t="s">
        <v>43</v>
      </c>
      <c r="BJ11" s="265" t="s">
        <v>43</v>
      </c>
      <c r="BK11" s="267" t="s">
        <v>43</v>
      </c>
    </row>
    <row r="12" spans="1:63" x14ac:dyDescent="0.25">
      <c r="A12" s="253" t="s">
        <v>320</v>
      </c>
      <c r="B12" s="106" t="s">
        <v>43</v>
      </c>
      <c r="C12" s="106" t="s">
        <v>43</v>
      </c>
      <c r="D12" s="106" t="s">
        <v>43</v>
      </c>
      <c r="E12" s="106" t="s">
        <v>43</v>
      </c>
      <c r="F12" s="106" t="s">
        <v>43</v>
      </c>
      <c r="G12" s="106" t="s">
        <v>43</v>
      </c>
      <c r="H12" s="106" t="s">
        <v>43</v>
      </c>
      <c r="I12" s="106" t="s">
        <v>43</v>
      </c>
      <c r="J12" s="106" t="s">
        <v>43</v>
      </c>
      <c r="K12" s="106" t="s">
        <v>43</v>
      </c>
      <c r="L12" s="106" t="s">
        <v>43</v>
      </c>
      <c r="M12" s="106" t="s">
        <v>43</v>
      </c>
      <c r="N12" s="106" t="s">
        <v>43</v>
      </c>
      <c r="O12" s="106" t="s">
        <v>43</v>
      </c>
      <c r="P12" s="106" t="s">
        <v>43</v>
      </c>
      <c r="Q12" s="106" t="s">
        <v>43</v>
      </c>
      <c r="R12" s="263">
        <f t="shared" ref="R12:R31" si="0">SUM(B12:Q12)</f>
        <v>0</v>
      </c>
      <c r="S12" s="269" t="s">
        <v>318</v>
      </c>
      <c r="T12" s="266" t="s">
        <v>43</v>
      </c>
      <c r="U12" s="266" t="s">
        <v>43</v>
      </c>
      <c r="V12" s="266" t="s">
        <v>43</v>
      </c>
      <c r="W12" s="266" t="s">
        <v>43</v>
      </c>
      <c r="X12" s="266" t="s">
        <v>43</v>
      </c>
      <c r="Y12" s="266" t="s">
        <v>43</v>
      </c>
      <c r="Z12" s="266" t="s">
        <v>43</v>
      </c>
      <c r="AA12" s="266" t="s">
        <v>43</v>
      </c>
      <c r="AB12" s="266" t="s">
        <v>43</v>
      </c>
      <c r="AC12" s="266" t="s">
        <v>43</v>
      </c>
      <c r="AD12" s="266" t="s">
        <v>43</v>
      </c>
      <c r="AE12" s="266" t="s">
        <v>43</v>
      </c>
      <c r="AF12" s="259"/>
      <c r="AG12" s="268" t="s">
        <v>320</v>
      </c>
      <c r="AH12" s="106" t="s">
        <v>43</v>
      </c>
      <c r="AI12" s="106">
        <v>3</v>
      </c>
      <c r="AJ12" s="106">
        <v>15</v>
      </c>
      <c r="AK12" s="106" t="s">
        <v>43</v>
      </c>
      <c r="AL12" s="106" t="s">
        <v>43</v>
      </c>
      <c r="AM12" s="106" t="s">
        <v>43</v>
      </c>
      <c r="AN12" s="106" t="s">
        <v>43</v>
      </c>
      <c r="AO12" s="106" t="s">
        <v>43</v>
      </c>
      <c r="AP12" s="106" t="s">
        <v>43</v>
      </c>
      <c r="AQ12" s="106" t="s">
        <v>43</v>
      </c>
      <c r="AR12" s="106" t="s">
        <v>43</v>
      </c>
      <c r="AS12" s="106" t="s">
        <v>43</v>
      </c>
      <c r="AT12" s="106" t="s">
        <v>43</v>
      </c>
      <c r="AU12" s="106" t="s">
        <v>43</v>
      </c>
      <c r="AV12" s="106" t="s">
        <v>43</v>
      </c>
      <c r="AW12" s="106" t="s">
        <v>43</v>
      </c>
      <c r="AX12" s="263">
        <f t="shared" ref="AX12:AX31" si="1">SUM(AH12:AW12)</f>
        <v>18</v>
      </c>
      <c r="AY12" s="269" t="s">
        <v>319</v>
      </c>
      <c r="AZ12" s="266" t="s">
        <v>43</v>
      </c>
      <c r="BA12" s="266" t="s">
        <v>43</v>
      </c>
      <c r="BB12" s="266" t="s">
        <v>43</v>
      </c>
      <c r="BC12" s="266" t="s">
        <v>43</v>
      </c>
      <c r="BD12" s="266" t="s">
        <v>43</v>
      </c>
      <c r="BE12" s="266" t="s">
        <v>43</v>
      </c>
      <c r="BF12" s="266" t="s">
        <v>43</v>
      </c>
      <c r="BG12" s="266" t="s">
        <v>43</v>
      </c>
      <c r="BH12" s="266" t="s">
        <v>43</v>
      </c>
      <c r="BI12" s="266" t="s">
        <v>43</v>
      </c>
      <c r="BJ12" s="266" t="s">
        <v>43</v>
      </c>
      <c r="BK12" s="266" t="s">
        <v>43</v>
      </c>
    </row>
    <row r="13" spans="1:63" x14ac:dyDescent="0.25">
      <c r="A13" s="253" t="s">
        <v>321</v>
      </c>
      <c r="B13" s="106" t="s">
        <v>43</v>
      </c>
      <c r="C13" s="106" t="s">
        <v>43</v>
      </c>
      <c r="D13" s="106" t="s">
        <v>43</v>
      </c>
      <c r="E13" s="106" t="s">
        <v>43</v>
      </c>
      <c r="F13" s="106" t="s">
        <v>43</v>
      </c>
      <c r="G13" s="106" t="s">
        <v>43</v>
      </c>
      <c r="H13" s="106" t="s">
        <v>43</v>
      </c>
      <c r="I13" s="106" t="s">
        <v>43</v>
      </c>
      <c r="J13" s="106" t="s">
        <v>43</v>
      </c>
      <c r="K13" s="106" t="s">
        <v>43</v>
      </c>
      <c r="L13" s="106" t="s">
        <v>43</v>
      </c>
      <c r="M13" s="106" t="s">
        <v>43</v>
      </c>
      <c r="N13" s="106" t="s">
        <v>43</v>
      </c>
      <c r="O13" s="106" t="s">
        <v>43</v>
      </c>
      <c r="P13" s="106" t="s">
        <v>43</v>
      </c>
      <c r="Q13" s="106" t="s">
        <v>43</v>
      </c>
      <c r="R13" s="263">
        <f t="shared" si="0"/>
        <v>0</v>
      </c>
      <c r="S13" s="269" t="s">
        <v>318</v>
      </c>
      <c r="T13" s="266" t="s">
        <v>43</v>
      </c>
      <c r="U13" s="266" t="s">
        <v>43</v>
      </c>
      <c r="V13" s="266" t="s">
        <v>43</v>
      </c>
      <c r="W13" s="266" t="s">
        <v>43</v>
      </c>
      <c r="X13" s="266" t="s">
        <v>43</v>
      </c>
      <c r="Y13" s="266" t="s">
        <v>43</v>
      </c>
      <c r="Z13" s="266" t="s">
        <v>43</v>
      </c>
      <c r="AA13" s="266" t="s">
        <v>43</v>
      </c>
      <c r="AB13" s="266" t="s">
        <v>43</v>
      </c>
      <c r="AC13" s="266" t="s">
        <v>43</v>
      </c>
      <c r="AD13" s="266" t="s">
        <v>43</v>
      </c>
      <c r="AE13" s="266" t="s">
        <v>43</v>
      </c>
      <c r="AF13" s="259"/>
      <c r="AG13" s="268" t="s">
        <v>321</v>
      </c>
      <c r="AH13" s="106" t="s">
        <v>43</v>
      </c>
      <c r="AI13" s="106" t="s">
        <v>43</v>
      </c>
      <c r="AJ13" s="106" t="s">
        <v>43</v>
      </c>
      <c r="AK13" s="106" t="s">
        <v>43</v>
      </c>
      <c r="AL13" s="106" t="s">
        <v>43</v>
      </c>
      <c r="AM13" s="106" t="s">
        <v>43</v>
      </c>
      <c r="AN13" s="106" t="s">
        <v>43</v>
      </c>
      <c r="AO13" s="106" t="s">
        <v>43</v>
      </c>
      <c r="AP13" s="106" t="s">
        <v>43</v>
      </c>
      <c r="AQ13" s="106" t="s">
        <v>43</v>
      </c>
      <c r="AR13" s="106" t="s">
        <v>43</v>
      </c>
      <c r="AS13" s="106" t="s">
        <v>43</v>
      </c>
      <c r="AT13" s="106" t="s">
        <v>43</v>
      </c>
      <c r="AU13" s="106" t="s">
        <v>43</v>
      </c>
      <c r="AV13" s="106" t="s">
        <v>43</v>
      </c>
      <c r="AW13" s="106" t="s">
        <v>43</v>
      </c>
      <c r="AX13" s="263">
        <f t="shared" si="1"/>
        <v>0</v>
      </c>
      <c r="AY13" s="269" t="s">
        <v>319</v>
      </c>
      <c r="AZ13" s="266" t="s">
        <v>43</v>
      </c>
      <c r="BA13" s="266" t="s">
        <v>43</v>
      </c>
      <c r="BB13" s="266" t="s">
        <v>43</v>
      </c>
      <c r="BC13" s="266" t="s">
        <v>43</v>
      </c>
      <c r="BD13" s="266" t="s">
        <v>43</v>
      </c>
      <c r="BE13" s="266" t="s">
        <v>43</v>
      </c>
      <c r="BF13" s="266" t="s">
        <v>43</v>
      </c>
      <c r="BG13" s="266" t="s">
        <v>43</v>
      </c>
      <c r="BH13" s="266" t="s">
        <v>43</v>
      </c>
      <c r="BI13" s="266" t="s">
        <v>43</v>
      </c>
      <c r="BJ13" s="266" t="s">
        <v>43</v>
      </c>
      <c r="BK13" s="266" t="s">
        <v>43</v>
      </c>
    </row>
    <row r="14" spans="1:63" x14ac:dyDescent="0.25">
      <c r="A14" s="253" t="s">
        <v>322</v>
      </c>
      <c r="B14" s="106" t="s">
        <v>43</v>
      </c>
      <c r="C14" s="106" t="s">
        <v>43</v>
      </c>
      <c r="D14" s="106" t="s">
        <v>43</v>
      </c>
      <c r="E14" s="106" t="s">
        <v>43</v>
      </c>
      <c r="F14" s="106" t="s">
        <v>43</v>
      </c>
      <c r="G14" s="106" t="s">
        <v>43</v>
      </c>
      <c r="H14" s="106" t="s">
        <v>43</v>
      </c>
      <c r="I14" s="106" t="s">
        <v>43</v>
      </c>
      <c r="J14" s="106" t="s">
        <v>43</v>
      </c>
      <c r="K14" s="106" t="s">
        <v>43</v>
      </c>
      <c r="L14" s="106" t="s">
        <v>43</v>
      </c>
      <c r="M14" s="106" t="s">
        <v>43</v>
      </c>
      <c r="N14" s="106" t="s">
        <v>43</v>
      </c>
      <c r="O14" s="106" t="s">
        <v>43</v>
      </c>
      <c r="P14" s="106" t="s">
        <v>43</v>
      </c>
      <c r="Q14" s="106" t="s">
        <v>43</v>
      </c>
      <c r="R14" s="263">
        <f t="shared" si="0"/>
        <v>0</v>
      </c>
      <c r="S14" s="269" t="s">
        <v>318</v>
      </c>
      <c r="T14" s="266" t="s">
        <v>43</v>
      </c>
      <c r="U14" s="266" t="s">
        <v>43</v>
      </c>
      <c r="V14" s="266" t="s">
        <v>43</v>
      </c>
      <c r="W14" s="266" t="s">
        <v>43</v>
      </c>
      <c r="X14" s="266" t="s">
        <v>43</v>
      </c>
      <c r="Y14" s="266" t="s">
        <v>43</v>
      </c>
      <c r="Z14" s="266" t="s">
        <v>43</v>
      </c>
      <c r="AA14" s="266" t="s">
        <v>43</v>
      </c>
      <c r="AB14" s="266" t="s">
        <v>43</v>
      </c>
      <c r="AC14" s="266" t="s">
        <v>43</v>
      </c>
      <c r="AD14" s="266" t="s">
        <v>43</v>
      </c>
      <c r="AE14" s="266" t="s">
        <v>43</v>
      </c>
      <c r="AF14" s="259"/>
      <c r="AG14" s="268" t="s">
        <v>322</v>
      </c>
      <c r="AH14" s="106" t="s">
        <v>43</v>
      </c>
      <c r="AI14" s="106">
        <v>7</v>
      </c>
      <c r="AJ14" s="106">
        <v>10</v>
      </c>
      <c r="AK14" s="106" t="s">
        <v>43</v>
      </c>
      <c r="AL14" s="106" t="s">
        <v>43</v>
      </c>
      <c r="AM14" s="106" t="s">
        <v>43</v>
      </c>
      <c r="AN14" s="106" t="s">
        <v>43</v>
      </c>
      <c r="AO14" s="106" t="s">
        <v>43</v>
      </c>
      <c r="AP14" s="106" t="s">
        <v>43</v>
      </c>
      <c r="AQ14" s="106" t="s">
        <v>43</v>
      </c>
      <c r="AR14" s="106" t="s">
        <v>43</v>
      </c>
      <c r="AS14" s="106" t="s">
        <v>43</v>
      </c>
      <c r="AT14" s="106" t="s">
        <v>43</v>
      </c>
      <c r="AU14" s="106" t="s">
        <v>43</v>
      </c>
      <c r="AV14" s="106" t="s">
        <v>43</v>
      </c>
      <c r="AW14" s="106" t="s">
        <v>43</v>
      </c>
      <c r="AX14" s="263">
        <f t="shared" si="1"/>
        <v>17</v>
      </c>
      <c r="AY14" s="269" t="s">
        <v>319</v>
      </c>
      <c r="AZ14" s="266" t="s">
        <v>43</v>
      </c>
      <c r="BA14" s="266" t="s">
        <v>43</v>
      </c>
      <c r="BB14" s="266" t="s">
        <v>43</v>
      </c>
      <c r="BC14" s="266" t="s">
        <v>43</v>
      </c>
      <c r="BD14" s="266" t="s">
        <v>43</v>
      </c>
      <c r="BE14" s="266" t="s">
        <v>43</v>
      </c>
      <c r="BF14" s="266" t="s">
        <v>43</v>
      </c>
      <c r="BG14" s="266" t="s">
        <v>43</v>
      </c>
      <c r="BH14" s="266" t="s">
        <v>43</v>
      </c>
      <c r="BI14" s="266" t="s">
        <v>43</v>
      </c>
      <c r="BJ14" s="266" t="s">
        <v>43</v>
      </c>
      <c r="BK14" s="266" t="s">
        <v>43</v>
      </c>
    </row>
    <row r="15" spans="1:63" x14ac:dyDescent="0.25">
      <c r="A15" s="253" t="s">
        <v>323</v>
      </c>
      <c r="B15" s="106" t="s">
        <v>43</v>
      </c>
      <c r="C15" s="106" t="s">
        <v>43</v>
      </c>
      <c r="D15" s="106" t="s">
        <v>43</v>
      </c>
      <c r="E15" s="106" t="s">
        <v>43</v>
      </c>
      <c r="F15" s="106" t="s">
        <v>43</v>
      </c>
      <c r="G15" s="106" t="s">
        <v>43</v>
      </c>
      <c r="H15" s="106" t="s">
        <v>43</v>
      </c>
      <c r="I15" s="106" t="s">
        <v>43</v>
      </c>
      <c r="J15" s="106" t="s">
        <v>43</v>
      </c>
      <c r="K15" s="106" t="s">
        <v>43</v>
      </c>
      <c r="L15" s="106" t="s">
        <v>43</v>
      </c>
      <c r="M15" s="106" t="s">
        <v>43</v>
      </c>
      <c r="N15" s="106" t="s">
        <v>43</v>
      </c>
      <c r="O15" s="106" t="s">
        <v>43</v>
      </c>
      <c r="P15" s="106" t="s">
        <v>43</v>
      </c>
      <c r="Q15" s="106" t="s">
        <v>43</v>
      </c>
      <c r="R15" s="263">
        <f t="shared" si="0"/>
        <v>0</v>
      </c>
      <c r="S15" s="269" t="s">
        <v>318</v>
      </c>
      <c r="T15" s="266" t="s">
        <v>43</v>
      </c>
      <c r="U15" s="266" t="s">
        <v>43</v>
      </c>
      <c r="V15" s="266" t="s">
        <v>43</v>
      </c>
      <c r="W15" s="266" t="s">
        <v>43</v>
      </c>
      <c r="X15" s="266" t="s">
        <v>43</v>
      </c>
      <c r="Y15" s="266" t="s">
        <v>43</v>
      </c>
      <c r="Z15" s="266" t="s">
        <v>43</v>
      </c>
      <c r="AA15" s="266" t="s">
        <v>43</v>
      </c>
      <c r="AB15" s="266" t="s">
        <v>43</v>
      </c>
      <c r="AC15" s="266" t="s">
        <v>43</v>
      </c>
      <c r="AD15" s="266" t="s">
        <v>43</v>
      </c>
      <c r="AE15" s="266" t="s">
        <v>43</v>
      </c>
      <c r="AF15" s="259"/>
      <c r="AG15" s="268" t="s">
        <v>323</v>
      </c>
      <c r="AH15" s="106" t="s">
        <v>43</v>
      </c>
      <c r="AI15" s="106" t="s">
        <v>43</v>
      </c>
      <c r="AJ15" s="106" t="s">
        <v>43</v>
      </c>
      <c r="AK15" s="106" t="s">
        <v>43</v>
      </c>
      <c r="AL15" s="106" t="s">
        <v>43</v>
      </c>
      <c r="AM15" s="106" t="s">
        <v>43</v>
      </c>
      <c r="AN15" s="106" t="s">
        <v>43</v>
      </c>
      <c r="AO15" s="106" t="s">
        <v>43</v>
      </c>
      <c r="AP15" s="106" t="s">
        <v>43</v>
      </c>
      <c r="AQ15" s="106" t="s">
        <v>43</v>
      </c>
      <c r="AR15" s="106" t="s">
        <v>43</v>
      </c>
      <c r="AS15" s="106" t="s">
        <v>43</v>
      </c>
      <c r="AT15" s="106" t="s">
        <v>43</v>
      </c>
      <c r="AU15" s="106" t="s">
        <v>43</v>
      </c>
      <c r="AV15" s="106" t="s">
        <v>43</v>
      </c>
      <c r="AW15" s="106" t="s">
        <v>43</v>
      </c>
      <c r="AX15" s="263">
        <f t="shared" si="1"/>
        <v>0</v>
      </c>
      <c r="AY15" s="269" t="s">
        <v>319</v>
      </c>
      <c r="AZ15" s="266" t="s">
        <v>43</v>
      </c>
      <c r="BA15" s="266" t="s">
        <v>43</v>
      </c>
      <c r="BB15" s="266" t="s">
        <v>43</v>
      </c>
      <c r="BC15" s="266" t="s">
        <v>43</v>
      </c>
      <c r="BD15" s="266" t="s">
        <v>43</v>
      </c>
      <c r="BE15" s="266" t="s">
        <v>43</v>
      </c>
      <c r="BF15" s="266" t="s">
        <v>43</v>
      </c>
      <c r="BG15" s="266" t="s">
        <v>43</v>
      </c>
      <c r="BH15" s="266" t="s">
        <v>43</v>
      </c>
      <c r="BI15" s="266" t="s">
        <v>43</v>
      </c>
      <c r="BJ15" s="266" t="s">
        <v>43</v>
      </c>
      <c r="BK15" s="266" t="s">
        <v>43</v>
      </c>
    </row>
    <row r="16" spans="1:63" x14ac:dyDescent="0.25">
      <c r="A16" s="253" t="s">
        <v>324</v>
      </c>
      <c r="B16" s="106" t="s">
        <v>43</v>
      </c>
      <c r="C16" s="106" t="s">
        <v>43</v>
      </c>
      <c r="D16" s="106" t="s">
        <v>43</v>
      </c>
      <c r="E16" s="106" t="s">
        <v>43</v>
      </c>
      <c r="F16" s="106" t="s">
        <v>43</v>
      </c>
      <c r="G16" s="106" t="s">
        <v>43</v>
      </c>
      <c r="H16" s="106" t="s">
        <v>43</v>
      </c>
      <c r="I16" s="106" t="s">
        <v>43</v>
      </c>
      <c r="J16" s="106" t="s">
        <v>43</v>
      </c>
      <c r="K16" s="106" t="s">
        <v>43</v>
      </c>
      <c r="L16" s="106" t="s">
        <v>43</v>
      </c>
      <c r="M16" s="106" t="s">
        <v>43</v>
      </c>
      <c r="N16" s="106" t="s">
        <v>43</v>
      </c>
      <c r="O16" s="106" t="s">
        <v>43</v>
      </c>
      <c r="P16" s="106" t="s">
        <v>43</v>
      </c>
      <c r="Q16" s="106" t="s">
        <v>43</v>
      </c>
      <c r="R16" s="263">
        <f t="shared" si="0"/>
        <v>0</v>
      </c>
      <c r="S16" s="269" t="s">
        <v>318</v>
      </c>
      <c r="T16" s="266" t="s">
        <v>43</v>
      </c>
      <c r="U16" s="266" t="s">
        <v>43</v>
      </c>
      <c r="V16" s="266" t="s">
        <v>43</v>
      </c>
      <c r="W16" s="266" t="s">
        <v>43</v>
      </c>
      <c r="X16" s="266" t="s">
        <v>43</v>
      </c>
      <c r="Y16" s="266" t="s">
        <v>43</v>
      </c>
      <c r="Z16" s="266" t="s">
        <v>43</v>
      </c>
      <c r="AA16" s="266" t="s">
        <v>43</v>
      </c>
      <c r="AB16" s="266" t="s">
        <v>43</v>
      </c>
      <c r="AC16" s="266" t="s">
        <v>43</v>
      </c>
      <c r="AD16" s="266" t="s">
        <v>43</v>
      </c>
      <c r="AE16" s="266" t="s">
        <v>43</v>
      </c>
      <c r="AF16" s="259"/>
      <c r="AG16" s="268" t="s">
        <v>324</v>
      </c>
      <c r="AH16" s="106" t="s">
        <v>43</v>
      </c>
      <c r="AI16" s="106" t="s">
        <v>43</v>
      </c>
      <c r="AJ16" s="106">
        <v>20</v>
      </c>
      <c r="AK16" s="106" t="s">
        <v>43</v>
      </c>
      <c r="AL16" s="106" t="s">
        <v>43</v>
      </c>
      <c r="AM16" s="106" t="s">
        <v>43</v>
      </c>
      <c r="AN16" s="106" t="s">
        <v>43</v>
      </c>
      <c r="AO16" s="106" t="s">
        <v>43</v>
      </c>
      <c r="AP16" s="106" t="s">
        <v>43</v>
      </c>
      <c r="AQ16" s="106" t="s">
        <v>43</v>
      </c>
      <c r="AR16" s="106" t="s">
        <v>43</v>
      </c>
      <c r="AS16" s="106" t="s">
        <v>43</v>
      </c>
      <c r="AT16" s="106" t="s">
        <v>43</v>
      </c>
      <c r="AU16" s="106" t="s">
        <v>43</v>
      </c>
      <c r="AV16" s="106" t="s">
        <v>43</v>
      </c>
      <c r="AW16" s="106" t="s">
        <v>43</v>
      </c>
      <c r="AX16" s="263">
        <f t="shared" si="1"/>
        <v>20</v>
      </c>
      <c r="AY16" s="269" t="s">
        <v>319</v>
      </c>
      <c r="AZ16" s="266" t="s">
        <v>43</v>
      </c>
      <c r="BA16" s="266" t="s">
        <v>43</v>
      </c>
      <c r="BB16" s="266" t="s">
        <v>43</v>
      </c>
      <c r="BC16" s="266" t="s">
        <v>43</v>
      </c>
      <c r="BD16" s="266" t="s">
        <v>43</v>
      </c>
      <c r="BE16" s="266" t="s">
        <v>43</v>
      </c>
      <c r="BF16" s="266" t="s">
        <v>43</v>
      </c>
      <c r="BG16" s="266" t="s">
        <v>43</v>
      </c>
      <c r="BH16" s="266" t="s">
        <v>43</v>
      </c>
      <c r="BI16" s="266" t="s">
        <v>43</v>
      </c>
      <c r="BJ16" s="266" t="s">
        <v>43</v>
      </c>
      <c r="BK16" s="266" t="s">
        <v>43</v>
      </c>
    </row>
    <row r="17" spans="1:63" x14ac:dyDescent="0.25">
      <c r="A17" s="253" t="s">
        <v>325</v>
      </c>
      <c r="B17" s="106" t="s">
        <v>43</v>
      </c>
      <c r="C17" s="106" t="s">
        <v>43</v>
      </c>
      <c r="D17" s="106" t="s">
        <v>43</v>
      </c>
      <c r="E17" s="106" t="s">
        <v>43</v>
      </c>
      <c r="F17" s="106" t="s">
        <v>43</v>
      </c>
      <c r="G17" s="106" t="s">
        <v>43</v>
      </c>
      <c r="H17" s="106" t="s">
        <v>43</v>
      </c>
      <c r="I17" s="106" t="s">
        <v>43</v>
      </c>
      <c r="J17" s="106" t="s">
        <v>43</v>
      </c>
      <c r="K17" s="106" t="s">
        <v>43</v>
      </c>
      <c r="L17" s="106" t="s">
        <v>43</v>
      </c>
      <c r="M17" s="106" t="s">
        <v>43</v>
      </c>
      <c r="N17" s="106" t="s">
        <v>43</v>
      </c>
      <c r="O17" s="106" t="s">
        <v>43</v>
      </c>
      <c r="P17" s="106" t="s">
        <v>43</v>
      </c>
      <c r="Q17" s="106" t="s">
        <v>43</v>
      </c>
      <c r="R17" s="263">
        <f t="shared" si="0"/>
        <v>0</v>
      </c>
      <c r="S17" s="269" t="s">
        <v>318</v>
      </c>
      <c r="T17" s="266" t="s">
        <v>43</v>
      </c>
      <c r="U17" s="266" t="s">
        <v>43</v>
      </c>
      <c r="V17" s="266" t="s">
        <v>43</v>
      </c>
      <c r="W17" s="266" t="s">
        <v>43</v>
      </c>
      <c r="X17" s="266" t="s">
        <v>43</v>
      </c>
      <c r="Y17" s="266" t="s">
        <v>43</v>
      </c>
      <c r="Z17" s="266" t="s">
        <v>43</v>
      </c>
      <c r="AA17" s="266" t="s">
        <v>43</v>
      </c>
      <c r="AB17" s="266" t="s">
        <v>43</v>
      </c>
      <c r="AC17" s="266" t="s">
        <v>43</v>
      </c>
      <c r="AD17" s="266" t="s">
        <v>43</v>
      </c>
      <c r="AE17" s="266" t="s">
        <v>43</v>
      </c>
      <c r="AF17" s="259"/>
      <c r="AG17" s="268" t="s">
        <v>325</v>
      </c>
      <c r="AH17" s="106" t="s">
        <v>43</v>
      </c>
      <c r="AI17" s="106" t="s">
        <v>43</v>
      </c>
      <c r="AJ17" s="106" t="s">
        <v>43</v>
      </c>
      <c r="AK17" s="106" t="s">
        <v>43</v>
      </c>
      <c r="AL17" s="106" t="s">
        <v>43</v>
      </c>
      <c r="AM17" s="106" t="s">
        <v>43</v>
      </c>
      <c r="AN17" s="106" t="s">
        <v>43</v>
      </c>
      <c r="AO17" s="106" t="s">
        <v>43</v>
      </c>
      <c r="AP17" s="106" t="s">
        <v>43</v>
      </c>
      <c r="AQ17" s="106" t="s">
        <v>43</v>
      </c>
      <c r="AR17" s="106" t="s">
        <v>43</v>
      </c>
      <c r="AS17" s="106" t="s">
        <v>43</v>
      </c>
      <c r="AT17" s="106" t="s">
        <v>43</v>
      </c>
      <c r="AU17" s="106" t="s">
        <v>43</v>
      </c>
      <c r="AV17" s="106" t="s">
        <v>43</v>
      </c>
      <c r="AW17" s="106" t="s">
        <v>43</v>
      </c>
      <c r="AX17" s="263">
        <f t="shared" si="1"/>
        <v>0</v>
      </c>
      <c r="AY17" s="269" t="s">
        <v>319</v>
      </c>
      <c r="AZ17" s="266" t="s">
        <v>43</v>
      </c>
      <c r="BA17" s="266" t="s">
        <v>43</v>
      </c>
      <c r="BB17" s="266" t="s">
        <v>43</v>
      </c>
      <c r="BC17" s="266" t="s">
        <v>43</v>
      </c>
      <c r="BD17" s="266" t="s">
        <v>43</v>
      </c>
      <c r="BE17" s="266" t="s">
        <v>43</v>
      </c>
      <c r="BF17" s="266" t="s">
        <v>43</v>
      </c>
      <c r="BG17" s="266" t="s">
        <v>43</v>
      </c>
      <c r="BH17" s="266" t="s">
        <v>43</v>
      </c>
      <c r="BI17" s="266" t="s">
        <v>43</v>
      </c>
      <c r="BJ17" s="266" t="s">
        <v>43</v>
      </c>
      <c r="BK17" s="266" t="s">
        <v>43</v>
      </c>
    </row>
    <row r="18" spans="1:63" x14ac:dyDescent="0.25">
      <c r="A18" s="253" t="s">
        <v>326</v>
      </c>
      <c r="B18" s="106" t="s">
        <v>43</v>
      </c>
      <c r="C18" s="106" t="s">
        <v>43</v>
      </c>
      <c r="D18" s="106" t="s">
        <v>43</v>
      </c>
      <c r="E18" s="106" t="s">
        <v>43</v>
      </c>
      <c r="F18" s="106" t="s">
        <v>43</v>
      </c>
      <c r="G18" s="106" t="s">
        <v>43</v>
      </c>
      <c r="H18" s="106" t="s">
        <v>43</v>
      </c>
      <c r="I18" s="106" t="s">
        <v>43</v>
      </c>
      <c r="J18" s="106" t="s">
        <v>43</v>
      </c>
      <c r="K18" s="106" t="s">
        <v>43</v>
      </c>
      <c r="L18" s="106" t="s">
        <v>43</v>
      </c>
      <c r="M18" s="106" t="s">
        <v>43</v>
      </c>
      <c r="N18" s="106" t="s">
        <v>43</v>
      </c>
      <c r="O18" s="106" t="s">
        <v>43</v>
      </c>
      <c r="P18" s="106" t="s">
        <v>43</v>
      </c>
      <c r="Q18" s="106" t="s">
        <v>43</v>
      </c>
      <c r="R18" s="263">
        <f t="shared" si="0"/>
        <v>0</v>
      </c>
      <c r="S18" s="269" t="s">
        <v>318</v>
      </c>
      <c r="T18" s="266" t="s">
        <v>43</v>
      </c>
      <c r="U18" s="266" t="s">
        <v>43</v>
      </c>
      <c r="V18" s="266" t="s">
        <v>43</v>
      </c>
      <c r="W18" s="266" t="s">
        <v>43</v>
      </c>
      <c r="X18" s="266" t="s">
        <v>43</v>
      </c>
      <c r="Y18" s="266" t="s">
        <v>43</v>
      </c>
      <c r="Z18" s="266" t="s">
        <v>43</v>
      </c>
      <c r="AA18" s="266" t="s">
        <v>43</v>
      </c>
      <c r="AB18" s="266" t="s">
        <v>43</v>
      </c>
      <c r="AC18" s="266" t="s">
        <v>43</v>
      </c>
      <c r="AD18" s="266" t="s">
        <v>43</v>
      </c>
      <c r="AE18" s="266" t="s">
        <v>43</v>
      </c>
      <c r="AF18" s="259"/>
      <c r="AG18" s="268" t="s">
        <v>326</v>
      </c>
      <c r="AH18" s="106" t="s">
        <v>43</v>
      </c>
      <c r="AI18" s="106" t="s">
        <v>43</v>
      </c>
      <c r="AJ18" s="106">
        <v>28</v>
      </c>
      <c r="AK18" s="106" t="s">
        <v>43</v>
      </c>
      <c r="AL18" s="106" t="s">
        <v>43</v>
      </c>
      <c r="AM18" s="106" t="s">
        <v>43</v>
      </c>
      <c r="AN18" s="106" t="s">
        <v>43</v>
      </c>
      <c r="AO18" s="106" t="s">
        <v>43</v>
      </c>
      <c r="AP18" s="106" t="s">
        <v>43</v>
      </c>
      <c r="AQ18" s="106" t="s">
        <v>43</v>
      </c>
      <c r="AR18" s="106" t="s">
        <v>43</v>
      </c>
      <c r="AS18" s="106" t="s">
        <v>43</v>
      </c>
      <c r="AT18" s="106" t="s">
        <v>43</v>
      </c>
      <c r="AU18" s="106" t="s">
        <v>43</v>
      </c>
      <c r="AV18" s="106" t="s">
        <v>43</v>
      </c>
      <c r="AW18" s="106" t="s">
        <v>43</v>
      </c>
      <c r="AX18" s="263">
        <f t="shared" si="1"/>
        <v>28</v>
      </c>
      <c r="AY18" s="269" t="s">
        <v>319</v>
      </c>
      <c r="AZ18" s="266" t="s">
        <v>43</v>
      </c>
      <c r="BA18" s="266" t="s">
        <v>43</v>
      </c>
      <c r="BB18" s="266" t="s">
        <v>43</v>
      </c>
      <c r="BC18" s="266" t="s">
        <v>43</v>
      </c>
      <c r="BD18" s="266" t="s">
        <v>43</v>
      </c>
      <c r="BE18" s="266" t="s">
        <v>43</v>
      </c>
      <c r="BF18" s="266" t="s">
        <v>43</v>
      </c>
      <c r="BG18" s="266" t="s">
        <v>43</v>
      </c>
      <c r="BH18" s="266" t="s">
        <v>43</v>
      </c>
      <c r="BI18" s="266" t="s">
        <v>43</v>
      </c>
      <c r="BJ18" s="266" t="s">
        <v>43</v>
      </c>
      <c r="BK18" s="266" t="s">
        <v>43</v>
      </c>
    </row>
    <row r="19" spans="1:63" x14ac:dyDescent="0.25">
      <c r="A19" s="253" t="s">
        <v>327</v>
      </c>
      <c r="B19" s="106" t="s">
        <v>43</v>
      </c>
      <c r="C19" s="106" t="s">
        <v>43</v>
      </c>
      <c r="D19" s="106" t="s">
        <v>43</v>
      </c>
      <c r="E19" s="106" t="s">
        <v>43</v>
      </c>
      <c r="F19" s="106" t="s">
        <v>43</v>
      </c>
      <c r="G19" s="106" t="s">
        <v>43</v>
      </c>
      <c r="H19" s="106" t="s">
        <v>43</v>
      </c>
      <c r="I19" s="106" t="s">
        <v>43</v>
      </c>
      <c r="J19" s="106" t="s">
        <v>43</v>
      </c>
      <c r="K19" s="106" t="s">
        <v>43</v>
      </c>
      <c r="L19" s="106" t="s">
        <v>43</v>
      </c>
      <c r="M19" s="106" t="s">
        <v>43</v>
      </c>
      <c r="N19" s="106" t="s">
        <v>43</v>
      </c>
      <c r="O19" s="106" t="s">
        <v>43</v>
      </c>
      <c r="P19" s="106" t="s">
        <v>43</v>
      </c>
      <c r="Q19" s="106" t="s">
        <v>43</v>
      </c>
      <c r="R19" s="263">
        <f t="shared" si="0"/>
        <v>0</v>
      </c>
      <c r="S19" s="269" t="s">
        <v>318</v>
      </c>
      <c r="T19" s="266" t="s">
        <v>43</v>
      </c>
      <c r="U19" s="266" t="s">
        <v>43</v>
      </c>
      <c r="V19" s="266" t="s">
        <v>43</v>
      </c>
      <c r="W19" s="266" t="s">
        <v>43</v>
      </c>
      <c r="X19" s="266" t="s">
        <v>43</v>
      </c>
      <c r="Y19" s="266" t="s">
        <v>43</v>
      </c>
      <c r="Z19" s="266" t="s">
        <v>43</v>
      </c>
      <c r="AA19" s="266" t="s">
        <v>43</v>
      </c>
      <c r="AB19" s="266" t="s">
        <v>43</v>
      </c>
      <c r="AC19" s="266" t="s">
        <v>43</v>
      </c>
      <c r="AD19" s="266" t="s">
        <v>43</v>
      </c>
      <c r="AE19" s="266" t="s">
        <v>43</v>
      </c>
      <c r="AF19" s="259"/>
      <c r="AG19" s="268" t="s">
        <v>327</v>
      </c>
      <c r="AH19" s="106" t="s">
        <v>43</v>
      </c>
      <c r="AI19" s="106">
        <v>8</v>
      </c>
      <c r="AJ19" s="106">
        <v>8</v>
      </c>
      <c r="AK19" s="106" t="s">
        <v>43</v>
      </c>
      <c r="AL19" s="106" t="s">
        <v>43</v>
      </c>
      <c r="AM19" s="106" t="s">
        <v>43</v>
      </c>
      <c r="AN19" s="106" t="s">
        <v>43</v>
      </c>
      <c r="AO19" s="106" t="s">
        <v>43</v>
      </c>
      <c r="AP19" s="106" t="s">
        <v>43</v>
      </c>
      <c r="AQ19" s="106" t="s">
        <v>43</v>
      </c>
      <c r="AR19" s="106" t="s">
        <v>43</v>
      </c>
      <c r="AS19" s="106" t="s">
        <v>43</v>
      </c>
      <c r="AT19" s="106" t="s">
        <v>43</v>
      </c>
      <c r="AU19" s="106" t="s">
        <v>43</v>
      </c>
      <c r="AV19" s="106" t="s">
        <v>43</v>
      </c>
      <c r="AW19" s="106" t="s">
        <v>43</v>
      </c>
      <c r="AX19" s="263">
        <f t="shared" si="1"/>
        <v>16</v>
      </c>
      <c r="AY19" s="269" t="s">
        <v>319</v>
      </c>
      <c r="AZ19" s="266" t="s">
        <v>43</v>
      </c>
      <c r="BA19" s="266" t="s">
        <v>43</v>
      </c>
      <c r="BB19" s="266" t="s">
        <v>43</v>
      </c>
      <c r="BC19" s="266" t="s">
        <v>43</v>
      </c>
      <c r="BD19" s="266" t="s">
        <v>43</v>
      </c>
      <c r="BE19" s="266" t="s">
        <v>43</v>
      </c>
      <c r="BF19" s="266" t="s">
        <v>43</v>
      </c>
      <c r="BG19" s="266" t="s">
        <v>43</v>
      </c>
      <c r="BH19" s="266" t="s">
        <v>43</v>
      </c>
      <c r="BI19" s="106" t="s">
        <v>43</v>
      </c>
      <c r="BJ19" s="106" t="s">
        <v>43</v>
      </c>
      <c r="BK19" s="106" t="s">
        <v>43</v>
      </c>
    </row>
    <row r="20" spans="1:63" x14ac:dyDescent="0.25">
      <c r="A20" s="253" t="s">
        <v>328</v>
      </c>
      <c r="B20" s="106" t="s">
        <v>43</v>
      </c>
      <c r="C20" s="106" t="s">
        <v>43</v>
      </c>
      <c r="D20" s="106" t="s">
        <v>43</v>
      </c>
      <c r="E20" s="106" t="s">
        <v>43</v>
      </c>
      <c r="F20" s="106" t="s">
        <v>43</v>
      </c>
      <c r="G20" s="106" t="s">
        <v>43</v>
      </c>
      <c r="H20" s="106" t="s">
        <v>43</v>
      </c>
      <c r="I20" s="106" t="s">
        <v>43</v>
      </c>
      <c r="J20" s="106" t="s">
        <v>43</v>
      </c>
      <c r="K20" s="106" t="s">
        <v>43</v>
      </c>
      <c r="L20" s="106" t="s">
        <v>43</v>
      </c>
      <c r="M20" s="106" t="s">
        <v>43</v>
      </c>
      <c r="N20" s="106" t="s">
        <v>43</v>
      </c>
      <c r="O20" s="106" t="s">
        <v>43</v>
      </c>
      <c r="P20" s="106" t="s">
        <v>43</v>
      </c>
      <c r="Q20" s="106" t="s">
        <v>43</v>
      </c>
      <c r="R20" s="263">
        <f t="shared" si="0"/>
        <v>0</v>
      </c>
      <c r="S20" s="269" t="s">
        <v>318</v>
      </c>
      <c r="T20" s="266" t="s">
        <v>43</v>
      </c>
      <c r="U20" s="266" t="s">
        <v>43</v>
      </c>
      <c r="V20" s="266" t="s">
        <v>43</v>
      </c>
      <c r="W20" s="266" t="s">
        <v>43</v>
      </c>
      <c r="X20" s="266" t="s">
        <v>43</v>
      </c>
      <c r="Y20" s="266" t="s">
        <v>43</v>
      </c>
      <c r="Z20" s="266" t="s">
        <v>43</v>
      </c>
      <c r="AA20" s="266" t="s">
        <v>43</v>
      </c>
      <c r="AB20" s="266" t="s">
        <v>43</v>
      </c>
      <c r="AC20" s="266" t="s">
        <v>43</v>
      </c>
      <c r="AD20" s="266" t="s">
        <v>43</v>
      </c>
      <c r="AE20" s="266" t="s">
        <v>43</v>
      </c>
      <c r="AF20" s="259"/>
      <c r="AG20" s="268" t="s">
        <v>328</v>
      </c>
      <c r="AH20" s="106" t="s">
        <v>43</v>
      </c>
      <c r="AI20" s="106" t="s">
        <v>43</v>
      </c>
      <c r="AJ20" s="106">
        <v>11</v>
      </c>
      <c r="AK20" s="106" t="s">
        <v>43</v>
      </c>
      <c r="AL20" s="106" t="s">
        <v>43</v>
      </c>
      <c r="AM20" s="106" t="s">
        <v>43</v>
      </c>
      <c r="AN20" s="106" t="s">
        <v>43</v>
      </c>
      <c r="AO20" s="106" t="s">
        <v>43</v>
      </c>
      <c r="AP20" s="106" t="s">
        <v>43</v>
      </c>
      <c r="AQ20" s="106" t="s">
        <v>43</v>
      </c>
      <c r="AR20" s="106" t="s">
        <v>43</v>
      </c>
      <c r="AS20" s="106" t="s">
        <v>43</v>
      </c>
      <c r="AT20" s="106" t="s">
        <v>43</v>
      </c>
      <c r="AU20" s="106" t="s">
        <v>43</v>
      </c>
      <c r="AV20" s="106" t="s">
        <v>43</v>
      </c>
      <c r="AW20" s="106" t="s">
        <v>43</v>
      </c>
      <c r="AX20" s="263">
        <f t="shared" si="1"/>
        <v>11</v>
      </c>
      <c r="AY20" s="269" t="s">
        <v>319</v>
      </c>
      <c r="AZ20" s="266" t="s">
        <v>43</v>
      </c>
      <c r="BA20" s="266" t="s">
        <v>43</v>
      </c>
      <c r="BB20" s="266" t="s">
        <v>43</v>
      </c>
      <c r="BC20" s="266" t="s">
        <v>43</v>
      </c>
      <c r="BD20" s="266" t="s">
        <v>43</v>
      </c>
      <c r="BE20" s="266" t="s">
        <v>43</v>
      </c>
      <c r="BF20" s="266" t="s">
        <v>43</v>
      </c>
      <c r="BG20" s="266" t="s">
        <v>43</v>
      </c>
      <c r="BH20" s="266" t="s">
        <v>43</v>
      </c>
      <c r="BI20" s="106" t="s">
        <v>43</v>
      </c>
      <c r="BJ20" s="106" t="s">
        <v>43</v>
      </c>
      <c r="BK20" s="106" t="s">
        <v>43</v>
      </c>
    </row>
    <row r="21" spans="1:63" x14ac:dyDescent="0.25">
      <c r="A21" s="253" t="s">
        <v>329</v>
      </c>
      <c r="B21" s="106" t="s">
        <v>43</v>
      </c>
      <c r="C21" s="106" t="s">
        <v>43</v>
      </c>
      <c r="D21" s="106" t="s">
        <v>43</v>
      </c>
      <c r="E21" s="106" t="s">
        <v>43</v>
      </c>
      <c r="F21" s="106" t="s">
        <v>43</v>
      </c>
      <c r="G21" s="106" t="s">
        <v>43</v>
      </c>
      <c r="H21" s="106" t="s">
        <v>43</v>
      </c>
      <c r="I21" s="106" t="s">
        <v>43</v>
      </c>
      <c r="J21" s="106" t="s">
        <v>43</v>
      </c>
      <c r="K21" s="106" t="s">
        <v>43</v>
      </c>
      <c r="L21" s="106" t="s">
        <v>43</v>
      </c>
      <c r="M21" s="106" t="s">
        <v>43</v>
      </c>
      <c r="N21" s="106" t="s">
        <v>43</v>
      </c>
      <c r="O21" s="106" t="s">
        <v>43</v>
      </c>
      <c r="P21" s="106" t="s">
        <v>43</v>
      </c>
      <c r="Q21" s="106" t="s">
        <v>43</v>
      </c>
      <c r="R21" s="263">
        <f t="shared" si="0"/>
        <v>0</v>
      </c>
      <c r="S21" s="269" t="s">
        <v>318</v>
      </c>
      <c r="T21" s="266" t="s">
        <v>43</v>
      </c>
      <c r="U21" s="266" t="s">
        <v>43</v>
      </c>
      <c r="V21" s="266" t="s">
        <v>43</v>
      </c>
      <c r="W21" s="266" t="s">
        <v>43</v>
      </c>
      <c r="X21" s="266" t="s">
        <v>43</v>
      </c>
      <c r="Y21" s="266" t="s">
        <v>43</v>
      </c>
      <c r="Z21" s="266" t="s">
        <v>43</v>
      </c>
      <c r="AA21" s="266" t="s">
        <v>43</v>
      </c>
      <c r="AB21" s="266" t="s">
        <v>43</v>
      </c>
      <c r="AC21" s="266" t="s">
        <v>43</v>
      </c>
      <c r="AD21" s="266" t="s">
        <v>43</v>
      </c>
      <c r="AE21" s="266" t="s">
        <v>43</v>
      </c>
      <c r="AF21" s="259"/>
      <c r="AG21" s="268" t="s">
        <v>329</v>
      </c>
      <c r="AH21" s="106" t="s">
        <v>43</v>
      </c>
      <c r="AI21" s="106" t="s">
        <v>43</v>
      </c>
      <c r="AJ21" s="106" t="s">
        <v>43</v>
      </c>
      <c r="AK21" s="106" t="s">
        <v>43</v>
      </c>
      <c r="AL21" s="106" t="s">
        <v>43</v>
      </c>
      <c r="AM21" s="106" t="s">
        <v>43</v>
      </c>
      <c r="AN21" s="106" t="s">
        <v>43</v>
      </c>
      <c r="AO21" s="106" t="s">
        <v>43</v>
      </c>
      <c r="AP21" s="106" t="s">
        <v>43</v>
      </c>
      <c r="AQ21" s="106" t="s">
        <v>43</v>
      </c>
      <c r="AR21" s="106" t="s">
        <v>43</v>
      </c>
      <c r="AS21" s="106" t="s">
        <v>43</v>
      </c>
      <c r="AT21" s="106" t="s">
        <v>43</v>
      </c>
      <c r="AU21" s="106" t="s">
        <v>43</v>
      </c>
      <c r="AV21" s="106" t="s">
        <v>43</v>
      </c>
      <c r="AW21" s="106" t="s">
        <v>43</v>
      </c>
      <c r="AX21" s="263">
        <f t="shared" si="1"/>
        <v>0</v>
      </c>
      <c r="AY21" s="269" t="s">
        <v>319</v>
      </c>
      <c r="AZ21" s="266" t="s">
        <v>43</v>
      </c>
      <c r="BA21" s="266" t="s">
        <v>43</v>
      </c>
      <c r="BB21" s="266" t="s">
        <v>43</v>
      </c>
      <c r="BC21" s="266" t="s">
        <v>43</v>
      </c>
      <c r="BD21" s="266" t="s">
        <v>43</v>
      </c>
      <c r="BE21" s="266" t="s">
        <v>43</v>
      </c>
      <c r="BF21" s="266" t="s">
        <v>43</v>
      </c>
      <c r="BG21" s="266" t="s">
        <v>43</v>
      </c>
      <c r="BH21" s="266" t="s">
        <v>43</v>
      </c>
      <c r="BI21" s="106" t="s">
        <v>43</v>
      </c>
      <c r="BJ21" s="106" t="s">
        <v>43</v>
      </c>
      <c r="BK21" s="106" t="s">
        <v>43</v>
      </c>
    </row>
    <row r="22" spans="1:63" x14ac:dyDescent="0.25">
      <c r="A22" s="253" t="s">
        <v>330</v>
      </c>
      <c r="B22" s="106" t="s">
        <v>43</v>
      </c>
      <c r="C22" s="106" t="s">
        <v>43</v>
      </c>
      <c r="D22" s="106" t="s">
        <v>43</v>
      </c>
      <c r="E22" s="106" t="s">
        <v>43</v>
      </c>
      <c r="F22" s="106" t="s">
        <v>43</v>
      </c>
      <c r="G22" s="106" t="s">
        <v>43</v>
      </c>
      <c r="H22" s="106" t="s">
        <v>43</v>
      </c>
      <c r="I22" s="106" t="s">
        <v>43</v>
      </c>
      <c r="J22" s="106" t="s">
        <v>43</v>
      </c>
      <c r="K22" s="106" t="s">
        <v>43</v>
      </c>
      <c r="L22" s="106" t="s">
        <v>43</v>
      </c>
      <c r="M22" s="106" t="s">
        <v>43</v>
      </c>
      <c r="N22" s="106" t="s">
        <v>43</v>
      </c>
      <c r="O22" s="106" t="s">
        <v>43</v>
      </c>
      <c r="P22" s="106" t="s">
        <v>43</v>
      </c>
      <c r="Q22" s="106" t="s">
        <v>43</v>
      </c>
      <c r="R22" s="263">
        <f t="shared" si="0"/>
        <v>0</v>
      </c>
      <c r="S22" s="269" t="s">
        <v>318</v>
      </c>
      <c r="T22" s="266" t="s">
        <v>43</v>
      </c>
      <c r="U22" s="266" t="s">
        <v>43</v>
      </c>
      <c r="V22" s="266" t="s">
        <v>43</v>
      </c>
      <c r="W22" s="266" t="s">
        <v>43</v>
      </c>
      <c r="X22" s="266" t="s">
        <v>43</v>
      </c>
      <c r="Y22" s="266" t="s">
        <v>43</v>
      </c>
      <c r="Z22" s="266" t="s">
        <v>43</v>
      </c>
      <c r="AA22" s="266" t="s">
        <v>43</v>
      </c>
      <c r="AB22" s="266" t="s">
        <v>43</v>
      </c>
      <c r="AC22" s="266" t="s">
        <v>43</v>
      </c>
      <c r="AD22" s="266" t="s">
        <v>43</v>
      </c>
      <c r="AE22" s="266" t="s">
        <v>43</v>
      </c>
      <c r="AF22" s="259"/>
      <c r="AG22" s="268" t="s">
        <v>330</v>
      </c>
      <c r="AH22" s="106" t="s">
        <v>43</v>
      </c>
      <c r="AI22" s="106" t="s">
        <v>43</v>
      </c>
      <c r="AJ22" s="106">
        <v>20</v>
      </c>
      <c r="AK22" s="106" t="s">
        <v>43</v>
      </c>
      <c r="AL22" s="106" t="s">
        <v>43</v>
      </c>
      <c r="AM22" s="106" t="s">
        <v>43</v>
      </c>
      <c r="AN22" s="106" t="s">
        <v>43</v>
      </c>
      <c r="AO22" s="106" t="s">
        <v>43</v>
      </c>
      <c r="AP22" s="106" t="s">
        <v>43</v>
      </c>
      <c r="AQ22" s="106" t="s">
        <v>43</v>
      </c>
      <c r="AR22" s="106" t="s">
        <v>43</v>
      </c>
      <c r="AS22" s="106" t="s">
        <v>43</v>
      </c>
      <c r="AT22" s="106" t="s">
        <v>43</v>
      </c>
      <c r="AU22" s="106" t="s">
        <v>43</v>
      </c>
      <c r="AV22" s="106" t="s">
        <v>43</v>
      </c>
      <c r="AW22" s="106" t="s">
        <v>43</v>
      </c>
      <c r="AX22" s="263">
        <f t="shared" si="1"/>
        <v>20</v>
      </c>
      <c r="AY22" s="269" t="s">
        <v>319</v>
      </c>
      <c r="AZ22" s="266" t="s">
        <v>43</v>
      </c>
      <c r="BA22" s="266" t="s">
        <v>43</v>
      </c>
      <c r="BB22" s="266" t="s">
        <v>43</v>
      </c>
      <c r="BC22" s="266" t="s">
        <v>43</v>
      </c>
      <c r="BD22" s="266" t="s">
        <v>43</v>
      </c>
      <c r="BE22" s="266" t="s">
        <v>43</v>
      </c>
      <c r="BF22" s="266" t="s">
        <v>43</v>
      </c>
      <c r="BG22" s="266" t="s">
        <v>43</v>
      </c>
      <c r="BH22" s="266" t="s">
        <v>43</v>
      </c>
      <c r="BI22" s="266" t="s">
        <v>43</v>
      </c>
      <c r="BJ22" s="266" t="s">
        <v>43</v>
      </c>
      <c r="BK22" s="266" t="s">
        <v>43</v>
      </c>
    </row>
    <row r="23" spans="1:63" x14ac:dyDescent="0.25">
      <c r="A23" s="253" t="s">
        <v>331</v>
      </c>
      <c r="B23" s="106" t="s">
        <v>43</v>
      </c>
      <c r="C23" s="106" t="s">
        <v>43</v>
      </c>
      <c r="D23" s="106" t="s">
        <v>43</v>
      </c>
      <c r="E23" s="106" t="s">
        <v>43</v>
      </c>
      <c r="F23" s="106" t="s">
        <v>43</v>
      </c>
      <c r="G23" s="106" t="s">
        <v>43</v>
      </c>
      <c r="H23" s="106" t="s">
        <v>43</v>
      </c>
      <c r="I23" s="106" t="s">
        <v>43</v>
      </c>
      <c r="J23" s="106" t="s">
        <v>43</v>
      </c>
      <c r="K23" s="106" t="s">
        <v>43</v>
      </c>
      <c r="L23" s="106" t="s">
        <v>43</v>
      </c>
      <c r="M23" s="106" t="s">
        <v>43</v>
      </c>
      <c r="N23" s="106" t="s">
        <v>43</v>
      </c>
      <c r="O23" s="106" t="s">
        <v>43</v>
      </c>
      <c r="P23" s="106" t="s">
        <v>43</v>
      </c>
      <c r="Q23" s="106" t="s">
        <v>43</v>
      </c>
      <c r="R23" s="263">
        <f t="shared" si="0"/>
        <v>0</v>
      </c>
      <c r="S23" s="269" t="s">
        <v>318</v>
      </c>
      <c r="T23" s="266" t="s">
        <v>43</v>
      </c>
      <c r="U23" s="266" t="s">
        <v>43</v>
      </c>
      <c r="V23" s="266" t="s">
        <v>43</v>
      </c>
      <c r="W23" s="266" t="s">
        <v>43</v>
      </c>
      <c r="X23" s="266" t="s">
        <v>43</v>
      </c>
      <c r="Y23" s="266" t="s">
        <v>43</v>
      </c>
      <c r="Z23" s="266" t="s">
        <v>43</v>
      </c>
      <c r="AA23" s="266" t="s">
        <v>43</v>
      </c>
      <c r="AB23" s="266" t="s">
        <v>43</v>
      </c>
      <c r="AC23" s="266" t="s">
        <v>43</v>
      </c>
      <c r="AD23" s="266" t="s">
        <v>43</v>
      </c>
      <c r="AE23" s="266" t="s">
        <v>43</v>
      </c>
      <c r="AF23" s="259"/>
      <c r="AG23" s="268" t="s">
        <v>331</v>
      </c>
      <c r="AH23" s="106" t="s">
        <v>43</v>
      </c>
      <c r="AI23" s="106">
        <v>10</v>
      </c>
      <c r="AJ23" s="106">
        <v>4</v>
      </c>
      <c r="AK23" s="106" t="s">
        <v>43</v>
      </c>
      <c r="AL23" s="106" t="s">
        <v>43</v>
      </c>
      <c r="AM23" s="106" t="s">
        <v>43</v>
      </c>
      <c r="AN23" s="106" t="s">
        <v>43</v>
      </c>
      <c r="AO23" s="106" t="s">
        <v>43</v>
      </c>
      <c r="AP23" s="106" t="s">
        <v>43</v>
      </c>
      <c r="AQ23" s="106" t="s">
        <v>43</v>
      </c>
      <c r="AR23" s="106" t="s">
        <v>43</v>
      </c>
      <c r="AS23" s="106" t="s">
        <v>43</v>
      </c>
      <c r="AT23" s="106" t="s">
        <v>43</v>
      </c>
      <c r="AU23" s="106" t="s">
        <v>43</v>
      </c>
      <c r="AV23" s="106" t="s">
        <v>43</v>
      </c>
      <c r="AW23" s="106" t="s">
        <v>43</v>
      </c>
      <c r="AX23" s="263">
        <f t="shared" si="1"/>
        <v>14</v>
      </c>
      <c r="AY23" s="269" t="s">
        <v>319</v>
      </c>
      <c r="AZ23" s="266" t="s">
        <v>43</v>
      </c>
      <c r="BA23" s="266" t="s">
        <v>43</v>
      </c>
      <c r="BB23" s="266" t="s">
        <v>43</v>
      </c>
      <c r="BC23" s="266" t="s">
        <v>43</v>
      </c>
      <c r="BD23" s="266" t="s">
        <v>43</v>
      </c>
      <c r="BE23" s="266" t="s">
        <v>43</v>
      </c>
      <c r="BF23" s="266" t="s">
        <v>43</v>
      </c>
      <c r="BG23" s="266" t="s">
        <v>43</v>
      </c>
      <c r="BH23" s="266" t="s">
        <v>43</v>
      </c>
      <c r="BI23" s="266" t="s">
        <v>43</v>
      </c>
      <c r="BJ23" s="266" t="s">
        <v>43</v>
      </c>
      <c r="BK23" s="266" t="s">
        <v>43</v>
      </c>
    </row>
    <row r="24" spans="1:63" x14ac:dyDescent="0.25">
      <c r="A24" s="253" t="s">
        <v>332</v>
      </c>
      <c r="B24" s="106" t="s">
        <v>43</v>
      </c>
      <c r="C24" s="106" t="s">
        <v>43</v>
      </c>
      <c r="D24" s="106" t="s">
        <v>43</v>
      </c>
      <c r="E24" s="106" t="s">
        <v>43</v>
      </c>
      <c r="F24" s="106" t="s">
        <v>43</v>
      </c>
      <c r="G24" s="106" t="s">
        <v>43</v>
      </c>
      <c r="H24" s="106" t="s">
        <v>43</v>
      </c>
      <c r="I24" s="106" t="s">
        <v>43</v>
      </c>
      <c r="J24" s="106" t="s">
        <v>43</v>
      </c>
      <c r="K24" s="106" t="s">
        <v>43</v>
      </c>
      <c r="L24" s="106" t="s">
        <v>43</v>
      </c>
      <c r="M24" s="106" t="s">
        <v>43</v>
      </c>
      <c r="N24" s="106" t="s">
        <v>43</v>
      </c>
      <c r="O24" s="106" t="s">
        <v>43</v>
      </c>
      <c r="P24" s="106" t="s">
        <v>43</v>
      </c>
      <c r="Q24" s="106" t="s">
        <v>43</v>
      </c>
      <c r="R24" s="263">
        <f t="shared" si="0"/>
        <v>0</v>
      </c>
      <c r="S24" s="269" t="s">
        <v>318</v>
      </c>
      <c r="T24" s="266" t="s">
        <v>43</v>
      </c>
      <c r="U24" s="266" t="s">
        <v>43</v>
      </c>
      <c r="V24" s="266" t="s">
        <v>43</v>
      </c>
      <c r="W24" s="266" t="s">
        <v>43</v>
      </c>
      <c r="X24" s="266" t="s">
        <v>43</v>
      </c>
      <c r="Y24" s="266" t="s">
        <v>43</v>
      </c>
      <c r="Z24" s="266" t="s">
        <v>43</v>
      </c>
      <c r="AA24" s="266" t="s">
        <v>43</v>
      </c>
      <c r="AB24" s="266" t="s">
        <v>43</v>
      </c>
      <c r="AC24" s="266" t="s">
        <v>43</v>
      </c>
      <c r="AD24" s="266" t="s">
        <v>43</v>
      </c>
      <c r="AE24" s="266" t="s">
        <v>43</v>
      </c>
      <c r="AF24" s="259"/>
      <c r="AG24" s="268" t="s">
        <v>332</v>
      </c>
      <c r="AH24" s="106" t="s">
        <v>43</v>
      </c>
      <c r="AI24" s="106" t="s">
        <v>43</v>
      </c>
      <c r="AJ24" s="106" t="s">
        <v>43</v>
      </c>
      <c r="AK24" s="106" t="s">
        <v>43</v>
      </c>
      <c r="AL24" s="106" t="s">
        <v>43</v>
      </c>
      <c r="AM24" s="106" t="s">
        <v>43</v>
      </c>
      <c r="AN24" s="106" t="s">
        <v>43</v>
      </c>
      <c r="AO24" s="106" t="s">
        <v>43</v>
      </c>
      <c r="AP24" s="106" t="s">
        <v>43</v>
      </c>
      <c r="AQ24" s="106" t="s">
        <v>43</v>
      </c>
      <c r="AR24" s="106" t="s">
        <v>43</v>
      </c>
      <c r="AS24" s="106" t="s">
        <v>43</v>
      </c>
      <c r="AT24" s="106" t="s">
        <v>43</v>
      </c>
      <c r="AU24" s="106" t="s">
        <v>43</v>
      </c>
      <c r="AV24" s="106" t="s">
        <v>43</v>
      </c>
      <c r="AW24" s="106" t="s">
        <v>43</v>
      </c>
      <c r="AX24" s="263">
        <f t="shared" si="1"/>
        <v>0</v>
      </c>
      <c r="AY24" s="269" t="s">
        <v>319</v>
      </c>
      <c r="AZ24" s="266" t="s">
        <v>43</v>
      </c>
      <c r="BA24" s="266" t="s">
        <v>43</v>
      </c>
      <c r="BB24" s="266" t="s">
        <v>43</v>
      </c>
      <c r="BC24" s="266" t="s">
        <v>43</v>
      </c>
      <c r="BD24" s="266" t="s">
        <v>43</v>
      </c>
      <c r="BE24" s="266" t="s">
        <v>43</v>
      </c>
      <c r="BF24" s="266" t="s">
        <v>43</v>
      </c>
      <c r="BG24" s="266" t="s">
        <v>43</v>
      </c>
      <c r="BH24" s="266" t="s">
        <v>43</v>
      </c>
      <c r="BI24" s="266" t="s">
        <v>43</v>
      </c>
      <c r="BJ24" s="266" t="s">
        <v>43</v>
      </c>
      <c r="BK24" s="266" t="s">
        <v>43</v>
      </c>
    </row>
    <row r="25" spans="1:63" x14ac:dyDescent="0.25">
      <c r="A25" s="253" t="s">
        <v>333</v>
      </c>
      <c r="B25" s="106" t="s">
        <v>43</v>
      </c>
      <c r="C25" s="106" t="s">
        <v>43</v>
      </c>
      <c r="D25" s="106" t="s">
        <v>43</v>
      </c>
      <c r="E25" s="106" t="s">
        <v>43</v>
      </c>
      <c r="F25" s="106" t="s">
        <v>43</v>
      </c>
      <c r="G25" s="106" t="s">
        <v>43</v>
      </c>
      <c r="H25" s="106" t="s">
        <v>43</v>
      </c>
      <c r="I25" s="106" t="s">
        <v>43</v>
      </c>
      <c r="J25" s="106" t="s">
        <v>43</v>
      </c>
      <c r="K25" s="106" t="s">
        <v>43</v>
      </c>
      <c r="L25" s="106" t="s">
        <v>43</v>
      </c>
      <c r="M25" s="106" t="s">
        <v>43</v>
      </c>
      <c r="N25" s="106" t="s">
        <v>43</v>
      </c>
      <c r="O25" s="106" t="s">
        <v>43</v>
      </c>
      <c r="P25" s="106" t="s">
        <v>43</v>
      </c>
      <c r="Q25" s="106" t="s">
        <v>43</v>
      </c>
      <c r="R25" s="263">
        <f t="shared" si="0"/>
        <v>0</v>
      </c>
      <c r="S25" s="269" t="s">
        <v>318</v>
      </c>
      <c r="T25" s="266" t="s">
        <v>43</v>
      </c>
      <c r="U25" s="266" t="s">
        <v>43</v>
      </c>
      <c r="V25" s="266" t="s">
        <v>43</v>
      </c>
      <c r="W25" s="266" t="s">
        <v>43</v>
      </c>
      <c r="X25" s="266" t="s">
        <v>43</v>
      </c>
      <c r="Y25" s="266" t="s">
        <v>43</v>
      </c>
      <c r="Z25" s="266" t="s">
        <v>43</v>
      </c>
      <c r="AA25" s="266" t="s">
        <v>43</v>
      </c>
      <c r="AB25" s="266" t="s">
        <v>43</v>
      </c>
      <c r="AC25" s="266" t="s">
        <v>43</v>
      </c>
      <c r="AD25" s="266" t="s">
        <v>43</v>
      </c>
      <c r="AE25" s="266" t="s">
        <v>43</v>
      </c>
      <c r="AF25" s="259"/>
      <c r="AG25" s="268" t="s">
        <v>333</v>
      </c>
      <c r="AH25" s="106" t="s">
        <v>43</v>
      </c>
      <c r="AI25" s="106" t="s">
        <v>43</v>
      </c>
      <c r="AJ25" s="106" t="s">
        <v>43</v>
      </c>
      <c r="AK25" s="106" t="s">
        <v>43</v>
      </c>
      <c r="AL25" s="106" t="s">
        <v>43</v>
      </c>
      <c r="AM25" s="106" t="s">
        <v>43</v>
      </c>
      <c r="AN25" s="106" t="s">
        <v>43</v>
      </c>
      <c r="AO25" s="106" t="s">
        <v>43</v>
      </c>
      <c r="AP25" s="106" t="s">
        <v>43</v>
      </c>
      <c r="AQ25" s="106" t="s">
        <v>43</v>
      </c>
      <c r="AR25" s="106" t="s">
        <v>43</v>
      </c>
      <c r="AS25" s="106" t="s">
        <v>43</v>
      </c>
      <c r="AT25" s="106" t="s">
        <v>43</v>
      </c>
      <c r="AU25" s="106" t="s">
        <v>43</v>
      </c>
      <c r="AV25" s="106" t="s">
        <v>43</v>
      </c>
      <c r="AW25" s="106" t="s">
        <v>43</v>
      </c>
      <c r="AX25" s="263">
        <f t="shared" si="1"/>
        <v>0</v>
      </c>
      <c r="AY25" s="269" t="s">
        <v>319</v>
      </c>
      <c r="AZ25" s="266" t="s">
        <v>43</v>
      </c>
      <c r="BA25" s="266" t="s">
        <v>43</v>
      </c>
      <c r="BB25" s="266" t="s">
        <v>43</v>
      </c>
      <c r="BC25" s="266" t="s">
        <v>43</v>
      </c>
      <c r="BD25" s="266" t="s">
        <v>43</v>
      </c>
      <c r="BE25" s="266" t="s">
        <v>43</v>
      </c>
      <c r="BF25" s="266" t="s">
        <v>43</v>
      </c>
      <c r="BG25" s="266" t="s">
        <v>43</v>
      </c>
      <c r="BH25" s="266" t="s">
        <v>43</v>
      </c>
      <c r="BI25" s="266" t="s">
        <v>43</v>
      </c>
      <c r="BJ25" s="266" t="s">
        <v>43</v>
      </c>
      <c r="BK25" s="266" t="s">
        <v>43</v>
      </c>
    </row>
    <row r="26" spans="1:63" x14ac:dyDescent="0.25">
      <c r="A26" s="253" t="s">
        <v>334</v>
      </c>
      <c r="B26" s="106" t="s">
        <v>43</v>
      </c>
      <c r="C26" s="106" t="s">
        <v>43</v>
      </c>
      <c r="D26" s="106" t="s">
        <v>43</v>
      </c>
      <c r="E26" s="106" t="s">
        <v>43</v>
      </c>
      <c r="F26" s="106" t="s">
        <v>43</v>
      </c>
      <c r="G26" s="106" t="s">
        <v>43</v>
      </c>
      <c r="H26" s="106" t="s">
        <v>43</v>
      </c>
      <c r="I26" s="106" t="s">
        <v>43</v>
      </c>
      <c r="J26" s="106" t="s">
        <v>43</v>
      </c>
      <c r="K26" s="106" t="s">
        <v>43</v>
      </c>
      <c r="L26" s="106" t="s">
        <v>43</v>
      </c>
      <c r="M26" s="106" t="s">
        <v>43</v>
      </c>
      <c r="N26" s="106" t="s">
        <v>43</v>
      </c>
      <c r="O26" s="106" t="s">
        <v>43</v>
      </c>
      <c r="P26" s="106" t="s">
        <v>43</v>
      </c>
      <c r="Q26" s="106" t="s">
        <v>43</v>
      </c>
      <c r="R26" s="263">
        <f t="shared" si="0"/>
        <v>0</v>
      </c>
      <c r="S26" s="269" t="s">
        <v>318</v>
      </c>
      <c r="T26" s="266" t="s">
        <v>43</v>
      </c>
      <c r="U26" s="266" t="s">
        <v>43</v>
      </c>
      <c r="V26" s="266" t="s">
        <v>43</v>
      </c>
      <c r="W26" s="266" t="s">
        <v>43</v>
      </c>
      <c r="X26" s="266" t="s">
        <v>43</v>
      </c>
      <c r="Y26" s="266" t="s">
        <v>43</v>
      </c>
      <c r="Z26" s="266" t="s">
        <v>43</v>
      </c>
      <c r="AA26" s="266" t="s">
        <v>43</v>
      </c>
      <c r="AB26" s="266" t="s">
        <v>43</v>
      </c>
      <c r="AC26" s="266" t="s">
        <v>43</v>
      </c>
      <c r="AD26" s="266" t="s">
        <v>43</v>
      </c>
      <c r="AE26" s="266" t="s">
        <v>43</v>
      </c>
      <c r="AF26" s="259"/>
      <c r="AG26" s="268" t="s">
        <v>334</v>
      </c>
      <c r="AH26" s="106" t="s">
        <v>43</v>
      </c>
      <c r="AI26" s="106">
        <v>7</v>
      </c>
      <c r="AJ26" s="106">
        <v>17</v>
      </c>
      <c r="AK26" s="106" t="s">
        <v>43</v>
      </c>
      <c r="AL26" s="106" t="s">
        <v>43</v>
      </c>
      <c r="AM26" s="106" t="s">
        <v>43</v>
      </c>
      <c r="AN26" s="106" t="s">
        <v>43</v>
      </c>
      <c r="AO26" s="106" t="s">
        <v>43</v>
      </c>
      <c r="AP26" s="106" t="s">
        <v>43</v>
      </c>
      <c r="AQ26" s="106" t="s">
        <v>43</v>
      </c>
      <c r="AR26" s="106" t="s">
        <v>43</v>
      </c>
      <c r="AS26" s="106" t="s">
        <v>43</v>
      </c>
      <c r="AT26" s="106" t="s">
        <v>43</v>
      </c>
      <c r="AU26" s="106" t="s">
        <v>43</v>
      </c>
      <c r="AV26" s="106" t="s">
        <v>43</v>
      </c>
      <c r="AW26" s="106" t="s">
        <v>43</v>
      </c>
      <c r="AX26" s="263">
        <f t="shared" si="1"/>
        <v>24</v>
      </c>
      <c r="AY26" s="269" t="s">
        <v>319</v>
      </c>
      <c r="AZ26" s="266" t="s">
        <v>43</v>
      </c>
      <c r="BA26" s="266" t="s">
        <v>43</v>
      </c>
      <c r="BB26" s="266" t="s">
        <v>43</v>
      </c>
      <c r="BC26" s="266" t="s">
        <v>43</v>
      </c>
      <c r="BD26" s="266" t="s">
        <v>43</v>
      </c>
      <c r="BE26" s="266" t="s">
        <v>43</v>
      </c>
      <c r="BF26" s="266" t="s">
        <v>43</v>
      </c>
      <c r="BG26" s="266" t="s">
        <v>43</v>
      </c>
      <c r="BH26" s="266" t="s">
        <v>43</v>
      </c>
      <c r="BI26" s="266" t="s">
        <v>43</v>
      </c>
      <c r="BJ26" s="266" t="s">
        <v>43</v>
      </c>
      <c r="BK26" s="266" t="s">
        <v>43</v>
      </c>
    </row>
    <row r="27" spans="1:63" x14ac:dyDescent="0.25">
      <c r="A27" s="253" t="s">
        <v>335</v>
      </c>
      <c r="B27" s="106" t="s">
        <v>43</v>
      </c>
      <c r="C27" s="106" t="s">
        <v>43</v>
      </c>
      <c r="D27" s="106" t="s">
        <v>43</v>
      </c>
      <c r="E27" s="106" t="s">
        <v>43</v>
      </c>
      <c r="F27" s="106" t="s">
        <v>43</v>
      </c>
      <c r="G27" s="106" t="s">
        <v>43</v>
      </c>
      <c r="H27" s="106" t="s">
        <v>43</v>
      </c>
      <c r="I27" s="106" t="s">
        <v>43</v>
      </c>
      <c r="J27" s="106" t="s">
        <v>43</v>
      </c>
      <c r="K27" s="106" t="s">
        <v>43</v>
      </c>
      <c r="L27" s="106" t="s">
        <v>43</v>
      </c>
      <c r="M27" s="106" t="s">
        <v>43</v>
      </c>
      <c r="N27" s="106" t="s">
        <v>43</v>
      </c>
      <c r="O27" s="106" t="s">
        <v>43</v>
      </c>
      <c r="P27" s="106" t="s">
        <v>43</v>
      </c>
      <c r="Q27" s="106" t="s">
        <v>43</v>
      </c>
      <c r="R27" s="263">
        <f t="shared" si="0"/>
        <v>0</v>
      </c>
      <c r="S27" s="269" t="s">
        <v>318</v>
      </c>
      <c r="T27" s="266" t="s">
        <v>43</v>
      </c>
      <c r="U27" s="266" t="s">
        <v>43</v>
      </c>
      <c r="V27" s="266" t="s">
        <v>43</v>
      </c>
      <c r="W27" s="266" t="s">
        <v>43</v>
      </c>
      <c r="X27" s="266" t="s">
        <v>43</v>
      </c>
      <c r="Y27" s="266" t="s">
        <v>43</v>
      </c>
      <c r="Z27" s="266" t="s">
        <v>43</v>
      </c>
      <c r="AA27" s="266" t="s">
        <v>43</v>
      </c>
      <c r="AB27" s="266" t="s">
        <v>43</v>
      </c>
      <c r="AC27" s="266" t="s">
        <v>43</v>
      </c>
      <c r="AD27" s="266" t="s">
        <v>43</v>
      </c>
      <c r="AE27" s="266" t="s">
        <v>43</v>
      </c>
      <c r="AF27" s="259"/>
      <c r="AG27" s="268" t="s">
        <v>335</v>
      </c>
      <c r="AH27" s="106" t="s">
        <v>43</v>
      </c>
      <c r="AI27" s="106" t="s">
        <v>43</v>
      </c>
      <c r="AJ27" s="106" t="s">
        <v>43</v>
      </c>
      <c r="AK27" s="106" t="s">
        <v>43</v>
      </c>
      <c r="AL27" s="106" t="s">
        <v>43</v>
      </c>
      <c r="AM27" s="106" t="s">
        <v>43</v>
      </c>
      <c r="AN27" s="106" t="s">
        <v>43</v>
      </c>
      <c r="AO27" s="106" t="s">
        <v>43</v>
      </c>
      <c r="AP27" s="106" t="s">
        <v>43</v>
      </c>
      <c r="AQ27" s="106" t="s">
        <v>43</v>
      </c>
      <c r="AR27" s="106" t="s">
        <v>43</v>
      </c>
      <c r="AS27" s="106" t="s">
        <v>43</v>
      </c>
      <c r="AT27" s="106" t="s">
        <v>43</v>
      </c>
      <c r="AU27" s="106" t="s">
        <v>43</v>
      </c>
      <c r="AV27" s="106" t="s">
        <v>43</v>
      </c>
      <c r="AW27" s="106" t="s">
        <v>43</v>
      </c>
      <c r="AX27" s="263">
        <f t="shared" si="1"/>
        <v>0</v>
      </c>
      <c r="AY27" s="269" t="s">
        <v>319</v>
      </c>
      <c r="AZ27" s="266" t="s">
        <v>43</v>
      </c>
      <c r="BA27" s="266" t="s">
        <v>43</v>
      </c>
      <c r="BB27" s="266" t="s">
        <v>43</v>
      </c>
      <c r="BC27" s="266" t="s">
        <v>43</v>
      </c>
      <c r="BD27" s="266" t="s">
        <v>43</v>
      </c>
      <c r="BE27" s="266" t="s">
        <v>43</v>
      </c>
      <c r="BF27" s="266" t="s">
        <v>43</v>
      </c>
      <c r="BG27" s="266" t="s">
        <v>43</v>
      </c>
      <c r="BH27" s="266" t="s">
        <v>43</v>
      </c>
      <c r="BI27" s="266" t="s">
        <v>43</v>
      </c>
      <c r="BJ27" s="266" t="s">
        <v>43</v>
      </c>
      <c r="BK27" s="266" t="s">
        <v>43</v>
      </c>
    </row>
    <row r="28" spans="1:63" x14ac:dyDescent="0.25">
      <c r="A28" s="253" t="s">
        <v>336</v>
      </c>
      <c r="B28" s="106" t="s">
        <v>43</v>
      </c>
      <c r="C28" s="106" t="s">
        <v>43</v>
      </c>
      <c r="D28" s="106" t="s">
        <v>43</v>
      </c>
      <c r="E28" s="106" t="s">
        <v>43</v>
      </c>
      <c r="F28" s="106" t="s">
        <v>43</v>
      </c>
      <c r="G28" s="106" t="s">
        <v>43</v>
      </c>
      <c r="H28" s="106" t="s">
        <v>43</v>
      </c>
      <c r="I28" s="106" t="s">
        <v>43</v>
      </c>
      <c r="J28" s="106" t="s">
        <v>43</v>
      </c>
      <c r="K28" s="106" t="s">
        <v>43</v>
      </c>
      <c r="L28" s="106" t="s">
        <v>43</v>
      </c>
      <c r="M28" s="106" t="s">
        <v>43</v>
      </c>
      <c r="N28" s="106" t="s">
        <v>43</v>
      </c>
      <c r="O28" s="106" t="s">
        <v>43</v>
      </c>
      <c r="P28" s="106" t="s">
        <v>43</v>
      </c>
      <c r="Q28" s="106" t="s">
        <v>43</v>
      </c>
      <c r="R28" s="263">
        <f t="shared" si="0"/>
        <v>0</v>
      </c>
      <c r="S28" s="269" t="s">
        <v>318</v>
      </c>
      <c r="T28" s="266" t="s">
        <v>43</v>
      </c>
      <c r="U28" s="266" t="s">
        <v>43</v>
      </c>
      <c r="V28" s="266" t="s">
        <v>43</v>
      </c>
      <c r="W28" s="266" t="s">
        <v>43</v>
      </c>
      <c r="X28" s="266" t="s">
        <v>43</v>
      </c>
      <c r="Y28" s="266" t="s">
        <v>43</v>
      </c>
      <c r="Z28" s="266" t="s">
        <v>43</v>
      </c>
      <c r="AA28" s="266" t="s">
        <v>43</v>
      </c>
      <c r="AB28" s="266" t="s">
        <v>43</v>
      </c>
      <c r="AC28" s="266" t="s">
        <v>43</v>
      </c>
      <c r="AD28" s="266" t="s">
        <v>43</v>
      </c>
      <c r="AE28" s="266" t="s">
        <v>43</v>
      </c>
      <c r="AF28" s="259"/>
      <c r="AG28" s="268" t="s">
        <v>336</v>
      </c>
      <c r="AH28" s="106" t="s">
        <v>43</v>
      </c>
      <c r="AI28" s="106" t="s">
        <v>43</v>
      </c>
      <c r="AJ28" s="106" t="s">
        <v>43</v>
      </c>
      <c r="AK28" s="106" t="s">
        <v>43</v>
      </c>
      <c r="AL28" s="106" t="s">
        <v>43</v>
      </c>
      <c r="AM28" s="106" t="s">
        <v>43</v>
      </c>
      <c r="AN28" s="106" t="s">
        <v>43</v>
      </c>
      <c r="AO28" s="106" t="s">
        <v>43</v>
      </c>
      <c r="AP28" s="106" t="s">
        <v>43</v>
      </c>
      <c r="AQ28" s="106" t="s">
        <v>43</v>
      </c>
      <c r="AR28" s="106" t="s">
        <v>43</v>
      </c>
      <c r="AS28" s="106" t="s">
        <v>43</v>
      </c>
      <c r="AT28" s="106" t="s">
        <v>43</v>
      </c>
      <c r="AU28" s="106" t="s">
        <v>43</v>
      </c>
      <c r="AV28" s="106" t="s">
        <v>43</v>
      </c>
      <c r="AW28" s="106" t="s">
        <v>43</v>
      </c>
      <c r="AX28" s="263">
        <f t="shared" si="1"/>
        <v>0</v>
      </c>
      <c r="AY28" s="269" t="s">
        <v>319</v>
      </c>
      <c r="AZ28" s="266" t="s">
        <v>43</v>
      </c>
      <c r="BA28" s="266" t="s">
        <v>43</v>
      </c>
      <c r="BB28" s="266" t="s">
        <v>43</v>
      </c>
      <c r="BC28" s="266" t="s">
        <v>43</v>
      </c>
      <c r="BD28" s="266" t="s">
        <v>43</v>
      </c>
      <c r="BE28" s="266" t="s">
        <v>43</v>
      </c>
      <c r="BF28" s="266" t="s">
        <v>43</v>
      </c>
      <c r="BG28" s="266" t="s">
        <v>43</v>
      </c>
      <c r="BH28" s="266" t="s">
        <v>43</v>
      </c>
      <c r="BI28" s="266" t="s">
        <v>43</v>
      </c>
      <c r="BJ28" s="266" t="s">
        <v>43</v>
      </c>
      <c r="BK28" s="266" t="s">
        <v>43</v>
      </c>
    </row>
    <row r="29" spans="1:63" x14ac:dyDescent="0.25">
      <c r="A29" s="253" t="s">
        <v>337</v>
      </c>
      <c r="B29" s="106" t="s">
        <v>43</v>
      </c>
      <c r="C29" s="106" t="s">
        <v>43</v>
      </c>
      <c r="D29" s="106" t="s">
        <v>43</v>
      </c>
      <c r="E29" s="106" t="s">
        <v>43</v>
      </c>
      <c r="F29" s="106" t="s">
        <v>43</v>
      </c>
      <c r="G29" s="106" t="s">
        <v>43</v>
      </c>
      <c r="H29" s="106" t="s">
        <v>43</v>
      </c>
      <c r="I29" s="106" t="s">
        <v>43</v>
      </c>
      <c r="J29" s="106" t="s">
        <v>43</v>
      </c>
      <c r="K29" s="106" t="s">
        <v>43</v>
      </c>
      <c r="L29" s="106" t="s">
        <v>43</v>
      </c>
      <c r="M29" s="106" t="s">
        <v>43</v>
      </c>
      <c r="N29" s="106" t="s">
        <v>43</v>
      </c>
      <c r="O29" s="106" t="s">
        <v>43</v>
      </c>
      <c r="P29" s="106" t="s">
        <v>43</v>
      </c>
      <c r="Q29" s="106" t="s">
        <v>43</v>
      </c>
      <c r="R29" s="263">
        <f t="shared" si="0"/>
        <v>0</v>
      </c>
      <c r="S29" s="269" t="s">
        <v>318</v>
      </c>
      <c r="T29" s="266" t="s">
        <v>43</v>
      </c>
      <c r="U29" s="266" t="s">
        <v>43</v>
      </c>
      <c r="V29" s="266" t="s">
        <v>43</v>
      </c>
      <c r="W29" s="266" t="s">
        <v>43</v>
      </c>
      <c r="X29" s="266" t="s">
        <v>43</v>
      </c>
      <c r="Y29" s="266" t="s">
        <v>43</v>
      </c>
      <c r="Z29" s="266" t="s">
        <v>43</v>
      </c>
      <c r="AA29" s="266" t="s">
        <v>43</v>
      </c>
      <c r="AB29" s="266" t="s">
        <v>43</v>
      </c>
      <c r="AC29" s="266" t="s">
        <v>43</v>
      </c>
      <c r="AD29" s="266" t="s">
        <v>43</v>
      </c>
      <c r="AE29" s="266" t="s">
        <v>43</v>
      </c>
      <c r="AF29" s="259"/>
      <c r="AG29" s="268" t="s">
        <v>337</v>
      </c>
      <c r="AH29" s="106" t="s">
        <v>43</v>
      </c>
      <c r="AI29" s="106" t="s">
        <v>43</v>
      </c>
      <c r="AJ29" s="106" t="s">
        <v>43</v>
      </c>
      <c r="AK29" s="106" t="s">
        <v>43</v>
      </c>
      <c r="AL29" s="106" t="s">
        <v>43</v>
      </c>
      <c r="AM29" s="106" t="s">
        <v>43</v>
      </c>
      <c r="AN29" s="106" t="s">
        <v>43</v>
      </c>
      <c r="AO29" s="106" t="s">
        <v>43</v>
      </c>
      <c r="AP29" s="106" t="s">
        <v>43</v>
      </c>
      <c r="AQ29" s="106" t="s">
        <v>43</v>
      </c>
      <c r="AR29" s="106" t="s">
        <v>43</v>
      </c>
      <c r="AS29" s="106" t="s">
        <v>43</v>
      </c>
      <c r="AT29" s="106" t="s">
        <v>43</v>
      </c>
      <c r="AU29" s="106" t="s">
        <v>43</v>
      </c>
      <c r="AV29" s="106" t="s">
        <v>43</v>
      </c>
      <c r="AW29" s="106" t="s">
        <v>43</v>
      </c>
      <c r="AX29" s="263">
        <f t="shared" si="1"/>
        <v>0</v>
      </c>
      <c r="AY29" s="269" t="s">
        <v>319</v>
      </c>
      <c r="AZ29" s="266" t="s">
        <v>43</v>
      </c>
      <c r="BA29" s="266" t="s">
        <v>43</v>
      </c>
      <c r="BB29" s="266" t="s">
        <v>43</v>
      </c>
      <c r="BC29" s="266" t="s">
        <v>43</v>
      </c>
      <c r="BD29" s="266" t="s">
        <v>43</v>
      </c>
      <c r="BE29" s="266" t="s">
        <v>43</v>
      </c>
      <c r="BF29" s="266" t="s">
        <v>43</v>
      </c>
      <c r="BG29" s="266" t="s">
        <v>43</v>
      </c>
      <c r="BH29" s="266" t="s">
        <v>43</v>
      </c>
      <c r="BI29" s="266" t="s">
        <v>43</v>
      </c>
      <c r="BJ29" s="266" t="s">
        <v>43</v>
      </c>
      <c r="BK29" s="266" t="s">
        <v>43</v>
      </c>
    </row>
    <row r="30" spans="1:63" x14ac:dyDescent="0.25">
      <c r="A30" s="253" t="s">
        <v>338</v>
      </c>
      <c r="B30" s="106" t="s">
        <v>43</v>
      </c>
      <c r="C30" s="106" t="s">
        <v>43</v>
      </c>
      <c r="D30" s="106" t="s">
        <v>43</v>
      </c>
      <c r="E30" s="106" t="s">
        <v>43</v>
      </c>
      <c r="F30" s="106" t="s">
        <v>43</v>
      </c>
      <c r="G30" s="106" t="s">
        <v>43</v>
      </c>
      <c r="H30" s="106" t="s">
        <v>43</v>
      </c>
      <c r="I30" s="106" t="s">
        <v>43</v>
      </c>
      <c r="J30" s="106" t="s">
        <v>43</v>
      </c>
      <c r="K30" s="106" t="s">
        <v>43</v>
      </c>
      <c r="L30" s="106" t="s">
        <v>43</v>
      </c>
      <c r="M30" s="106" t="s">
        <v>43</v>
      </c>
      <c r="N30" s="106" t="s">
        <v>43</v>
      </c>
      <c r="O30" s="106" t="s">
        <v>43</v>
      </c>
      <c r="P30" s="106" t="s">
        <v>43</v>
      </c>
      <c r="Q30" s="106" t="s">
        <v>43</v>
      </c>
      <c r="R30" s="263">
        <f t="shared" si="0"/>
        <v>0</v>
      </c>
      <c r="S30" s="269" t="s">
        <v>318</v>
      </c>
      <c r="T30" s="266" t="s">
        <v>43</v>
      </c>
      <c r="U30" s="266" t="s">
        <v>43</v>
      </c>
      <c r="V30" s="266" t="s">
        <v>43</v>
      </c>
      <c r="W30" s="266" t="s">
        <v>43</v>
      </c>
      <c r="X30" s="266" t="s">
        <v>43</v>
      </c>
      <c r="Y30" s="266" t="s">
        <v>43</v>
      </c>
      <c r="Z30" s="266" t="s">
        <v>43</v>
      </c>
      <c r="AA30" s="266" t="s">
        <v>43</v>
      </c>
      <c r="AB30" s="266" t="s">
        <v>43</v>
      </c>
      <c r="AC30" s="266" t="s">
        <v>43</v>
      </c>
      <c r="AD30" s="266" t="s">
        <v>43</v>
      </c>
      <c r="AE30" s="266" t="s">
        <v>43</v>
      </c>
      <c r="AF30" s="259"/>
      <c r="AG30" s="268" t="s">
        <v>338</v>
      </c>
      <c r="AH30" s="106" t="s">
        <v>43</v>
      </c>
      <c r="AI30" s="106">
        <v>10</v>
      </c>
      <c r="AJ30" s="106">
        <v>5</v>
      </c>
      <c r="AK30" s="106" t="s">
        <v>43</v>
      </c>
      <c r="AL30" s="106" t="s">
        <v>43</v>
      </c>
      <c r="AM30" s="106" t="s">
        <v>43</v>
      </c>
      <c r="AN30" s="106" t="s">
        <v>43</v>
      </c>
      <c r="AO30" s="106" t="s">
        <v>43</v>
      </c>
      <c r="AP30" s="106" t="s">
        <v>43</v>
      </c>
      <c r="AQ30" s="106" t="s">
        <v>43</v>
      </c>
      <c r="AR30" s="106" t="s">
        <v>43</v>
      </c>
      <c r="AS30" s="106" t="s">
        <v>43</v>
      </c>
      <c r="AT30" s="106" t="s">
        <v>43</v>
      </c>
      <c r="AU30" s="106" t="s">
        <v>43</v>
      </c>
      <c r="AV30" s="106" t="s">
        <v>43</v>
      </c>
      <c r="AW30" s="106" t="s">
        <v>43</v>
      </c>
      <c r="AX30" s="263">
        <f t="shared" si="1"/>
        <v>15</v>
      </c>
      <c r="AY30" s="269" t="s">
        <v>319</v>
      </c>
      <c r="AZ30" s="266" t="s">
        <v>43</v>
      </c>
      <c r="BA30" s="266" t="s">
        <v>43</v>
      </c>
      <c r="BB30" s="266" t="s">
        <v>43</v>
      </c>
      <c r="BC30" s="266" t="s">
        <v>43</v>
      </c>
      <c r="BD30" s="266" t="s">
        <v>43</v>
      </c>
      <c r="BE30" s="266" t="s">
        <v>43</v>
      </c>
      <c r="BF30" s="266" t="s">
        <v>43</v>
      </c>
      <c r="BG30" s="266" t="s">
        <v>43</v>
      </c>
      <c r="BH30" s="266" t="s">
        <v>43</v>
      </c>
      <c r="BI30" s="266" t="s">
        <v>43</v>
      </c>
      <c r="BJ30" s="266" t="s">
        <v>43</v>
      </c>
      <c r="BK30" s="266" t="s">
        <v>43</v>
      </c>
    </row>
    <row r="31" spans="1:63" x14ac:dyDescent="0.25">
      <c r="A31" s="253" t="s">
        <v>339</v>
      </c>
      <c r="B31" s="106" t="s">
        <v>43</v>
      </c>
      <c r="C31" s="106" t="s">
        <v>43</v>
      </c>
      <c r="D31" s="106" t="s">
        <v>43</v>
      </c>
      <c r="E31" s="106" t="s">
        <v>43</v>
      </c>
      <c r="F31" s="106" t="s">
        <v>43</v>
      </c>
      <c r="G31" s="106" t="s">
        <v>43</v>
      </c>
      <c r="H31" s="106" t="s">
        <v>43</v>
      </c>
      <c r="I31" s="106" t="s">
        <v>43</v>
      </c>
      <c r="J31" s="106" t="s">
        <v>43</v>
      </c>
      <c r="K31" s="106" t="s">
        <v>43</v>
      </c>
      <c r="L31" s="106" t="s">
        <v>43</v>
      </c>
      <c r="M31" s="106" t="s">
        <v>43</v>
      </c>
      <c r="N31" s="106" t="s">
        <v>43</v>
      </c>
      <c r="O31" s="106" t="s">
        <v>43</v>
      </c>
      <c r="P31" s="106" t="s">
        <v>43</v>
      </c>
      <c r="Q31" s="106" t="s">
        <v>43</v>
      </c>
      <c r="R31" s="263">
        <f t="shared" si="0"/>
        <v>0</v>
      </c>
      <c r="S31" s="269" t="s">
        <v>318</v>
      </c>
      <c r="T31" s="266" t="s">
        <v>43</v>
      </c>
      <c r="U31" s="266" t="s">
        <v>43</v>
      </c>
      <c r="V31" s="266" t="s">
        <v>43</v>
      </c>
      <c r="W31" s="266" t="s">
        <v>43</v>
      </c>
      <c r="X31" s="266" t="s">
        <v>43</v>
      </c>
      <c r="Y31" s="266" t="s">
        <v>43</v>
      </c>
      <c r="Z31" s="266" t="s">
        <v>43</v>
      </c>
      <c r="AA31" s="266" t="s">
        <v>43</v>
      </c>
      <c r="AB31" s="266" t="s">
        <v>43</v>
      </c>
      <c r="AC31" s="266" t="s">
        <v>43</v>
      </c>
      <c r="AD31" s="266" t="s">
        <v>43</v>
      </c>
      <c r="AE31" s="266" t="s">
        <v>43</v>
      </c>
      <c r="AF31" s="259"/>
      <c r="AG31" s="268" t="s">
        <v>339</v>
      </c>
      <c r="AH31" s="106" t="s">
        <v>43</v>
      </c>
      <c r="AI31" s="106" t="s">
        <v>43</v>
      </c>
      <c r="AJ31" s="106" t="s">
        <v>43</v>
      </c>
      <c r="AK31" s="106" t="s">
        <v>43</v>
      </c>
      <c r="AL31" s="106" t="s">
        <v>43</v>
      </c>
      <c r="AM31" s="106" t="s">
        <v>43</v>
      </c>
      <c r="AN31" s="106" t="s">
        <v>43</v>
      </c>
      <c r="AO31" s="106" t="s">
        <v>43</v>
      </c>
      <c r="AP31" s="106" t="s">
        <v>43</v>
      </c>
      <c r="AQ31" s="106" t="s">
        <v>43</v>
      </c>
      <c r="AR31" s="106" t="s">
        <v>43</v>
      </c>
      <c r="AS31" s="106" t="s">
        <v>43</v>
      </c>
      <c r="AT31" s="106" t="s">
        <v>43</v>
      </c>
      <c r="AU31" s="106" t="s">
        <v>43</v>
      </c>
      <c r="AV31" s="106" t="s">
        <v>43</v>
      </c>
      <c r="AW31" s="106" t="s">
        <v>43</v>
      </c>
      <c r="AX31" s="263">
        <f t="shared" si="1"/>
        <v>0</v>
      </c>
      <c r="AY31" s="269" t="s">
        <v>319</v>
      </c>
      <c r="AZ31" s="266" t="s">
        <v>43</v>
      </c>
      <c r="BA31" s="266" t="s">
        <v>43</v>
      </c>
      <c r="BB31" s="266" t="s">
        <v>43</v>
      </c>
      <c r="BC31" s="266" t="s">
        <v>43</v>
      </c>
      <c r="BD31" s="266" t="s">
        <v>43</v>
      </c>
      <c r="BE31" s="266" t="s">
        <v>43</v>
      </c>
      <c r="BF31" s="266" t="s">
        <v>43</v>
      </c>
      <c r="BG31" s="266" t="s">
        <v>43</v>
      </c>
      <c r="BH31" s="266" t="s">
        <v>43</v>
      </c>
      <c r="BI31" s="266" t="s">
        <v>43</v>
      </c>
      <c r="BJ31" s="266" t="s">
        <v>43</v>
      </c>
      <c r="BK31" s="266" t="s">
        <v>43</v>
      </c>
    </row>
    <row r="32" spans="1:63" x14ac:dyDescent="0.2">
      <c r="A32" s="254" t="s">
        <v>340</v>
      </c>
      <c r="B32" s="269">
        <v>0</v>
      </c>
      <c r="C32" s="269">
        <v>250</v>
      </c>
      <c r="D32" s="269">
        <v>250</v>
      </c>
      <c r="E32" s="269" t="s">
        <v>341</v>
      </c>
      <c r="F32" s="269">
        <v>250</v>
      </c>
      <c r="G32" s="269">
        <v>250</v>
      </c>
      <c r="H32" s="269">
        <v>0</v>
      </c>
      <c r="I32" s="269" t="s">
        <v>341</v>
      </c>
      <c r="J32" s="269">
        <v>0</v>
      </c>
      <c r="K32" s="269">
        <v>0</v>
      </c>
      <c r="L32" s="269">
        <v>0</v>
      </c>
      <c r="M32" s="269" t="s">
        <v>341</v>
      </c>
      <c r="N32" s="269">
        <v>0</v>
      </c>
      <c r="O32" s="269">
        <v>0</v>
      </c>
      <c r="P32" s="269">
        <v>0</v>
      </c>
      <c r="Q32" s="269" t="s">
        <v>341</v>
      </c>
      <c r="R32" s="269">
        <v>1000</v>
      </c>
      <c r="S32" s="269" t="s">
        <v>318</v>
      </c>
      <c r="T32" s="269">
        <v>0</v>
      </c>
      <c r="U32" s="269">
        <v>0</v>
      </c>
      <c r="V32" s="269">
        <v>0</v>
      </c>
      <c r="W32" s="269">
        <v>0</v>
      </c>
      <c r="X32" s="269">
        <v>0</v>
      </c>
      <c r="Y32" s="269">
        <v>0</v>
      </c>
      <c r="Z32" s="269">
        <v>0</v>
      </c>
      <c r="AA32" s="269">
        <v>0</v>
      </c>
      <c r="AB32" s="269">
        <v>0</v>
      </c>
      <c r="AC32" s="269">
        <v>0</v>
      </c>
      <c r="AD32" s="269">
        <v>0</v>
      </c>
      <c r="AE32" s="269">
        <v>0</v>
      </c>
      <c r="AF32" s="259"/>
      <c r="AG32" s="270" t="s">
        <v>340</v>
      </c>
      <c r="AH32" s="269">
        <v>0</v>
      </c>
      <c r="AI32" s="269">
        <f>SUM(AI11:AI31)</f>
        <v>45</v>
      </c>
      <c r="AJ32" s="269">
        <f>SUM(AJ11:AJ31)</f>
        <v>138</v>
      </c>
      <c r="AK32" s="269" t="s">
        <v>341</v>
      </c>
      <c r="AL32" s="269">
        <v>0</v>
      </c>
      <c r="AM32" s="269">
        <v>0</v>
      </c>
      <c r="AN32" s="269">
        <v>0</v>
      </c>
      <c r="AO32" s="269" t="s">
        <v>341</v>
      </c>
      <c r="AP32" s="269">
        <v>0</v>
      </c>
      <c r="AQ32" s="269">
        <v>0</v>
      </c>
      <c r="AR32" s="269">
        <v>0</v>
      </c>
      <c r="AS32" s="269" t="s">
        <v>341</v>
      </c>
      <c r="AT32" s="269">
        <v>0</v>
      </c>
      <c r="AU32" s="269">
        <v>0</v>
      </c>
      <c r="AV32" s="269">
        <v>0</v>
      </c>
      <c r="AW32" s="269" t="s">
        <v>341</v>
      </c>
      <c r="AX32" s="271">
        <f>SUM(AX11:AX31)</f>
        <v>183</v>
      </c>
      <c r="AY32" s="269" t="s">
        <v>319</v>
      </c>
      <c r="AZ32" s="269">
        <v>0</v>
      </c>
      <c r="BA32" s="269">
        <v>0</v>
      </c>
      <c r="BB32" s="269">
        <v>0</v>
      </c>
      <c r="BC32" s="269">
        <v>0</v>
      </c>
      <c r="BD32" s="269">
        <v>0</v>
      </c>
      <c r="BE32" s="269">
        <v>0</v>
      </c>
      <c r="BF32" s="269">
        <v>0</v>
      </c>
      <c r="BG32" s="269">
        <v>0</v>
      </c>
      <c r="BH32" s="269">
        <v>0</v>
      </c>
      <c r="BI32" s="269">
        <v>0</v>
      </c>
      <c r="BJ32" s="269">
        <v>0</v>
      </c>
      <c r="BK32" s="269">
        <v>0</v>
      </c>
    </row>
    <row r="33" spans="1:63" x14ac:dyDescent="0.2">
      <c r="A33" s="255" t="s">
        <v>43</v>
      </c>
      <c r="B33" s="272" t="s">
        <v>43</v>
      </c>
      <c r="C33" s="272" t="s">
        <v>43</v>
      </c>
      <c r="D33" s="272" t="s">
        <v>43</v>
      </c>
      <c r="E33" s="272" t="s">
        <v>43</v>
      </c>
      <c r="F33" s="272" t="s">
        <v>43</v>
      </c>
      <c r="G33" s="272" t="s">
        <v>43</v>
      </c>
      <c r="H33" s="272" t="s">
        <v>43</v>
      </c>
      <c r="I33" s="272" t="s">
        <v>43</v>
      </c>
      <c r="J33" s="272" t="s">
        <v>43</v>
      </c>
      <c r="K33" s="272" t="s">
        <v>43</v>
      </c>
      <c r="L33" s="272" t="s">
        <v>43</v>
      </c>
      <c r="M33" s="272" t="s">
        <v>43</v>
      </c>
      <c r="N33" s="272" t="s">
        <v>43</v>
      </c>
      <c r="O33" s="272" t="s">
        <v>43</v>
      </c>
      <c r="P33" s="272" t="s">
        <v>43</v>
      </c>
      <c r="Q33" s="272" t="s">
        <v>43</v>
      </c>
      <c r="R33" s="272" t="s">
        <v>43</v>
      </c>
      <c r="S33" s="272" t="s">
        <v>43</v>
      </c>
      <c r="T33" s="272" t="s">
        <v>43</v>
      </c>
      <c r="U33" s="272" t="s">
        <v>43</v>
      </c>
      <c r="V33" s="272" t="s">
        <v>43</v>
      </c>
      <c r="W33" s="272" t="s">
        <v>43</v>
      </c>
      <c r="X33" s="272" t="s">
        <v>43</v>
      </c>
      <c r="Y33" s="272" t="s">
        <v>43</v>
      </c>
      <c r="Z33" s="272" t="s">
        <v>43</v>
      </c>
      <c r="AA33" s="272" t="s">
        <v>43</v>
      </c>
      <c r="AB33" s="272" t="s">
        <v>43</v>
      </c>
      <c r="AC33" s="272" t="s">
        <v>43</v>
      </c>
      <c r="AD33" s="272" t="s">
        <v>43</v>
      </c>
      <c r="AE33" s="272" t="s">
        <v>43</v>
      </c>
      <c r="AF33" s="259"/>
      <c r="AG33" s="272" t="s">
        <v>43</v>
      </c>
      <c r="AH33" s="272" t="s">
        <v>43</v>
      </c>
      <c r="AI33" s="272" t="s">
        <v>43</v>
      </c>
      <c r="AJ33" s="272" t="s">
        <v>43</v>
      </c>
      <c r="AK33" s="272" t="s">
        <v>43</v>
      </c>
      <c r="AL33" s="272" t="s">
        <v>43</v>
      </c>
      <c r="AM33" s="272" t="s">
        <v>43</v>
      </c>
      <c r="AN33" s="272" t="s">
        <v>43</v>
      </c>
      <c r="AO33" s="272" t="s">
        <v>43</v>
      </c>
      <c r="AP33" s="272" t="s">
        <v>43</v>
      </c>
      <c r="AQ33" s="272" t="s">
        <v>43</v>
      </c>
      <c r="AR33" s="272" t="s">
        <v>43</v>
      </c>
      <c r="AS33" s="272" t="s">
        <v>43</v>
      </c>
      <c r="AT33" s="272" t="s">
        <v>43</v>
      </c>
      <c r="AU33" s="272" t="s">
        <v>43</v>
      </c>
      <c r="AV33" s="272" t="s">
        <v>43</v>
      </c>
      <c r="AW33" s="272" t="s">
        <v>43</v>
      </c>
      <c r="AX33" s="273" t="s">
        <v>43</v>
      </c>
      <c r="AY33" s="272" t="s">
        <v>43</v>
      </c>
      <c r="AZ33" s="272" t="s">
        <v>43</v>
      </c>
      <c r="BA33" s="272" t="s">
        <v>43</v>
      </c>
      <c r="BB33" s="272" t="s">
        <v>43</v>
      </c>
      <c r="BC33" s="272" t="s">
        <v>43</v>
      </c>
      <c r="BD33" s="272" t="s">
        <v>43</v>
      </c>
      <c r="BE33" s="272" t="s">
        <v>43</v>
      </c>
      <c r="BF33" s="272" t="s">
        <v>43</v>
      </c>
      <c r="BG33" s="272" t="s">
        <v>43</v>
      </c>
      <c r="BH33" s="272" t="s">
        <v>43</v>
      </c>
      <c r="BI33" s="272" t="s">
        <v>43</v>
      </c>
      <c r="BJ33" s="272" t="s">
        <v>43</v>
      </c>
      <c r="BK33" s="272" t="s">
        <v>43</v>
      </c>
    </row>
    <row r="34" spans="1:63" x14ac:dyDescent="0.2">
      <c r="A34" s="255" t="s">
        <v>43</v>
      </c>
      <c r="B34" s="272" t="s">
        <v>43</v>
      </c>
      <c r="C34" s="272" t="s">
        <v>43</v>
      </c>
      <c r="D34" s="272" t="s">
        <v>43</v>
      </c>
      <c r="E34" s="272" t="s">
        <v>43</v>
      </c>
      <c r="F34" s="272" t="s">
        <v>43</v>
      </c>
      <c r="G34" s="272" t="s">
        <v>43</v>
      </c>
      <c r="H34" s="272" t="s">
        <v>43</v>
      </c>
      <c r="I34" s="272" t="s">
        <v>43</v>
      </c>
      <c r="J34" s="272" t="s">
        <v>43</v>
      </c>
      <c r="K34" s="272" t="s">
        <v>43</v>
      </c>
      <c r="L34" s="272" t="s">
        <v>43</v>
      </c>
      <c r="M34" s="272" t="s">
        <v>43</v>
      </c>
      <c r="N34" s="272" t="s">
        <v>43</v>
      </c>
      <c r="O34" s="272" t="s">
        <v>43</v>
      </c>
      <c r="P34" s="272" t="s">
        <v>43</v>
      </c>
      <c r="Q34" s="272" t="s">
        <v>43</v>
      </c>
      <c r="R34" s="272" t="s">
        <v>43</v>
      </c>
      <c r="S34" s="272" t="s">
        <v>43</v>
      </c>
      <c r="T34" s="272" t="s">
        <v>43</v>
      </c>
      <c r="U34" s="272" t="s">
        <v>43</v>
      </c>
      <c r="V34" s="272" t="s">
        <v>43</v>
      </c>
      <c r="W34" s="272" t="s">
        <v>43</v>
      </c>
      <c r="X34" s="272" t="s">
        <v>43</v>
      </c>
      <c r="Y34" s="272" t="s">
        <v>43</v>
      </c>
      <c r="Z34" s="272" t="s">
        <v>43</v>
      </c>
      <c r="AA34" s="272" t="s">
        <v>43</v>
      </c>
      <c r="AB34" s="272" t="s">
        <v>43</v>
      </c>
      <c r="AC34" s="272" t="s">
        <v>43</v>
      </c>
      <c r="AD34" s="272" t="s">
        <v>43</v>
      </c>
      <c r="AE34" s="272" t="s">
        <v>43</v>
      </c>
      <c r="AF34" s="259"/>
      <c r="AG34" s="272" t="s">
        <v>43</v>
      </c>
      <c r="AH34" s="272" t="s">
        <v>43</v>
      </c>
      <c r="AI34" s="272" t="s">
        <v>43</v>
      </c>
      <c r="AJ34" s="272" t="s">
        <v>43</v>
      </c>
      <c r="AK34" s="272" t="s">
        <v>43</v>
      </c>
      <c r="AL34" s="272" t="s">
        <v>43</v>
      </c>
      <c r="AM34" s="272" t="s">
        <v>43</v>
      </c>
      <c r="AN34" s="272" t="s">
        <v>43</v>
      </c>
      <c r="AO34" s="272" t="s">
        <v>43</v>
      </c>
      <c r="AP34" s="272" t="s">
        <v>43</v>
      </c>
      <c r="AQ34" s="272" t="s">
        <v>43</v>
      </c>
      <c r="AR34" s="272" t="s">
        <v>43</v>
      </c>
      <c r="AS34" s="272" t="s">
        <v>43</v>
      </c>
      <c r="AT34" s="272" t="s">
        <v>43</v>
      </c>
      <c r="AU34" s="272" t="s">
        <v>43</v>
      </c>
      <c r="AV34" s="272" t="s">
        <v>43</v>
      </c>
      <c r="AW34" s="272" t="s">
        <v>43</v>
      </c>
      <c r="AX34" s="273" t="s">
        <v>43</v>
      </c>
      <c r="AY34" s="272" t="s">
        <v>43</v>
      </c>
      <c r="AZ34" s="272" t="s">
        <v>43</v>
      </c>
      <c r="BA34" s="272" t="s">
        <v>43</v>
      </c>
      <c r="BB34" s="272" t="s">
        <v>43</v>
      </c>
      <c r="BC34" s="272" t="s">
        <v>43</v>
      </c>
      <c r="BD34" s="272" t="s">
        <v>43</v>
      </c>
      <c r="BE34" s="272" t="s">
        <v>43</v>
      </c>
      <c r="BF34" s="272" t="s">
        <v>43</v>
      </c>
      <c r="BG34" s="272" t="s">
        <v>43</v>
      </c>
      <c r="BH34" s="272" t="s">
        <v>43</v>
      </c>
      <c r="BI34" s="272" t="s">
        <v>43</v>
      </c>
      <c r="BJ34" s="272" t="s">
        <v>43</v>
      </c>
      <c r="BK34" s="272" t="s">
        <v>43</v>
      </c>
    </row>
    <row r="35" spans="1:63" ht="30" customHeight="1" x14ac:dyDescent="0.2">
      <c r="A35" s="256" t="s">
        <v>295</v>
      </c>
      <c r="B35" s="693" t="s">
        <v>342</v>
      </c>
      <c r="C35" s="693"/>
      <c r="D35" s="693"/>
      <c r="E35" s="693"/>
      <c r="F35" s="693"/>
      <c r="G35" s="693"/>
      <c r="H35" s="693"/>
      <c r="I35" s="693"/>
      <c r="J35" s="693"/>
      <c r="K35" s="693"/>
      <c r="L35" s="693"/>
      <c r="M35" s="693"/>
      <c r="N35" s="693"/>
      <c r="O35" s="693"/>
      <c r="P35" s="693"/>
      <c r="Q35" s="693"/>
      <c r="R35" s="693"/>
      <c r="S35" s="693"/>
      <c r="T35" s="693"/>
      <c r="U35" s="693"/>
      <c r="V35" s="693"/>
      <c r="W35" s="693"/>
      <c r="X35" s="693"/>
      <c r="Y35" s="693"/>
      <c r="Z35" s="693"/>
      <c r="AA35" s="693"/>
      <c r="AB35" s="693"/>
      <c r="AC35" s="693"/>
      <c r="AD35" s="693"/>
      <c r="AE35" s="693"/>
      <c r="AF35" s="693"/>
      <c r="AG35" s="693"/>
      <c r="AH35" s="693"/>
      <c r="AI35" s="693"/>
      <c r="AJ35" s="693"/>
      <c r="AK35" s="693"/>
      <c r="AL35" s="693"/>
      <c r="AM35" s="693"/>
      <c r="AN35" s="693"/>
      <c r="AO35" s="693"/>
      <c r="AP35" s="693"/>
      <c r="AQ35" s="693"/>
      <c r="AR35" s="693"/>
      <c r="AS35" s="693"/>
      <c r="AT35" s="693"/>
      <c r="AU35" s="693"/>
      <c r="AV35" s="693"/>
      <c r="AW35" s="693"/>
      <c r="AX35" s="693"/>
      <c r="AY35" s="693"/>
      <c r="AZ35" s="693"/>
      <c r="BA35" s="693"/>
      <c r="BB35" s="693"/>
      <c r="BC35" s="693"/>
      <c r="BD35" s="693"/>
      <c r="BE35" s="693"/>
      <c r="BF35" s="693"/>
      <c r="BG35" s="693"/>
      <c r="BH35" s="693"/>
      <c r="BI35" s="693"/>
      <c r="BJ35" s="693"/>
      <c r="BK35" s="694"/>
    </row>
    <row r="36" spans="1:63" ht="36" customHeight="1" x14ac:dyDescent="0.2">
      <c r="A36" s="251" t="s">
        <v>297</v>
      </c>
      <c r="B36" s="692" t="s">
        <v>343</v>
      </c>
      <c r="C36" s="692"/>
      <c r="D36" s="692"/>
      <c r="E36" s="692"/>
      <c r="F36" s="692"/>
      <c r="G36" s="692"/>
      <c r="H36" s="692"/>
      <c r="I36" s="692"/>
      <c r="J36" s="692"/>
      <c r="K36" s="692"/>
      <c r="L36" s="692"/>
      <c r="M36" s="692"/>
      <c r="N36" s="692"/>
      <c r="O36" s="692"/>
      <c r="P36" s="692"/>
      <c r="Q36" s="692"/>
      <c r="R36" s="692"/>
      <c r="S36" s="692"/>
      <c r="T36" s="692"/>
      <c r="U36" s="692"/>
      <c r="V36" s="692"/>
      <c r="W36" s="692"/>
      <c r="X36" s="692"/>
      <c r="Y36" s="692"/>
      <c r="Z36" s="692"/>
      <c r="AA36" s="692"/>
      <c r="AB36" s="692"/>
      <c r="AC36" s="692"/>
      <c r="AD36" s="692"/>
      <c r="AE36" s="692"/>
      <c r="AF36" s="692"/>
      <c r="AG36" s="692"/>
      <c r="AH36" s="692"/>
      <c r="AI36" s="692"/>
      <c r="AJ36" s="692"/>
      <c r="AK36" s="692"/>
      <c r="AL36" s="692"/>
      <c r="AM36" s="692"/>
      <c r="AN36" s="692"/>
      <c r="AO36" s="692"/>
      <c r="AP36" s="692"/>
      <c r="AQ36" s="692"/>
      <c r="AR36" s="692"/>
      <c r="AS36" s="692"/>
      <c r="AT36" s="692"/>
      <c r="AU36" s="692"/>
      <c r="AV36" s="692"/>
      <c r="AW36" s="692"/>
      <c r="AX36" s="692"/>
      <c r="AY36" s="692"/>
      <c r="AZ36" s="692"/>
      <c r="BA36" s="692"/>
      <c r="BB36" s="692"/>
      <c r="BC36" s="692"/>
      <c r="BD36" s="692"/>
      <c r="BE36" s="692"/>
      <c r="BF36" s="692"/>
      <c r="BG36" s="692"/>
      <c r="BH36" s="692"/>
      <c r="BI36" s="692"/>
      <c r="BJ36" s="692"/>
      <c r="BK36" s="692"/>
    </row>
    <row r="37" spans="1:63" x14ac:dyDescent="0.25">
      <c r="A37" s="672" t="s">
        <v>299</v>
      </c>
      <c r="B37" s="274" t="s">
        <v>30</v>
      </c>
      <c r="C37" s="275" t="s">
        <v>31</v>
      </c>
      <c r="D37" s="669" t="s">
        <v>8</v>
      </c>
      <c r="E37" s="668"/>
      <c r="F37" s="274" t="s">
        <v>32</v>
      </c>
      <c r="G37" s="275" t="s">
        <v>33</v>
      </c>
      <c r="H37" s="669" t="s">
        <v>34</v>
      </c>
      <c r="I37" s="668"/>
      <c r="J37" s="274" t="s">
        <v>35</v>
      </c>
      <c r="K37" s="275" t="s">
        <v>36</v>
      </c>
      <c r="L37" s="669" t="s">
        <v>37</v>
      </c>
      <c r="M37" s="668"/>
      <c r="N37" s="274" t="s">
        <v>38</v>
      </c>
      <c r="O37" s="275" t="s">
        <v>39</v>
      </c>
      <c r="P37" s="669" t="s">
        <v>40</v>
      </c>
      <c r="Q37" s="668"/>
      <c r="R37" s="667" t="s">
        <v>300</v>
      </c>
      <c r="S37" s="668"/>
      <c r="T37" s="667" t="s">
        <v>301</v>
      </c>
      <c r="U37" s="667"/>
      <c r="V37" s="667"/>
      <c r="W37" s="667"/>
      <c r="X37" s="667"/>
      <c r="Y37" s="668"/>
      <c r="Z37" s="667" t="s">
        <v>302</v>
      </c>
      <c r="AA37" s="667"/>
      <c r="AB37" s="667"/>
      <c r="AC37" s="667"/>
      <c r="AD37" s="667"/>
      <c r="AE37" s="668"/>
      <c r="AF37" s="259"/>
      <c r="AG37" s="670" t="s">
        <v>299</v>
      </c>
      <c r="AH37" s="274" t="s">
        <v>30</v>
      </c>
      <c r="AI37" s="275" t="s">
        <v>31</v>
      </c>
      <c r="AJ37" s="669" t="s">
        <v>8</v>
      </c>
      <c r="AK37" s="668"/>
      <c r="AL37" s="274" t="s">
        <v>32</v>
      </c>
      <c r="AM37" s="275" t="s">
        <v>33</v>
      </c>
      <c r="AN37" s="669" t="s">
        <v>34</v>
      </c>
      <c r="AO37" s="668"/>
      <c r="AP37" s="274" t="s">
        <v>35</v>
      </c>
      <c r="AQ37" s="275" t="s">
        <v>36</v>
      </c>
      <c r="AR37" s="669" t="s">
        <v>37</v>
      </c>
      <c r="AS37" s="668"/>
      <c r="AT37" s="274" t="s">
        <v>38</v>
      </c>
      <c r="AU37" s="275" t="s">
        <v>39</v>
      </c>
      <c r="AV37" s="669" t="s">
        <v>40</v>
      </c>
      <c r="AW37" s="668"/>
      <c r="AX37" s="667" t="s">
        <v>300</v>
      </c>
      <c r="AY37" s="668"/>
      <c r="AZ37" s="667" t="s">
        <v>301</v>
      </c>
      <c r="BA37" s="667"/>
      <c r="BB37" s="667"/>
      <c r="BC37" s="667"/>
      <c r="BD37" s="667"/>
      <c r="BE37" s="668"/>
      <c r="BF37" s="667" t="s">
        <v>302</v>
      </c>
      <c r="BG37" s="667"/>
      <c r="BH37" s="667"/>
      <c r="BI37" s="667"/>
      <c r="BJ37" s="667"/>
      <c r="BK37" s="668"/>
    </row>
    <row r="38" spans="1:63" ht="42.75" x14ac:dyDescent="0.25">
      <c r="A38" s="673"/>
      <c r="B38" s="260" t="s">
        <v>303</v>
      </c>
      <c r="C38" s="260" t="s">
        <v>303</v>
      </c>
      <c r="D38" s="260" t="s">
        <v>303</v>
      </c>
      <c r="E38" s="260" t="s">
        <v>304</v>
      </c>
      <c r="F38" s="260" t="s">
        <v>303</v>
      </c>
      <c r="G38" s="260" t="s">
        <v>303</v>
      </c>
      <c r="H38" s="260" t="s">
        <v>303</v>
      </c>
      <c r="I38" s="260" t="s">
        <v>304</v>
      </c>
      <c r="J38" s="260" t="s">
        <v>303</v>
      </c>
      <c r="K38" s="260" t="s">
        <v>303</v>
      </c>
      <c r="L38" s="260" t="s">
        <v>303</v>
      </c>
      <c r="M38" s="260" t="s">
        <v>304</v>
      </c>
      <c r="N38" s="260" t="s">
        <v>303</v>
      </c>
      <c r="O38" s="260" t="s">
        <v>303</v>
      </c>
      <c r="P38" s="260" t="s">
        <v>303</v>
      </c>
      <c r="Q38" s="260" t="s">
        <v>304</v>
      </c>
      <c r="R38" s="260" t="s">
        <v>303</v>
      </c>
      <c r="S38" s="260" t="s">
        <v>304</v>
      </c>
      <c r="T38" s="261" t="s">
        <v>305</v>
      </c>
      <c r="U38" s="261" t="s">
        <v>306</v>
      </c>
      <c r="V38" s="261" t="s">
        <v>307</v>
      </c>
      <c r="W38" s="261" t="s">
        <v>308</v>
      </c>
      <c r="X38" s="262" t="s">
        <v>309</v>
      </c>
      <c r="Y38" s="261" t="s">
        <v>310</v>
      </c>
      <c r="Z38" s="260" t="s">
        <v>311</v>
      </c>
      <c r="AA38" s="260" t="s">
        <v>312</v>
      </c>
      <c r="AB38" s="260" t="s">
        <v>313</v>
      </c>
      <c r="AC38" s="260" t="s">
        <v>314</v>
      </c>
      <c r="AD38" s="260" t="s">
        <v>315</v>
      </c>
      <c r="AE38" s="260" t="s">
        <v>316</v>
      </c>
      <c r="AF38" s="259"/>
      <c r="AG38" s="671"/>
      <c r="AH38" s="260" t="s">
        <v>303</v>
      </c>
      <c r="AI38" s="260" t="s">
        <v>303</v>
      </c>
      <c r="AJ38" s="260" t="s">
        <v>303</v>
      </c>
      <c r="AK38" s="260" t="s">
        <v>304</v>
      </c>
      <c r="AL38" s="260" t="s">
        <v>303</v>
      </c>
      <c r="AM38" s="260" t="s">
        <v>303</v>
      </c>
      <c r="AN38" s="260" t="s">
        <v>303</v>
      </c>
      <c r="AO38" s="260" t="s">
        <v>304</v>
      </c>
      <c r="AP38" s="260" t="s">
        <v>303</v>
      </c>
      <c r="AQ38" s="260" t="s">
        <v>303</v>
      </c>
      <c r="AR38" s="260" t="s">
        <v>303</v>
      </c>
      <c r="AS38" s="260" t="s">
        <v>304</v>
      </c>
      <c r="AT38" s="260" t="s">
        <v>303</v>
      </c>
      <c r="AU38" s="260" t="s">
        <v>303</v>
      </c>
      <c r="AV38" s="260" t="s">
        <v>303</v>
      </c>
      <c r="AW38" s="260" t="s">
        <v>304</v>
      </c>
      <c r="AX38" s="260" t="s">
        <v>303</v>
      </c>
      <c r="AY38" s="260" t="s">
        <v>304</v>
      </c>
      <c r="AZ38" s="261" t="s">
        <v>305</v>
      </c>
      <c r="BA38" s="261" t="s">
        <v>306</v>
      </c>
      <c r="BB38" s="261" t="s">
        <v>307</v>
      </c>
      <c r="BC38" s="261" t="s">
        <v>308</v>
      </c>
      <c r="BD38" s="262" t="s">
        <v>309</v>
      </c>
      <c r="BE38" s="261" t="s">
        <v>310</v>
      </c>
      <c r="BF38" s="261" t="s">
        <v>311</v>
      </c>
      <c r="BG38" s="261" t="s">
        <v>312</v>
      </c>
      <c r="BH38" s="261" t="s">
        <v>313</v>
      </c>
      <c r="BI38" s="261" t="s">
        <v>314</v>
      </c>
      <c r="BJ38" s="261" t="s">
        <v>315</v>
      </c>
      <c r="BK38" s="261" t="s">
        <v>316</v>
      </c>
    </row>
    <row r="39" spans="1:63" x14ac:dyDescent="0.25">
      <c r="A39" s="253" t="s">
        <v>317</v>
      </c>
      <c r="B39" s="101" t="s">
        <v>43</v>
      </c>
      <c r="C39" s="101">
        <v>500</v>
      </c>
      <c r="D39" s="101">
        <v>500</v>
      </c>
      <c r="E39" s="101" t="s">
        <v>43</v>
      </c>
      <c r="F39" s="101">
        <v>500</v>
      </c>
      <c r="G39" s="101">
        <v>500</v>
      </c>
      <c r="H39" s="101" t="s">
        <v>43</v>
      </c>
      <c r="I39" s="101" t="s">
        <v>43</v>
      </c>
      <c r="J39" s="101" t="s">
        <v>43</v>
      </c>
      <c r="K39" s="101" t="s">
        <v>43</v>
      </c>
      <c r="L39" s="101" t="s">
        <v>43</v>
      </c>
      <c r="M39" s="101" t="s">
        <v>43</v>
      </c>
      <c r="N39" s="101" t="s">
        <v>43</v>
      </c>
      <c r="O39" s="101" t="s">
        <v>43</v>
      </c>
      <c r="P39" s="101" t="s">
        <v>43</v>
      </c>
      <c r="Q39" s="101" t="s">
        <v>43</v>
      </c>
      <c r="R39" s="263">
        <f>SUM(B39:Q39)</f>
        <v>2000</v>
      </c>
      <c r="S39" s="264" t="s">
        <v>318</v>
      </c>
      <c r="T39" s="265" t="s">
        <v>43</v>
      </c>
      <c r="U39" s="265" t="s">
        <v>43</v>
      </c>
      <c r="V39" s="265" t="s">
        <v>43</v>
      </c>
      <c r="W39" s="265" t="s">
        <v>43</v>
      </c>
      <c r="X39" s="266" t="s">
        <v>43</v>
      </c>
      <c r="Y39" s="265" t="s">
        <v>43</v>
      </c>
      <c r="Z39" s="265" t="s">
        <v>43</v>
      </c>
      <c r="AA39" s="265" t="s">
        <v>43</v>
      </c>
      <c r="AB39" s="265" t="s">
        <v>43</v>
      </c>
      <c r="AC39" s="265" t="s">
        <v>43</v>
      </c>
      <c r="AD39" s="265" t="s">
        <v>43</v>
      </c>
      <c r="AE39" s="267" t="s">
        <v>43</v>
      </c>
      <c r="AF39" s="259"/>
      <c r="AG39" s="268" t="s">
        <v>317</v>
      </c>
      <c r="AH39" s="101" t="s">
        <v>43</v>
      </c>
      <c r="AI39" s="101" t="s">
        <v>43</v>
      </c>
      <c r="AJ39" s="101">
        <v>32</v>
      </c>
      <c r="AK39" s="101" t="s">
        <v>43</v>
      </c>
      <c r="AL39" s="101" t="s">
        <v>43</v>
      </c>
      <c r="AM39" s="101" t="s">
        <v>43</v>
      </c>
      <c r="AN39" s="101" t="s">
        <v>43</v>
      </c>
      <c r="AO39" s="101" t="s">
        <v>43</v>
      </c>
      <c r="AP39" s="101" t="s">
        <v>43</v>
      </c>
      <c r="AQ39" s="101" t="s">
        <v>43</v>
      </c>
      <c r="AR39" s="101" t="s">
        <v>43</v>
      </c>
      <c r="AS39" s="101" t="s">
        <v>43</v>
      </c>
      <c r="AT39" s="101" t="s">
        <v>43</v>
      </c>
      <c r="AU39" s="101" t="s">
        <v>43</v>
      </c>
      <c r="AV39" s="101" t="s">
        <v>43</v>
      </c>
      <c r="AW39" s="101" t="s">
        <v>43</v>
      </c>
      <c r="AX39" s="263">
        <f>SUM(AH39:AW39)</f>
        <v>32</v>
      </c>
      <c r="AY39" s="264" t="s">
        <v>319</v>
      </c>
      <c r="AZ39" s="265" t="s">
        <v>43</v>
      </c>
      <c r="BA39" s="265" t="s">
        <v>43</v>
      </c>
      <c r="BB39" s="265" t="s">
        <v>43</v>
      </c>
      <c r="BC39" s="265" t="s">
        <v>43</v>
      </c>
      <c r="BD39" s="266" t="s">
        <v>43</v>
      </c>
      <c r="BE39" s="265" t="s">
        <v>43</v>
      </c>
      <c r="BF39" s="265" t="s">
        <v>43</v>
      </c>
      <c r="BG39" s="265" t="s">
        <v>43</v>
      </c>
      <c r="BH39" s="265" t="s">
        <v>43</v>
      </c>
      <c r="BI39" s="265" t="s">
        <v>43</v>
      </c>
      <c r="BJ39" s="265" t="s">
        <v>43</v>
      </c>
      <c r="BK39" s="267" t="s">
        <v>43</v>
      </c>
    </row>
    <row r="40" spans="1:63" x14ac:dyDescent="0.25">
      <c r="A40" s="253" t="s">
        <v>320</v>
      </c>
      <c r="B40" s="106" t="s">
        <v>43</v>
      </c>
      <c r="C40" s="106" t="s">
        <v>43</v>
      </c>
      <c r="D40" s="106" t="s">
        <v>43</v>
      </c>
      <c r="E40" s="106" t="s">
        <v>43</v>
      </c>
      <c r="F40" s="106" t="s">
        <v>43</v>
      </c>
      <c r="G40" s="106" t="s">
        <v>43</v>
      </c>
      <c r="H40" s="106" t="s">
        <v>43</v>
      </c>
      <c r="I40" s="106" t="s">
        <v>43</v>
      </c>
      <c r="J40" s="106" t="s">
        <v>43</v>
      </c>
      <c r="K40" s="106" t="s">
        <v>43</v>
      </c>
      <c r="L40" s="106" t="s">
        <v>43</v>
      </c>
      <c r="M40" s="106" t="s">
        <v>43</v>
      </c>
      <c r="N40" s="106" t="s">
        <v>43</v>
      </c>
      <c r="O40" s="106" t="s">
        <v>43</v>
      </c>
      <c r="P40" s="106" t="s">
        <v>43</v>
      </c>
      <c r="Q40" s="106" t="s">
        <v>43</v>
      </c>
      <c r="R40" s="263">
        <f t="shared" ref="R40:R59" si="2">SUM(B40:Q40)</f>
        <v>0</v>
      </c>
      <c r="S40" s="269" t="s">
        <v>318</v>
      </c>
      <c r="T40" s="266" t="s">
        <v>43</v>
      </c>
      <c r="U40" s="266" t="s">
        <v>43</v>
      </c>
      <c r="V40" s="266" t="s">
        <v>43</v>
      </c>
      <c r="W40" s="266" t="s">
        <v>43</v>
      </c>
      <c r="X40" s="266" t="s">
        <v>43</v>
      </c>
      <c r="Y40" s="266" t="s">
        <v>43</v>
      </c>
      <c r="Z40" s="266" t="s">
        <v>43</v>
      </c>
      <c r="AA40" s="266" t="s">
        <v>43</v>
      </c>
      <c r="AB40" s="266" t="s">
        <v>43</v>
      </c>
      <c r="AC40" s="266" t="s">
        <v>43</v>
      </c>
      <c r="AD40" s="266" t="s">
        <v>43</v>
      </c>
      <c r="AE40" s="266" t="s">
        <v>43</v>
      </c>
      <c r="AF40" s="259"/>
      <c r="AG40" s="268" t="s">
        <v>320</v>
      </c>
      <c r="AH40" s="106" t="s">
        <v>43</v>
      </c>
      <c r="AI40" s="106" t="s">
        <v>43</v>
      </c>
      <c r="AJ40" s="106">
        <v>31</v>
      </c>
      <c r="AK40" s="106" t="s">
        <v>43</v>
      </c>
      <c r="AL40" s="106" t="s">
        <v>43</v>
      </c>
      <c r="AM40" s="106" t="s">
        <v>43</v>
      </c>
      <c r="AN40" s="106" t="s">
        <v>43</v>
      </c>
      <c r="AO40" s="106" t="s">
        <v>43</v>
      </c>
      <c r="AP40" s="106" t="s">
        <v>43</v>
      </c>
      <c r="AQ40" s="106" t="s">
        <v>43</v>
      </c>
      <c r="AR40" s="106" t="s">
        <v>43</v>
      </c>
      <c r="AS40" s="106" t="s">
        <v>43</v>
      </c>
      <c r="AT40" s="106" t="s">
        <v>43</v>
      </c>
      <c r="AU40" s="106" t="s">
        <v>43</v>
      </c>
      <c r="AV40" s="106" t="s">
        <v>43</v>
      </c>
      <c r="AW40" s="106" t="s">
        <v>43</v>
      </c>
      <c r="AX40" s="263">
        <f t="shared" ref="AX40:AX59" si="3">SUM(AH40:AW40)</f>
        <v>31</v>
      </c>
      <c r="AY40" s="269" t="s">
        <v>319</v>
      </c>
      <c r="AZ40" s="266" t="s">
        <v>43</v>
      </c>
      <c r="BA40" s="266" t="s">
        <v>43</v>
      </c>
      <c r="BB40" s="266" t="s">
        <v>43</v>
      </c>
      <c r="BC40" s="266" t="s">
        <v>43</v>
      </c>
      <c r="BD40" s="266" t="s">
        <v>43</v>
      </c>
      <c r="BE40" s="266" t="s">
        <v>43</v>
      </c>
      <c r="BF40" s="266" t="s">
        <v>43</v>
      </c>
      <c r="BG40" s="266" t="s">
        <v>43</v>
      </c>
      <c r="BH40" s="266" t="s">
        <v>43</v>
      </c>
      <c r="BI40" s="266" t="s">
        <v>43</v>
      </c>
      <c r="BJ40" s="266" t="s">
        <v>43</v>
      </c>
      <c r="BK40" s="266" t="s">
        <v>43</v>
      </c>
    </row>
    <row r="41" spans="1:63" x14ac:dyDescent="0.25">
      <c r="A41" s="253" t="s">
        <v>321</v>
      </c>
      <c r="B41" s="106" t="s">
        <v>43</v>
      </c>
      <c r="C41" s="106" t="s">
        <v>43</v>
      </c>
      <c r="D41" s="106" t="s">
        <v>43</v>
      </c>
      <c r="E41" s="106" t="s">
        <v>43</v>
      </c>
      <c r="F41" s="106" t="s">
        <v>43</v>
      </c>
      <c r="G41" s="106" t="s">
        <v>43</v>
      </c>
      <c r="H41" s="106" t="s">
        <v>43</v>
      </c>
      <c r="I41" s="106" t="s">
        <v>43</v>
      </c>
      <c r="J41" s="106" t="s">
        <v>43</v>
      </c>
      <c r="K41" s="106" t="s">
        <v>43</v>
      </c>
      <c r="L41" s="106" t="s">
        <v>43</v>
      </c>
      <c r="M41" s="106" t="s">
        <v>43</v>
      </c>
      <c r="N41" s="106" t="s">
        <v>43</v>
      </c>
      <c r="O41" s="106" t="s">
        <v>43</v>
      </c>
      <c r="P41" s="106" t="s">
        <v>43</v>
      </c>
      <c r="Q41" s="106" t="s">
        <v>43</v>
      </c>
      <c r="R41" s="263">
        <f t="shared" si="2"/>
        <v>0</v>
      </c>
      <c r="S41" s="269" t="s">
        <v>318</v>
      </c>
      <c r="T41" s="266" t="s">
        <v>43</v>
      </c>
      <c r="U41" s="266" t="s">
        <v>43</v>
      </c>
      <c r="V41" s="266" t="s">
        <v>43</v>
      </c>
      <c r="W41" s="266" t="s">
        <v>43</v>
      </c>
      <c r="X41" s="266" t="s">
        <v>43</v>
      </c>
      <c r="Y41" s="266" t="s">
        <v>43</v>
      </c>
      <c r="Z41" s="266" t="s">
        <v>43</v>
      </c>
      <c r="AA41" s="266" t="s">
        <v>43</v>
      </c>
      <c r="AB41" s="266" t="s">
        <v>43</v>
      </c>
      <c r="AC41" s="266" t="s">
        <v>43</v>
      </c>
      <c r="AD41" s="266" t="s">
        <v>43</v>
      </c>
      <c r="AE41" s="266" t="s">
        <v>43</v>
      </c>
      <c r="AF41" s="259"/>
      <c r="AG41" s="268" t="s">
        <v>321</v>
      </c>
      <c r="AH41" s="106" t="s">
        <v>43</v>
      </c>
      <c r="AI41" s="106" t="s">
        <v>43</v>
      </c>
      <c r="AJ41" s="106">
        <v>21</v>
      </c>
      <c r="AK41" s="106" t="s">
        <v>43</v>
      </c>
      <c r="AL41" s="106" t="s">
        <v>43</v>
      </c>
      <c r="AM41" s="106" t="s">
        <v>43</v>
      </c>
      <c r="AN41" s="106" t="s">
        <v>43</v>
      </c>
      <c r="AO41" s="106" t="s">
        <v>43</v>
      </c>
      <c r="AP41" s="106" t="s">
        <v>43</v>
      </c>
      <c r="AQ41" s="106" t="s">
        <v>43</v>
      </c>
      <c r="AR41" s="106" t="s">
        <v>43</v>
      </c>
      <c r="AS41" s="106" t="s">
        <v>43</v>
      </c>
      <c r="AT41" s="106" t="s">
        <v>43</v>
      </c>
      <c r="AU41" s="106" t="s">
        <v>43</v>
      </c>
      <c r="AV41" s="106" t="s">
        <v>43</v>
      </c>
      <c r="AW41" s="106" t="s">
        <v>43</v>
      </c>
      <c r="AX41" s="263">
        <f t="shared" si="3"/>
        <v>21</v>
      </c>
      <c r="AY41" s="269" t="s">
        <v>319</v>
      </c>
      <c r="AZ41" s="266" t="s">
        <v>43</v>
      </c>
      <c r="BA41" s="266" t="s">
        <v>43</v>
      </c>
      <c r="BB41" s="266" t="s">
        <v>43</v>
      </c>
      <c r="BC41" s="266" t="s">
        <v>43</v>
      </c>
      <c r="BD41" s="266" t="s">
        <v>43</v>
      </c>
      <c r="BE41" s="266" t="s">
        <v>43</v>
      </c>
      <c r="BF41" s="266" t="s">
        <v>43</v>
      </c>
      <c r="BG41" s="266" t="s">
        <v>43</v>
      </c>
      <c r="BH41" s="266" t="s">
        <v>43</v>
      </c>
      <c r="BI41" s="266" t="s">
        <v>43</v>
      </c>
      <c r="BJ41" s="266" t="s">
        <v>43</v>
      </c>
      <c r="BK41" s="266" t="s">
        <v>43</v>
      </c>
    </row>
    <row r="42" spans="1:63" x14ac:dyDescent="0.25">
      <c r="A42" s="253" t="s">
        <v>322</v>
      </c>
      <c r="B42" s="106" t="s">
        <v>43</v>
      </c>
      <c r="C42" s="106" t="s">
        <v>43</v>
      </c>
      <c r="D42" s="106" t="s">
        <v>43</v>
      </c>
      <c r="E42" s="106" t="s">
        <v>43</v>
      </c>
      <c r="F42" s="106" t="s">
        <v>43</v>
      </c>
      <c r="G42" s="106" t="s">
        <v>43</v>
      </c>
      <c r="H42" s="106" t="s">
        <v>43</v>
      </c>
      <c r="I42" s="106" t="s">
        <v>43</v>
      </c>
      <c r="J42" s="106" t="s">
        <v>43</v>
      </c>
      <c r="K42" s="106" t="s">
        <v>43</v>
      </c>
      <c r="L42" s="106" t="s">
        <v>43</v>
      </c>
      <c r="M42" s="106" t="s">
        <v>43</v>
      </c>
      <c r="N42" s="106" t="s">
        <v>43</v>
      </c>
      <c r="O42" s="106" t="s">
        <v>43</v>
      </c>
      <c r="P42" s="106" t="s">
        <v>43</v>
      </c>
      <c r="Q42" s="106" t="s">
        <v>43</v>
      </c>
      <c r="R42" s="263">
        <f t="shared" si="2"/>
        <v>0</v>
      </c>
      <c r="S42" s="269" t="s">
        <v>318</v>
      </c>
      <c r="T42" s="266" t="s">
        <v>43</v>
      </c>
      <c r="U42" s="266" t="s">
        <v>43</v>
      </c>
      <c r="V42" s="266" t="s">
        <v>43</v>
      </c>
      <c r="W42" s="266" t="s">
        <v>43</v>
      </c>
      <c r="X42" s="266" t="s">
        <v>43</v>
      </c>
      <c r="Y42" s="266" t="s">
        <v>43</v>
      </c>
      <c r="Z42" s="266" t="s">
        <v>43</v>
      </c>
      <c r="AA42" s="266" t="s">
        <v>43</v>
      </c>
      <c r="AB42" s="266" t="s">
        <v>43</v>
      </c>
      <c r="AC42" s="266" t="s">
        <v>43</v>
      </c>
      <c r="AD42" s="266" t="s">
        <v>43</v>
      </c>
      <c r="AE42" s="266" t="s">
        <v>43</v>
      </c>
      <c r="AF42" s="259"/>
      <c r="AG42" s="268" t="s">
        <v>322</v>
      </c>
      <c r="AH42" s="106" t="s">
        <v>43</v>
      </c>
      <c r="AI42" s="106" t="s">
        <v>43</v>
      </c>
      <c r="AJ42" s="106">
        <v>94</v>
      </c>
      <c r="AK42" s="106" t="s">
        <v>43</v>
      </c>
      <c r="AL42" s="106" t="s">
        <v>43</v>
      </c>
      <c r="AM42" s="106" t="s">
        <v>43</v>
      </c>
      <c r="AN42" s="106" t="s">
        <v>43</v>
      </c>
      <c r="AO42" s="106" t="s">
        <v>43</v>
      </c>
      <c r="AP42" s="106" t="s">
        <v>43</v>
      </c>
      <c r="AQ42" s="106" t="s">
        <v>43</v>
      </c>
      <c r="AR42" s="106" t="s">
        <v>43</v>
      </c>
      <c r="AS42" s="106" t="s">
        <v>43</v>
      </c>
      <c r="AT42" s="106" t="s">
        <v>43</v>
      </c>
      <c r="AU42" s="106" t="s">
        <v>43</v>
      </c>
      <c r="AV42" s="106" t="s">
        <v>43</v>
      </c>
      <c r="AW42" s="106" t="s">
        <v>43</v>
      </c>
      <c r="AX42" s="263">
        <f t="shared" si="3"/>
        <v>94</v>
      </c>
      <c r="AY42" s="269" t="s">
        <v>319</v>
      </c>
      <c r="AZ42" s="266" t="s">
        <v>43</v>
      </c>
      <c r="BA42" s="266" t="s">
        <v>43</v>
      </c>
      <c r="BB42" s="266" t="s">
        <v>43</v>
      </c>
      <c r="BC42" s="266" t="s">
        <v>43</v>
      </c>
      <c r="BD42" s="266" t="s">
        <v>43</v>
      </c>
      <c r="BE42" s="266" t="s">
        <v>43</v>
      </c>
      <c r="BF42" s="266" t="s">
        <v>43</v>
      </c>
      <c r="BG42" s="266" t="s">
        <v>43</v>
      </c>
      <c r="BH42" s="266" t="s">
        <v>43</v>
      </c>
      <c r="BI42" s="266" t="s">
        <v>43</v>
      </c>
      <c r="BJ42" s="266" t="s">
        <v>43</v>
      </c>
      <c r="BK42" s="266" t="s">
        <v>43</v>
      </c>
    </row>
    <row r="43" spans="1:63" x14ac:dyDescent="0.25">
      <c r="A43" s="253" t="s">
        <v>323</v>
      </c>
      <c r="B43" s="106" t="s">
        <v>43</v>
      </c>
      <c r="C43" s="106" t="s">
        <v>43</v>
      </c>
      <c r="D43" s="106" t="s">
        <v>43</v>
      </c>
      <c r="E43" s="106" t="s">
        <v>43</v>
      </c>
      <c r="F43" s="106" t="s">
        <v>43</v>
      </c>
      <c r="G43" s="106" t="s">
        <v>43</v>
      </c>
      <c r="H43" s="106" t="s">
        <v>43</v>
      </c>
      <c r="I43" s="106" t="s">
        <v>43</v>
      </c>
      <c r="J43" s="106" t="s">
        <v>43</v>
      </c>
      <c r="K43" s="106" t="s">
        <v>43</v>
      </c>
      <c r="L43" s="106" t="s">
        <v>43</v>
      </c>
      <c r="M43" s="106" t="s">
        <v>43</v>
      </c>
      <c r="N43" s="106" t="s">
        <v>43</v>
      </c>
      <c r="O43" s="106" t="s">
        <v>43</v>
      </c>
      <c r="P43" s="106" t="s">
        <v>43</v>
      </c>
      <c r="Q43" s="106" t="s">
        <v>43</v>
      </c>
      <c r="R43" s="263">
        <f t="shared" si="2"/>
        <v>0</v>
      </c>
      <c r="S43" s="269" t="s">
        <v>318</v>
      </c>
      <c r="T43" s="266" t="s">
        <v>43</v>
      </c>
      <c r="U43" s="266" t="s">
        <v>43</v>
      </c>
      <c r="V43" s="266" t="s">
        <v>43</v>
      </c>
      <c r="W43" s="266" t="s">
        <v>43</v>
      </c>
      <c r="X43" s="266" t="s">
        <v>43</v>
      </c>
      <c r="Y43" s="266" t="s">
        <v>43</v>
      </c>
      <c r="Z43" s="266" t="s">
        <v>43</v>
      </c>
      <c r="AA43" s="266" t="s">
        <v>43</v>
      </c>
      <c r="AB43" s="266" t="s">
        <v>43</v>
      </c>
      <c r="AC43" s="266" t="s">
        <v>43</v>
      </c>
      <c r="AD43" s="266" t="s">
        <v>43</v>
      </c>
      <c r="AE43" s="266" t="s">
        <v>43</v>
      </c>
      <c r="AF43" s="259"/>
      <c r="AG43" s="268" t="s">
        <v>323</v>
      </c>
      <c r="AH43" s="106" t="s">
        <v>43</v>
      </c>
      <c r="AI43" s="106" t="s">
        <v>43</v>
      </c>
      <c r="AJ43" s="106">
        <v>32</v>
      </c>
      <c r="AK43" s="106" t="s">
        <v>43</v>
      </c>
      <c r="AL43" s="106" t="s">
        <v>43</v>
      </c>
      <c r="AM43" s="106" t="s">
        <v>43</v>
      </c>
      <c r="AN43" s="106" t="s">
        <v>43</v>
      </c>
      <c r="AO43" s="106" t="s">
        <v>43</v>
      </c>
      <c r="AP43" s="106" t="s">
        <v>43</v>
      </c>
      <c r="AQ43" s="106" t="s">
        <v>43</v>
      </c>
      <c r="AR43" s="106" t="s">
        <v>43</v>
      </c>
      <c r="AS43" s="106" t="s">
        <v>43</v>
      </c>
      <c r="AT43" s="106" t="s">
        <v>43</v>
      </c>
      <c r="AU43" s="106" t="s">
        <v>43</v>
      </c>
      <c r="AV43" s="106" t="s">
        <v>43</v>
      </c>
      <c r="AW43" s="106" t="s">
        <v>43</v>
      </c>
      <c r="AX43" s="263">
        <f t="shared" si="3"/>
        <v>32</v>
      </c>
      <c r="AY43" s="269" t="s">
        <v>319</v>
      </c>
      <c r="AZ43" s="266" t="s">
        <v>43</v>
      </c>
      <c r="BA43" s="266" t="s">
        <v>43</v>
      </c>
      <c r="BB43" s="266" t="s">
        <v>43</v>
      </c>
      <c r="BC43" s="266" t="s">
        <v>43</v>
      </c>
      <c r="BD43" s="266" t="s">
        <v>43</v>
      </c>
      <c r="BE43" s="266" t="s">
        <v>43</v>
      </c>
      <c r="BF43" s="266" t="s">
        <v>43</v>
      </c>
      <c r="BG43" s="266" t="s">
        <v>43</v>
      </c>
      <c r="BH43" s="266" t="s">
        <v>43</v>
      </c>
      <c r="BI43" s="266" t="s">
        <v>43</v>
      </c>
      <c r="BJ43" s="266" t="s">
        <v>43</v>
      </c>
      <c r="BK43" s="266" t="s">
        <v>43</v>
      </c>
    </row>
    <row r="44" spans="1:63" x14ac:dyDescent="0.25">
      <c r="A44" s="253" t="s">
        <v>324</v>
      </c>
      <c r="B44" s="106" t="s">
        <v>43</v>
      </c>
      <c r="C44" s="106" t="s">
        <v>43</v>
      </c>
      <c r="D44" s="106" t="s">
        <v>43</v>
      </c>
      <c r="E44" s="106" t="s">
        <v>43</v>
      </c>
      <c r="F44" s="106" t="s">
        <v>43</v>
      </c>
      <c r="G44" s="106" t="s">
        <v>43</v>
      </c>
      <c r="H44" s="106" t="s">
        <v>43</v>
      </c>
      <c r="I44" s="106" t="s">
        <v>43</v>
      </c>
      <c r="J44" s="106" t="s">
        <v>43</v>
      </c>
      <c r="K44" s="106" t="s">
        <v>43</v>
      </c>
      <c r="L44" s="106" t="s">
        <v>43</v>
      </c>
      <c r="M44" s="106" t="s">
        <v>43</v>
      </c>
      <c r="N44" s="106" t="s">
        <v>43</v>
      </c>
      <c r="O44" s="106" t="s">
        <v>43</v>
      </c>
      <c r="P44" s="106" t="s">
        <v>43</v>
      </c>
      <c r="Q44" s="106" t="s">
        <v>43</v>
      </c>
      <c r="R44" s="263">
        <f t="shared" si="2"/>
        <v>0</v>
      </c>
      <c r="S44" s="269" t="s">
        <v>318</v>
      </c>
      <c r="T44" s="266" t="s">
        <v>43</v>
      </c>
      <c r="U44" s="266" t="s">
        <v>43</v>
      </c>
      <c r="V44" s="266" t="s">
        <v>43</v>
      </c>
      <c r="W44" s="266" t="s">
        <v>43</v>
      </c>
      <c r="X44" s="266" t="s">
        <v>43</v>
      </c>
      <c r="Y44" s="266" t="s">
        <v>43</v>
      </c>
      <c r="Z44" s="266" t="s">
        <v>43</v>
      </c>
      <c r="AA44" s="266" t="s">
        <v>43</v>
      </c>
      <c r="AB44" s="266" t="s">
        <v>43</v>
      </c>
      <c r="AC44" s="266" t="s">
        <v>43</v>
      </c>
      <c r="AD44" s="266" t="s">
        <v>43</v>
      </c>
      <c r="AE44" s="266" t="s">
        <v>43</v>
      </c>
      <c r="AF44" s="259"/>
      <c r="AG44" s="268" t="s">
        <v>324</v>
      </c>
      <c r="AH44" s="106" t="s">
        <v>43</v>
      </c>
      <c r="AI44" s="106" t="s">
        <v>43</v>
      </c>
      <c r="AJ44" s="106">
        <v>34</v>
      </c>
      <c r="AK44" s="106" t="s">
        <v>43</v>
      </c>
      <c r="AL44" s="106" t="s">
        <v>43</v>
      </c>
      <c r="AM44" s="106" t="s">
        <v>43</v>
      </c>
      <c r="AN44" s="106" t="s">
        <v>43</v>
      </c>
      <c r="AO44" s="106" t="s">
        <v>43</v>
      </c>
      <c r="AP44" s="106" t="s">
        <v>43</v>
      </c>
      <c r="AQ44" s="106" t="s">
        <v>43</v>
      </c>
      <c r="AR44" s="106" t="s">
        <v>43</v>
      </c>
      <c r="AS44" s="106" t="s">
        <v>43</v>
      </c>
      <c r="AT44" s="106" t="s">
        <v>43</v>
      </c>
      <c r="AU44" s="106" t="s">
        <v>43</v>
      </c>
      <c r="AV44" s="106" t="s">
        <v>43</v>
      </c>
      <c r="AW44" s="106" t="s">
        <v>43</v>
      </c>
      <c r="AX44" s="263">
        <f t="shared" si="3"/>
        <v>34</v>
      </c>
      <c r="AY44" s="269" t="s">
        <v>319</v>
      </c>
      <c r="AZ44" s="266" t="s">
        <v>43</v>
      </c>
      <c r="BA44" s="266" t="s">
        <v>43</v>
      </c>
      <c r="BB44" s="266" t="s">
        <v>43</v>
      </c>
      <c r="BC44" s="266" t="s">
        <v>43</v>
      </c>
      <c r="BD44" s="266" t="s">
        <v>43</v>
      </c>
      <c r="BE44" s="266" t="s">
        <v>43</v>
      </c>
      <c r="BF44" s="266" t="s">
        <v>43</v>
      </c>
      <c r="BG44" s="266" t="s">
        <v>43</v>
      </c>
      <c r="BH44" s="266" t="s">
        <v>43</v>
      </c>
      <c r="BI44" s="266" t="s">
        <v>43</v>
      </c>
      <c r="BJ44" s="266" t="s">
        <v>43</v>
      </c>
      <c r="BK44" s="266" t="s">
        <v>43</v>
      </c>
    </row>
    <row r="45" spans="1:63" x14ac:dyDescent="0.25">
      <c r="A45" s="253" t="s">
        <v>325</v>
      </c>
      <c r="B45" s="106" t="s">
        <v>43</v>
      </c>
      <c r="C45" s="106" t="s">
        <v>43</v>
      </c>
      <c r="D45" s="106" t="s">
        <v>43</v>
      </c>
      <c r="E45" s="106" t="s">
        <v>43</v>
      </c>
      <c r="F45" s="106" t="s">
        <v>43</v>
      </c>
      <c r="G45" s="106" t="s">
        <v>43</v>
      </c>
      <c r="H45" s="106" t="s">
        <v>43</v>
      </c>
      <c r="I45" s="106" t="s">
        <v>43</v>
      </c>
      <c r="J45" s="106" t="s">
        <v>43</v>
      </c>
      <c r="K45" s="106" t="s">
        <v>43</v>
      </c>
      <c r="L45" s="106" t="s">
        <v>43</v>
      </c>
      <c r="M45" s="106" t="s">
        <v>43</v>
      </c>
      <c r="N45" s="106" t="s">
        <v>43</v>
      </c>
      <c r="O45" s="106" t="s">
        <v>43</v>
      </c>
      <c r="P45" s="106" t="s">
        <v>43</v>
      </c>
      <c r="Q45" s="106" t="s">
        <v>43</v>
      </c>
      <c r="R45" s="263">
        <f t="shared" si="2"/>
        <v>0</v>
      </c>
      <c r="S45" s="269" t="s">
        <v>318</v>
      </c>
      <c r="T45" s="266" t="s">
        <v>43</v>
      </c>
      <c r="U45" s="266" t="s">
        <v>43</v>
      </c>
      <c r="V45" s="266" t="s">
        <v>43</v>
      </c>
      <c r="W45" s="266" t="s">
        <v>43</v>
      </c>
      <c r="X45" s="266" t="s">
        <v>43</v>
      </c>
      <c r="Y45" s="266" t="s">
        <v>43</v>
      </c>
      <c r="Z45" s="266" t="s">
        <v>43</v>
      </c>
      <c r="AA45" s="266" t="s">
        <v>43</v>
      </c>
      <c r="AB45" s="266" t="s">
        <v>43</v>
      </c>
      <c r="AC45" s="266" t="s">
        <v>43</v>
      </c>
      <c r="AD45" s="266" t="s">
        <v>43</v>
      </c>
      <c r="AE45" s="266" t="s">
        <v>43</v>
      </c>
      <c r="AF45" s="259"/>
      <c r="AG45" s="268" t="s">
        <v>325</v>
      </c>
      <c r="AH45" s="106" t="s">
        <v>43</v>
      </c>
      <c r="AI45" s="106" t="s">
        <v>43</v>
      </c>
      <c r="AJ45" s="106">
        <v>8</v>
      </c>
      <c r="AK45" s="106" t="s">
        <v>43</v>
      </c>
      <c r="AL45" s="106" t="s">
        <v>43</v>
      </c>
      <c r="AM45" s="106" t="s">
        <v>43</v>
      </c>
      <c r="AN45" s="106" t="s">
        <v>43</v>
      </c>
      <c r="AO45" s="106" t="s">
        <v>43</v>
      </c>
      <c r="AP45" s="106" t="s">
        <v>43</v>
      </c>
      <c r="AQ45" s="106" t="s">
        <v>43</v>
      </c>
      <c r="AR45" s="106" t="s">
        <v>43</v>
      </c>
      <c r="AS45" s="106" t="s">
        <v>43</v>
      </c>
      <c r="AT45" s="106" t="s">
        <v>43</v>
      </c>
      <c r="AU45" s="106" t="s">
        <v>43</v>
      </c>
      <c r="AV45" s="106" t="s">
        <v>43</v>
      </c>
      <c r="AW45" s="106" t="s">
        <v>43</v>
      </c>
      <c r="AX45" s="263">
        <f t="shared" si="3"/>
        <v>8</v>
      </c>
      <c r="AY45" s="269" t="s">
        <v>319</v>
      </c>
      <c r="AZ45" s="266" t="s">
        <v>43</v>
      </c>
      <c r="BA45" s="266" t="s">
        <v>43</v>
      </c>
      <c r="BB45" s="266" t="s">
        <v>43</v>
      </c>
      <c r="BC45" s="266" t="s">
        <v>43</v>
      </c>
      <c r="BD45" s="266" t="s">
        <v>43</v>
      </c>
      <c r="BE45" s="266" t="s">
        <v>43</v>
      </c>
      <c r="BF45" s="266" t="s">
        <v>43</v>
      </c>
      <c r="BG45" s="266" t="s">
        <v>43</v>
      </c>
      <c r="BH45" s="266" t="s">
        <v>43</v>
      </c>
      <c r="BI45" s="266" t="s">
        <v>43</v>
      </c>
      <c r="BJ45" s="266" t="s">
        <v>43</v>
      </c>
      <c r="BK45" s="266" t="s">
        <v>43</v>
      </c>
    </row>
    <row r="46" spans="1:63" x14ac:dyDescent="0.25">
      <c r="A46" s="253" t="s">
        <v>326</v>
      </c>
      <c r="B46" s="106" t="s">
        <v>43</v>
      </c>
      <c r="C46" s="106" t="s">
        <v>43</v>
      </c>
      <c r="D46" s="106" t="s">
        <v>43</v>
      </c>
      <c r="E46" s="106" t="s">
        <v>43</v>
      </c>
      <c r="F46" s="106" t="s">
        <v>43</v>
      </c>
      <c r="G46" s="106" t="s">
        <v>43</v>
      </c>
      <c r="H46" s="106" t="s">
        <v>43</v>
      </c>
      <c r="I46" s="106" t="s">
        <v>43</v>
      </c>
      <c r="J46" s="106" t="s">
        <v>43</v>
      </c>
      <c r="K46" s="106" t="s">
        <v>43</v>
      </c>
      <c r="L46" s="106" t="s">
        <v>43</v>
      </c>
      <c r="M46" s="106" t="s">
        <v>43</v>
      </c>
      <c r="N46" s="106" t="s">
        <v>43</v>
      </c>
      <c r="O46" s="106" t="s">
        <v>43</v>
      </c>
      <c r="P46" s="106" t="s">
        <v>43</v>
      </c>
      <c r="Q46" s="106" t="s">
        <v>43</v>
      </c>
      <c r="R46" s="263">
        <f t="shared" si="2"/>
        <v>0</v>
      </c>
      <c r="S46" s="269" t="s">
        <v>318</v>
      </c>
      <c r="T46" s="266" t="s">
        <v>43</v>
      </c>
      <c r="U46" s="266" t="s">
        <v>43</v>
      </c>
      <c r="V46" s="266" t="s">
        <v>43</v>
      </c>
      <c r="W46" s="266" t="s">
        <v>43</v>
      </c>
      <c r="X46" s="266" t="s">
        <v>43</v>
      </c>
      <c r="Y46" s="266" t="s">
        <v>43</v>
      </c>
      <c r="Z46" s="266" t="s">
        <v>43</v>
      </c>
      <c r="AA46" s="266" t="s">
        <v>43</v>
      </c>
      <c r="AB46" s="266" t="s">
        <v>43</v>
      </c>
      <c r="AC46" s="266" t="s">
        <v>43</v>
      </c>
      <c r="AD46" s="266" t="s">
        <v>43</v>
      </c>
      <c r="AE46" s="266" t="s">
        <v>43</v>
      </c>
      <c r="AF46" s="259"/>
      <c r="AG46" s="268" t="s">
        <v>326</v>
      </c>
      <c r="AH46" s="106" t="s">
        <v>43</v>
      </c>
      <c r="AI46" s="106" t="s">
        <v>43</v>
      </c>
      <c r="AJ46" s="106">
        <v>75</v>
      </c>
      <c r="AK46" s="106" t="s">
        <v>43</v>
      </c>
      <c r="AL46" s="106" t="s">
        <v>43</v>
      </c>
      <c r="AM46" s="106" t="s">
        <v>43</v>
      </c>
      <c r="AN46" s="106" t="s">
        <v>43</v>
      </c>
      <c r="AO46" s="106" t="s">
        <v>43</v>
      </c>
      <c r="AP46" s="106" t="s">
        <v>43</v>
      </c>
      <c r="AQ46" s="106" t="s">
        <v>43</v>
      </c>
      <c r="AR46" s="106" t="s">
        <v>43</v>
      </c>
      <c r="AS46" s="106" t="s">
        <v>43</v>
      </c>
      <c r="AT46" s="106" t="s">
        <v>43</v>
      </c>
      <c r="AU46" s="106" t="s">
        <v>43</v>
      </c>
      <c r="AV46" s="106" t="s">
        <v>43</v>
      </c>
      <c r="AW46" s="106" t="s">
        <v>43</v>
      </c>
      <c r="AX46" s="263">
        <f t="shared" si="3"/>
        <v>75</v>
      </c>
      <c r="AY46" s="269" t="s">
        <v>319</v>
      </c>
      <c r="AZ46" s="266" t="s">
        <v>43</v>
      </c>
      <c r="BA46" s="266" t="s">
        <v>43</v>
      </c>
      <c r="BB46" s="266" t="s">
        <v>43</v>
      </c>
      <c r="BC46" s="266" t="s">
        <v>43</v>
      </c>
      <c r="BD46" s="266" t="s">
        <v>43</v>
      </c>
      <c r="BE46" s="266" t="s">
        <v>43</v>
      </c>
      <c r="BF46" s="266" t="s">
        <v>43</v>
      </c>
      <c r="BG46" s="266" t="s">
        <v>43</v>
      </c>
      <c r="BH46" s="266" t="s">
        <v>43</v>
      </c>
      <c r="BI46" s="266" t="s">
        <v>43</v>
      </c>
      <c r="BJ46" s="266" t="s">
        <v>43</v>
      </c>
      <c r="BK46" s="266" t="s">
        <v>43</v>
      </c>
    </row>
    <row r="47" spans="1:63" x14ac:dyDescent="0.25">
      <c r="A47" s="253" t="s">
        <v>327</v>
      </c>
      <c r="B47" s="106" t="s">
        <v>43</v>
      </c>
      <c r="C47" s="106" t="s">
        <v>43</v>
      </c>
      <c r="D47" s="106" t="s">
        <v>43</v>
      </c>
      <c r="E47" s="106" t="s">
        <v>43</v>
      </c>
      <c r="F47" s="106" t="s">
        <v>43</v>
      </c>
      <c r="G47" s="106" t="s">
        <v>43</v>
      </c>
      <c r="H47" s="106" t="s">
        <v>43</v>
      </c>
      <c r="I47" s="106" t="s">
        <v>43</v>
      </c>
      <c r="J47" s="106" t="s">
        <v>43</v>
      </c>
      <c r="K47" s="106" t="s">
        <v>43</v>
      </c>
      <c r="L47" s="106" t="s">
        <v>43</v>
      </c>
      <c r="M47" s="106" t="s">
        <v>43</v>
      </c>
      <c r="N47" s="106" t="s">
        <v>43</v>
      </c>
      <c r="O47" s="106" t="s">
        <v>43</v>
      </c>
      <c r="P47" s="106" t="s">
        <v>43</v>
      </c>
      <c r="Q47" s="106" t="s">
        <v>43</v>
      </c>
      <c r="R47" s="263">
        <f t="shared" si="2"/>
        <v>0</v>
      </c>
      <c r="S47" s="269" t="s">
        <v>318</v>
      </c>
      <c r="T47" s="266" t="s">
        <v>43</v>
      </c>
      <c r="U47" s="266" t="s">
        <v>43</v>
      </c>
      <c r="V47" s="266" t="s">
        <v>43</v>
      </c>
      <c r="W47" s="266" t="s">
        <v>43</v>
      </c>
      <c r="X47" s="266" t="s">
        <v>43</v>
      </c>
      <c r="Y47" s="266" t="s">
        <v>43</v>
      </c>
      <c r="Z47" s="266" t="s">
        <v>43</v>
      </c>
      <c r="AA47" s="266" t="s">
        <v>43</v>
      </c>
      <c r="AB47" s="266" t="s">
        <v>43</v>
      </c>
      <c r="AC47" s="266" t="s">
        <v>43</v>
      </c>
      <c r="AD47" s="266" t="s">
        <v>43</v>
      </c>
      <c r="AE47" s="266" t="s">
        <v>43</v>
      </c>
      <c r="AF47" s="259"/>
      <c r="AG47" s="268" t="s">
        <v>327</v>
      </c>
      <c r="AH47" s="106" t="s">
        <v>43</v>
      </c>
      <c r="AI47" s="106" t="s">
        <v>43</v>
      </c>
      <c r="AJ47" s="106">
        <v>37</v>
      </c>
      <c r="AK47" s="106" t="s">
        <v>43</v>
      </c>
      <c r="AL47" s="106" t="s">
        <v>43</v>
      </c>
      <c r="AM47" s="106" t="s">
        <v>43</v>
      </c>
      <c r="AN47" s="106" t="s">
        <v>43</v>
      </c>
      <c r="AO47" s="106" t="s">
        <v>43</v>
      </c>
      <c r="AP47" s="106" t="s">
        <v>43</v>
      </c>
      <c r="AQ47" s="106" t="s">
        <v>43</v>
      </c>
      <c r="AR47" s="106" t="s">
        <v>43</v>
      </c>
      <c r="AS47" s="106" t="s">
        <v>43</v>
      </c>
      <c r="AT47" s="106" t="s">
        <v>43</v>
      </c>
      <c r="AU47" s="106" t="s">
        <v>43</v>
      </c>
      <c r="AV47" s="106" t="s">
        <v>43</v>
      </c>
      <c r="AW47" s="106" t="s">
        <v>43</v>
      </c>
      <c r="AX47" s="263">
        <f t="shared" si="3"/>
        <v>37</v>
      </c>
      <c r="AY47" s="269" t="s">
        <v>319</v>
      </c>
      <c r="AZ47" s="266" t="s">
        <v>43</v>
      </c>
      <c r="BA47" s="266" t="s">
        <v>43</v>
      </c>
      <c r="BB47" s="266" t="s">
        <v>43</v>
      </c>
      <c r="BC47" s="266" t="s">
        <v>43</v>
      </c>
      <c r="BD47" s="266" t="s">
        <v>43</v>
      </c>
      <c r="BE47" s="266" t="s">
        <v>43</v>
      </c>
      <c r="BF47" s="266" t="s">
        <v>43</v>
      </c>
      <c r="BG47" s="266" t="s">
        <v>43</v>
      </c>
      <c r="BH47" s="266" t="s">
        <v>43</v>
      </c>
      <c r="BI47" s="106" t="s">
        <v>43</v>
      </c>
      <c r="BJ47" s="106" t="s">
        <v>43</v>
      </c>
      <c r="BK47" s="106" t="s">
        <v>43</v>
      </c>
    </row>
    <row r="48" spans="1:63" x14ac:dyDescent="0.25">
      <c r="A48" s="253" t="s">
        <v>328</v>
      </c>
      <c r="B48" s="106" t="s">
        <v>43</v>
      </c>
      <c r="C48" s="106" t="s">
        <v>43</v>
      </c>
      <c r="D48" s="106" t="s">
        <v>43</v>
      </c>
      <c r="E48" s="106" t="s">
        <v>43</v>
      </c>
      <c r="F48" s="106" t="s">
        <v>43</v>
      </c>
      <c r="G48" s="106" t="s">
        <v>43</v>
      </c>
      <c r="H48" s="106" t="s">
        <v>43</v>
      </c>
      <c r="I48" s="106" t="s">
        <v>43</v>
      </c>
      <c r="J48" s="106" t="s">
        <v>43</v>
      </c>
      <c r="K48" s="106" t="s">
        <v>43</v>
      </c>
      <c r="L48" s="106" t="s">
        <v>43</v>
      </c>
      <c r="M48" s="106" t="s">
        <v>43</v>
      </c>
      <c r="N48" s="106" t="s">
        <v>43</v>
      </c>
      <c r="O48" s="106" t="s">
        <v>43</v>
      </c>
      <c r="P48" s="106" t="s">
        <v>43</v>
      </c>
      <c r="Q48" s="106" t="s">
        <v>43</v>
      </c>
      <c r="R48" s="263">
        <f t="shared" si="2"/>
        <v>0</v>
      </c>
      <c r="S48" s="269" t="s">
        <v>318</v>
      </c>
      <c r="T48" s="266" t="s">
        <v>43</v>
      </c>
      <c r="U48" s="266" t="s">
        <v>43</v>
      </c>
      <c r="V48" s="266" t="s">
        <v>43</v>
      </c>
      <c r="W48" s="266" t="s">
        <v>43</v>
      </c>
      <c r="X48" s="266" t="s">
        <v>43</v>
      </c>
      <c r="Y48" s="266" t="s">
        <v>43</v>
      </c>
      <c r="Z48" s="266" t="s">
        <v>43</v>
      </c>
      <c r="AA48" s="266" t="s">
        <v>43</v>
      </c>
      <c r="AB48" s="266" t="s">
        <v>43</v>
      </c>
      <c r="AC48" s="266" t="s">
        <v>43</v>
      </c>
      <c r="AD48" s="266" t="s">
        <v>43</v>
      </c>
      <c r="AE48" s="266" t="s">
        <v>43</v>
      </c>
      <c r="AF48" s="259"/>
      <c r="AG48" s="268" t="s">
        <v>328</v>
      </c>
      <c r="AH48" s="106" t="s">
        <v>43</v>
      </c>
      <c r="AI48" s="106" t="s">
        <v>43</v>
      </c>
      <c r="AJ48" s="106">
        <v>10</v>
      </c>
      <c r="AK48" s="106" t="s">
        <v>43</v>
      </c>
      <c r="AL48" s="106" t="s">
        <v>43</v>
      </c>
      <c r="AM48" s="106" t="s">
        <v>43</v>
      </c>
      <c r="AN48" s="106" t="s">
        <v>43</v>
      </c>
      <c r="AO48" s="106" t="s">
        <v>43</v>
      </c>
      <c r="AP48" s="106" t="s">
        <v>43</v>
      </c>
      <c r="AQ48" s="106" t="s">
        <v>43</v>
      </c>
      <c r="AR48" s="106" t="s">
        <v>43</v>
      </c>
      <c r="AS48" s="106" t="s">
        <v>43</v>
      </c>
      <c r="AT48" s="106" t="s">
        <v>43</v>
      </c>
      <c r="AU48" s="106" t="s">
        <v>43</v>
      </c>
      <c r="AV48" s="106" t="s">
        <v>43</v>
      </c>
      <c r="AW48" s="106" t="s">
        <v>43</v>
      </c>
      <c r="AX48" s="263">
        <f t="shared" si="3"/>
        <v>10</v>
      </c>
      <c r="AY48" s="269" t="s">
        <v>319</v>
      </c>
      <c r="AZ48" s="266" t="s">
        <v>43</v>
      </c>
      <c r="BA48" s="266" t="s">
        <v>43</v>
      </c>
      <c r="BB48" s="266" t="s">
        <v>43</v>
      </c>
      <c r="BC48" s="266" t="s">
        <v>43</v>
      </c>
      <c r="BD48" s="266" t="s">
        <v>43</v>
      </c>
      <c r="BE48" s="266" t="s">
        <v>43</v>
      </c>
      <c r="BF48" s="266" t="s">
        <v>43</v>
      </c>
      <c r="BG48" s="266" t="s">
        <v>43</v>
      </c>
      <c r="BH48" s="266" t="s">
        <v>43</v>
      </c>
      <c r="BI48" s="106" t="s">
        <v>43</v>
      </c>
      <c r="BJ48" s="106" t="s">
        <v>43</v>
      </c>
      <c r="BK48" s="106" t="s">
        <v>43</v>
      </c>
    </row>
    <row r="49" spans="1:63" x14ac:dyDescent="0.25">
      <c r="A49" s="253" t="s">
        <v>329</v>
      </c>
      <c r="B49" s="106" t="s">
        <v>43</v>
      </c>
      <c r="C49" s="106" t="s">
        <v>43</v>
      </c>
      <c r="D49" s="106" t="s">
        <v>43</v>
      </c>
      <c r="E49" s="106" t="s">
        <v>43</v>
      </c>
      <c r="F49" s="106" t="s">
        <v>43</v>
      </c>
      <c r="G49" s="106" t="s">
        <v>43</v>
      </c>
      <c r="H49" s="106" t="s">
        <v>43</v>
      </c>
      <c r="I49" s="106" t="s">
        <v>43</v>
      </c>
      <c r="J49" s="106" t="s">
        <v>43</v>
      </c>
      <c r="K49" s="106" t="s">
        <v>43</v>
      </c>
      <c r="L49" s="106" t="s">
        <v>43</v>
      </c>
      <c r="M49" s="106" t="s">
        <v>43</v>
      </c>
      <c r="N49" s="106" t="s">
        <v>43</v>
      </c>
      <c r="O49" s="106" t="s">
        <v>43</v>
      </c>
      <c r="P49" s="106" t="s">
        <v>43</v>
      </c>
      <c r="Q49" s="106" t="s">
        <v>43</v>
      </c>
      <c r="R49" s="263">
        <f t="shared" si="2"/>
        <v>0</v>
      </c>
      <c r="S49" s="269" t="s">
        <v>318</v>
      </c>
      <c r="T49" s="266" t="s">
        <v>43</v>
      </c>
      <c r="U49" s="266" t="s">
        <v>43</v>
      </c>
      <c r="V49" s="266" t="s">
        <v>43</v>
      </c>
      <c r="W49" s="266" t="s">
        <v>43</v>
      </c>
      <c r="X49" s="266" t="s">
        <v>43</v>
      </c>
      <c r="Y49" s="266" t="s">
        <v>43</v>
      </c>
      <c r="Z49" s="266" t="s">
        <v>43</v>
      </c>
      <c r="AA49" s="266" t="s">
        <v>43</v>
      </c>
      <c r="AB49" s="266" t="s">
        <v>43</v>
      </c>
      <c r="AC49" s="266" t="s">
        <v>43</v>
      </c>
      <c r="AD49" s="266" t="s">
        <v>43</v>
      </c>
      <c r="AE49" s="266" t="s">
        <v>43</v>
      </c>
      <c r="AF49" s="259"/>
      <c r="AG49" s="268" t="s">
        <v>329</v>
      </c>
      <c r="AH49" s="106" t="s">
        <v>43</v>
      </c>
      <c r="AI49" s="106" t="s">
        <v>43</v>
      </c>
      <c r="AJ49" s="106">
        <v>29</v>
      </c>
      <c r="AK49" s="106" t="s">
        <v>43</v>
      </c>
      <c r="AL49" s="106" t="s">
        <v>43</v>
      </c>
      <c r="AM49" s="106" t="s">
        <v>43</v>
      </c>
      <c r="AN49" s="106" t="s">
        <v>43</v>
      </c>
      <c r="AO49" s="106" t="s">
        <v>43</v>
      </c>
      <c r="AP49" s="106" t="s">
        <v>43</v>
      </c>
      <c r="AQ49" s="106" t="s">
        <v>43</v>
      </c>
      <c r="AR49" s="106" t="s">
        <v>43</v>
      </c>
      <c r="AS49" s="106" t="s">
        <v>43</v>
      </c>
      <c r="AT49" s="106" t="s">
        <v>43</v>
      </c>
      <c r="AU49" s="106" t="s">
        <v>43</v>
      </c>
      <c r="AV49" s="106" t="s">
        <v>43</v>
      </c>
      <c r="AW49" s="106" t="s">
        <v>43</v>
      </c>
      <c r="AX49" s="263">
        <f t="shared" si="3"/>
        <v>29</v>
      </c>
      <c r="AY49" s="269" t="s">
        <v>319</v>
      </c>
      <c r="AZ49" s="266" t="s">
        <v>43</v>
      </c>
      <c r="BA49" s="266" t="s">
        <v>43</v>
      </c>
      <c r="BB49" s="266" t="s">
        <v>43</v>
      </c>
      <c r="BC49" s="266" t="s">
        <v>43</v>
      </c>
      <c r="BD49" s="266" t="s">
        <v>43</v>
      </c>
      <c r="BE49" s="266" t="s">
        <v>43</v>
      </c>
      <c r="BF49" s="266" t="s">
        <v>43</v>
      </c>
      <c r="BG49" s="266" t="s">
        <v>43</v>
      </c>
      <c r="BH49" s="266" t="s">
        <v>43</v>
      </c>
      <c r="BI49" s="106" t="s">
        <v>43</v>
      </c>
      <c r="BJ49" s="106" t="s">
        <v>43</v>
      </c>
      <c r="BK49" s="106" t="s">
        <v>43</v>
      </c>
    </row>
    <row r="50" spans="1:63" x14ac:dyDescent="0.25">
      <c r="A50" s="253" t="s">
        <v>330</v>
      </c>
      <c r="B50" s="106" t="s">
        <v>43</v>
      </c>
      <c r="C50" s="106" t="s">
        <v>43</v>
      </c>
      <c r="D50" s="106" t="s">
        <v>43</v>
      </c>
      <c r="E50" s="106" t="s">
        <v>43</v>
      </c>
      <c r="F50" s="106" t="s">
        <v>43</v>
      </c>
      <c r="G50" s="106" t="s">
        <v>43</v>
      </c>
      <c r="H50" s="106" t="s">
        <v>43</v>
      </c>
      <c r="I50" s="106" t="s">
        <v>43</v>
      </c>
      <c r="J50" s="106" t="s">
        <v>43</v>
      </c>
      <c r="K50" s="106" t="s">
        <v>43</v>
      </c>
      <c r="L50" s="106" t="s">
        <v>43</v>
      </c>
      <c r="M50" s="106" t="s">
        <v>43</v>
      </c>
      <c r="N50" s="106" t="s">
        <v>43</v>
      </c>
      <c r="O50" s="106" t="s">
        <v>43</v>
      </c>
      <c r="P50" s="106" t="s">
        <v>43</v>
      </c>
      <c r="Q50" s="106" t="s">
        <v>43</v>
      </c>
      <c r="R50" s="263">
        <f t="shared" si="2"/>
        <v>0</v>
      </c>
      <c r="S50" s="269" t="s">
        <v>318</v>
      </c>
      <c r="T50" s="266" t="s">
        <v>43</v>
      </c>
      <c r="U50" s="266" t="s">
        <v>43</v>
      </c>
      <c r="V50" s="266" t="s">
        <v>43</v>
      </c>
      <c r="W50" s="266" t="s">
        <v>43</v>
      </c>
      <c r="X50" s="266" t="s">
        <v>43</v>
      </c>
      <c r="Y50" s="266" t="s">
        <v>43</v>
      </c>
      <c r="Z50" s="266" t="s">
        <v>43</v>
      </c>
      <c r="AA50" s="266" t="s">
        <v>43</v>
      </c>
      <c r="AB50" s="266" t="s">
        <v>43</v>
      </c>
      <c r="AC50" s="266" t="s">
        <v>43</v>
      </c>
      <c r="AD50" s="266" t="s">
        <v>43</v>
      </c>
      <c r="AE50" s="266" t="s">
        <v>43</v>
      </c>
      <c r="AF50" s="259"/>
      <c r="AG50" s="268" t="s">
        <v>330</v>
      </c>
      <c r="AH50" s="106" t="s">
        <v>43</v>
      </c>
      <c r="AI50" s="106" t="s">
        <v>43</v>
      </c>
      <c r="AJ50" s="106">
        <v>45</v>
      </c>
      <c r="AK50" s="106" t="s">
        <v>43</v>
      </c>
      <c r="AL50" s="106" t="s">
        <v>43</v>
      </c>
      <c r="AM50" s="106" t="s">
        <v>43</v>
      </c>
      <c r="AN50" s="106" t="s">
        <v>43</v>
      </c>
      <c r="AO50" s="106" t="s">
        <v>43</v>
      </c>
      <c r="AP50" s="106" t="s">
        <v>43</v>
      </c>
      <c r="AQ50" s="106" t="s">
        <v>43</v>
      </c>
      <c r="AR50" s="106" t="s">
        <v>43</v>
      </c>
      <c r="AS50" s="106" t="s">
        <v>43</v>
      </c>
      <c r="AT50" s="106" t="s">
        <v>43</v>
      </c>
      <c r="AU50" s="106" t="s">
        <v>43</v>
      </c>
      <c r="AV50" s="106" t="s">
        <v>43</v>
      </c>
      <c r="AW50" s="106" t="s">
        <v>43</v>
      </c>
      <c r="AX50" s="263">
        <f t="shared" si="3"/>
        <v>45</v>
      </c>
      <c r="AY50" s="269" t="s">
        <v>319</v>
      </c>
      <c r="AZ50" s="266" t="s">
        <v>43</v>
      </c>
      <c r="BA50" s="266" t="s">
        <v>43</v>
      </c>
      <c r="BB50" s="266" t="s">
        <v>43</v>
      </c>
      <c r="BC50" s="266" t="s">
        <v>43</v>
      </c>
      <c r="BD50" s="266" t="s">
        <v>43</v>
      </c>
      <c r="BE50" s="266" t="s">
        <v>43</v>
      </c>
      <c r="BF50" s="266" t="s">
        <v>43</v>
      </c>
      <c r="BG50" s="266" t="s">
        <v>43</v>
      </c>
      <c r="BH50" s="266" t="s">
        <v>43</v>
      </c>
      <c r="BI50" s="266" t="s">
        <v>43</v>
      </c>
      <c r="BJ50" s="266" t="s">
        <v>43</v>
      </c>
      <c r="BK50" s="266" t="s">
        <v>43</v>
      </c>
    </row>
    <row r="51" spans="1:63" x14ac:dyDescent="0.25">
      <c r="A51" s="253" t="s">
        <v>331</v>
      </c>
      <c r="B51" s="106" t="s">
        <v>43</v>
      </c>
      <c r="C51" s="106" t="s">
        <v>43</v>
      </c>
      <c r="D51" s="106" t="s">
        <v>43</v>
      </c>
      <c r="E51" s="106" t="s">
        <v>43</v>
      </c>
      <c r="F51" s="106" t="s">
        <v>43</v>
      </c>
      <c r="G51" s="106" t="s">
        <v>43</v>
      </c>
      <c r="H51" s="106" t="s">
        <v>43</v>
      </c>
      <c r="I51" s="106" t="s">
        <v>43</v>
      </c>
      <c r="J51" s="106" t="s">
        <v>43</v>
      </c>
      <c r="K51" s="106" t="s">
        <v>43</v>
      </c>
      <c r="L51" s="106" t="s">
        <v>43</v>
      </c>
      <c r="M51" s="106" t="s">
        <v>43</v>
      </c>
      <c r="N51" s="106" t="s">
        <v>43</v>
      </c>
      <c r="O51" s="106" t="s">
        <v>43</v>
      </c>
      <c r="P51" s="106" t="s">
        <v>43</v>
      </c>
      <c r="Q51" s="106" t="s">
        <v>43</v>
      </c>
      <c r="R51" s="263">
        <f t="shared" si="2"/>
        <v>0</v>
      </c>
      <c r="S51" s="269" t="s">
        <v>318</v>
      </c>
      <c r="T51" s="266" t="s">
        <v>43</v>
      </c>
      <c r="U51" s="266" t="s">
        <v>43</v>
      </c>
      <c r="V51" s="266" t="s">
        <v>43</v>
      </c>
      <c r="W51" s="266" t="s">
        <v>43</v>
      </c>
      <c r="X51" s="266" t="s">
        <v>43</v>
      </c>
      <c r="Y51" s="266" t="s">
        <v>43</v>
      </c>
      <c r="Z51" s="266" t="s">
        <v>43</v>
      </c>
      <c r="AA51" s="266" t="s">
        <v>43</v>
      </c>
      <c r="AB51" s="266" t="s">
        <v>43</v>
      </c>
      <c r="AC51" s="266" t="s">
        <v>43</v>
      </c>
      <c r="AD51" s="266" t="s">
        <v>43</v>
      </c>
      <c r="AE51" s="266" t="s">
        <v>43</v>
      </c>
      <c r="AF51" s="259"/>
      <c r="AG51" s="268" t="s">
        <v>331</v>
      </c>
      <c r="AH51" s="106" t="s">
        <v>43</v>
      </c>
      <c r="AI51" s="106" t="s">
        <v>43</v>
      </c>
      <c r="AJ51" s="106">
        <v>0</v>
      </c>
      <c r="AK51" s="106" t="s">
        <v>43</v>
      </c>
      <c r="AL51" s="106" t="s">
        <v>43</v>
      </c>
      <c r="AM51" s="106" t="s">
        <v>43</v>
      </c>
      <c r="AN51" s="106" t="s">
        <v>43</v>
      </c>
      <c r="AO51" s="106" t="s">
        <v>43</v>
      </c>
      <c r="AP51" s="106" t="s">
        <v>43</v>
      </c>
      <c r="AQ51" s="106" t="s">
        <v>43</v>
      </c>
      <c r="AR51" s="106" t="s">
        <v>43</v>
      </c>
      <c r="AS51" s="106" t="s">
        <v>43</v>
      </c>
      <c r="AT51" s="106" t="s">
        <v>43</v>
      </c>
      <c r="AU51" s="106" t="s">
        <v>43</v>
      </c>
      <c r="AV51" s="106" t="s">
        <v>43</v>
      </c>
      <c r="AW51" s="106" t="s">
        <v>43</v>
      </c>
      <c r="AX51" s="263">
        <f t="shared" si="3"/>
        <v>0</v>
      </c>
      <c r="AY51" s="269" t="s">
        <v>319</v>
      </c>
      <c r="AZ51" s="266" t="s">
        <v>43</v>
      </c>
      <c r="BA51" s="266" t="s">
        <v>43</v>
      </c>
      <c r="BB51" s="266" t="s">
        <v>43</v>
      </c>
      <c r="BC51" s="266" t="s">
        <v>43</v>
      </c>
      <c r="BD51" s="266" t="s">
        <v>43</v>
      </c>
      <c r="BE51" s="266" t="s">
        <v>43</v>
      </c>
      <c r="BF51" s="266" t="s">
        <v>43</v>
      </c>
      <c r="BG51" s="266" t="s">
        <v>43</v>
      </c>
      <c r="BH51" s="266" t="s">
        <v>43</v>
      </c>
      <c r="BI51" s="266" t="s">
        <v>43</v>
      </c>
      <c r="BJ51" s="266" t="s">
        <v>43</v>
      </c>
      <c r="BK51" s="266" t="s">
        <v>43</v>
      </c>
    </row>
    <row r="52" spans="1:63" x14ac:dyDescent="0.25">
      <c r="A52" s="253" t="s">
        <v>332</v>
      </c>
      <c r="B52" s="106" t="s">
        <v>43</v>
      </c>
      <c r="C52" s="106" t="s">
        <v>43</v>
      </c>
      <c r="D52" s="106" t="s">
        <v>43</v>
      </c>
      <c r="E52" s="106" t="s">
        <v>43</v>
      </c>
      <c r="F52" s="106" t="s">
        <v>43</v>
      </c>
      <c r="G52" s="106" t="s">
        <v>43</v>
      </c>
      <c r="H52" s="106" t="s">
        <v>43</v>
      </c>
      <c r="I52" s="106" t="s">
        <v>43</v>
      </c>
      <c r="J52" s="106" t="s">
        <v>43</v>
      </c>
      <c r="K52" s="106" t="s">
        <v>43</v>
      </c>
      <c r="L52" s="106" t="s">
        <v>43</v>
      </c>
      <c r="M52" s="106" t="s">
        <v>43</v>
      </c>
      <c r="N52" s="106" t="s">
        <v>43</v>
      </c>
      <c r="O52" s="106" t="s">
        <v>43</v>
      </c>
      <c r="P52" s="106" t="s">
        <v>43</v>
      </c>
      <c r="Q52" s="106" t="s">
        <v>43</v>
      </c>
      <c r="R52" s="263">
        <f t="shared" si="2"/>
        <v>0</v>
      </c>
      <c r="S52" s="269" t="s">
        <v>318</v>
      </c>
      <c r="T52" s="266" t="s">
        <v>43</v>
      </c>
      <c r="U52" s="266" t="s">
        <v>43</v>
      </c>
      <c r="V52" s="266" t="s">
        <v>43</v>
      </c>
      <c r="W52" s="266" t="s">
        <v>43</v>
      </c>
      <c r="X52" s="266" t="s">
        <v>43</v>
      </c>
      <c r="Y52" s="266" t="s">
        <v>43</v>
      </c>
      <c r="Z52" s="266" t="s">
        <v>43</v>
      </c>
      <c r="AA52" s="266" t="s">
        <v>43</v>
      </c>
      <c r="AB52" s="266" t="s">
        <v>43</v>
      </c>
      <c r="AC52" s="266" t="s">
        <v>43</v>
      </c>
      <c r="AD52" s="266" t="s">
        <v>43</v>
      </c>
      <c r="AE52" s="266" t="s">
        <v>43</v>
      </c>
      <c r="AF52" s="259"/>
      <c r="AG52" s="268" t="s">
        <v>332</v>
      </c>
      <c r="AH52" s="106" t="s">
        <v>43</v>
      </c>
      <c r="AI52" s="106" t="s">
        <v>43</v>
      </c>
      <c r="AJ52" s="106">
        <v>0</v>
      </c>
      <c r="AK52" s="106" t="s">
        <v>43</v>
      </c>
      <c r="AL52" s="106" t="s">
        <v>43</v>
      </c>
      <c r="AM52" s="106" t="s">
        <v>43</v>
      </c>
      <c r="AN52" s="106" t="s">
        <v>43</v>
      </c>
      <c r="AO52" s="106" t="s">
        <v>43</v>
      </c>
      <c r="AP52" s="106" t="s">
        <v>43</v>
      </c>
      <c r="AQ52" s="106" t="s">
        <v>43</v>
      </c>
      <c r="AR52" s="106" t="s">
        <v>43</v>
      </c>
      <c r="AS52" s="106" t="s">
        <v>43</v>
      </c>
      <c r="AT52" s="106" t="s">
        <v>43</v>
      </c>
      <c r="AU52" s="106" t="s">
        <v>43</v>
      </c>
      <c r="AV52" s="106" t="s">
        <v>43</v>
      </c>
      <c r="AW52" s="106" t="s">
        <v>43</v>
      </c>
      <c r="AX52" s="263">
        <f t="shared" si="3"/>
        <v>0</v>
      </c>
      <c r="AY52" s="269" t="s">
        <v>319</v>
      </c>
      <c r="AZ52" s="266" t="s">
        <v>43</v>
      </c>
      <c r="BA52" s="266" t="s">
        <v>43</v>
      </c>
      <c r="BB52" s="266" t="s">
        <v>43</v>
      </c>
      <c r="BC52" s="266" t="s">
        <v>43</v>
      </c>
      <c r="BD52" s="266" t="s">
        <v>43</v>
      </c>
      <c r="BE52" s="266" t="s">
        <v>43</v>
      </c>
      <c r="BF52" s="266" t="s">
        <v>43</v>
      </c>
      <c r="BG52" s="266" t="s">
        <v>43</v>
      </c>
      <c r="BH52" s="266" t="s">
        <v>43</v>
      </c>
      <c r="BI52" s="266" t="s">
        <v>43</v>
      </c>
      <c r="BJ52" s="266" t="s">
        <v>43</v>
      </c>
      <c r="BK52" s="266" t="s">
        <v>43</v>
      </c>
    </row>
    <row r="53" spans="1:63" x14ac:dyDescent="0.25">
      <c r="A53" s="253" t="s">
        <v>333</v>
      </c>
      <c r="B53" s="106" t="s">
        <v>43</v>
      </c>
      <c r="C53" s="106" t="s">
        <v>43</v>
      </c>
      <c r="D53" s="106" t="s">
        <v>43</v>
      </c>
      <c r="E53" s="106" t="s">
        <v>43</v>
      </c>
      <c r="F53" s="106" t="s">
        <v>43</v>
      </c>
      <c r="G53" s="106" t="s">
        <v>43</v>
      </c>
      <c r="H53" s="106" t="s">
        <v>43</v>
      </c>
      <c r="I53" s="106" t="s">
        <v>43</v>
      </c>
      <c r="J53" s="106" t="s">
        <v>43</v>
      </c>
      <c r="K53" s="106" t="s">
        <v>43</v>
      </c>
      <c r="L53" s="106" t="s">
        <v>43</v>
      </c>
      <c r="M53" s="106" t="s">
        <v>43</v>
      </c>
      <c r="N53" s="106" t="s">
        <v>43</v>
      </c>
      <c r="O53" s="106" t="s">
        <v>43</v>
      </c>
      <c r="P53" s="106" t="s">
        <v>43</v>
      </c>
      <c r="Q53" s="106" t="s">
        <v>43</v>
      </c>
      <c r="R53" s="263">
        <f t="shared" si="2"/>
        <v>0</v>
      </c>
      <c r="S53" s="269" t="s">
        <v>318</v>
      </c>
      <c r="T53" s="266" t="s">
        <v>43</v>
      </c>
      <c r="U53" s="266" t="s">
        <v>43</v>
      </c>
      <c r="V53" s="266" t="s">
        <v>43</v>
      </c>
      <c r="W53" s="266" t="s">
        <v>43</v>
      </c>
      <c r="X53" s="266" t="s">
        <v>43</v>
      </c>
      <c r="Y53" s="266" t="s">
        <v>43</v>
      </c>
      <c r="Z53" s="266" t="s">
        <v>43</v>
      </c>
      <c r="AA53" s="266" t="s">
        <v>43</v>
      </c>
      <c r="AB53" s="266" t="s">
        <v>43</v>
      </c>
      <c r="AC53" s="266" t="s">
        <v>43</v>
      </c>
      <c r="AD53" s="266" t="s">
        <v>43</v>
      </c>
      <c r="AE53" s="266" t="s">
        <v>43</v>
      </c>
      <c r="AF53" s="259"/>
      <c r="AG53" s="268" t="s">
        <v>333</v>
      </c>
      <c r="AH53" s="106" t="s">
        <v>43</v>
      </c>
      <c r="AI53" s="106" t="s">
        <v>43</v>
      </c>
      <c r="AJ53" s="106">
        <v>0</v>
      </c>
      <c r="AK53" s="106"/>
      <c r="AL53" s="106" t="s">
        <v>43</v>
      </c>
      <c r="AM53" s="106" t="s">
        <v>43</v>
      </c>
      <c r="AN53" s="106" t="s">
        <v>43</v>
      </c>
      <c r="AO53" s="106" t="s">
        <v>43</v>
      </c>
      <c r="AP53" s="106" t="s">
        <v>43</v>
      </c>
      <c r="AQ53" s="106" t="s">
        <v>43</v>
      </c>
      <c r="AR53" s="106" t="s">
        <v>43</v>
      </c>
      <c r="AS53" s="106" t="s">
        <v>43</v>
      </c>
      <c r="AT53" s="106" t="s">
        <v>43</v>
      </c>
      <c r="AU53" s="106" t="s">
        <v>43</v>
      </c>
      <c r="AV53" s="106" t="s">
        <v>43</v>
      </c>
      <c r="AW53" s="106" t="s">
        <v>43</v>
      </c>
      <c r="AX53" s="263">
        <f t="shared" si="3"/>
        <v>0</v>
      </c>
      <c r="AY53" s="269" t="s">
        <v>319</v>
      </c>
      <c r="AZ53" s="266" t="s">
        <v>43</v>
      </c>
      <c r="BA53" s="266" t="s">
        <v>43</v>
      </c>
      <c r="BB53" s="266" t="s">
        <v>43</v>
      </c>
      <c r="BC53" s="266" t="s">
        <v>43</v>
      </c>
      <c r="BD53" s="266" t="s">
        <v>43</v>
      </c>
      <c r="BE53" s="266" t="s">
        <v>43</v>
      </c>
      <c r="BF53" s="266" t="s">
        <v>43</v>
      </c>
      <c r="BG53" s="266" t="s">
        <v>43</v>
      </c>
      <c r="BH53" s="266" t="s">
        <v>43</v>
      </c>
      <c r="BI53" s="266" t="s">
        <v>43</v>
      </c>
      <c r="BJ53" s="266" t="s">
        <v>43</v>
      </c>
      <c r="BK53" s="266" t="s">
        <v>43</v>
      </c>
    </row>
    <row r="54" spans="1:63" x14ac:dyDescent="0.25">
      <c r="A54" s="253" t="s">
        <v>334</v>
      </c>
      <c r="B54" s="106" t="s">
        <v>43</v>
      </c>
      <c r="C54" s="106"/>
      <c r="D54" s="106" t="s">
        <v>43</v>
      </c>
      <c r="E54" s="106" t="s">
        <v>43</v>
      </c>
      <c r="F54" s="106" t="s">
        <v>43</v>
      </c>
      <c r="G54" s="106" t="s">
        <v>43</v>
      </c>
      <c r="H54" s="106" t="s">
        <v>43</v>
      </c>
      <c r="I54" s="106" t="s">
        <v>43</v>
      </c>
      <c r="J54" s="106" t="s">
        <v>43</v>
      </c>
      <c r="K54" s="106" t="s">
        <v>43</v>
      </c>
      <c r="L54" s="106" t="s">
        <v>43</v>
      </c>
      <c r="M54" s="106" t="s">
        <v>43</v>
      </c>
      <c r="N54" s="106" t="s">
        <v>43</v>
      </c>
      <c r="O54" s="106" t="s">
        <v>43</v>
      </c>
      <c r="P54" s="106" t="s">
        <v>43</v>
      </c>
      <c r="Q54" s="106" t="s">
        <v>43</v>
      </c>
      <c r="R54" s="263">
        <f t="shared" si="2"/>
        <v>0</v>
      </c>
      <c r="S54" s="269" t="s">
        <v>318</v>
      </c>
      <c r="T54" s="266" t="s">
        <v>43</v>
      </c>
      <c r="U54" s="266" t="s">
        <v>43</v>
      </c>
      <c r="V54" s="266" t="s">
        <v>43</v>
      </c>
      <c r="W54" s="266" t="s">
        <v>43</v>
      </c>
      <c r="X54" s="266" t="s">
        <v>43</v>
      </c>
      <c r="Y54" s="266" t="s">
        <v>43</v>
      </c>
      <c r="Z54" s="266" t="s">
        <v>43</v>
      </c>
      <c r="AA54" s="266" t="s">
        <v>43</v>
      </c>
      <c r="AB54" s="266" t="s">
        <v>43</v>
      </c>
      <c r="AC54" s="266" t="s">
        <v>43</v>
      </c>
      <c r="AD54" s="266" t="s">
        <v>43</v>
      </c>
      <c r="AE54" s="266" t="s">
        <v>43</v>
      </c>
      <c r="AF54" s="259"/>
      <c r="AG54" s="268" t="s">
        <v>334</v>
      </c>
      <c r="AH54" s="106" t="s">
        <v>43</v>
      </c>
      <c r="AI54" s="106">
        <v>6</v>
      </c>
      <c r="AJ54" s="106">
        <v>54</v>
      </c>
      <c r="AK54" s="106" t="s">
        <v>43</v>
      </c>
      <c r="AL54" s="106" t="s">
        <v>43</v>
      </c>
      <c r="AM54" s="106" t="s">
        <v>43</v>
      </c>
      <c r="AN54" s="106" t="s">
        <v>43</v>
      </c>
      <c r="AO54" s="106" t="s">
        <v>43</v>
      </c>
      <c r="AP54" s="106" t="s">
        <v>43</v>
      </c>
      <c r="AQ54" s="106" t="s">
        <v>43</v>
      </c>
      <c r="AR54" s="106" t="s">
        <v>43</v>
      </c>
      <c r="AS54" s="106" t="s">
        <v>43</v>
      </c>
      <c r="AT54" s="106" t="s">
        <v>43</v>
      </c>
      <c r="AU54" s="106" t="s">
        <v>43</v>
      </c>
      <c r="AV54" s="106" t="s">
        <v>43</v>
      </c>
      <c r="AW54" s="106" t="s">
        <v>43</v>
      </c>
      <c r="AX54" s="263">
        <f t="shared" si="3"/>
        <v>60</v>
      </c>
      <c r="AY54" s="269" t="s">
        <v>319</v>
      </c>
      <c r="AZ54" s="266" t="s">
        <v>43</v>
      </c>
      <c r="BA54" s="266" t="s">
        <v>43</v>
      </c>
      <c r="BB54" s="266" t="s">
        <v>43</v>
      </c>
      <c r="BC54" s="266" t="s">
        <v>43</v>
      </c>
      <c r="BD54" s="266" t="s">
        <v>43</v>
      </c>
      <c r="BE54" s="266" t="s">
        <v>43</v>
      </c>
      <c r="BF54" s="266" t="s">
        <v>43</v>
      </c>
      <c r="BG54" s="266" t="s">
        <v>43</v>
      </c>
      <c r="BH54" s="266" t="s">
        <v>43</v>
      </c>
      <c r="BI54" s="266" t="s">
        <v>43</v>
      </c>
      <c r="BJ54" s="266" t="s">
        <v>43</v>
      </c>
      <c r="BK54" s="266" t="s">
        <v>43</v>
      </c>
    </row>
    <row r="55" spans="1:63" x14ac:dyDescent="0.25">
      <c r="A55" s="253" t="s">
        <v>335</v>
      </c>
      <c r="B55" s="106" t="s">
        <v>43</v>
      </c>
      <c r="C55" s="106" t="s">
        <v>43</v>
      </c>
      <c r="D55" s="106" t="s">
        <v>43</v>
      </c>
      <c r="E55" s="106" t="s">
        <v>43</v>
      </c>
      <c r="F55" s="106" t="s">
        <v>43</v>
      </c>
      <c r="G55" s="106" t="s">
        <v>43</v>
      </c>
      <c r="H55" s="106" t="s">
        <v>43</v>
      </c>
      <c r="I55" s="106" t="s">
        <v>43</v>
      </c>
      <c r="J55" s="106" t="s">
        <v>43</v>
      </c>
      <c r="K55" s="106" t="s">
        <v>43</v>
      </c>
      <c r="L55" s="106" t="s">
        <v>43</v>
      </c>
      <c r="M55" s="106" t="s">
        <v>43</v>
      </c>
      <c r="N55" s="106" t="s">
        <v>43</v>
      </c>
      <c r="O55" s="106" t="s">
        <v>43</v>
      </c>
      <c r="P55" s="106" t="s">
        <v>43</v>
      </c>
      <c r="Q55" s="106" t="s">
        <v>43</v>
      </c>
      <c r="R55" s="263">
        <f t="shared" si="2"/>
        <v>0</v>
      </c>
      <c r="S55" s="269" t="s">
        <v>318</v>
      </c>
      <c r="T55" s="266" t="s">
        <v>43</v>
      </c>
      <c r="U55" s="266" t="s">
        <v>43</v>
      </c>
      <c r="V55" s="266" t="s">
        <v>43</v>
      </c>
      <c r="W55" s="266" t="s">
        <v>43</v>
      </c>
      <c r="X55" s="266" t="s">
        <v>43</v>
      </c>
      <c r="Y55" s="266" t="s">
        <v>43</v>
      </c>
      <c r="Z55" s="266" t="s">
        <v>43</v>
      </c>
      <c r="AA55" s="266" t="s">
        <v>43</v>
      </c>
      <c r="AB55" s="266" t="s">
        <v>43</v>
      </c>
      <c r="AC55" s="266" t="s">
        <v>43</v>
      </c>
      <c r="AD55" s="266" t="s">
        <v>43</v>
      </c>
      <c r="AE55" s="266" t="s">
        <v>43</v>
      </c>
      <c r="AF55" s="259"/>
      <c r="AG55" s="268" t="s">
        <v>335</v>
      </c>
      <c r="AH55" s="106" t="s">
        <v>43</v>
      </c>
      <c r="AI55" s="106" t="s">
        <v>43</v>
      </c>
      <c r="AJ55" s="106">
        <v>0</v>
      </c>
      <c r="AK55" s="106" t="s">
        <v>43</v>
      </c>
      <c r="AL55" s="106" t="s">
        <v>43</v>
      </c>
      <c r="AM55" s="106" t="s">
        <v>43</v>
      </c>
      <c r="AN55" s="106" t="s">
        <v>43</v>
      </c>
      <c r="AO55" s="106" t="s">
        <v>43</v>
      </c>
      <c r="AP55" s="106" t="s">
        <v>43</v>
      </c>
      <c r="AQ55" s="106" t="s">
        <v>43</v>
      </c>
      <c r="AR55" s="106" t="s">
        <v>43</v>
      </c>
      <c r="AS55" s="106" t="s">
        <v>43</v>
      </c>
      <c r="AT55" s="106" t="s">
        <v>43</v>
      </c>
      <c r="AU55" s="106" t="s">
        <v>43</v>
      </c>
      <c r="AV55" s="106" t="s">
        <v>43</v>
      </c>
      <c r="AW55" s="106" t="s">
        <v>43</v>
      </c>
      <c r="AX55" s="263">
        <f t="shared" si="3"/>
        <v>0</v>
      </c>
      <c r="AY55" s="269" t="s">
        <v>319</v>
      </c>
      <c r="AZ55" s="266" t="s">
        <v>43</v>
      </c>
      <c r="BA55" s="266" t="s">
        <v>43</v>
      </c>
      <c r="BB55" s="266" t="s">
        <v>43</v>
      </c>
      <c r="BC55" s="266" t="s">
        <v>43</v>
      </c>
      <c r="BD55" s="266" t="s">
        <v>43</v>
      </c>
      <c r="BE55" s="266" t="s">
        <v>43</v>
      </c>
      <c r="BF55" s="266" t="s">
        <v>43</v>
      </c>
      <c r="BG55" s="266" t="s">
        <v>43</v>
      </c>
      <c r="BH55" s="266" t="s">
        <v>43</v>
      </c>
      <c r="BI55" s="266" t="s">
        <v>43</v>
      </c>
      <c r="BJ55" s="266" t="s">
        <v>43</v>
      </c>
      <c r="BK55" s="266" t="s">
        <v>43</v>
      </c>
    </row>
    <row r="56" spans="1:63" x14ac:dyDescent="0.25">
      <c r="A56" s="253" t="s">
        <v>336</v>
      </c>
      <c r="B56" s="106" t="s">
        <v>43</v>
      </c>
      <c r="C56" s="106" t="s">
        <v>43</v>
      </c>
      <c r="D56" s="106" t="s">
        <v>43</v>
      </c>
      <c r="E56" s="106" t="s">
        <v>43</v>
      </c>
      <c r="F56" s="106" t="s">
        <v>43</v>
      </c>
      <c r="G56" s="106" t="s">
        <v>43</v>
      </c>
      <c r="H56" s="106" t="s">
        <v>43</v>
      </c>
      <c r="I56" s="106" t="s">
        <v>43</v>
      </c>
      <c r="J56" s="106" t="s">
        <v>43</v>
      </c>
      <c r="K56" s="106" t="s">
        <v>43</v>
      </c>
      <c r="L56" s="106" t="s">
        <v>43</v>
      </c>
      <c r="M56" s="106" t="s">
        <v>43</v>
      </c>
      <c r="N56" s="106" t="s">
        <v>43</v>
      </c>
      <c r="O56" s="106" t="s">
        <v>43</v>
      </c>
      <c r="P56" s="106" t="s">
        <v>43</v>
      </c>
      <c r="Q56" s="106" t="s">
        <v>43</v>
      </c>
      <c r="R56" s="263">
        <f t="shared" si="2"/>
        <v>0</v>
      </c>
      <c r="S56" s="269" t="s">
        <v>318</v>
      </c>
      <c r="T56" s="266" t="s">
        <v>43</v>
      </c>
      <c r="U56" s="266" t="s">
        <v>43</v>
      </c>
      <c r="V56" s="266" t="s">
        <v>43</v>
      </c>
      <c r="W56" s="266" t="s">
        <v>43</v>
      </c>
      <c r="X56" s="266" t="s">
        <v>43</v>
      </c>
      <c r="Y56" s="266" t="s">
        <v>43</v>
      </c>
      <c r="Z56" s="266" t="s">
        <v>43</v>
      </c>
      <c r="AA56" s="266" t="s">
        <v>43</v>
      </c>
      <c r="AB56" s="266" t="s">
        <v>43</v>
      </c>
      <c r="AC56" s="266" t="s">
        <v>43</v>
      </c>
      <c r="AD56" s="266" t="s">
        <v>43</v>
      </c>
      <c r="AE56" s="266" t="s">
        <v>43</v>
      </c>
      <c r="AF56" s="259"/>
      <c r="AG56" s="268" t="s">
        <v>336</v>
      </c>
      <c r="AH56" s="106" t="s">
        <v>43</v>
      </c>
      <c r="AI56" s="106" t="s">
        <v>43</v>
      </c>
      <c r="AJ56" s="106">
        <v>0</v>
      </c>
      <c r="AK56" s="106" t="s">
        <v>43</v>
      </c>
      <c r="AL56" s="106" t="s">
        <v>43</v>
      </c>
      <c r="AM56" s="106" t="s">
        <v>43</v>
      </c>
      <c r="AN56" s="106" t="s">
        <v>43</v>
      </c>
      <c r="AO56" s="106" t="s">
        <v>43</v>
      </c>
      <c r="AP56" s="106" t="s">
        <v>43</v>
      </c>
      <c r="AQ56" s="106" t="s">
        <v>43</v>
      </c>
      <c r="AR56" s="106" t="s">
        <v>43</v>
      </c>
      <c r="AS56" s="106" t="s">
        <v>43</v>
      </c>
      <c r="AT56" s="106" t="s">
        <v>43</v>
      </c>
      <c r="AU56" s="106" t="s">
        <v>43</v>
      </c>
      <c r="AV56" s="106" t="s">
        <v>43</v>
      </c>
      <c r="AW56" s="106" t="s">
        <v>43</v>
      </c>
      <c r="AX56" s="263">
        <f t="shared" si="3"/>
        <v>0</v>
      </c>
      <c r="AY56" s="269" t="s">
        <v>319</v>
      </c>
      <c r="AZ56" s="266" t="s">
        <v>43</v>
      </c>
      <c r="BA56" s="266" t="s">
        <v>43</v>
      </c>
      <c r="BB56" s="266" t="s">
        <v>43</v>
      </c>
      <c r="BC56" s="266" t="s">
        <v>43</v>
      </c>
      <c r="BD56" s="266" t="s">
        <v>43</v>
      </c>
      <c r="BE56" s="266" t="s">
        <v>43</v>
      </c>
      <c r="BF56" s="266" t="s">
        <v>43</v>
      </c>
      <c r="BG56" s="266" t="s">
        <v>43</v>
      </c>
      <c r="BH56" s="266" t="s">
        <v>43</v>
      </c>
      <c r="BI56" s="266" t="s">
        <v>43</v>
      </c>
      <c r="BJ56" s="266" t="s">
        <v>43</v>
      </c>
      <c r="BK56" s="266" t="s">
        <v>43</v>
      </c>
    </row>
    <row r="57" spans="1:63" x14ac:dyDescent="0.25">
      <c r="A57" s="253" t="s">
        <v>337</v>
      </c>
      <c r="B57" s="106" t="s">
        <v>43</v>
      </c>
      <c r="C57" s="106" t="s">
        <v>43</v>
      </c>
      <c r="D57" s="106" t="s">
        <v>43</v>
      </c>
      <c r="E57" s="106" t="s">
        <v>43</v>
      </c>
      <c r="F57" s="106" t="s">
        <v>43</v>
      </c>
      <c r="G57" s="106" t="s">
        <v>43</v>
      </c>
      <c r="H57" s="106" t="s">
        <v>43</v>
      </c>
      <c r="I57" s="106" t="s">
        <v>43</v>
      </c>
      <c r="J57" s="106" t="s">
        <v>43</v>
      </c>
      <c r="K57" s="106" t="s">
        <v>43</v>
      </c>
      <c r="L57" s="106" t="s">
        <v>43</v>
      </c>
      <c r="M57" s="106" t="s">
        <v>43</v>
      </c>
      <c r="N57" s="106" t="s">
        <v>43</v>
      </c>
      <c r="O57" s="106" t="s">
        <v>43</v>
      </c>
      <c r="P57" s="106" t="s">
        <v>43</v>
      </c>
      <c r="Q57" s="106" t="s">
        <v>43</v>
      </c>
      <c r="R57" s="263">
        <f t="shared" si="2"/>
        <v>0</v>
      </c>
      <c r="S57" s="269" t="s">
        <v>318</v>
      </c>
      <c r="T57" s="266" t="s">
        <v>43</v>
      </c>
      <c r="U57" s="266" t="s">
        <v>43</v>
      </c>
      <c r="V57" s="266" t="s">
        <v>43</v>
      </c>
      <c r="W57" s="266" t="s">
        <v>43</v>
      </c>
      <c r="X57" s="266" t="s">
        <v>43</v>
      </c>
      <c r="Y57" s="266" t="s">
        <v>43</v>
      </c>
      <c r="Z57" s="266" t="s">
        <v>43</v>
      </c>
      <c r="AA57" s="266" t="s">
        <v>43</v>
      </c>
      <c r="AB57" s="266" t="s">
        <v>43</v>
      </c>
      <c r="AC57" s="266" t="s">
        <v>43</v>
      </c>
      <c r="AD57" s="266" t="s">
        <v>43</v>
      </c>
      <c r="AE57" s="266" t="s">
        <v>43</v>
      </c>
      <c r="AF57" s="259"/>
      <c r="AG57" s="268" t="s">
        <v>337</v>
      </c>
      <c r="AH57" s="106" t="s">
        <v>43</v>
      </c>
      <c r="AI57" s="106" t="s">
        <v>43</v>
      </c>
      <c r="AJ57" s="106">
        <v>0</v>
      </c>
      <c r="AK57" s="106" t="s">
        <v>43</v>
      </c>
      <c r="AL57" s="106" t="s">
        <v>43</v>
      </c>
      <c r="AM57" s="106" t="s">
        <v>43</v>
      </c>
      <c r="AN57" s="106" t="s">
        <v>43</v>
      </c>
      <c r="AO57" s="106" t="s">
        <v>43</v>
      </c>
      <c r="AP57" s="106" t="s">
        <v>43</v>
      </c>
      <c r="AQ57" s="106" t="s">
        <v>43</v>
      </c>
      <c r="AR57" s="106" t="s">
        <v>43</v>
      </c>
      <c r="AS57" s="106" t="s">
        <v>43</v>
      </c>
      <c r="AT57" s="106" t="s">
        <v>43</v>
      </c>
      <c r="AU57" s="106" t="s">
        <v>43</v>
      </c>
      <c r="AV57" s="106" t="s">
        <v>43</v>
      </c>
      <c r="AW57" s="106" t="s">
        <v>43</v>
      </c>
      <c r="AX57" s="263">
        <f t="shared" si="3"/>
        <v>0</v>
      </c>
      <c r="AY57" s="269" t="s">
        <v>319</v>
      </c>
      <c r="AZ57" s="266" t="s">
        <v>43</v>
      </c>
      <c r="BA57" s="266" t="s">
        <v>43</v>
      </c>
      <c r="BB57" s="266" t="s">
        <v>43</v>
      </c>
      <c r="BC57" s="266" t="s">
        <v>43</v>
      </c>
      <c r="BD57" s="266" t="s">
        <v>43</v>
      </c>
      <c r="BE57" s="266" t="s">
        <v>43</v>
      </c>
      <c r="BF57" s="266" t="s">
        <v>43</v>
      </c>
      <c r="BG57" s="266" t="s">
        <v>43</v>
      </c>
      <c r="BH57" s="266" t="s">
        <v>43</v>
      </c>
      <c r="BI57" s="266" t="s">
        <v>43</v>
      </c>
      <c r="BJ57" s="266" t="s">
        <v>43</v>
      </c>
      <c r="BK57" s="266" t="s">
        <v>43</v>
      </c>
    </row>
    <row r="58" spans="1:63" x14ac:dyDescent="0.25">
      <c r="A58" s="253" t="s">
        <v>338</v>
      </c>
      <c r="B58" s="106" t="s">
        <v>43</v>
      </c>
      <c r="C58" s="106"/>
      <c r="D58" s="106" t="s">
        <v>43</v>
      </c>
      <c r="E58" s="106" t="s">
        <v>43</v>
      </c>
      <c r="F58" s="106" t="s">
        <v>43</v>
      </c>
      <c r="G58" s="106" t="s">
        <v>43</v>
      </c>
      <c r="H58" s="106" t="s">
        <v>43</v>
      </c>
      <c r="I58" s="106" t="s">
        <v>43</v>
      </c>
      <c r="J58" s="106" t="s">
        <v>43</v>
      </c>
      <c r="K58" s="106" t="s">
        <v>43</v>
      </c>
      <c r="L58" s="106" t="s">
        <v>43</v>
      </c>
      <c r="M58" s="106" t="s">
        <v>43</v>
      </c>
      <c r="N58" s="106" t="s">
        <v>43</v>
      </c>
      <c r="O58" s="106" t="s">
        <v>43</v>
      </c>
      <c r="P58" s="106" t="s">
        <v>43</v>
      </c>
      <c r="Q58" s="106" t="s">
        <v>43</v>
      </c>
      <c r="R58" s="263">
        <f t="shared" si="2"/>
        <v>0</v>
      </c>
      <c r="S58" s="269" t="s">
        <v>318</v>
      </c>
      <c r="T58" s="266" t="s">
        <v>43</v>
      </c>
      <c r="U58" s="266" t="s">
        <v>43</v>
      </c>
      <c r="V58" s="266" t="s">
        <v>43</v>
      </c>
      <c r="W58" s="266" t="s">
        <v>43</v>
      </c>
      <c r="X58" s="266" t="s">
        <v>43</v>
      </c>
      <c r="Y58" s="266" t="s">
        <v>43</v>
      </c>
      <c r="Z58" s="266" t="s">
        <v>43</v>
      </c>
      <c r="AA58" s="266" t="s">
        <v>43</v>
      </c>
      <c r="AB58" s="266" t="s">
        <v>43</v>
      </c>
      <c r="AC58" s="266" t="s">
        <v>43</v>
      </c>
      <c r="AD58" s="266" t="s">
        <v>43</v>
      </c>
      <c r="AE58" s="266" t="s">
        <v>43</v>
      </c>
      <c r="AF58" s="259"/>
      <c r="AG58" s="268" t="s">
        <v>338</v>
      </c>
      <c r="AH58" s="106" t="s">
        <v>43</v>
      </c>
      <c r="AI58" s="106">
        <v>20</v>
      </c>
      <c r="AJ58" s="106">
        <v>80</v>
      </c>
      <c r="AK58" s="106" t="s">
        <v>43</v>
      </c>
      <c r="AL58" s="106" t="s">
        <v>43</v>
      </c>
      <c r="AM58" s="106" t="s">
        <v>43</v>
      </c>
      <c r="AN58" s="106" t="s">
        <v>43</v>
      </c>
      <c r="AO58" s="106" t="s">
        <v>43</v>
      </c>
      <c r="AP58" s="106" t="s">
        <v>43</v>
      </c>
      <c r="AQ58" s="106" t="s">
        <v>43</v>
      </c>
      <c r="AR58" s="106" t="s">
        <v>43</v>
      </c>
      <c r="AS58" s="106" t="s">
        <v>43</v>
      </c>
      <c r="AT58" s="106" t="s">
        <v>43</v>
      </c>
      <c r="AU58" s="106" t="s">
        <v>43</v>
      </c>
      <c r="AV58" s="106" t="s">
        <v>43</v>
      </c>
      <c r="AW58" s="106" t="s">
        <v>43</v>
      </c>
      <c r="AX58" s="263">
        <f t="shared" si="3"/>
        <v>100</v>
      </c>
      <c r="AY58" s="269" t="s">
        <v>319</v>
      </c>
      <c r="AZ58" s="266" t="s">
        <v>43</v>
      </c>
      <c r="BA58" s="266" t="s">
        <v>43</v>
      </c>
      <c r="BB58" s="266" t="s">
        <v>43</v>
      </c>
      <c r="BC58" s="266" t="s">
        <v>43</v>
      </c>
      <c r="BD58" s="266" t="s">
        <v>43</v>
      </c>
      <c r="BE58" s="266" t="s">
        <v>43</v>
      </c>
      <c r="BF58" s="266" t="s">
        <v>43</v>
      </c>
      <c r="BG58" s="266" t="s">
        <v>43</v>
      </c>
      <c r="BH58" s="266" t="s">
        <v>43</v>
      </c>
      <c r="BI58" s="266" t="s">
        <v>43</v>
      </c>
      <c r="BJ58" s="266" t="s">
        <v>43</v>
      </c>
      <c r="BK58" s="266" t="s">
        <v>43</v>
      </c>
    </row>
    <row r="59" spans="1:63" x14ac:dyDescent="0.25">
      <c r="A59" s="253" t="s">
        <v>339</v>
      </c>
      <c r="B59" s="106" t="s">
        <v>43</v>
      </c>
      <c r="C59" s="106" t="s">
        <v>43</v>
      </c>
      <c r="D59" s="106" t="s">
        <v>43</v>
      </c>
      <c r="E59" s="106" t="s">
        <v>43</v>
      </c>
      <c r="F59" s="106" t="s">
        <v>43</v>
      </c>
      <c r="G59" s="106" t="s">
        <v>43</v>
      </c>
      <c r="H59" s="106" t="s">
        <v>43</v>
      </c>
      <c r="I59" s="106" t="s">
        <v>43</v>
      </c>
      <c r="J59" s="106" t="s">
        <v>43</v>
      </c>
      <c r="K59" s="106" t="s">
        <v>43</v>
      </c>
      <c r="L59" s="106" t="s">
        <v>43</v>
      </c>
      <c r="M59" s="106" t="s">
        <v>43</v>
      </c>
      <c r="N59" s="106" t="s">
        <v>43</v>
      </c>
      <c r="O59" s="106" t="s">
        <v>43</v>
      </c>
      <c r="P59" s="106" t="s">
        <v>43</v>
      </c>
      <c r="Q59" s="106" t="s">
        <v>43</v>
      </c>
      <c r="R59" s="263">
        <f t="shared" si="2"/>
        <v>0</v>
      </c>
      <c r="S59" s="269" t="s">
        <v>318</v>
      </c>
      <c r="T59" s="266" t="s">
        <v>43</v>
      </c>
      <c r="U59" s="266" t="s">
        <v>43</v>
      </c>
      <c r="V59" s="266" t="s">
        <v>43</v>
      </c>
      <c r="W59" s="266" t="s">
        <v>43</v>
      </c>
      <c r="X59" s="266" t="s">
        <v>43</v>
      </c>
      <c r="Y59" s="266" t="s">
        <v>43</v>
      </c>
      <c r="Z59" s="266" t="s">
        <v>43</v>
      </c>
      <c r="AA59" s="266" t="s">
        <v>43</v>
      </c>
      <c r="AB59" s="266" t="s">
        <v>43</v>
      </c>
      <c r="AC59" s="266" t="s">
        <v>43</v>
      </c>
      <c r="AD59" s="266" t="s">
        <v>43</v>
      </c>
      <c r="AE59" s="266" t="s">
        <v>43</v>
      </c>
      <c r="AF59" s="259"/>
      <c r="AG59" s="268" t="s">
        <v>339</v>
      </c>
      <c r="AH59" s="106" t="s">
        <v>43</v>
      </c>
      <c r="AI59" s="106" t="s">
        <v>43</v>
      </c>
      <c r="AJ59" s="106">
        <v>0</v>
      </c>
      <c r="AK59" s="106" t="s">
        <v>43</v>
      </c>
      <c r="AL59" s="106" t="s">
        <v>43</v>
      </c>
      <c r="AM59" s="106" t="s">
        <v>43</v>
      </c>
      <c r="AN59" s="106" t="s">
        <v>43</v>
      </c>
      <c r="AO59" s="106" t="s">
        <v>43</v>
      </c>
      <c r="AP59" s="106" t="s">
        <v>43</v>
      </c>
      <c r="AQ59" s="106" t="s">
        <v>43</v>
      </c>
      <c r="AR59" s="106" t="s">
        <v>43</v>
      </c>
      <c r="AS59" s="106" t="s">
        <v>43</v>
      </c>
      <c r="AT59" s="106" t="s">
        <v>43</v>
      </c>
      <c r="AU59" s="106" t="s">
        <v>43</v>
      </c>
      <c r="AV59" s="106" t="s">
        <v>43</v>
      </c>
      <c r="AW59" s="106" t="s">
        <v>43</v>
      </c>
      <c r="AX59" s="263">
        <f t="shared" si="3"/>
        <v>0</v>
      </c>
      <c r="AY59" s="269" t="s">
        <v>319</v>
      </c>
      <c r="AZ59" s="266" t="s">
        <v>43</v>
      </c>
      <c r="BA59" s="266" t="s">
        <v>43</v>
      </c>
      <c r="BB59" s="266" t="s">
        <v>43</v>
      </c>
      <c r="BC59" s="266" t="s">
        <v>43</v>
      </c>
      <c r="BD59" s="266" t="s">
        <v>43</v>
      </c>
      <c r="BE59" s="266" t="s">
        <v>43</v>
      </c>
      <c r="BF59" s="266" t="s">
        <v>43</v>
      </c>
      <c r="BG59" s="266" t="s">
        <v>43</v>
      </c>
      <c r="BH59" s="266" t="s">
        <v>43</v>
      </c>
      <c r="BI59" s="266" t="s">
        <v>43</v>
      </c>
      <c r="BJ59" s="266" t="s">
        <v>43</v>
      </c>
      <c r="BK59" s="266" t="s">
        <v>43</v>
      </c>
    </row>
    <row r="60" spans="1:63" x14ac:dyDescent="0.2">
      <c r="A60" s="254" t="s">
        <v>340</v>
      </c>
      <c r="B60" s="269">
        <f>SUM(B40:B59)</f>
        <v>0</v>
      </c>
      <c r="C60" s="269">
        <v>500</v>
      </c>
      <c r="D60" s="269">
        <v>500</v>
      </c>
      <c r="E60" s="269" t="s">
        <v>341</v>
      </c>
      <c r="F60" s="269">
        <v>500</v>
      </c>
      <c r="G60" s="269">
        <v>500</v>
      </c>
      <c r="H60" s="269">
        <v>0</v>
      </c>
      <c r="I60" s="269" t="s">
        <v>341</v>
      </c>
      <c r="J60" s="269">
        <v>0</v>
      </c>
      <c r="K60" s="269">
        <v>0</v>
      </c>
      <c r="L60" s="269">
        <v>0</v>
      </c>
      <c r="M60" s="269" t="s">
        <v>341</v>
      </c>
      <c r="N60" s="269">
        <v>0</v>
      </c>
      <c r="O60" s="269">
        <v>0</v>
      </c>
      <c r="P60" s="269">
        <v>0</v>
      </c>
      <c r="Q60" s="269" t="s">
        <v>341</v>
      </c>
      <c r="R60" s="269">
        <v>2000</v>
      </c>
      <c r="S60" s="269" t="s">
        <v>318</v>
      </c>
      <c r="T60" s="269">
        <v>0</v>
      </c>
      <c r="U60" s="269">
        <v>0</v>
      </c>
      <c r="V60" s="269">
        <v>0</v>
      </c>
      <c r="W60" s="269">
        <v>0</v>
      </c>
      <c r="X60" s="269">
        <v>0</v>
      </c>
      <c r="Y60" s="269">
        <v>0</v>
      </c>
      <c r="Z60" s="269">
        <v>0</v>
      </c>
      <c r="AA60" s="269">
        <v>0</v>
      </c>
      <c r="AB60" s="269">
        <v>0</v>
      </c>
      <c r="AC60" s="269">
        <v>0</v>
      </c>
      <c r="AD60" s="269">
        <v>0</v>
      </c>
      <c r="AE60" s="269">
        <v>0</v>
      </c>
      <c r="AF60" s="259"/>
      <c r="AG60" s="270" t="s">
        <v>340</v>
      </c>
      <c r="AH60" s="269">
        <v>0</v>
      </c>
      <c r="AI60" s="269">
        <f>SUM(AI39:AI59)</f>
        <v>26</v>
      </c>
      <c r="AJ60" s="269">
        <f>SUM(AJ39:AJ59)</f>
        <v>582</v>
      </c>
      <c r="AK60" s="269" t="s">
        <v>341</v>
      </c>
      <c r="AL60" s="269">
        <v>0</v>
      </c>
      <c r="AM60" s="269">
        <v>0</v>
      </c>
      <c r="AN60" s="269">
        <v>0</v>
      </c>
      <c r="AO60" s="269" t="s">
        <v>341</v>
      </c>
      <c r="AP60" s="269">
        <v>0</v>
      </c>
      <c r="AQ60" s="269">
        <v>0</v>
      </c>
      <c r="AR60" s="269">
        <v>0</v>
      </c>
      <c r="AS60" s="269" t="s">
        <v>341</v>
      </c>
      <c r="AT60" s="269">
        <v>0</v>
      </c>
      <c r="AU60" s="269">
        <v>0</v>
      </c>
      <c r="AV60" s="269">
        <v>0</v>
      </c>
      <c r="AW60" s="269" t="s">
        <v>341</v>
      </c>
      <c r="AX60" s="271">
        <f>SUM(AX39:AX59)</f>
        <v>608</v>
      </c>
      <c r="AY60" s="269" t="s">
        <v>319</v>
      </c>
      <c r="AZ60" s="269">
        <v>0</v>
      </c>
      <c r="BA60" s="269">
        <v>0</v>
      </c>
      <c r="BB60" s="269">
        <v>0</v>
      </c>
      <c r="BC60" s="269">
        <v>0</v>
      </c>
      <c r="BD60" s="269">
        <v>0</v>
      </c>
      <c r="BE60" s="269">
        <v>0</v>
      </c>
      <c r="BF60" s="269">
        <v>0</v>
      </c>
      <c r="BG60" s="269">
        <v>0</v>
      </c>
      <c r="BH60" s="269">
        <v>0</v>
      </c>
      <c r="BI60" s="269">
        <v>0</v>
      </c>
      <c r="BJ60" s="269">
        <v>0</v>
      </c>
      <c r="BK60" s="269">
        <v>0</v>
      </c>
    </row>
  </sheetData>
  <mergeCells count="46">
    <mergeCell ref="B36:BK36"/>
    <mergeCell ref="AV9:AW9"/>
    <mergeCell ref="BF9:BK9"/>
    <mergeCell ref="AZ9:BE9"/>
    <mergeCell ref="AX9:AY9"/>
    <mergeCell ref="B35:BK35"/>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T9:Y9"/>
    <mergeCell ref="AR9:AS9"/>
    <mergeCell ref="BI4:BK4"/>
    <mergeCell ref="A4:BH4"/>
    <mergeCell ref="BI1:BK1"/>
    <mergeCell ref="BI2:BK2"/>
    <mergeCell ref="BI3:BK3"/>
    <mergeCell ref="A1:BH1"/>
    <mergeCell ref="A2:BH2"/>
    <mergeCell ref="A3:BH3"/>
    <mergeCell ref="A37:A38"/>
    <mergeCell ref="D37:E37"/>
    <mergeCell ref="H37:I37"/>
    <mergeCell ref="L37:M37"/>
    <mergeCell ref="P37:Q37"/>
    <mergeCell ref="R37:S37"/>
    <mergeCell ref="T37:Y37"/>
    <mergeCell ref="Z37:AE37"/>
    <mergeCell ref="AG37:AG38"/>
    <mergeCell ref="AJ37:AK37"/>
    <mergeCell ref="BF37:BK37"/>
    <mergeCell ref="AN37:AO37"/>
    <mergeCell ref="AR37:AS37"/>
    <mergeCell ref="AV37:AW37"/>
    <mergeCell ref="AX37:AY37"/>
    <mergeCell ref="AZ37:BE37"/>
  </mergeCells>
  <pageMargins left="0.7" right="0.7" top="0.75" bottom="0.75" header="0.3" footer="0.3"/>
  <pageSetup scale="18" orientation="landscape" r:id="rId1"/>
  <headerFooter>
    <oddFooter>&amp;C_x000D_&amp;1#&amp;"Calibri"&amp;10&amp;K000000 Información Pública Clasificada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5e60779-6af5-4dde-a1c8-ebb5582c629e" xsi:nil="true"/>
    <lcf76f155ced4ddcb4097134ff3c332f xmlns="bfb5676e-0d71-42df-8fc5-13002709b90b">
      <Terms xmlns="http://schemas.microsoft.com/office/infopath/2007/PartnerControls"/>
    </lcf76f155ced4ddcb4097134ff3c332f>
    <SharedWithUsers xmlns="f5e60779-6af5-4dde-a1c8-ebb5582c629e">
      <UserInfo>
        <DisplayName>Jeimy Katerine Lozano Rios</DisplayName>
        <AccountId>717</AccountId>
        <AccountType/>
      </UserInfo>
      <UserInfo>
        <DisplayName>Marcela Londono Ruiz</DisplayName>
        <AccountId>937</AccountId>
        <AccountType/>
      </UserInfo>
      <UserInfo>
        <DisplayName>Jose Miguel Rueda Vasquez</DisplayName>
        <AccountId>985</AccountId>
        <AccountType/>
      </UserInfo>
      <UserInfo>
        <DisplayName>Constanza Liliana Gomez Romero</DisplayName>
        <AccountId>731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D341F55659C9A4985F05E4B957308E7" ma:contentTypeVersion="18" ma:contentTypeDescription="Crear nuevo documento." ma:contentTypeScope="" ma:versionID="19f09a357c6aa4575519426b6e1b12f5">
  <xsd:schema xmlns:xsd="http://www.w3.org/2001/XMLSchema" xmlns:xs="http://www.w3.org/2001/XMLSchema" xmlns:p="http://schemas.microsoft.com/office/2006/metadata/properties" xmlns:ns2="bfb5676e-0d71-42df-8fc5-13002709b90b" xmlns:ns3="f5e60779-6af5-4dde-a1c8-ebb5582c629e" targetNamespace="http://schemas.microsoft.com/office/2006/metadata/properties" ma:root="true" ma:fieldsID="ff187832e29258bde48f2b50cdaf9b0f" ns2:_="" ns3:_="">
    <xsd:import namespace="bfb5676e-0d71-42df-8fc5-13002709b90b"/>
    <xsd:import namespace="f5e60779-6af5-4dde-a1c8-ebb5582c629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5676e-0d71-42df-8fc5-13002709b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e60779-6af5-4dde-a1c8-ebb5582c629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6691ca9c-6b0b-4471-b295-8a95b19cc813}" ma:internalName="TaxCatchAll" ma:showField="CatchAllData" ma:web="f5e60779-6af5-4dde-a1c8-ebb5582c62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2E8B72-858C-4889-8960-E361352B4DBB}">
  <ds:schemaRefs>
    <ds:schemaRef ds:uri="http://schemas.microsoft.com/office/2006/metadata/properties"/>
    <ds:schemaRef ds:uri="http://schemas.microsoft.com/office/infopath/2007/PartnerControls"/>
    <ds:schemaRef ds:uri="f5e60779-6af5-4dde-a1c8-ebb5582c629e"/>
    <ds:schemaRef ds:uri="bfb5676e-0d71-42df-8fc5-13002709b90b"/>
  </ds:schemaRefs>
</ds:datastoreItem>
</file>

<file path=customXml/itemProps2.xml><?xml version="1.0" encoding="utf-8"?>
<ds:datastoreItem xmlns:ds="http://schemas.openxmlformats.org/officeDocument/2006/customXml" ds:itemID="{3C8AB6B7-D077-4C44-A435-B0A57ABF1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5676e-0d71-42df-8fc5-13002709b90b"/>
    <ds:schemaRef ds:uri="f5e60779-6af5-4dde-a1c8-ebb5582c6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725F5B-FF5C-430D-AB20-F37D6003D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Meta 1</vt:lpstr>
      <vt:lpstr>Meta 2</vt:lpstr>
      <vt:lpstr>Meta 3</vt:lpstr>
      <vt:lpstr>Meta 4</vt:lpstr>
      <vt:lpstr>Meta 5</vt:lpstr>
      <vt:lpstr>Meta 6</vt:lpstr>
      <vt:lpstr>Meta 7</vt:lpstr>
      <vt:lpstr>Indicadores PA</vt:lpstr>
      <vt:lpstr>Territorialización PA</vt:lpstr>
      <vt:lpstr>Control de Cambios</vt:lpstr>
      <vt:lpstr>LISTAS</vt:lpstr>
      <vt:lpstr>'Meta 1'!Área_de_impresión</vt:lpstr>
      <vt:lpstr>'Meta 2'!Área_de_impresión</vt:lpstr>
      <vt:lpstr>'Meta 3'!Área_de_impresión</vt:lpstr>
      <vt:lpstr>'Meta 4'!Área_de_impresión</vt:lpstr>
      <vt:lpstr>'Meta 5'!Área_de_impresión</vt:lpstr>
      <vt:lpstr>'Meta 6'!Área_de_impresión</vt:lpstr>
      <vt:lpstr>'Meta 7'!Área_de_impresión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Michael David Gil Muñoz</cp:lastModifiedBy>
  <cp:revision/>
  <dcterms:created xsi:type="dcterms:W3CDTF">2011-04-26T22:16:52Z</dcterms:created>
  <dcterms:modified xsi:type="dcterms:W3CDTF">2024-04-11T20:53:11Z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0x010100ED341F55659C9A4985F05E4B957308E7</vt:lpwstr>
  </property>
  <property fmtid="{D5CDD505-2E9C-101B-9397-08002B2CF9AE}" pid="3" name="MediaServiceImageTags">
    <vt:lpwstr/>
  </property>
  <property fmtid="{D5CDD505-2E9C-101B-9397-08002B2CF9AE}" pid="4" name="MSIP_Label_630bdb00-ca10-497f-be05-67db4f93448b_Enabled">
    <vt:lpwstr>true</vt:lpwstr>
  </property>
  <property fmtid="{D5CDD505-2E9C-101B-9397-08002B2CF9AE}" pid="5" name="MSIP_Label_630bdb00-ca10-497f-be05-67db4f93448b_SetDate">
    <vt:lpwstr>2024-04-01T19:32:30Z</vt:lpwstr>
  </property>
  <property fmtid="{D5CDD505-2E9C-101B-9397-08002B2CF9AE}" pid="6" name="MSIP_Label_630bdb00-ca10-497f-be05-67db4f93448b_Method">
    <vt:lpwstr>Standard</vt:lpwstr>
  </property>
  <property fmtid="{D5CDD505-2E9C-101B-9397-08002B2CF9AE}" pid="7" name="MSIP_Label_630bdb00-ca10-497f-be05-67db4f93448b_Name">
    <vt:lpwstr>Información Pública Clasificada</vt:lpwstr>
  </property>
  <property fmtid="{D5CDD505-2E9C-101B-9397-08002B2CF9AE}" pid="8" name="MSIP_Label_630bdb00-ca10-497f-be05-67db4f93448b_SiteId">
    <vt:lpwstr>62014016-9db4-44c2-bf33-e4366b82fdaa</vt:lpwstr>
  </property>
  <property fmtid="{D5CDD505-2E9C-101B-9397-08002B2CF9AE}" pid="9" name="MSIP_Label_630bdb00-ca10-497f-be05-67db4f93448b_ActionId">
    <vt:lpwstr>1fed4ff0-6e4c-4eb4-ae24-9d42469377a8</vt:lpwstr>
  </property>
  <property fmtid="{D5CDD505-2E9C-101B-9397-08002B2CF9AE}" pid="10" name="MSIP_Label_630bdb00-ca10-497f-be05-67db4f93448b_ContentBits">
    <vt:lpwstr>2</vt:lpwstr>
  </property>
</Properties>
</file>