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jvidal\Downloads\"/>
    </mc:Choice>
  </mc:AlternateContent>
  <xr:revisionPtr revIDLastSave="0" documentId="13_ncr:1_{53014807-B0BF-40F3-AB69-E03D8C24DBFC}" xr6:coauthVersionLast="47" xr6:coauthVersionMax="47" xr10:uidLastSave="{00000000-0000-0000-0000-000000000000}"/>
  <bookViews>
    <workbookView xWindow="-120" yWindow="-120" windowWidth="29040" windowHeight="15840" firstSheet="2" activeTab="6" xr2:uid="{E7C4D1E1-A5FB-459B-AAE6-C711BC0B6B0C}"/>
  </bookViews>
  <sheets>
    <sheet name="Metas 1 Orientacion y asesoría" sheetId="40" r:id="rId1"/>
    <sheet name="Metas 2 Representacion juridica" sheetId="43" r:id="rId2"/>
    <sheet name="Metas 4 Ruta integral" sheetId="44" r:id="rId3"/>
    <sheet name="Meta5 Seguimiento RutaIntegral" sheetId="45" r:id="rId4"/>
    <sheet name="Meta 6 URI" sheetId="46" r:id="rId5"/>
    <sheet name="Meta 8 Ini_Regulatoria" sheetId="47" r:id="rId6"/>
    <sheet name="Indicadores PA" sheetId="36" r:id="rId7"/>
    <sheet name="Hoja1" sheetId="42" state="hidden" r:id="rId8"/>
    <sheet name="Territorialización PA" sheetId="37" r:id="rId9"/>
    <sheet name="Control de Cambios" sheetId="41" r:id="rId10"/>
    <sheet name="LISTAS" sheetId="38" state="hidden" r:id="rId11"/>
  </sheets>
  <definedNames>
    <definedName name="_xlnm._FilterDatabase" localSheetId="6" hidden="1">'Indicadores PA'!$A$12:$AY$12</definedName>
    <definedName name="_xlnm.Print_Area" localSheetId="4">'Meta 6 URI'!$A$1:$AE$46</definedName>
    <definedName name="_xlnm.Print_Area" localSheetId="5">'Meta 8 Ini_Regulatoria'!$A$1:$AD$42</definedName>
    <definedName name="_xlnm.Print_Area" localSheetId="3">'Meta5 Seguimiento RutaIntegral'!$A$1:$AD$44</definedName>
    <definedName name="_xlnm.Print_Area" localSheetId="0">'Metas 1 Orientacion y asesoría'!$A$1:$AD$46</definedName>
    <definedName name="_xlnm.Print_Area" localSheetId="1">'Metas 2 Representacion juridica'!$A$1:$AD$42</definedName>
    <definedName name="_xlnm.Print_Area" localSheetId="2">'Metas 4 Ruta integral'!$A$1:$AD$46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H23" i="40" l="1"/>
  <c r="AH24" i="40"/>
  <c r="AH25" i="40"/>
  <c r="AH22" i="40"/>
  <c r="AG23" i="40"/>
  <c r="AG24" i="40"/>
  <c r="AG25" i="40"/>
  <c r="AG22" i="40"/>
  <c r="B22" i="40" l="1"/>
  <c r="AB24" i="40"/>
  <c r="AA24" i="40"/>
  <c r="Z24" i="40"/>
  <c r="Y24" i="40"/>
  <c r="X24" i="40"/>
  <c r="W24" i="40"/>
  <c r="V24" i="40"/>
  <c r="U24" i="40"/>
  <c r="AB24" i="43"/>
  <c r="V24" i="43"/>
  <c r="AB24" i="44"/>
  <c r="AA24" i="44"/>
  <c r="Z24" i="44"/>
  <c r="Y24" i="44"/>
  <c r="X24" i="44"/>
  <c r="W24" i="44"/>
  <c r="V24" i="44"/>
  <c r="U24" i="44"/>
  <c r="T24" i="44"/>
  <c r="AC24" i="45"/>
  <c r="AB24" i="45"/>
  <c r="AB24" i="46"/>
  <c r="AA24" i="46"/>
  <c r="Z24" i="46"/>
  <c r="Y24" i="46"/>
  <c r="X24" i="46"/>
  <c r="W24" i="46"/>
  <c r="V24" i="46"/>
  <c r="U24" i="46"/>
  <c r="T24" i="46"/>
  <c r="BJ32" i="37" l="1"/>
  <c r="BI32" i="37"/>
  <c r="BH32" i="37"/>
  <c r="AS18" i="36"/>
  <c r="AB24" i="47"/>
  <c r="P42" i="47"/>
  <c r="P41" i="47"/>
  <c r="P36" i="47"/>
  <c r="P35" i="47"/>
  <c r="P30" i="47"/>
  <c r="AC25" i="47"/>
  <c r="N25" i="47"/>
  <c r="O25" i="47" s="1"/>
  <c r="AC24" i="47"/>
  <c r="N24" i="47"/>
  <c r="AC23" i="47"/>
  <c r="N23" i="47"/>
  <c r="O23" i="47" s="1"/>
  <c r="AC22" i="47"/>
  <c r="N22" i="47"/>
  <c r="AC25" i="43"/>
  <c r="AE23" i="47" l="1"/>
  <c r="AE25" i="47"/>
  <c r="AD25" i="47"/>
  <c r="AD23" i="47"/>
  <c r="P46" i="46" l="1"/>
  <c r="P45" i="46"/>
  <c r="P44" i="46"/>
  <c r="P43" i="46"/>
  <c r="P42" i="46"/>
  <c r="P41" i="46"/>
  <c r="P36" i="46"/>
  <c r="P30" i="46"/>
  <c r="AC25" i="46"/>
  <c r="N25" i="46"/>
  <c r="O25" i="46" s="1"/>
  <c r="AC24" i="46"/>
  <c r="N24" i="46"/>
  <c r="AC23" i="46"/>
  <c r="N23" i="46"/>
  <c r="O23" i="46" s="1"/>
  <c r="AC22" i="46"/>
  <c r="N22" i="46"/>
  <c r="P44" i="45"/>
  <c r="P43" i="45"/>
  <c r="P42" i="45"/>
  <c r="P41" i="45"/>
  <c r="P36" i="45"/>
  <c r="P35" i="45"/>
  <c r="P30" i="45"/>
  <c r="AC25" i="45"/>
  <c r="AD25" i="45" s="1"/>
  <c r="N25" i="45"/>
  <c r="O25" i="45" s="1"/>
  <c r="N24" i="45"/>
  <c r="AC23" i="45"/>
  <c r="AD23" i="45" s="1"/>
  <c r="N23" i="45"/>
  <c r="O23" i="45" s="1"/>
  <c r="AC22" i="45"/>
  <c r="N22" i="45"/>
  <c r="P46" i="44"/>
  <c r="P45" i="44"/>
  <c r="P44" i="44"/>
  <c r="P43" i="44"/>
  <c r="P42" i="44"/>
  <c r="P41" i="44"/>
  <c r="P36" i="44"/>
  <c r="P30" i="44"/>
  <c r="AC25" i="44"/>
  <c r="AD25" i="44" s="1"/>
  <c r="N25" i="44"/>
  <c r="O25" i="44" s="1"/>
  <c r="AC24" i="44"/>
  <c r="N24" i="44"/>
  <c r="AC23" i="44"/>
  <c r="AD23" i="44" s="1"/>
  <c r="N23" i="44"/>
  <c r="O23" i="44" s="1"/>
  <c r="AC22" i="44"/>
  <c r="N22" i="44"/>
  <c r="P42" i="43"/>
  <c r="P41" i="43"/>
  <c r="P36" i="43"/>
  <c r="P35" i="43"/>
  <c r="P30" i="43"/>
  <c r="N25" i="43"/>
  <c r="O25" i="43" s="1"/>
  <c r="AC24" i="43"/>
  <c r="N24" i="43"/>
  <c r="AC23" i="43"/>
  <c r="N23" i="43"/>
  <c r="O23" i="43" s="1"/>
  <c r="AC22" i="43"/>
  <c r="N22" i="43"/>
  <c r="AE23" i="45" l="1"/>
  <c r="AE25" i="46"/>
  <c r="AE25" i="45"/>
  <c r="AE23" i="46"/>
  <c r="AE23" i="44"/>
  <c r="AE25" i="43"/>
  <c r="AE23" i="43"/>
  <c r="AD25" i="46"/>
  <c r="AD23" i="46"/>
  <c r="AE25" i="44"/>
  <c r="AD25" i="43"/>
  <c r="AD23" i="43"/>
  <c r="AT23" i="36" l="1"/>
  <c r="AS23" i="36"/>
  <c r="AS22" i="36"/>
  <c r="AT22" i="36" s="1"/>
  <c r="AS21" i="36"/>
  <c r="AT21" i="36" s="1"/>
  <c r="AS20" i="36"/>
  <c r="AT20" i="36" s="1"/>
  <c r="AS19" i="36"/>
  <c r="AT19" i="36" s="1"/>
  <c r="AS17" i="36"/>
  <c r="AT17" i="36" s="1"/>
  <c r="AS16" i="36"/>
  <c r="AT16" i="36" s="1"/>
  <c r="AS15" i="36"/>
  <c r="AT15" i="36" s="1"/>
  <c r="AS14" i="36"/>
  <c r="AT14" i="36" s="1"/>
  <c r="AS13" i="36"/>
  <c r="AT13"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R32" i="37" s="1"/>
  <c r="C32" i="37"/>
  <c r="D32" i="37"/>
  <c r="F32" i="37"/>
  <c r="G32" i="37"/>
  <c r="H32" i="37"/>
  <c r="N32" i="37"/>
  <c r="O32" i="37"/>
  <c r="P32" i="37"/>
  <c r="Y32" i="37"/>
  <c r="Z32" i="37"/>
  <c r="AA32" i="37"/>
  <c r="AB32" i="37"/>
  <c r="AC32" i="37"/>
  <c r="AD32" i="37"/>
  <c r="AE32" i="37"/>
  <c r="B32" i="37"/>
  <c r="BK32" i="37"/>
  <c r="BG32" i="37"/>
  <c r="BF32" i="37"/>
  <c r="AY32" i="37"/>
  <c r="S32" i="37"/>
  <c r="AX32" i="37" l="1"/>
  <c r="AE23" i="40"/>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C776BCE8-ADFE-3F44-9AA3-D30871E36C5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Rocío López</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A82E5F6-06F7-3247-A41D-BC2522A2069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 ref="A35" authorId="1" shapeId="0" xr:uid="{490F780F-6858-45DA-994F-186B151F580A}">
      <text>
        <r>
          <rPr>
            <b/>
            <sz val="9"/>
            <color indexed="8"/>
            <rFont val="Tahoma"/>
            <family val="2"/>
          </rPr>
          <t>Rocío López:</t>
        </r>
        <r>
          <rPr>
            <sz val="9"/>
            <color indexed="8"/>
            <rFont val="Tahoma"/>
            <family val="2"/>
          </rPr>
          <t xml:space="preserve">
</t>
        </r>
        <r>
          <rPr>
            <sz val="9"/>
            <color indexed="8"/>
            <rFont val="Tahoma"/>
            <family val="2"/>
          </rPr>
          <t>3417 Casos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rgb="FF000000"/>
            <rFont val="Tahoma"/>
            <family val="2"/>
          </rPr>
          <t>Daniel Avendaño:</t>
        </r>
        <r>
          <rPr>
            <sz val="9"/>
            <color rgb="FF000000"/>
            <rFont val="Tahoma"/>
            <family val="2"/>
          </rPr>
          <t xml:space="preserve">
</t>
        </r>
        <r>
          <rPr>
            <sz val="9"/>
            <color rgb="FF000000"/>
            <rFont val="Tahoma"/>
            <family val="2"/>
          </rPr>
          <t xml:space="preserve">En estos campos se debe diligenciar el detalle de la estructura Plan de Desarrollo vigente, bajo la cual se encuentra articulado el proyecto de inversión </t>
        </r>
      </text>
    </comment>
    <comment ref="A21" authorId="0" shapeId="0" xr:uid="{BCFC634D-3FEA-4D4E-AA4A-E09468DE2E41}">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rgb="FF000000"/>
            <rFont val="Tahoma"/>
            <family val="2"/>
          </rPr>
          <t>Daniel Avendaño:</t>
        </r>
        <r>
          <rPr>
            <sz val="9"/>
            <color rgb="FF000000"/>
            <rFont val="Tahoma"/>
            <family val="2"/>
          </rPr>
          <t xml:space="preserve">
</t>
        </r>
        <r>
          <rPr>
            <sz val="9"/>
            <color rgb="FF000000"/>
            <rFont val="Tahoma"/>
            <family val="2"/>
          </rPr>
          <t>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1CCFF50-8281-0A46-9CD9-3F12C3E7E2AC}">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4541848-4AA1-8249-911E-988CC41F56B3}">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5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6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6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6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6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<sst xmlns="http://schemas.openxmlformats.org/spreadsheetml/2006/main" count="1571" uniqueCount="471">
  <si>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</si>
  <si>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</si>
  <si>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</si>
  <si>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</si>
  <si>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</si>
  <si>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</si>
  <si>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</si>
  <si>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</si>
  <si>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</si>
  <si>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</si>
  <si>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</si>
  <si>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</si>
  <si>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</si>
  <si>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</si>
  <si>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</si>
  <si>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</si>
  <si>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</si>
  <si>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</si>
  <si>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</si>
  <si>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</si>
  <si>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</si>
  <si>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</si>
  <si>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</si>
  <si>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</si>
  <si>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</si>
  <si>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</si>
  <si>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</si>
  <si>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</si>
  <si>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</si>
  <si>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</si>
  <si>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</si>
  <si>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</si>
  <si>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</si>
  <si>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</si>
  <si>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</si>
  <si>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</si>
  <si>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</si>
  <si>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</si>
  <si>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</si>
  <si>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</si>
  <si>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</si>
  <si>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</si>
  <si>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</si>
  <si>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</si>
  <si>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</si>
  <si>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</si>
  <si>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</si>
  <si>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</si>
  <si>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</si>
  <si>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</si>
  <si>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</si>
  <si>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</si>
  <si>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</si>
  <si>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</si>
  <si>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</si>
  <si>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</si>
  <si>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</si>
  <si>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</si>
  <si>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</si>
  <si>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</si>
  <si>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</si>
  <si>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</si>
  <si>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</si>
  <si>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</si>
  <si>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</si>
  <si>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</si>
  <si>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</si>
  <si>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</si>
  <si>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</si>
  <si>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</si>
  <si>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</si>
  <si>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</si>
  <si>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</si>
  <si>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</si>
  <si>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</si>
  <si>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</si>
  <si>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</si>
  <si>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</si>
  <si>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</si>
  <si>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</si>
  <si>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</si>
  <si>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</si>
  <si>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</si>
  <si>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</si>
  <si>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</si>
  <si>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</si>
  <si>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</si>
  <si>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</si>
  <si>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</si>
  <si>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</si>
  <si>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</si>
  <si>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</si>
  <si>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</si>
  <si>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</si>
  <si>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</si>
  <si>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</si>
  <si>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</si>
  <si>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</si>
  <si>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</si>
  <si>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</si>
  <si>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</si>
  <si>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</si>
  <si>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</si>
  <si>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</si>
  <si>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</si>
  <si>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</si>
  <si>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</si>
  <si>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</si>
  <si>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</si>
  <si>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</si>
  <si>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</si>
  <si>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</si>
  <si>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</si>
  <si>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</si>
  <si>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</si>
  <si>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</si>
  <si>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</si>
  <si>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</si>
  <si>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</si>
  <si>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</si>
  <si>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</si>
  <si>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</si>
  <si>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</si>
  <si>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</si>
  <si>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</si>
  <si>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</si>
  <si>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</si>
  <si>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</si>
  <si>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</si>
  <si>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</si>
  <si>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</si>
  <si>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</si>
  <si>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</si>
  <si>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</si>
  <si>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</si>
  <si>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</si>
  <si>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</si>
  <si>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</si>
  <si>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</si>
  <si>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</si>
  <si>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</si>
  <si>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</si>
  <si>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</si>
  <si>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</si>
  <si>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</si>
  <si>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</si>
  <si>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</si>
  <si>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</si>
  <si>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</si>
  <si>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</si>
  <si>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</si>
  <si>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</si>
  <si>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</si>
  <si>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</si>
  <si>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</si>
  <si>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</si>
  <si>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</si>
  <si>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</si>
  <si>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</si>
  <si>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</si>
  <si>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</si>
  <si>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</si>
  <si>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</si>
  <si>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</si>
  <si>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</si>
  <si>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</si>
  <si>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</si>
  <si>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</si>
  <si>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</si>
  <si>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</si>
  <si>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</si>
  <si>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</si>
  <si>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</si>
  <si>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</si>
  <si>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</si>
  <si>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</si>
  <si>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</si>
  <si>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</si>
  <si>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</si>
  <si>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</si>
  <si>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</si>
  <si>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</si>
  <si>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</si>
  <si>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</si>
  <si>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</si>
  <si>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</si>
  <si>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</si>
  <si>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</si>
  <si>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</si>
  <si>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</si>
  <si>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</si>
  <si>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</si>
  <si>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</si>
  <si>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</si>
  <si>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</si>
  <si>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</si>
  <si>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</si>
  <si>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</si>
  <si>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</si>
  <si>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</si>
  <si>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</si>
  <si>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</si>
  <si>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</si>
  <si>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</si>
  <si>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</si>
  <si>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</si>
  <si>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</si>
  <si>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</si>
  <si>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</si>
  <si>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</si>
  <si>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</si>
  <si>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</si>
  <si>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</si>
  <si>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</si>
  <si>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</si>
  <si>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</si>
  <si>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</si>
  <si>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</si>
  <si>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</si>
  <si>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</si>
  <si>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</si>
  <si>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</si>
  <si>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</si>
  <si>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</si>
  <si>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</si>
  <si>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</si>
  <si>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</si>
  <si>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</si>
  <si>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</si>
  <si>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</si>
  <si>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</si>
  <si>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</si>
  <si>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</si>
  <si>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</si>
  <si>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</si>
  <si>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</si>
  <si>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</si>
  <si>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</si>
  <si>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</si>
  <si>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</si>
  <si>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</si>
  <si>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</si>
  <si>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</si>
  <si>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</si>
  <si>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</si>
  <si>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</si>
  <si>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</si>
  <si>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</si>
  <si>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</si>
  <si>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</si>
  <si>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</si>
  <si>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</si>
  <si>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</si>
  <si>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</si>
  <si>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</si>
  <si>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</si>
  <si>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</si>
  <si>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</si>
  <si>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</si>
  <si>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</si>
  <si>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</si>
  <si>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</si>
  <si>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</si>
  <si>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</si>
  <si>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</si>
  <si>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</si>
  <si>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</si>
  <si>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</si>
  <si>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</si>
  <si>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</si>
  <si>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</si>
  <si>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</si>
  <si>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</si>
  <si>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</si>
  <si>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</si>
  <si>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</si>
  <si>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</si>
  <si>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</si>
  <si>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</si>
  <si>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</si>
  <si>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</si>
  <si>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</si>
  <si>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</si>
  <si>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</si>
  <si>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</si>
  <si>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</si>
  <si>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</si>
  <si>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</si>
  <si>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</si>
  <si>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</si>
  <si>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</si>
  <si>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</si>
  <si>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</si>
  <si>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</si>
  <si>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</si>
  <si>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</si>
  <si>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</si>
  <si>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</si>
  <si>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</si>
  <si>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</si>
  <si>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</si>
  <si>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</si>
  <si>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</si>
  <si>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</si>
  <si>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</si>
  <si>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</si>
  <si>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</si>
  <si>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</si>
  <si>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</si>
  <si>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</si>
  <si>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</si>
  <si>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</si>
  <si>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</si>
  <si>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</si>
  <si>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</si>
  <si>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</si>
  <si>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</si>
  <si>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</si>
  <si>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</si>
  <si>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</si>
  <si>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</si>
  <si>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</si>
  <si>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</si>
  <si>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</si>
  <si>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</si>
  <si>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</si>
  <si>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</si>
  <si>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</si>
  <si>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</si>
  <si>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</si>
  <si>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</si>
  <si>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</si>
  <si>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</si>
  <si>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</si>
  <si>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</si>
  <si>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</si>
  <si>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</si>
  <si>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</si>
  <si>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</si>
  <si>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</si>
  <si>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</si>
  <si>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</si>
  <si>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</si>
  <si>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</si>
  <si>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</si>
  <si>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</si>
  <si>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</si>
  <si>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</si>
  <si>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</si>
  <si>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</si>
  <si>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</si>
  <si>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CONTRIBUCIÓN ACCESO EFECTIVO DE LAS MUJERES A LA JUSTICIA CON ENFOQUE DE GÉNERO Y DE LA RUTA INTEGRAL DE ATENCIÓN PARA EL ACCESO A LA JUSTICIA DE LAS MUJERES EN BOGOTÁ</t>
  </si>
  <si>
    <t>INSPIRAR CONFIANZA Y LEGITIMIDAD PARA VIVIR SIN MIEDO Y SER EPICENTRO DE CULTURA CIUDADANA, PAZ Y RECONCILIACIÓN</t>
  </si>
  <si>
    <t>Reducir la aceptación cultural e institucional del machismo y las violencias contra las mujeres y garantizar el acceso efectivo a la justicia</t>
  </si>
  <si>
    <t>Más mujeres viven una vida libre de violencias, se sienten seguras y acceden con  confianza  al  sistema de justicia</t>
  </si>
  <si>
    <t>Realizar a 39.000 mujeres, orientaciones y asesorías socio jurídicas través de Casas de Justicia y escenarios de fiscalías (CAPIV, CAVIF y CAIVAS) y Sede</t>
  </si>
  <si>
    <t>Realizar a 39000 mujeres, orientaciones y asesorías socio jurídicas través de Casas de Justicia y escenarios de fiscalías (CAPIV, CAVIF y CAIVAS) y Sede</t>
  </si>
  <si>
    <t>1. Brindar los servcios de orientacion y/o asesoria jurídica al 100% de las mujeres que demandan de estos servicios de la SDMujer en escenarios de fiscalia (Caivas, Capiv)</t>
  </si>
  <si>
    <t>2. Brindar los servcios de orientacion y/o asesoria jurídica al 100% de las mujeres que demandan de estos servicios de la SDMujer en Casas de justicia que no tiene implementada la ruta integral</t>
  </si>
  <si>
    <t>3. Brindar los servcios de orientacion y/o asesoria jurídica al 100% de las mujeres que demandan de estos servicios de la SDMujer en casas de justicia con Ruta Integral</t>
  </si>
  <si>
    <t>Ejercer a 3900 casos nuevos asignados por Comité de Enlaces representacíón jurídica.</t>
  </si>
  <si>
    <t>4. Iniciar la representación judicial y/o administrativa de casos nuevos</t>
  </si>
  <si>
    <t>Realizar atención en 7 Casas de Justicia con ruta integral</t>
  </si>
  <si>
    <t>Realizar seguimiento al 100% de los casos que se atienden en 7 Casas de Justicia con ruta integral.</t>
  </si>
  <si>
    <t>Brindar en 5 URI priorizadas atención psicojurídica a mujeres víctimas de violencia.</t>
  </si>
  <si>
    <t>Presentar 4 iniciativas a favor del derecho a una vida libre de violencias y acceso a la justicia para las mujeres</t>
  </si>
  <si>
    <t>Presentar 4 iniciativas a favor del derecho a una vida libre de violencias y acceso a la justicia para las mujeres ante las instancias pertinentes</t>
  </si>
  <si>
    <t>5. Brindar en 7 casas de justicia con ruta integral los servicios de la SDMujer</t>
  </si>
  <si>
    <t>6. Brindar los servcios de acompañamiento psicosocial al 100% de las mujeres que demandan de estos servicios de la SDMujer en Casas de justicia con ruta integral</t>
  </si>
  <si>
    <t>7. Realizar las acciones para dinamizar los servicios en Casas de Justicia con Ruta Integral</t>
  </si>
  <si>
    <t>8. Realizar seguimiento de acuerdo con los criterios establecidos por la SDMujer a las mujeres que reciben atención en Casas de justicia con ruta integral.</t>
  </si>
  <si>
    <t>9. Realizar seguimiento a las activaciones de ruta realizadas por las dinamizadoras en ruta integral.</t>
  </si>
  <si>
    <t>10. Brindar en 5 URI priorizadas atención psicojurídica a mujeres víctimas de violencia.</t>
  </si>
  <si>
    <t>11. Brindar los servcios de orientacion y/o asesoria jurídica al 100% de las mujeres que demandan de estos servicios de la SDMujer en las URI priorizadas</t>
  </si>
  <si>
    <t>12. Brindar los servcios de acompañamiento psicosocial al 100% de las mujeres que demandan de estos servicios de la SDMujer en las URI priorizadas</t>
  </si>
  <si>
    <t>13. Presentar 1 iniciativa a favor del derecho a una vida libre de violencias y acceso a la justicia para las mujeres ante las instancias pertinentes</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</si>
  <si>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</si>
  <si>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Implementar una estrategia semi permanente para la protección de las mujeres víctimas de violencia y su acceso a la justicia en 5 Unidades de Reacción Inmediata -  URI de la Fiscalía General de la Nación y articulada a la línea  123 y Línea púrpura</t>
  </si>
  <si>
    <t>Iniciar la representación judicial y/o administrativa de 3900 casos nuevos</t>
  </si>
  <si>
    <t>Contribuir con la divulgación en las temáticas de derechos de las mujeres, acceso a la justicia y enfoque de género y/o realizar sensibilizaciones en género, justicia y derecho en los espacios concertados (inter o intrainstitucional; universidades, etc)</t>
  </si>
  <si>
    <t>Realizar atención sicosocial a las mujeres que demandan de estos servicios de la SDMujer en Casas de justicia con ruta integral</t>
  </si>
  <si>
    <t>Realizar divulgación de los servicios de la Sdmujer en Casas de Justicia con Ruta Integral</t>
  </si>
  <si>
    <t>Realizar atención sicosocial a las mujeres que demandan de estos servicios de la SDMujer en las Unidades de Reacción Inmediata</t>
  </si>
  <si>
    <t>Realizar atención jurídica a las mujeres que demandan de estos servicios de la SDMujer en las Unidades de Reacción Inmediata</t>
  </si>
  <si>
    <t>N/A</t>
  </si>
  <si>
    <t>mensual</t>
  </si>
  <si>
    <t xml:space="preserve">Participar en espacios de articulación intrainstitucional  e interinstitucional, en el marco de Justicia de Género. </t>
  </si>
  <si>
    <t>trimestral</t>
  </si>
  <si>
    <t>semestral</t>
  </si>
  <si>
    <t>Nombre: Sandra Calderón / María del Pilar Duarte</t>
  </si>
  <si>
    <t>Cargo: Contratista Instrumentos de Planeación // Contratista Seguimiento financiero</t>
  </si>
  <si>
    <t>Nombre: CATALINA PUERTA VELASQUEZ</t>
  </si>
  <si>
    <t>Cargo: LIDERESA TECNICA PROYECTO INVERSIÓN</t>
  </si>
  <si>
    <t>Se contabilizan las mujeres que acuden a estos espacios a recibir atención; solo se cuentan una vez en la vigencia, es decir que si la mujer acuede por ejemplo en 3 ocasiones, no importa el punto de atención se entiendo como una mujer que recibio los servicios.</t>
  </si>
  <si>
    <t>Responsable instrumentos de planeación</t>
  </si>
  <si>
    <t>Referencia ultimo numero de URI con servicios de la Sdmujer</t>
  </si>
  <si>
    <t>Se contabilizan las atenciones reportadas como REPRESENTACIÓN en el simisional, mensualmente</t>
  </si>
  <si>
    <t>Ultimo numero de URI con servicios de la Sdmujer</t>
  </si>
  <si>
    <t>Sumatoria de casos de represenación registrados</t>
  </si>
  <si>
    <t>mujeres atendidas con perspectiva de género y derechos de las mujeres a través de Casas de Justicia y espacios de atención integral de la Fiscalía (CAPIV, CAIVAS)</t>
  </si>
  <si>
    <t>URIs con estrategia de atención implementada.</t>
  </si>
  <si>
    <t>Casos con representación iniciada por el equipo de litigio de la sdmujer.</t>
  </si>
  <si>
    <t>mujeres atendidas en casas de justicia con ruta intregral en el servicio sicosocial</t>
  </si>
  <si>
    <t>mujeres atendidas en URI en el servicio juridico</t>
  </si>
  <si>
    <t>mujeres atendidas en URI en el servicio sicosocial</t>
  </si>
  <si>
    <t>Servicios de la sdmujer divulgados en el marco de la Ruta integral</t>
  </si>
  <si>
    <t>Se suman las divulgaciones realizadas por las dinamizadoras, en cada una de las casas de justicia con ruta integral</t>
  </si>
  <si>
    <t>sumatoria de mujeres (se eliminan duplicados) que reciben atención sicosocial  en cualquiera de estos espacios. (No se cuentan seguimientos)</t>
  </si>
  <si>
    <t>Sumatoria de mujeres (se eliminan duplicados) que acudan por primera vez a cualquiera de estos espacios.</t>
  </si>
  <si>
    <t>Sumatoria de mujeres (se eliminan duplicados) que reciben atención sicosocial  en cualquiera de estos espacios. (No se cuentan seguimientos)</t>
  </si>
  <si>
    <t>Equipo nivel central</t>
  </si>
  <si>
    <t>Responsable nivel central</t>
  </si>
  <si>
    <t>(Número de divulgaciones de servicios realizadas / Número de divulgaciones programadas) * 100</t>
  </si>
  <si>
    <t>(Número de divulgaciones de temáticas realizadas / Número de divulgaciones programadas) * 100</t>
  </si>
  <si>
    <t>Suma las divulgaciones en temáticas de derechos de las mujeres, realizadas en espacios como las charlas de difusión, y publicación de boletinas del comité técnico de representación</t>
  </si>
  <si>
    <t>Temáticas de derechos de las mujeres divulgados</t>
  </si>
  <si>
    <t>(Número de comités + reuniones de articulación en los que se participa /Número de comités  + reuniones de espacios de articulación programados)*100</t>
  </si>
  <si>
    <t>Espacios de articulación intrainstitucional  e interinstitucional, en el marco de Justicia de Género realizados</t>
  </si>
  <si>
    <t>Suma los comités directivos de justicia de género, las reuniones de articulación con Fiscalía, Secretaría de Seguridad, entre otros.</t>
  </si>
  <si>
    <t>Sumatoria de mujeres (se eliminan duplicados) que acuden a estos servicios en URI</t>
  </si>
  <si>
    <t>Realizar seguimiento a las mujeres que se les activó ruta servicios sociales, realizadas en el marco de la ruta integral.</t>
  </si>
  <si>
    <t>Mujeres con seguimiento a las activaciones de ruta, realizado.</t>
  </si>
  <si>
    <t>Sumatoria de mujeres (se eliminan duplicados) que registran seguimiento para las activiaciones de ruta realizadas.</t>
  </si>
  <si>
    <t>sumatoria de mujeres (se eliminan duplicados) que reciben atención jurídica  en cualquiera de estos espacios. (No se cuentan seguimientos)</t>
  </si>
  <si>
    <t>referencia el numero de mujeres que registran seguimiento para las activiaciones de ruta realizadas. Se contabiliza solo una vez a la mujer, indpendientemente si se ha registrado varia activaciones.</t>
  </si>
  <si>
    <t>https://secretariadistritald-my.sharepoint.com/:f:/g/personal/scalderon_sdmujer_gov_co/Et6atiu8WrFPt0IqSraA9ZsBlYYzHQhBvGM8_rVrc1Y5CA?e=2QK9c2</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</si>
  <si>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</si>
  <si>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 xml:space="preserve">Las mujeres pueden acceder al servicio gratuito de representación jurídica, siempre que cumplan con los criterios establecidos, favoreciendo el acceso a la justicia y el restablecimiento de sus derechos o de sus familias en caso de feminicidio. </t>
  </si>
  <si>
    <t>Las mujeres se benefician con la implementación de la Ruta Integral en las Casas de Justicia, al poder acceder a atenciones socio jurídicas de orientación y asesoría especializadas, realizadas con enfoque de género y de derecho de las mujeres; adicionalmente, en los casos que lo requirieran pueden acceder al acompañamiento psicosocial con el objetivo de fortalecer en el marco de la estrategia de justicia de género, los esquemas de atención, acompañamiento y seguimiento psicosocial a mujeres víctimas de diferentes tipos de violencias basadas en género, entendiendo que dichas situaciones afectan, limitan o disminuyen sus contextos de vida. Favoreciendo así, el acceso, la adherencia y permanencia en la ruta de administración de justicia, facilitando un acceso efectivo que contribuya a garantizar la validación y el reconocimiento de sus derechos y la posible transformación de sus realidades.</t>
  </si>
  <si>
    <t>Las mujeres se benefician con la implementación de la estrategia de atención en URI, al recibir atención con abordaje psicojurídico, asistencia técnico legal y psicojurídica,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 relacionados con la denuncia, inicio de investigación, implementación de actos urgentes, solicitudes y otorgamiento medidas de protección, realización audiencias preliminares, actos de investigación y judicialización llevados a cabo en las Unidades de Reacción Inmediata (URI).</t>
  </si>
  <si>
    <t>Las ciudadanas se benefician al contar con el acompañamiento de las abogadas de ruta integral y litigio para el seguimiento de los casos que tienen asignada abogada de representación, así como para casos con acompañamiento psicosocial.</t>
  </si>
  <si>
    <t>El retraso de la meta es ocasionado porque aun no se ha culminado con los trámites precontractuales del equipo de profesionales que brindan atención jurídica en los espacios institucionales.  Se tiene proyectado contar con el 100% del equipo contratado finalizando febrero 2024.</t>
  </si>
  <si>
    <t>El retraso de la meta es ocasionado porque aun no se ha culminado con los trámites precontractuales del equipo de profesionales que brindan atención jurídica enlas URI.  Se tiene proyectado contar con el 100% del equipo contratado finalizando febrero 2024.</t>
  </si>
  <si>
    <t>Acumulado mujeres 7672-2024
https://secretariadistritald-my.sharepoint.com/:f:/g/personal/scalderon_sdmujer_gov_co/Et6atiu8WrFPt0IqSraA9ZsBlYYzHQhBvGM8_rVrc1Y5CA?e=2QK9c2</t>
  </si>
  <si>
    <t>Acumulado mujeres 7672-2024 y memorando 004827
https://secretariadistritald-my.sharepoint.com/:f:/g/personal/scalderon_sdmujer_gov_co/Et6atiu8WrFPt0IqSraA9ZsBlYYzHQhBvGM8_rVrc1Y5CA?e=2QK9c2</t>
  </si>
  <si>
    <t>En enero se registran 31 seguimientos sociojurídicos a mujeres atendidas en las casas de justicia con ruta integral y  5 seguimientos psicosociales</t>
  </si>
  <si>
    <t>No se cuenta con todo el personal contratado</t>
  </si>
  <si>
    <t>En enero se contó con profesional psicosocial en casa de justicia Bosa Campo Verde, realizando 40 atenciones.</t>
  </si>
  <si>
    <t>Dentro del periodo se avanzó en los trámites precontractuales del equipo de profesionales que brindan atención jurídica en los espacios institucionales. Se realizó atención en 6 Casas de Justicia.</t>
  </si>
  <si>
    <t>Dentro del periodo se avanzó en los trámites precontractuales del equipo de profesionales que brindan atención jurídica en los espacios institucionales. Se realizó atención en 6 Casas de Justicia, brindando atención por primera vez a 105 mujeres.</t>
  </si>
  <si>
    <t>Se continúa avanzando en los trámites contractuales, se tiene proyectado contar con el 100% del equipo contratado finalizando febrero 2024.</t>
  </si>
  <si>
    <t>El avance en este mes refleja las acciones y gestiones adelantadas para avanzar en los trámites contractuales de las profesionales en los puntos de Caivas, Capiv. Se tiene proyectado contar con el 100% del equipo contratado finalizando febrero 2024.</t>
  </si>
  <si>
    <t>El avance en este mes refleja las acciones y gestiones adelantadas para avanzar en los trámites contractuales de las profesionales en los puntos de Casas de justicia sin ruta integral. Se tiene proyectado contar con el 100% del equipo contratado finalizando febrero 2024.</t>
  </si>
  <si>
    <t>Al fiinalizar enero se cuenta con la contratación de 12 abogadas para los servicios en casas de justicia con ruta integral. Se continúa avanzando en los trámites contractuales, se tiene proyectado contar con el 100% del equipo contratado finalizando febrero 2024.</t>
  </si>
  <si>
    <t>El equipo de abogadas de litigio durante enero asistieron a 138 audiencias programadas de procesos que se encuentran activos.
En este mes no se programaron sesiones del Comité técnico de representación jurídica, para asiganción de nuevos procesos de representación. El caso nuevo corresponde a un caso asignado en 2023, que tenía audiencia para enero 2024 por incumplimiento de medida de protección.</t>
  </si>
  <si>
    <t>El equipo de abogadas de litigio durante enero asistieron a 138 audiencias programadas de procesos que se encuentran activos.
En este mes no se programaron sesiones del Comité técnico de representación jurídica, para asignación de nuevos procesos de representación. El caso nuevo corresponde a un caso asignado en 2023, que tenía audiencia para enero 2024 por incumplimiento de medida de protección.</t>
  </si>
  <si>
    <t>En diciembre no se realizaron sesiones de Comité técnico de representación jurídica, de acuerdo con la programación establecida en memorando 3-2023-004827 que indica: "dado el inicio de la vacancia judicial, el cierre de la vigencia 2023 y el inicio de la vigencia 2024, se hace necesario suspender el escalonamiento de casos para el servicio de representación jurídica ante el Comité Técnico de Representación Jurídica desde el 22 de noviembre de 2023 hasta el treinta y uno (31) de enero de 2024". Las sesiones semanales del comité iniciarán a partir de febrero 2024.</t>
  </si>
  <si>
    <t>En enero se dio servicio de atencion jurídica en 5 Casas de Justicia con Ruta Integral: Ciudad Bolívar, Barrios Unidos, Fontibón, Kennedy y Suba Ciudad Jardín. Con 102 mujeres atendidas. Y en atención psicosocial en casa de justicia Bosa Campo Verde, realizando 40 atenciones.</t>
  </si>
  <si>
    <t xml:space="preserve">En enero se dio servicio de atencion jurídica en 5 Casas de Justicia con Ruta Integral: Ciudad Bolívar, Barrios Unidos, Fontibón, Kennedy y Suba Ciudad Jardín. Con 102 mujeres atendidas. Y en atención psicosocial en casa de justicia Bosa Campo Verde, realizando 40 atenciones
</t>
  </si>
  <si>
    <t>El retraso de la meta es ocasionado porque aun no se han culminado los trámites precontractuales del equipo de profesionales que brindan atención psicojurídica en los espacios institucionales. Se tiene proyectado contar con el 100% del equipo contratado finalizando febrero 2024.</t>
  </si>
  <si>
    <t>El avance en este mes refleja las acciones y gestiones adelantadas para avanzar en los trámites contractuales de las 7 profesionales dinamizadoras en los puntos de Casas de justicia con ruta integral. Se tiene proyectado contar con el 100% del equipo contratado finalizando febrero 2024.</t>
  </si>
  <si>
    <t>En enero se contó con profesional psicosocial en casa de justicia Bosa Campo Verde, realizando 40 atenciones.
El avance en este mes refleja las acciones y gestiones adelantadas para avanzar en los trámites contractuales de las 7 profesionales psicosociales y coordinadora del equipo psicosocial en los puntos de Casas de justicia con ruta integral. Se tiene proyectado contar con el 100% del equipo contratado finalizando febrero 2024.</t>
  </si>
  <si>
    <t>En enero se dio servicio de atención en 5 Casas de Justicia con Ruta Integral: Ciudad Bolívar, Barrios Unidos, Fontibón, Kennedy y Suba Ciudad Jardín.
El retraso de la meta es ocasionado porque aun no se ha culminado con los trámites precontractuales del equipo de profesionales que brindan atención jurídica en los espacios institucionales.  Se tiene proyectado contar con el 100% del equipo contratado finalizando febrero 2024.</t>
  </si>
  <si>
    <t>En enero se dio seguimiento a mujeres con atención en 6 Casas de Justicia con Ruta Integral: Ciudad Bolívar, Barrios Unidos, Fontibón, Kennedy y Suba Ciudad Jardín. Se registran 31 seguimientos juridicos efectivos y 5 psicosociales.</t>
  </si>
  <si>
    <t>En enero se dio seguimiento a mujeres con atención en 5 Casas de Justicia con Ruta Integral: Ciudad Bolívar, Barrios Unidos, Fontibón, Kennedy y Suba Ciudad Jardín. Se registran 31 seguimientos efectivos.</t>
  </si>
  <si>
    <t xml:space="preserve">El avance en este mes refleja las acciones y gestiones adelantadas para avanzar en los trámites contractuales de las profesionales jurídicas del equipo para las 5 Unidades de Reacción Inmediata. </t>
  </si>
  <si>
    <t>El avance en este mes refleja las acciones y gestiones adelantadas para avanzar en los trámites contractuales de las profesionales jurídicas del equipo en para las 5 Unidades de Reacción Inmediata. Se tiene proyectado contar con el 100% del equipo contratado finalizando febrero 2024.</t>
  </si>
  <si>
    <t>El avance en este mes refleja las acciones y gestiones adelantadas para avanzar en los trámites contractuales de las abogadas del equipo en para las 5 Unidades de Reacción Inmediata. Se tiene proyectado contar con el 100% del equipo contratado finalizando febrero 2024.</t>
  </si>
  <si>
    <t>En enero las profesionales psicosociales realizaron 154 seguimientos. El avance en este mes refleja las acciones y gestiones adelantadas para avanzar en los trámites contractuales de las profesionales psicosociales del equipo en para las 5 Unidades de Reacción Inmediata. Se tiene proyectado contar con el 100% del equipo contratado finalizando febrero 2024.</t>
  </si>
  <si>
    <t xml:space="preserve">Cargo: GERENTA PROYECTO DE INVERSIÓN (E) </t>
  </si>
  <si>
    <t>Nombre: MARCELA ENCISO GAITÁN</t>
  </si>
  <si>
    <t>Articuladoras URI</t>
  </si>
  <si>
    <t>Articuladora equipo Sicosocial</t>
  </si>
  <si>
    <t>Articuladoras equipos de Litigio</t>
  </si>
  <si>
    <t>Articuladora Dinamizadoras</t>
  </si>
  <si>
    <t>Articuladora equipo psicosocial</t>
  </si>
  <si>
    <t xml:space="preserve">El avance en este mes refleja las acciones y gestiones adelantadas para avanzar en los trámites contractuales de las profesionales jurídicas del equipo en para las 5 Unidades de Reacción Inmediata. </t>
  </si>
  <si>
    <t>El equipo de abogadas de litigio durante enero asistieron a 140 audiencias programadas de procesos que se encuentran activos.
En este mes no se programaron sesiones del Comité técnico de representación jurídica, para asignación de nuevos procesos de representación. El caso nuevo corresponde a un caso asignado en 2023, que tenía audiencia para enero 2024 por incumplimiento de medida de protección.</t>
  </si>
  <si>
    <t>No se presentaron avances en el periodo reportado</t>
  </si>
  <si>
    <t>Nombre: Carlos Alfonso Gaitán Sánchez</t>
  </si>
  <si>
    <t>Cargo: Jefe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</si>
</sst>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indexed="8"/>
      <name val="Tahoma"/>
      <family val="2"/>
    </font>
    <font>
      <sz val="9"/>
      <color indexed="8"/>
      <name val="Tahoma"/>
      <family val="2"/>
    </font>
    <font>
      <sz val="10"/>
      <name val="Times New Roman"/>
      <family val="1"/>
    </font>
    <font>
      <sz val="9"/>
      <name val="Times New Roman"/>
      <family val="1"/>
    </font>
    <font>
      <b/>
      <sz val="11"/>
      <color indexed="8"/>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4">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cellStyleXfs>
  <cellXfs count="402">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72" fontId="9" fillId="0" borderId="1" xfId="10" applyNumberFormat="1" applyFont="1" applyBorder="1" applyAlignment="1">
      <alignment vertical="center" wrapText="1"/>
    </xf>
    <xf numFmtId="172" fontId="0" fillId="0" borderId="0" xfId="0" applyNumberFormat="1" applyAlignment="1">
      <alignment vertical="center"/>
    </xf>
    <xf numFmtId="169" fontId="18" fillId="0" borderId="6" xfId="10" applyFont="1" applyBorder="1" applyAlignment="1">
      <alignment vertical="center"/>
    </xf>
    <xf numFmtId="9" fontId="9" fillId="0" borderId="3" xfId="22" applyNumberFormat="1" applyFont="1" applyBorder="1" applyAlignment="1">
      <alignment horizontal="center" vertical="center" wrapText="1"/>
    </xf>
    <xf numFmtId="1" fontId="9" fillId="10" borderId="5" xfId="3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0" fontId="30" fillId="0" borderId="6" xfId="0" applyFont="1" applyBorder="1" applyAlignment="1">
      <alignment vertical="center" wrapText="1"/>
    </xf>
    <xf numFmtId="0" fontId="30" fillId="0" borderId="11" xfId="0" applyFont="1" applyBorder="1" applyAlignment="1">
      <alignment horizontal="left" vertical="center" wrapText="1"/>
    </xf>
    <xf numFmtId="0" fontId="41" fillId="0" borderId="39" xfId="0" applyFont="1" applyBorder="1" applyAlignment="1">
      <alignment vertical="center" wrapText="1"/>
    </xf>
    <xf numFmtId="0" fontId="41" fillId="0" borderId="4" xfId="0" applyFont="1" applyBorder="1" applyAlignment="1">
      <alignment horizontal="left" vertical="center" wrapText="1"/>
    </xf>
    <xf numFmtId="0" fontId="8" fillId="0" borderId="3" xfId="22" applyFont="1" applyBorder="1" applyAlignment="1">
      <alignment horizontal="center" vertical="center" wrapText="1"/>
    </xf>
    <xf numFmtId="0" fontId="42" fillId="0" borderId="4" xfId="0" applyFont="1" applyBorder="1" applyAlignment="1">
      <alignment horizontal="left" vertical="center" wrapText="1"/>
    </xf>
    <xf numFmtId="0" fontId="9" fillId="13" borderId="40" xfId="22" applyFont="1" applyFill="1" applyBorder="1" applyAlignment="1">
      <alignment horizontal="center" vertical="center" wrapText="1"/>
    </xf>
    <xf numFmtId="0" fontId="9" fillId="10" borderId="5" xfId="22" applyFont="1" applyFill="1" applyBorder="1" applyAlignment="1">
      <alignment horizontal="center" vertical="center" wrapText="1"/>
    </xf>
    <xf numFmtId="9" fontId="8" fillId="10" borderId="5" xfId="30" applyFont="1" applyFill="1" applyBorder="1" applyAlignment="1" applyProtection="1">
      <alignment horizontal="center" vertical="center" wrapText="1"/>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0" fontId="9" fillId="13" borderId="49" xfId="22" applyFont="1" applyFill="1" applyBorder="1" applyAlignment="1">
      <alignment vertical="center" wrapText="1"/>
    </xf>
    <xf numFmtId="0" fontId="9" fillId="13" borderId="51" xfId="22" applyFont="1" applyFill="1" applyBorder="1" applyAlignment="1">
      <alignment vertical="center" wrapText="1"/>
    </xf>
    <xf numFmtId="0" fontId="9" fillId="13" borderId="53" xfId="22" applyFont="1" applyFill="1" applyBorder="1" applyAlignment="1">
      <alignment vertical="center" wrapText="1"/>
    </xf>
    <xf numFmtId="0" fontId="9" fillId="13" borderId="43" xfId="22" applyFont="1" applyFill="1" applyBorder="1" applyAlignment="1">
      <alignment vertical="center" wrapText="1"/>
    </xf>
    <xf numFmtId="0" fontId="9" fillId="13" borderId="39" xfId="22" applyFont="1" applyFill="1" applyBorder="1" applyAlignment="1">
      <alignment vertical="center" wrapText="1"/>
    </xf>
    <xf numFmtId="0" fontId="9" fillId="13" borderId="69"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1" xfId="22" applyFont="1" applyFill="1" applyBorder="1" applyAlignment="1">
      <alignment horizontal="center" vertical="center" wrapText="1"/>
    </xf>
    <xf numFmtId="172" fontId="18" fillId="0" borderId="28" xfId="10" applyNumberFormat="1" applyFont="1" applyBorder="1" applyAlignment="1">
      <alignment vertical="center"/>
    </xf>
    <xf numFmtId="172" fontId="18" fillId="0" borderId="13" xfId="10" applyNumberFormat="1" applyFont="1" applyFill="1" applyBorder="1" applyAlignment="1">
      <alignment vertical="center"/>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60" xfId="22" applyNumberFormat="1" applyFont="1" applyBorder="1" applyAlignment="1">
      <alignment horizontal="center"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2" fontId="8" fillId="0" borderId="13" xfId="22" applyNumberFormat="1" applyFont="1" applyBorder="1" applyAlignment="1">
      <alignment vertical="center" wrapText="1"/>
    </xf>
    <xf numFmtId="9" fontId="8" fillId="0" borderId="17" xfId="28" applyFont="1" applyFill="1" applyBorder="1" applyAlignment="1" applyProtection="1">
      <alignment horizontal="center" vertical="center" wrapText="1"/>
    </xf>
    <xf numFmtId="9" fontId="8" fillId="0" borderId="4" xfId="28" applyFont="1" applyFill="1" applyBorder="1" applyAlignment="1" applyProtection="1">
      <alignment horizontal="center" vertical="center" wrapText="1"/>
    </xf>
    <xf numFmtId="2" fontId="8" fillId="9" borderId="58" xfId="22" applyNumberFormat="1" applyFont="1" applyFill="1" applyBorder="1" applyAlignment="1">
      <alignment horizontal="left" vertical="center" wrapText="1"/>
    </xf>
    <xf numFmtId="2" fontId="8" fillId="9" borderId="18" xfId="22" applyNumberFormat="1" applyFont="1" applyFill="1" applyBorder="1" applyAlignment="1">
      <alignment horizontal="left" vertical="center" wrapText="1"/>
    </xf>
    <xf numFmtId="9" fontId="8" fillId="0" borderId="19" xfId="28" applyFont="1" applyFill="1" applyBorder="1" applyAlignment="1" applyProtection="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14" xfId="22" applyNumberFormat="1" applyFont="1" applyBorder="1" applyAlignment="1">
      <alignmen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2" fontId="8" fillId="0" borderId="6" xfId="22" applyNumberFormat="1" applyFont="1" applyBorder="1" applyAlignment="1">
      <alignment horizontal="center" vertical="center" wrapText="1"/>
    </xf>
    <xf numFmtId="0" fontId="43" fillId="0" borderId="53" xfId="0" applyFont="1" applyBorder="1" applyAlignment="1">
      <alignment horizontal="center" vertical="center"/>
    </xf>
    <xf numFmtId="0" fontId="43" fillId="0" borderId="54" xfId="0" applyFont="1" applyBorder="1" applyAlignment="1">
      <alignment horizontal="center" vertical="center"/>
    </xf>
    <xf numFmtId="9" fontId="8" fillId="0" borderId="8" xfId="22" applyNumberFormat="1" applyFont="1" applyBorder="1" applyAlignment="1">
      <alignment horizontal="center" vertical="center" wrapText="1"/>
    </xf>
    <xf numFmtId="9" fontId="8" fillId="0" borderId="11" xfId="22" applyNumberFormat="1" applyFont="1" applyBorder="1" applyAlignment="1">
      <alignment horizontal="center" vertical="center" wrapText="1"/>
    </xf>
    <xf numFmtId="9" fontId="9" fillId="0" borderId="19" xfId="22" applyNumberFormat="1" applyFont="1" applyBorder="1" applyAlignment="1">
      <alignment horizontal="center"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9" fontId="30" fillId="0" borderId="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2" fontId="8" fillId="0" borderId="23" xfId="22" applyNumberFormat="1" applyFont="1" applyBorder="1" applyAlignment="1">
      <alignment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60" xfId="22" applyNumberFormat="1" applyFont="1" applyBorder="1" applyAlignment="1">
      <alignment horizontal="center" vertical="center" wrapText="1"/>
    </xf>
    <xf numFmtId="9" fontId="30" fillId="0" borderId="16" xfId="30" applyFont="1" applyFill="1" applyBorder="1" applyAlignment="1" applyProtection="1">
      <alignment horizontal="center" vertical="center" wrapText="1"/>
    </xf>
    <xf numFmtId="9" fontId="30" fillId="0" borderId="28" xfId="30" applyFont="1" applyFill="1" applyBorder="1" applyAlignment="1" applyProtection="1">
      <alignment horizontal="center" vertical="center" wrapText="1"/>
    </xf>
    <xf numFmtId="0" fontId="30" fillId="0" borderId="6" xfId="0" applyFont="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0" borderId="6" xfId="0" applyFont="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7" xfId="0"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topLeftCell="A30" zoomScale="80" zoomScaleNormal="80" workbookViewId="0">
      <selection activeCell="A45" sqref="A45:A4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21.42578125" style="2" customWidth="1"/>
    <col min="30" max="30" width="19.42578125" style="2" customWidth="1"/>
    <col min="31" max="31" width="20.42578125" style="2" customWidth="1"/>
    <col min="32" max="32" width="22.85546875" style="2" customWidth="1"/>
    <col min="33" max="33" width="18.42578125" style="2" bestFit="1" customWidth="1"/>
    <col min="34" max="34" width="17.85546875" style="2" bestFit="1"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t="s">
        <v>20</v>
      </c>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46" t="s">
        <v>350</v>
      </c>
      <c r="P9" s="247"/>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4" s="16" customFormat="1" ht="37.5" customHeight="1" thickBot="1" x14ac:dyDescent="0.3">
      <c r="A17" s="227" t="s">
        <v>15</v>
      </c>
      <c r="B17" s="228"/>
      <c r="C17" s="279" t="s">
        <v>356</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4"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4" ht="32.1" customHeight="1" thickBot="1" x14ac:dyDescent="0.3">
      <c r="A21" s="136">
        <v>40726122</v>
      </c>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4" ht="32.1" customHeight="1" x14ac:dyDescent="0.25">
      <c r="A22" s="153" t="s">
        <v>36</v>
      </c>
      <c r="B22" s="104">
        <f>25868592+6910485</f>
        <v>32779077</v>
      </c>
      <c r="C22" s="105">
        <v>6910485</v>
      </c>
      <c r="D22" s="105">
        <v>1036560</v>
      </c>
      <c r="E22" s="105"/>
      <c r="F22" s="105"/>
      <c r="G22" s="105"/>
      <c r="H22" s="105"/>
      <c r="I22" s="105"/>
      <c r="J22" s="105"/>
      <c r="K22" s="105"/>
      <c r="L22" s="105"/>
      <c r="M22" s="105"/>
      <c r="N22" s="105">
        <f>SUM(B22:M22)</f>
        <v>40726122</v>
      </c>
      <c r="O22" s="106"/>
      <c r="P22" s="156" t="s">
        <v>37</v>
      </c>
      <c r="Q22" s="104">
        <v>1238578967</v>
      </c>
      <c r="R22" s="105"/>
      <c r="S22" s="105"/>
      <c r="T22" s="105"/>
      <c r="U22" s="105"/>
      <c r="V22" s="105"/>
      <c r="W22" s="105"/>
      <c r="X22" s="105">
        <v>767966033</v>
      </c>
      <c r="Y22" s="105"/>
      <c r="Z22" s="105"/>
      <c r="AA22" s="105"/>
      <c r="AB22" s="105"/>
      <c r="AC22" s="105">
        <f>SUM(Q22:AB22)</f>
        <v>2006545000</v>
      </c>
      <c r="AE22" s="106"/>
      <c r="AF22" s="1"/>
      <c r="AG22" s="137">
        <f>+N22+'Metas 2 Representacion juridica'!N22+'Metas 4 Ruta integral'!N22+'Meta5 Seguimiento RutaIntegral'!N22+'Meta 6 URI'!N22+'Meta 8 Ini_Regulatoria'!N22</f>
        <v>156441789</v>
      </c>
      <c r="AH22" s="137">
        <f>+AC22+'Metas 2 Representacion juridica'!AC22+'Metas 4 Ruta integral'!AC22+'Meta5 Seguimiento RutaIntegral'!AC22+'Meta 6 URI'!AC22+'Meta 8 Ini_Regulatoria'!AC22</f>
        <v>11026000000</v>
      </c>
    </row>
    <row r="23" spans="1:34" ht="32.1" customHeight="1" x14ac:dyDescent="0.25">
      <c r="A23" s="154" t="s">
        <v>38</v>
      </c>
      <c r="B23" s="83"/>
      <c r="C23" s="82"/>
      <c r="D23" s="82"/>
      <c r="E23" s="82"/>
      <c r="F23" s="82"/>
      <c r="G23" s="82"/>
      <c r="H23" s="82"/>
      <c r="I23" s="82"/>
      <c r="J23" s="82"/>
      <c r="K23" s="82"/>
      <c r="L23" s="82"/>
      <c r="M23" s="82"/>
      <c r="N23" s="82">
        <f>SUM(B23:M23)</f>
        <v>0</v>
      </c>
      <c r="O23" s="84" t="str">
        <f>IFERROR(N23/(SUMIF(B23:M23,"&gt;0",B22:M22))," ")</f>
        <v xml:space="preserve"> </v>
      </c>
      <c r="P23" s="157" t="s">
        <v>39</v>
      </c>
      <c r="Q23" s="83">
        <v>116350000</v>
      </c>
      <c r="R23" s="82"/>
      <c r="S23" s="82"/>
      <c r="T23" s="82"/>
      <c r="U23" s="82"/>
      <c r="V23" s="82"/>
      <c r="W23" s="82"/>
      <c r="X23" s="82"/>
      <c r="Y23" s="82"/>
      <c r="Z23" s="82"/>
      <c r="AA23" s="82"/>
      <c r="AB23" s="82"/>
      <c r="AC23" s="82">
        <f>SUM(Q23:AB23)</f>
        <v>116350000</v>
      </c>
      <c r="AD23" s="82">
        <f>AC23/SUM(Q22:V22)</f>
        <v>9.3938297920410266E-2</v>
      </c>
      <c r="AE23" s="84">
        <f>AC23/AC22</f>
        <v>5.7985243291329126E-2</v>
      </c>
      <c r="AF23" s="1"/>
      <c r="AG23" s="137">
        <f>+N23+'Metas 2 Representacion juridica'!N23+'Metas 4 Ruta integral'!N23+'Meta5 Seguimiento RutaIntegral'!N23+'Meta 6 URI'!N23+'Meta 8 Ini_Regulatoria'!N23</f>
        <v>0</v>
      </c>
      <c r="AH23" s="137">
        <f>+AC23+'Metas 2 Representacion juridica'!AC23+'Metas 4 Ruta integral'!AC23+'Meta5 Seguimiento RutaIntegral'!AC23+'Meta 6 URI'!AC23+'Meta 8 Ini_Regulatoria'!AC23</f>
        <v>2910030500</v>
      </c>
    </row>
    <row r="24" spans="1:34" ht="32.1" customHeight="1" x14ac:dyDescent="0.25">
      <c r="A24" s="154" t="s">
        <v>40</v>
      </c>
      <c r="B24" s="83"/>
      <c r="C24" s="82"/>
      <c r="D24" s="82"/>
      <c r="E24" s="82"/>
      <c r="F24" s="82"/>
      <c r="G24" s="82"/>
      <c r="H24" s="82"/>
      <c r="I24" s="82"/>
      <c r="J24" s="82"/>
      <c r="K24" s="82"/>
      <c r="L24" s="82"/>
      <c r="M24" s="82"/>
      <c r="N24" s="82">
        <f>SUM(B24:M24)</f>
        <v>0</v>
      </c>
      <c r="O24" s="107"/>
      <c r="P24" s="157" t="s">
        <v>36</v>
      </c>
      <c r="Q24" s="83"/>
      <c r="R24" s="82">
        <v>88585500</v>
      </c>
      <c r="S24" s="82">
        <v>177171000</v>
      </c>
      <c r="T24" s="82">
        <v>177171000</v>
      </c>
      <c r="U24" s="82">
        <f>177171000+4563000+896362</f>
        <v>182630362</v>
      </c>
      <c r="V24" s="82">
        <f>170653000+52200000+4563000</f>
        <v>227416000</v>
      </c>
      <c r="W24" s="82">
        <f>170653000+4563000</f>
        <v>175216000</v>
      </c>
      <c r="X24" s="82">
        <f>170653000+4563000</f>
        <v>175216000</v>
      </c>
      <c r="Y24" s="82">
        <f>170653000+4563000</f>
        <v>175216000</v>
      </c>
      <c r="Z24" s="82">
        <f>170653000+4563000</f>
        <v>175216000</v>
      </c>
      <c r="AA24" s="82">
        <f>170653000+4563000</f>
        <v>175216000</v>
      </c>
      <c r="AB24" s="82">
        <f>170653000+4563000+88585500+13689638</f>
        <v>277491138</v>
      </c>
      <c r="AC24" s="138">
        <f>SUM(Q24:AB24)</f>
        <v>2006545000</v>
      </c>
      <c r="AD24" s="82"/>
      <c r="AE24" s="107"/>
      <c r="AF24" s="1"/>
      <c r="AG24" s="137">
        <f>+N24+'Metas 2 Representacion juridica'!N24+'Metas 4 Ruta integral'!N24+'Meta5 Seguimiento RutaIntegral'!N24+'Meta 6 URI'!N24+'Meta 8 Ini_Regulatoria'!N24</f>
        <v>0</v>
      </c>
      <c r="AH24" s="137">
        <f>+AC24+'Metas 2 Representacion juridica'!AC24+'Metas 4 Ruta integral'!AC24+'Meta5 Seguimiento RutaIntegral'!AC24+'Meta 6 URI'!AC24+'Meta 8 Ini_Regulatoria'!AC24</f>
        <v>11026000000</v>
      </c>
    </row>
    <row r="25" spans="1:34" ht="32.1" customHeight="1" thickBot="1" x14ac:dyDescent="0.3">
      <c r="A25" s="155" t="s">
        <v>41</v>
      </c>
      <c r="B25" s="111">
        <v>20566000</v>
      </c>
      <c r="C25" s="112"/>
      <c r="D25" s="112"/>
      <c r="E25" s="112"/>
      <c r="F25" s="112"/>
      <c r="G25" s="112"/>
      <c r="H25" s="112"/>
      <c r="I25" s="112"/>
      <c r="J25" s="112"/>
      <c r="K25" s="112"/>
      <c r="L25" s="112"/>
      <c r="M25" s="112"/>
      <c r="N25" s="112">
        <f>SUM(B25:M25)</f>
        <v>20566000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c r="AG25" s="137">
        <f>+N25+'Metas 2 Representacion juridica'!N25+'Metas 4 Ruta integral'!N25+'Meta5 Seguimiento RutaIntegral'!N25+'Meta 6 URI'!N25+'Meta 8 Ini_Regulatoria'!N25</f>
        <v>82268000</v>
      </c>
      <c r="AH25" s="137">
        <f>+AC25+'Metas 2 Representacion juridica'!AC25+'Metas 4 Ruta integral'!AC25+'Meta5 Seguimiento RutaIntegral'!AC25+'Meta 6 URI'!AC25+'Meta 8 Ini_Regulatoria'!AC25</f>
        <v>0</v>
      </c>
    </row>
    <row r="26" spans="1:34" customFormat="1" ht="16.5" customHeight="1" thickBot="1" x14ac:dyDescent="0.3"/>
    <row r="27" spans="1:34"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4"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c r="AF28" s="20"/>
      <c r="AG28" s="20"/>
    </row>
    <row r="29" spans="1:34"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4"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4"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4"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45" customHeight="1" x14ac:dyDescent="0.25">
      <c r="A35" s="184" t="s">
        <v>355</v>
      </c>
      <c r="B35" s="186">
        <v>0.35</v>
      </c>
      <c r="C35" s="23" t="s">
        <v>57</v>
      </c>
      <c r="D35" s="22">
        <v>500</v>
      </c>
      <c r="E35" s="22">
        <v>800</v>
      </c>
      <c r="F35" s="22">
        <v>950</v>
      </c>
      <c r="G35" s="22">
        <v>950</v>
      </c>
      <c r="H35" s="22">
        <v>1044</v>
      </c>
      <c r="I35" s="22"/>
      <c r="J35" s="22"/>
      <c r="K35" s="22"/>
      <c r="L35" s="22"/>
      <c r="M35" s="22"/>
      <c r="N35" s="22"/>
      <c r="O35" s="22"/>
      <c r="P35" s="92">
        <f>SUM(D35:O35)</f>
        <v>4244</v>
      </c>
      <c r="Q35" s="202" t="s">
        <v>438</v>
      </c>
      <c r="R35" s="203"/>
      <c r="S35" s="203"/>
      <c r="T35" s="204"/>
      <c r="U35" s="208" t="s">
        <v>439</v>
      </c>
      <c r="V35" s="208"/>
      <c r="W35" s="208"/>
      <c r="X35" s="208"/>
      <c r="Y35" s="208" t="s">
        <v>440</v>
      </c>
      <c r="Z35" s="208"/>
      <c r="AA35" s="208"/>
      <c r="AB35" s="208"/>
      <c r="AC35" s="208" t="s">
        <v>426</v>
      </c>
      <c r="AD35" s="208"/>
      <c r="AE35" s="210"/>
      <c r="AG35" s="21"/>
      <c r="AH35" s="21"/>
      <c r="AI35" s="21"/>
      <c r="AJ35" s="21"/>
      <c r="AK35" s="21"/>
      <c r="AL35" s="21"/>
      <c r="AM35" s="21"/>
      <c r="AN35" s="21"/>
      <c r="AO35" s="21"/>
    </row>
    <row r="36" spans="1:41" ht="45" customHeight="1" thickBot="1" x14ac:dyDescent="0.3">
      <c r="A36" s="185"/>
      <c r="B36" s="187"/>
      <c r="C36" s="24" t="s">
        <v>58</v>
      </c>
      <c r="D36" s="140">
        <v>105</v>
      </c>
      <c r="E36" s="140"/>
      <c r="F36" s="140"/>
      <c r="G36" s="141"/>
      <c r="H36" s="141"/>
      <c r="I36" s="26"/>
      <c r="J36" s="26"/>
      <c r="K36" s="26"/>
      <c r="L36" s="26"/>
      <c r="M36" s="26"/>
      <c r="N36" s="26"/>
      <c r="O36" s="26"/>
      <c r="P36" s="141">
        <f>SUM(D36:O36)</f>
        <v>105</v>
      </c>
      <c r="Q36" s="205"/>
      <c r="R36" s="206"/>
      <c r="S36" s="206"/>
      <c r="T36" s="207"/>
      <c r="U36" s="209"/>
      <c r="V36" s="209"/>
      <c r="W36" s="209"/>
      <c r="X36" s="209"/>
      <c r="Y36" s="209"/>
      <c r="Z36" s="209"/>
      <c r="AA36" s="209"/>
      <c r="AB36" s="209"/>
      <c r="AC36" s="209"/>
      <c r="AD36" s="209"/>
      <c r="AE36" s="211"/>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92" t="s">
        <v>357</v>
      </c>
      <c r="B41" s="179">
        <v>0.13</v>
      </c>
      <c r="C41" s="31" t="s">
        <v>57</v>
      </c>
      <c r="D41" s="32">
        <v>0.12</v>
      </c>
      <c r="E41" s="32">
        <v>0.18</v>
      </c>
      <c r="F41" s="32">
        <v>0.22</v>
      </c>
      <c r="G41" s="32">
        <v>0.22</v>
      </c>
      <c r="H41" s="32">
        <v>0.26</v>
      </c>
      <c r="I41" s="32"/>
      <c r="J41" s="32"/>
      <c r="K41" s="32"/>
      <c r="L41" s="32"/>
      <c r="M41" s="32"/>
      <c r="N41" s="32"/>
      <c r="O41" s="32"/>
      <c r="P41" s="110">
        <f t="shared" ref="P41:P46" si="0">SUM(D41:O41)</f>
        <v>1</v>
      </c>
      <c r="Q41" s="172" t="s">
        <v>441</v>
      </c>
      <c r="R41" s="173"/>
      <c r="S41" s="173"/>
      <c r="T41" s="173"/>
      <c r="U41" s="173"/>
      <c r="V41" s="173"/>
      <c r="W41" s="173"/>
      <c r="X41" s="174"/>
      <c r="Y41" s="166" t="s">
        <v>433</v>
      </c>
      <c r="Z41" s="167"/>
      <c r="AA41" s="167"/>
      <c r="AB41" s="167"/>
      <c r="AC41" s="167"/>
      <c r="AD41" s="167"/>
      <c r="AE41" s="168"/>
      <c r="AG41" s="28"/>
      <c r="AH41" s="28"/>
      <c r="AI41" s="28"/>
      <c r="AJ41" s="28"/>
      <c r="AK41" s="28"/>
      <c r="AL41" s="28"/>
      <c r="AM41" s="28"/>
      <c r="AN41" s="28"/>
      <c r="AO41" s="28"/>
    </row>
    <row r="42" spans="1:41" ht="28.5" customHeight="1" x14ac:dyDescent="0.25">
      <c r="A42" s="178"/>
      <c r="B42" s="180"/>
      <c r="C42" s="29" t="s">
        <v>58</v>
      </c>
      <c r="D42" s="30">
        <v>0</v>
      </c>
      <c r="E42" s="30"/>
      <c r="F42" s="30"/>
      <c r="G42" s="30"/>
      <c r="H42" s="30"/>
      <c r="I42" s="30"/>
      <c r="J42" s="30"/>
      <c r="K42" s="30"/>
      <c r="L42" s="30"/>
      <c r="M42" s="30"/>
      <c r="N42" s="30"/>
      <c r="O42" s="30"/>
      <c r="P42" s="110">
        <f t="shared" si="0"/>
        <v>0</v>
      </c>
      <c r="Q42" s="175"/>
      <c r="R42" s="176"/>
      <c r="S42" s="176"/>
      <c r="T42" s="176"/>
      <c r="U42" s="176"/>
      <c r="V42" s="176"/>
      <c r="W42" s="176"/>
      <c r="X42" s="177"/>
      <c r="Y42" s="169"/>
      <c r="Z42" s="170"/>
      <c r="AA42" s="170"/>
      <c r="AB42" s="170"/>
      <c r="AC42" s="170"/>
      <c r="AD42" s="170"/>
      <c r="AE42" s="171"/>
    </row>
    <row r="43" spans="1:41" ht="28.5" customHeight="1" x14ac:dyDescent="0.25">
      <c r="A43" s="178" t="s">
        <v>358</v>
      </c>
      <c r="B43" s="179">
        <v>0.13</v>
      </c>
      <c r="C43" s="31" t="s">
        <v>57</v>
      </c>
      <c r="D43" s="32">
        <v>0.12</v>
      </c>
      <c r="E43" s="32">
        <v>0.18</v>
      </c>
      <c r="F43" s="32">
        <v>0.22</v>
      </c>
      <c r="G43" s="32">
        <v>0.22</v>
      </c>
      <c r="H43" s="32">
        <v>0.26</v>
      </c>
      <c r="I43" s="32"/>
      <c r="J43" s="32"/>
      <c r="K43" s="32"/>
      <c r="L43" s="32"/>
      <c r="M43" s="32"/>
      <c r="N43" s="32"/>
      <c r="O43" s="32"/>
      <c r="P43" s="110">
        <f t="shared" si="0"/>
        <v>1</v>
      </c>
      <c r="Q43" s="172" t="s">
        <v>442</v>
      </c>
      <c r="R43" s="173"/>
      <c r="S43" s="173"/>
      <c r="T43" s="173"/>
      <c r="U43" s="173"/>
      <c r="V43" s="173"/>
      <c r="W43" s="173"/>
      <c r="X43" s="174"/>
      <c r="Y43" s="166" t="s">
        <v>433</v>
      </c>
      <c r="Z43" s="167"/>
      <c r="AA43" s="167"/>
      <c r="AB43" s="167"/>
      <c r="AC43" s="167"/>
      <c r="AD43" s="167"/>
      <c r="AE43" s="168"/>
    </row>
    <row r="44" spans="1:41" ht="28.5" customHeight="1" x14ac:dyDescent="0.25">
      <c r="A44" s="178"/>
      <c r="B44" s="180"/>
      <c r="C44" s="29" t="s">
        <v>58</v>
      </c>
      <c r="D44" s="30">
        <v>0</v>
      </c>
      <c r="E44" s="30"/>
      <c r="F44" s="30"/>
      <c r="G44" s="30"/>
      <c r="H44" s="30"/>
      <c r="I44" s="30"/>
      <c r="J44" s="30"/>
      <c r="K44" s="30"/>
      <c r="L44" s="30"/>
      <c r="M44" s="30"/>
      <c r="N44" s="30"/>
      <c r="O44" s="30"/>
      <c r="P44" s="110">
        <f t="shared" si="0"/>
        <v>0</v>
      </c>
      <c r="Q44" s="175"/>
      <c r="R44" s="176"/>
      <c r="S44" s="176"/>
      <c r="T44" s="176"/>
      <c r="U44" s="176"/>
      <c r="V44" s="176"/>
      <c r="W44" s="176"/>
      <c r="X44" s="177"/>
      <c r="Y44" s="169"/>
      <c r="Z44" s="170"/>
      <c r="AA44" s="170"/>
      <c r="AB44" s="170"/>
      <c r="AC44" s="170"/>
      <c r="AD44" s="170"/>
      <c r="AE44" s="171"/>
    </row>
    <row r="45" spans="1:41" ht="28.5" customHeight="1" x14ac:dyDescent="0.25">
      <c r="A45" s="181" t="s">
        <v>359</v>
      </c>
      <c r="B45" s="179">
        <v>0.09</v>
      </c>
      <c r="C45" s="31" t="s">
        <v>57</v>
      </c>
      <c r="D45" s="32">
        <v>0.12</v>
      </c>
      <c r="E45" s="32">
        <v>0.18</v>
      </c>
      <c r="F45" s="32">
        <v>0.22</v>
      </c>
      <c r="G45" s="32">
        <v>0.22</v>
      </c>
      <c r="H45" s="32">
        <v>0.26</v>
      </c>
      <c r="I45" s="32"/>
      <c r="J45" s="32"/>
      <c r="K45" s="32"/>
      <c r="L45" s="32"/>
      <c r="M45" s="32"/>
      <c r="N45" s="32"/>
      <c r="O45" s="32"/>
      <c r="P45" s="110">
        <f t="shared" si="0"/>
        <v>1</v>
      </c>
      <c r="Q45" s="172" t="s">
        <v>443</v>
      </c>
      <c r="R45" s="173"/>
      <c r="S45" s="173"/>
      <c r="T45" s="173"/>
      <c r="U45" s="173"/>
      <c r="V45" s="173"/>
      <c r="W45" s="173"/>
      <c r="X45" s="174"/>
      <c r="Y45" s="166" t="s">
        <v>433</v>
      </c>
      <c r="Z45" s="167"/>
      <c r="AA45" s="167"/>
      <c r="AB45" s="167"/>
      <c r="AC45" s="167"/>
      <c r="AD45" s="167"/>
      <c r="AE45" s="168"/>
    </row>
    <row r="46" spans="1:41" ht="28.5" customHeight="1" thickBot="1" x14ac:dyDescent="0.3">
      <c r="A46" s="182"/>
      <c r="B46" s="183"/>
      <c r="C46" s="29" t="s">
        <v>58</v>
      </c>
      <c r="D46" s="30">
        <v>0.10299999999999999</v>
      </c>
      <c r="E46" s="30"/>
      <c r="F46" s="30"/>
      <c r="G46" s="30"/>
      <c r="H46" s="30"/>
      <c r="I46" s="30"/>
      <c r="J46" s="30"/>
      <c r="K46" s="30"/>
      <c r="L46" s="30"/>
      <c r="M46" s="30"/>
      <c r="N46" s="30"/>
      <c r="O46" s="30"/>
      <c r="P46" s="110">
        <f t="shared" si="0"/>
        <v>0.10299999999999999</v>
      </c>
      <c r="Q46" s="175"/>
      <c r="R46" s="176"/>
      <c r="S46" s="176"/>
      <c r="T46" s="176"/>
      <c r="U46" s="176"/>
      <c r="V46" s="176"/>
      <c r="W46" s="176"/>
      <c r="X46" s="177"/>
      <c r="Y46" s="169"/>
      <c r="Z46" s="170"/>
      <c r="AA46" s="170"/>
      <c r="AB46" s="170"/>
      <c r="AC46" s="170"/>
      <c r="AD46" s="170"/>
      <c r="AE46" s="171"/>
    </row>
    <row r="47" spans="1:41" ht="15" customHeight="1" x14ac:dyDescent="0.25">
      <c r="A47" s="2" t="s">
        <v>80</v>
      </c>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27:AE27"/>
    <mergeCell ref="U34:X34"/>
    <mergeCell ref="Y34:AB34"/>
    <mergeCell ref="A32:AE32"/>
    <mergeCell ref="Q33:AE33"/>
    <mergeCell ref="Q34:T34"/>
    <mergeCell ref="A33:A34"/>
    <mergeCell ref="B33:B34"/>
    <mergeCell ref="C33:C34"/>
    <mergeCell ref="D33:P33"/>
    <mergeCell ref="AC34:AE34"/>
    <mergeCell ref="Y35:AB36"/>
    <mergeCell ref="AC35:AE36"/>
    <mergeCell ref="Q39:AE39"/>
    <mergeCell ref="D28:O28"/>
    <mergeCell ref="P28:P29"/>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workbookViewId="0">
      <selection sqref="A1:A4"/>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391"/>
      <c r="B1" s="394" t="s">
        <v>0</v>
      </c>
      <c r="C1" s="394"/>
      <c r="D1" s="394"/>
      <c r="E1" s="122" t="s">
        <v>1</v>
      </c>
    </row>
    <row r="2" spans="1:5" s="2" customFormat="1" ht="20.25" customHeight="1" x14ac:dyDescent="0.25">
      <c r="A2" s="392"/>
      <c r="B2" s="395" t="s">
        <v>2</v>
      </c>
      <c r="C2" s="395"/>
      <c r="D2" s="395"/>
      <c r="E2" s="123" t="s">
        <v>325</v>
      </c>
    </row>
    <row r="3" spans="1:5" s="2" customFormat="1" ht="30" customHeight="1" x14ac:dyDescent="0.25">
      <c r="A3" s="392"/>
      <c r="B3" s="396" t="s">
        <v>3</v>
      </c>
      <c r="C3" s="396"/>
      <c r="D3" s="396"/>
      <c r="E3" s="123" t="s">
        <v>348</v>
      </c>
    </row>
    <row r="4" spans="1:5" s="2" customFormat="1" ht="16.5" customHeight="1" thickBot="1" x14ac:dyDescent="0.3">
      <c r="A4" s="393"/>
      <c r="B4" s="271"/>
      <c r="C4" s="271"/>
      <c r="D4" s="271"/>
      <c r="E4" s="124" t="s">
        <v>349</v>
      </c>
    </row>
    <row r="5" spans="1:5" s="2" customFormat="1" ht="9" customHeight="1" thickBot="1" x14ac:dyDescent="0.3">
      <c r="A5"/>
      <c r="B5"/>
      <c r="C5"/>
      <c r="D5"/>
      <c r="E5"/>
    </row>
    <row r="6" spans="1:5" ht="14.25" customHeight="1" x14ac:dyDescent="0.25">
      <c r="A6" s="383" t="s">
        <v>162</v>
      </c>
      <c r="B6" s="200"/>
      <c r="C6" s="200"/>
      <c r="D6" s="200"/>
      <c r="E6" s="384"/>
    </row>
    <row r="7" spans="1:5" ht="15.75" customHeight="1" thickBot="1" x14ac:dyDescent="0.3">
      <c r="A7" s="131" t="s">
        <v>163</v>
      </c>
      <c r="B7" s="132" t="s">
        <v>164</v>
      </c>
      <c r="C7" s="397" t="s">
        <v>165</v>
      </c>
      <c r="D7" s="397"/>
      <c r="E7" s="398"/>
    </row>
    <row r="8" spans="1:5" x14ac:dyDescent="0.25">
      <c r="A8" s="129"/>
      <c r="B8" s="130"/>
      <c r="C8" s="388"/>
      <c r="D8" s="389"/>
      <c r="E8" s="390"/>
    </row>
    <row r="9" spans="1:5" x14ac:dyDescent="0.25">
      <c r="A9" s="126"/>
      <c r="B9" s="125"/>
      <c r="C9" s="385"/>
      <c r="D9" s="386"/>
      <c r="E9" s="387"/>
    </row>
    <row r="10" spans="1:5" x14ac:dyDescent="0.25">
      <c r="A10" s="126"/>
      <c r="B10" s="125"/>
      <c r="C10" s="385"/>
      <c r="D10" s="386"/>
      <c r="E10" s="387"/>
    </row>
    <row r="11" spans="1:5" x14ac:dyDescent="0.25">
      <c r="A11" s="126"/>
      <c r="B11" s="125"/>
      <c r="C11" s="385"/>
      <c r="D11" s="386"/>
      <c r="E11" s="387"/>
    </row>
    <row r="12" spans="1:5" x14ac:dyDescent="0.25">
      <c r="A12" s="126"/>
      <c r="B12" s="125"/>
      <c r="C12" s="385"/>
      <c r="D12" s="386"/>
      <c r="E12" s="387"/>
    </row>
    <row r="13" spans="1:5" x14ac:dyDescent="0.25">
      <c r="A13" s="126"/>
      <c r="B13" s="125"/>
      <c r="C13" s="385"/>
      <c r="D13" s="386"/>
      <c r="E13" s="387"/>
    </row>
    <row r="14" spans="1:5" x14ac:dyDescent="0.25">
      <c r="A14" s="126"/>
      <c r="B14" s="125"/>
      <c r="C14" s="385"/>
      <c r="D14" s="386"/>
      <c r="E14" s="387"/>
    </row>
    <row r="15" spans="1:5" x14ac:dyDescent="0.25">
      <c r="A15" s="126"/>
      <c r="B15" s="125"/>
      <c r="C15" s="385"/>
      <c r="D15" s="386"/>
      <c r="E15" s="387"/>
    </row>
    <row r="16" spans="1:5" x14ac:dyDescent="0.25">
      <c r="A16" s="126"/>
      <c r="B16" s="125"/>
      <c r="C16" s="385"/>
      <c r="D16" s="386"/>
      <c r="E16" s="387"/>
    </row>
    <row r="17" spans="1:5" x14ac:dyDescent="0.25">
      <c r="A17" s="126"/>
      <c r="B17" s="125"/>
      <c r="C17" s="385"/>
      <c r="D17" s="386"/>
      <c r="E17" s="387"/>
    </row>
    <row r="18" spans="1:5" x14ac:dyDescent="0.25">
      <c r="A18" s="126"/>
      <c r="B18" s="125"/>
      <c r="C18" s="385"/>
      <c r="D18" s="386"/>
      <c r="E18" s="387"/>
    </row>
    <row r="19" spans="1:5" x14ac:dyDescent="0.25">
      <c r="A19" s="126"/>
      <c r="B19" s="125"/>
      <c r="C19" s="385"/>
      <c r="D19" s="386"/>
      <c r="E19" s="387"/>
    </row>
    <row r="20" spans="1:5" x14ac:dyDescent="0.25">
      <c r="A20" s="126"/>
      <c r="B20" s="125"/>
      <c r="C20" s="385"/>
      <c r="D20" s="386"/>
      <c r="E20" s="387"/>
    </row>
    <row r="21" spans="1:5" x14ac:dyDescent="0.25">
      <c r="A21" s="126"/>
      <c r="B21" s="125"/>
      <c r="C21" s="385"/>
      <c r="D21" s="386"/>
      <c r="E21" s="387"/>
    </row>
    <row r="22" spans="1:5" x14ac:dyDescent="0.25">
      <c r="A22" s="126"/>
      <c r="B22" s="125"/>
      <c r="C22" s="385"/>
      <c r="D22" s="386"/>
      <c r="E22" s="387"/>
    </row>
    <row r="23" spans="1:5" x14ac:dyDescent="0.25">
      <c r="A23" s="126"/>
      <c r="B23" s="125"/>
      <c r="C23" s="385"/>
      <c r="D23" s="386"/>
      <c r="E23" s="387"/>
    </row>
    <row r="24" spans="1:5" x14ac:dyDescent="0.25">
      <c r="A24" s="126"/>
      <c r="B24" s="125"/>
      <c r="C24" s="385"/>
      <c r="D24" s="386"/>
      <c r="E24" s="387"/>
    </row>
    <row r="25" spans="1:5" x14ac:dyDescent="0.25">
      <c r="A25" s="126"/>
      <c r="B25" s="125"/>
      <c r="C25" s="385"/>
      <c r="D25" s="386"/>
      <c r="E25" s="387"/>
    </row>
    <row r="26" spans="1:5" x14ac:dyDescent="0.25">
      <c r="A26" s="126"/>
      <c r="B26" s="125"/>
      <c r="C26" s="385"/>
      <c r="D26" s="386"/>
      <c r="E26" s="387"/>
    </row>
    <row r="27" spans="1:5" x14ac:dyDescent="0.25">
      <c r="A27" s="126"/>
      <c r="B27" s="125"/>
      <c r="C27" s="385"/>
      <c r="D27" s="386"/>
      <c r="E27" s="387"/>
    </row>
    <row r="28" spans="1:5" x14ac:dyDescent="0.25">
      <c r="A28" s="126"/>
      <c r="B28" s="125"/>
      <c r="C28" s="385"/>
      <c r="D28" s="386"/>
      <c r="E28" s="387"/>
    </row>
    <row r="29" spans="1:5" x14ac:dyDescent="0.25">
      <c r="A29" s="126"/>
      <c r="B29" s="125"/>
      <c r="C29" s="385"/>
      <c r="D29" s="386"/>
      <c r="E29" s="387"/>
    </row>
    <row r="30" spans="1:5" x14ac:dyDescent="0.25">
      <c r="A30" s="126"/>
      <c r="B30" s="125"/>
      <c r="C30" s="385"/>
      <c r="D30" s="386"/>
      <c r="E30" s="387"/>
    </row>
    <row r="31" spans="1:5" x14ac:dyDescent="0.25">
      <c r="A31" s="126"/>
      <c r="B31" s="125"/>
      <c r="C31" s="385"/>
      <c r="D31" s="386"/>
      <c r="E31" s="387"/>
    </row>
    <row r="32" spans="1:5" x14ac:dyDescent="0.25">
      <c r="A32" s="126"/>
      <c r="B32" s="125"/>
      <c r="C32" s="385"/>
      <c r="D32" s="386"/>
      <c r="E32" s="387"/>
    </row>
    <row r="33" spans="1:5" x14ac:dyDescent="0.25">
      <c r="A33" s="126"/>
      <c r="B33" s="125"/>
      <c r="C33" s="385"/>
      <c r="D33" s="386"/>
      <c r="E33" s="387"/>
    </row>
    <row r="34" spans="1:5" x14ac:dyDescent="0.25">
      <c r="A34" s="126"/>
      <c r="B34" s="125"/>
      <c r="C34" s="385"/>
      <c r="D34" s="386"/>
      <c r="E34" s="387"/>
    </row>
    <row r="35" spans="1:5" ht="15.75" thickBot="1" x14ac:dyDescent="0.3">
      <c r="A35" s="127"/>
      <c r="B35" s="128"/>
      <c r="C35" s="380"/>
      <c r="D35" s="381"/>
      <c r="E35" s="382"/>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workbookViewId="0"/>
  </sheetViews>
  <sheetFormatPr baseColWidth="10" defaultColWidth="11.42578125" defaultRowHeight="15" x14ac:dyDescent="0.25"/>
  <cols>
    <col min="1" max="1" width="44.140625" style="33" customWidth="1"/>
    <col min="2" max="2" width="61.85546875" style="33" customWidth="1"/>
    <col min="3" max="3" width="61.140625" style="33" customWidth="1"/>
    <col min="4" max="4" width="81" style="33" customWidth="1"/>
    <col min="5" max="5" width="32.85546875" style="60" customWidth="1"/>
    <col min="6" max="6" width="19" style="33" customWidth="1"/>
    <col min="7" max="7" width="29.42578125" style="33" customWidth="1"/>
    <col min="8" max="8" width="36.28515625" style="33" customWidth="1"/>
    <col min="9" max="9" width="40" style="33" customWidth="1"/>
    <col min="10" max="16384" width="11.42578125" style="33"/>
  </cols>
  <sheetData>
    <row r="1" spans="1:9" s="48" customFormat="1" x14ac:dyDescent="0.25">
      <c r="A1" s="47" t="s">
        <v>166</v>
      </c>
      <c r="B1" s="47" t="s">
        <v>167</v>
      </c>
      <c r="C1" s="47" t="s">
        <v>168</v>
      </c>
      <c r="D1" s="47" t="s">
        <v>169</v>
      </c>
      <c r="E1" s="47" t="s">
        <v>170</v>
      </c>
      <c r="F1" s="47" t="s">
        <v>171</v>
      </c>
      <c r="G1" s="47" t="s">
        <v>172</v>
      </c>
      <c r="H1" s="47" t="s">
        <v>124</v>
      </c>
      <c r="I1" s="47" t="s">
        <v>173</v>
      </c>
    </row>
    <row r="2" spans="1:9" s="48" customFormat="1" x14ac:dyDescent="0.25">
      <c r="A2" s="49" t="s">
        <v>174</v>
      </c>
      <c r="B2" s="42" t="s">
        <v>175</v>
      </c>
      <c r="C2" s="49" t="s">
        <v>176</v>
      </c>
      <c r="D2" s="50" t="s">
        <v>177</v>
      </c>
      <c r="E2" s="44" t="s">
        <v>178</v>
      </c>
      <c r="F2" s="51" t="s">
        <v>179</v>
      </c>
      <c r="G2" s="52" t="s">
        <v>180</v>
      </c>
      <c r="H2" s="52" t="s">
        <v>181</v>
      </c>
      <c r="I2" s="51" t="s">
        <v>182</v>
      </c>
    </row>
    <row r="3" spans="1:9" x14ac:dyDescent="0.25">
      <c r="A3" s="49" t="s">
        <v>183</v>
      </c>
      <c r="B3" s="42" t="s">
        <v>184</v>
      </c>
      <c r="C3" s="49" t="s">
        <v>185</v>
      </c>
      <c r="D3" s="53" t="s">
        <v>186</v>
      </c>
      <c r="E3" s="44" t="s">
        <v>187</v>
      </c>
      <c r="F3" s="51" t="s">
        <v>188</v>
      </c>
      <c r="G3" s="52" t="s">
        <v>189</v>
      </c>
      <c r="H3" s="52" t="s">
        <v>133</v>
      </c>
      <c r="I3" s="51" t="s">
        <v>190</v>
      </c>
    </row>
    <row r="4" spans="1:9" x14ac:dyDescent="0.25">
      <c r="A4" s="49" t="s">
        <v>191</v>
      </c>
      <c r="B4" s="42" t="s">
        <v>192</v>
      </c>
      <c r="C4" s="49" t="s">
        <v>193</v>
      </c>
      <c r="D4" s="53" t="s">
        <v>194</v>
      </c>
      <c r="E4" s="44" t="s">
        <v>195</v>
      </c>
      <c r="F4" s="51" t="s">
        <v>196</v>
      </c>
      <c r="G4" s="52" t="s">
        <v>197</v>
      </c>
      <c r="H4" s="52" t="s">
        <v>128</v>
      </c>
      <c r="I4" s="51" t="s">
        <v>198</v>
      </c>
    </row>
    <row r="5" spans="1:9" x14ac:dyDescent="0.25">
      <c r="A5" s="49" t="s">
        <v>199</v>
      </c>
      <c r="B5" s="42" t="s">
        <v>200</v>
      </c>
      <c r="C5" s="49" t="s">
        <v>201</v>
      </c>
      <c r="D5" s="53" t="s">
        <v>202</v>
      </c>
      <c r="E5" s="44" t="s">
        <v>203</v>
      </c>
      <c r="F5" s="51" t="s">
        <v>204</v>
      </c>
      <c r="G5" s="52" t="s">
        <v>205</v>
      </c>
      <c r="H5" s="52" t="s">
        <v>129</v>
      </c>
      <c r="I5" s="51" t="s">
        <v>206</v>
      </c>
    </row>
    <row r="6" spans="1:9" ht="30" x14ac:dyDescent="0.25">
      <c r="A6" s="49" t="s">
        <v>207</v>
      </c>
      <c r="B6" s="42" t="s">
        <v>208</v>
      </c>
      <c r="C6" s="49" t="s">
        <v>209</v>
      </c>
      <c r="D6" s="53" t="s">
        <v>210</v>
      </c>
      <c r="E6" s="44" t="s">
        <v>211</v>
      </c>
      <c r="G6" s="52" t="s">
        <v>212</v>
      </c>
      <c r="H6" s="52" t="s">
        <v>130</v>
      </c>
      <c r="I6" s="51" t="s">
        <v>213</v>
      </c>
    </row>
    <row r="7" spans="1:9" ht="30" x14ac:dyDescent="0.25">
      <c r="B7" s="42" t="s">
        <v>214</v>
      </c>
      <c r="C7" s="49" t="s">
        <v>215</v>
      </c>
      <c r="D7" s="53" t="s">
        <v>216</v>
      </c>
      <c r="E7" s="51" t="s">
        <v>217</v>
      </c>
      <c r="G7" s="44" t="s">
        <v>139</v>
      </c>
      <c r="H7" s="52" t="s">
        <v>131</v>
      </c>
      <c r="I7" s="51" t="s">
        <v>218</v>
      </c>
    </row>
    <row r="8" spans="1:9" ht="30" x14ac:dyDescent="0.25">
      <c r="A8" s="54"/>
      <c r="B8" s="42" t="s">
        <v>219</v>
      </c>
      <c r="C8" s="49" t="s">
        <v>220</v>
      </c>
      <c r="D8" s="53" t="s">
        <v>221</v>
      </c>
      <c r="E8" s="51" t="s">
        <v>222</v>
      </c>
      <c r="I8" s="51" t="s">
        <v>223</v>
      </c>
    </row>
    <row r="9" spans="1:9" ht="32.1" customHeight="1" x14ac:dyDescent="0.25">
      <c r="A9" s="54"/>
      <c r="B9" s="42" t="s">
        <v>224</v>
      </c>
      <c r="C9" s="49" t="s">
        <v>225</v>
      </c>
      <c r="D9" s="53" t="s">
        <v>226</v>
      </c>
      <c r="E9" s="51" t="s">
        <v>227</v>
      </c>
      <c r="I9" s="51" t="s">
        <v>228</v>
      </c>
    </row>
    <row r="10" spans="1:9" x14ac:dyDescent="0.25">
      <c r="A10" s="54"/>
      <c r="B10" s="42" t="s">
        <v>229</v>
      </c>
      <c r="C10" s="49" t="s">
        <v>230</v>
      </c>
      <c r="D10" s="53" t="s">
        <v>231</v>
      </c>
      <c r="E10" s="51" t="s">
        <v>232</v>
      </c>
      <c r="I10" s="51" t="s">
        <v>233</v>
      </c>
    </row>
    <row r="11" spans="1:9" x14ac:dyDescent="0.25">
      <c r="A11" s="54"/>
      <c r="B11" s="42" t="s">
        <v>234</v>
      </c>
      <c r="C11" s="49" t="s">
        <v>235</v>
      </c>
      <c r="D11" s="53" t="s">
        <v>236</v>
      </c>
      <c r="E11" s="51" t="s">
        <v>237</v>
      </c>
      <c r="I11" s="51" t="s">
        <v>238</v>
      </c>
    </row>
    <row r="12" spans="1:9" ht="30" x14ac:dyDescent="0.25">
      <c r="A12" s="54"/>
      <c r="B12" s="42" t="s">
        <v>239</v>
      </c>
      <c r="C12" s="49" t="s">
        <v>240</v>
      </c>
      <c r="D12" s="53" t="s">
        <v>241</v>
      </c>
      <c r="E12" s="51" t="s">
        <v>242</v>
      </c>
      <c r="I12" s="51" t="s">
        <v>243</v>
      </c>
    </row>
    <row r="13" spans="1:9" x14ac:dyDescent="0.25">
      <c r="A13" s="54"/>
      <c r="B13" s="135" t="s">
        <v>244</v>
      </c>
      <c r="D13" s="53" t="s">
        <v>245</v>
      </c>
      <c r="E13" s="51" t="s">
        <v>246</v>
      </c>
      <c r="I13" s="51" t="s">
        <v>247</v>
      </c>
    </row>
    <row r="14" spans="1:9" x14ac:dyDescent="0.25">
      <c r="A14" s="54"/>
      <c r="B14" s="42" t="s">
        <v>248</v>
      </c>
      <c r="C14" s="54"/>
      <c r="D14" s="53" t="s">
        <v>249</v>
      </c>
      <c r="E14" s="51" t="s">
        <v>250</v>
      </c>
    </row>
    <row r="15" spans="1:9" x14ac:dyDescent="0.25">
      <c r="A15" s="54"/>
      <c r="B15" s="42" t="s">
        <v>251</v>
      </c>
      <c r="C15" s="54"/>
      <c r="D15" s="53" t="s">
        <v>252</v>
      </c>
      <c r="E15" s="51" t="s">
        <v>253</v>
      </c>
    </row>
    <row r="16" spans="1:9" x14ac:dyDescent="0.25">
      <c r="A16" s="54"/>
      <c r="B16" s="42" t="s">
        <v>254</v>
      </c>
      <c r="C16" s="54"/>
      <c r="D16" s="53" t="s">
        <v>255</v>
      </c>
      <c r="E16" s="55"/>
    </row>
    <row r="17" spans="1:5" x14ac:dyDescent="0.25">
      <c r="A17" s="54"/>
      <c r="B17" s="42" t="s">
        <v>256</v>
      </c>
      <c r="C17" s="54"/>
      <c r="D17" s="53" t="s">
        <v>257</v>
      </c>
      <c r="E17" s="55"/>
    </row>
    <row r="18" spans="1:5" x14ac:dyDescent="0.25">
      <c r="A18" s="54"/>
      <c r="B18" s="42" t="s">
        <v>258</v>
      </c>
      <c r="C18" s="54"/>
      <c r="D18" s="53" t="s">
        <v>259</v>
      </c>
      <c r="E18" s="55"/>
    </row>
    <row r="19" spans="1:5" x14ac:dyDescent="0.25">
      <c r="A19" s="54"/>
      <c r="B19" s="42" t="s">
        <v>260</v>
      </c>
      <c r="C19" s="54"/>
      <c r="D19" s="53" t="s">
        <v>261</v>
      </c>
      <c r="E19" s="55"/>
    </row>
    <row r="20" spans="1:5" x14ac:dyDescent="0.25">
      <c r="A20" s="54"/>
      <c r="B20" s="42" t="s">
        <v>262</v>
      </c>
      <c r="C20" s="54"/>
      <c r="D20" s="53" t="s">
        <v>263</v>
      </c>
      <c r="E20" s="55"/>
    </row>
    <row r="21" spans="1:5" x14ac:dyDescent="0.25">
      <c r="B21" s="42" t="s">
        <v>264</v>
      </c>
      <c r="D21" s="53" t="s">
        <v>265</v>
      </c>
      <c r="E21" s="55"/>
    </row>
    <row r="22" spans="1:5" x14ac:dyDescent="0.25">
      <c r="B22" s="42" t="s">
        <v>266</v>
      </c>
      <c r="D22" s="53" t="s">
        <v>267</v>
      </c>
      <c r="E22" s="55"/>
    </row>
    <row r="23" spans="1:5" x14ac:dyDescent="0.25">
      <c r="B23" s="42" t="s">
        <v>268</v>
      </c>
      <c r="D23" s="53" t="s">
        <v>269</v>
      </c>
      <c r="E23" s="55"/>
    </row>
    <row r="24" spans="1:5" x14ac:dyDescent="0.25">
      <c r="D24" s="56" t="s">
        <v>270</v>
      </c>
      <c r="E24" s="56" t="s">
        <v>271</v>
      </c>
    </row>
    <row r="25" spans="1:5" x14ac:dyDescent="0.25">
      <c r="D25" s="57" t="s">
        <v>272</v>
      </c>
      <c r="E25" s="51" t="s">
        <v>273</v>
      </c>
    </row>
    <row r="26" spans="1:5" x14ac:dyDescent="0.25">
      <c r="D26" s="57" t="s">
        <v>274</v>
      </c>
      <c r="E26" s="51" t="s">
        <v>275</v>
      </c>
    </row>
    <row r="27" spans="1:5" x14ac:dyDescent="0.25">
      <c r="D27" s="399" t="s">
        <v>276</v>
      </c>
      <c r="E27" s="51" t="s">
        <v>277</v>
      </c>
    </row>
    <row r="28" spans="1:5" x14ac:dyDescent="0.25">
      <c r="D28" s="400"/>
      <c r="E28" s="51" t="s">
        <v>278</v>
      </c>
    </row>
    <row r="29" spans="1:5" x14ac:dyDescent="0.25">
      <c r="D29" s="400"/>
      <c r="E29" s="51" t="s">
        <v>279</v>
      </c>
    </row>
    <row r="30" spans="1:5" x14ac:dyDescent="0.25">
      <c r="D30" s="401"/>
      <c r="E30" s="51" t="s">
        <v>280</v>
      </c>
    </row>
    <row r="31" spans="1:5" x14ac:dyDescent="0.25">
      <c r="D31" s="57" t="s">
        <v>281</v>
      </c>
      <c r="E31" s="51" t="s">
        <v>282</v>
      </c>
    </row>
    <row r="32" spans="1:5" x14ac:dyDescent="0.25">
      <c r="D32" s="57" t="s">
        <v>283</v>
      </c>
      <c r="E32" s="51" t="s">
        <v>284</v>
      </c>
    </row>
    <row r="33" spans="4:5" x14ac:dyDescent="0.25">
      <c r="D33" s="57" t="s">
        <v>285</v>
      </c>
      <c r="E33" s="51" t="s">
        <v>286</v>
      </c>
    </row>
    <row r="34" spans="4:5" x14ac:dyDescent="0.25">
      <c r="D34" s="57" t="s">
        <v>287</v>
      </c>
      <c r="E34" s="51" t="s">
        <v>288</v>
      </c>
    </row>
    <row r="35" spans="4:5" x14ac:dyDescent="0.25">
      <c r="D35" s="57" t="s">
        <v>289</v>
      </c>
      <c r="E35" s="51" t="s">
        <v>290</v>
      </c>
    </row>
    <row r="36" spans="4:5" x14ac:dyDescent="0.25">
      <c r="D36" s="57" t="s">
        <v>291</v>
      </c>
      <c r="E36" s="51" t="s">
        <v>292</v>
      </c>
    </row>
    <row r="37" spans="4:5" x14ac:dyDescent="0.25">
      <c r="D37" s="57" t="s">
        <v>293</v>
      </c>
      <c r="E37" s="51" t="s">
        <v>294</v>
      </c>
    </row>
    <row r="38" spans="4:5" x14ac:dyDescent="0.25">
      <c r="D38" s="57" t="s">
        <v>295</v>
      </c>
      <c r="E38" s="51" t="s">
        <v>296</v>
      </c>
    </row>
    <row r="39" spans="4:5" x14ac:dyDescent="0.25">
      <c r="D39" s="58" t="s">
        <v>297</v>
      </c>
      <c r="E39" s="51" t="s">
        <v>298</v>
      </c>
    </row>
    <row r="40" spans="4:5" x14ac:dyDescent="0.25">
      <c r="D40" s="58" t="s">
        <v>299</v>
      </c>
      <c r="E40" s="51" t="s">
        <v>300</v>
      </c>
    </row>
    <row r="41" spans="4:5" x14ac:dyDescent="0.25">
      <c r="D41" s="57" t="s">
        <v>301</v>
      </c>
      <c r="E41" s="51" t="s">
        <v>302</v>
      </c>
    </row>
    <row r="42" spans="4:5" x14ac:dyDescent="0.25">
      <c r="D42" s="57" t="s">
        <v>303</v>
      </c>
      <c r="E42" s="51" t="s">
        <v>304</v>
      </c>
    </row>
    <row r="43" spans="4:5" x14ac:dyDescent="0.25">
      <c r="D43" s="58" t="s">
        <v>305</v>
      </c>
      <c r="E43" s="51" t="s">
        <v>306</v>
      </c>
    </row>
    <row r="44" spans="4:5" x14ac:dyDescent="0.25">
      <c r="D44" s="59" t="s">
        <v>307</v>
      </c>
      <c r="E44" s="51" t="s">
        <v>308</v>
      </c>
    </row>
    <row r="45" spans="4:5" x14ac:dyDescent="0.25">
      <c r="D45" s="53" t="s">
        <v>309</v>
      </c>
      <c r="E45" s="51" t="s">
        <v>310</v>
      </c>
    </row>
    <row r="46" spans="4:5" x14ac:dyDescent="0.25">
      <c r="D46" s="53" t="s">
        <v>311</v>
      </c>
      <c r="E46" s="51" t="s">
        <v>312</v>
      </c>
    </row>
    <row r="47" spans="4:5" x14ac:dyDescent="0.25">
      <c r="D47" s="53" t="s">
        <v>313</v>
      </c>
      <c r="E47" s="51" t="s">
        <v>314</v>
      </c>
    </row>
    <row r="48" spans="4:5" x14ac:dyDescent="0.25">
      <c r="D48" s="53" t="s">
        <v>315</v>
      </c>
      <c r="E48" s="51" t="s">
        <v>316</v>
      </c>
    </row>
    <row r="49" spans="4:4" x14ac:dyDescent="0.25">
      <c r="D49" s="56" t="s">
        <v>317</v>
      </c>
    </row>
    <row r="50" spans="4:4" x14ac:dyDescent="0.25">
      <c r="D50" s="53" t="s">
        <v>318</v>
      </c>
    </row>
    <row r="51" spans="4:4" x14ac:dyDescent="0.25">
      <c r="D51" s="53" t="s">
        <v>319</v>
      </c>
    </row>
    <row r="52" spans="4:4" x14ac:dyDescent="0.25">
      <c r="D52" s="56" t="s">
        <v>320</v>
      </c>
    </row>
    <row r="53" spans="4:4" x14ac:dyDescent="0.25">
      <c r="D53" s="59" t="s">
        <v>321</v>
      </c>
    </row>
    <row r="54" spans="4:4" x14ac:dyDescent="0.25">
      <c r="D54" s="59" t="s">
        <v>322</v>
      </c>
    </row>
    <row r="55" spans="4:4" x14ac:dyDescent="0.25">
      <c r="D55" s="59" t="s">
        <v>323</v>
      </c>
    </row>
    <row r="56" spans="4:4" x14ac:dyDescent="0.25">
      <c r="D56" s="59" t="s">
        <v>324</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topLeftCell="W26" zoomScale="80" zoomScaleNormal="80" workbookViewId="0">
      <selection activeCell="Y41" sqref="Y41:AE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t="s">
        <v>20</v>
      </c>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93" t="s">
        <v>350</v>
      </c>
      <c r="P9" s="294"/>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2" s="16" customFormat="1" ht="37.5" customHeight="1" thickBot="1" x14ac:dyDescent="0.3">
      <c r="A17" s="227" t="s">
        <v>15</v>
      </c>
      <c r="B17" s="228"/>
      <c r="C17" s="279" t="s">
        <v>360</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2"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2" ht="32.1" customHeight="1" thickBot="1" x14ac:dyDescent="0.3">
      <c r="A21" s="136">
        <v>30702542</v>
      </c>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2" ht="32.1" customHeight="1" x14ac:dyDescent="0.25">
      <c r="A22" s="153" t="s">
        <v>36</v>
      </c>
      <c r="B22" s="104">
        <v>30702542</v>
      </c>
      <c r="C22" s="105"/>
      <c r="D22" s="105"/>
      <c r="E22" s="105"/>
      <c r="F22" s="105"/>
      <c r="G22" s="105"/>
      <c r="H22" s="105"/>
      <c r="I22" s="105"/>
      <c r="J22" s="105"/>
      <c r="K22" s="105"/>
      <c r="L22" s="105"/>
      <c r="M22" s="105"/>
      <c r="N22" s="105">
        <f>SUM(B22:M22)</f>
        <v>30702542</v>
      </c>
      <c r="O22" s="106"/>
      <c r="P22" s="156" t="s">
        <v>37</v>
      </c>
      <c r="Q22" s="104">
        <v>1982706500</v>
      </c>
      <c r="R22" s="105"/>
      <c r="S22" s="105"/>
      <c r="T22" s="105"/>
      <c r="U22" s="105"/>
      <c r="V22" s="105"/>
      <c r="W22" s="105"/>
      <c r="X22" s="105">
        <v>1336504500</v>
      </c>
      <c r="Y22" s="105"/>
      <c r="Z22" s="105"/>
      <c r="AA22" s="105"/>
      <c r="AB22" s="105"/>
      <c r="AC22" s="105">
        <f>SUM(Q22:AB22)</f>
        <v>3319211000</v>
      </c>
      <c r="AE22" s="106"/>
      <c r="AF22" s="1"/>
    </row>
    <row r="23" spans="1:32" ht="32.1" customHeight="1" x14ac:dyDescent="0.25">
      <c r="A23" s="154" t="s">
        <v>38</v>
      </c>
      <c r="B23" s="162"/>
      <c r="C23" s="82"/>
      <c r="D23" s="82"/>
      <c r="E23" s="82"/>
      <c r="F23" s="82"/>
      <c r="G23" s="82"/>
      <c r="H23" s="82"/>
      <c r="I23" s="82"/>
      <c r="J23" s="82"/>
      <c r="K23" s="82"/>
      <c r="L23" s="82"/>
      <c r="M23" s="82"/>
      <c r="N23" s="82">
        <f>SUM(B23:M23)</f>
        <v>0</v>
      </c>
      <c r="O23" s="84" t="str">
        <f>IFERROR(N23/(SUMIF(B23:M23,"&gt;0",B22:M22))," ")</f>
        <v xml:space="preserve"> </v>
      </c>
      <c r="P23" s="157" t="s">
        <v>39</v>
      </c>
      <c r="Q23" s="83">
        <v>1346000500</v>
      </c>
      <c r="R23" s="82"/>
      <c r="S23" s="82"/>
      <c r="T23" s="82"/>
      <c r="U23" s="82"/>
      <c r="V23" s="82"/>
      <c r="W23" s="82"/>
      <c r="X23" s="82"/>
      <c r="Y23" s="82"/>
      <c r="Z23" s="82"/>
      <c r="AA23" s="82"/>
      <c r="AB23" s="82"/>
      <c r="AC23" s="82">
        <f>SUM(Q23:AB23)</f>
        <v>1346000500</v>
      </c>
      <c r="AD23" s="82">
        <f>AC23/SUM(Q22:V22)</f>
        <v>0.67887027152026791</v>
      </c>
      <c r="AE23" s="84">
        <f>AC23/AC22</f>
        <v>0.40551820899605356</v>
      </c>
      <c r="AF23" s="1"/>
    </row>
    <row r="24" spans="1:32" ht="32.1" customHeight="1" x14ac:dyDescent="0.25">
      <c r="A24" s="154" t="s">
        <v>40</v>
      </c>
      <c r="B24" s="83"/>
      <c r="C24" s="82"/>
      <c r="D24" s="82"/>
      <c r="E24" s="82"/>
      <c r="F24" s="82"/>
      <c r="G24" s="82"/>
      <c r="H24" s="82"/>
      <c r="I24" s="82"/>
      <c r="J24" s="82"/>
      <c r="K24" s="82"/>
      <c r="L24" s="82"/>
      <c r="M24" s="82"/>
      <c r="N24" s="82">
        <f>SUM(B24:M24)</f>
        <v>0</v>
      </c>
      <c r="O24" s="107"/>
      <c r="P24" s="157" t="s">
        <v>36</v>
      </c>
      <c r="Q24" s="83"/>
      <c r="R24" s="82">
        <v>148500500</v>
      </c>
      <c r="S24" s="82">
        <v>297001000</v>
      </c>
      <c r="T24" s="82">
        <v>297001000</v>
      </c>
      <c r="U24" s="82">
        <v>297001000</v>
      </c>
      <c r="V24" s="82">
        <f>297001000+52200000</f>
        <v>349201000</v>
      </c>
      <c r="W24" s="82">
        <v>297001000</v>
      </c>
      <c r="X24" s="82">
        <v>297001000</v>
      </c>
      <c r="Y24" s="82">
        <v>297001000</v>
      </c>
      <c r="Z24" s="82">
        <v>297001000</v>
      </c>
      <c r="AA24" s="82">
        <v>297001000</v>
      </c>
      <c r="AB24" s="82">
        <f>297001000+148500500</f>
        <v>445501500</v>
      </c>
      <c r="AC24" s="82">
        <f>SUM(Q24:AB24)</f>
        <v>3319211000</v>
      </c>
      <c r="AD24" s="82"/>
      <c r="AE24" s="107"/>
      <c r="AF24" s="1"/>
    </row>
    <row r="25" spans="1:32" ht="32.1" customHeight="1" thickBot="1" x14ac:dyDescent="0.3">
      <c r="A25" s="155" t="s">
        <v>41</v>
      </c>
      <c r="B25" s="111">
        <v>6856000</v>
      </c>
      <c r="C25" s="112"/>
      <c r="D25" s="112"/>
      <c r="E25" s="112"/>
      <c r="F25" s="112"/>
      <c r="G25" s="112"/>
      <c r="H25" s="112"/>
      <c r="I25" s="112"/>
      <c r="J25" s="112"/>
      <c r="K25" s="112"/>
      <c r="L25" s="112"/>
      <c r="M25" s="112"/>
      <c r="N25" s="112">
        <f>SUM(B25:M25)</f>
        <v>6856000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row>
    <row r="26" spans="1:32" customFormat="1" ht="16.5" customHeight="1" thickBot="1" x14ac:dyDescent="0.3"/>
    <row r="27" spans="1:32"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2"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row>
    <row r="29" spans="1:32"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2"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54.95" customHeight="1" x14ac:dyDescent="0.25">
      <c r="A35" s="184" t="s">
        <v>360</v>
      </c>
      <c r="B35" s="186">
        <v>0.4</v>
      </c>
      <c r="C35" s="23" t="s">
        <v>57</v>
      </c>
      <c r="D35" s="22">
        <v>20</v>
      </c>
      <c r="E35" s="22">
        <v>50</v>
      </c>
      <c r="F35" s="22">
        <v>90</v>
      </c>
      <c r="G35" s="22">
        <v>90</v>
      </c>
      <c r="H35" s="22">
        <v>102</v>
      </c>
      <c r="I35" s="22"/>
      <c r="J35" s="22"/>
      <c r="K35" s="22"/>
      <c r="L35" s="22"/>
      <c r="M35" s="22"/>
      <c r="N35" s="22"/>
      <c r="O35" s="22"/>
      <c r="P35" s="92">
        <f>SUM(D35:O35)</f>
        <v>352</v>
      </c>
      <c r="Q35" s="202" t="s">
        <v>445</v>
      </c>
      <c r="R35" s="203"/>
      <c r="S35" s="203"/>
      <c r="T35" s="204"/>
      <c r="U35" s="208" t="s">
        <v>445</v>
      </c>
      <c r="V35" s="208"/>
      <c r="W35" s="208"/>
      <c r="X35" s="208"/>
      <c r="Y35" s="208" t="s">
        <v>446</v>
      </c>
      <c r="Z35" s="208"/>
      <c r="AA35" s="208"/>
      <c r="AB35" s="208"/>
      <c r="AC35" s="208" t="s">
        <v>427</v>
      </c>
      <c r="AD35" s="208"/>
      <c r="AE35" s="210"/>
      <c r="AG35" s="21"/>
      <c r="AH35" s="21"/>
      <c r="AI35" s="21"/>
      <c r="AJ35" s="21"/>
      <c r="AK35" s="21"/>
      <c r="AL35" s="21"/>
      <c r="AM35" s="21"/>
      <c r="AN35" s="21"/>
      <c r="AO35" s="21"/>
    </row>
    <row r="36" spans="1:41" ht="59.1" customHeight="1" thickBot="1" x14ac:dyDescent="0.3">
      <c r="A36" s="185"/>
      <c r="B36" s="187"/>
      <c r="C36" s="24" t="s">
        <v>58</v>
      </c>
      <c r="D36" s="140">
        <v>1</v>
      </c>
      <c r="E36" s="140"/>
      <c r="F36" s="140"/>
      <c r="G36" s="141"/>
      <c r="H36" s="141"/>
      <c r="I36" s="26"/>
      <c r="J36" s="26"/>
      <c r="K36" s="26"/>
      <c r="L36" s="26"/>
      <c r="M36" s="26"/>
      <c r="N36" s="26"/>
      <c r="O36" s="26"/>
      <c r="P36" s="141">
        <f>SUM(D36:O36)</f>
        <v>1</v>
      </c>
      <c r="Q36" s="205"/>
      <c r="R36" s="206"/>
      <c r="S36" s="206"/>
      <c r="T36" s="207"/>
      <c r="U36" s="209"/>
      <c r="V36" s="209"/>
      <c r="W36" s="209"/>
      <c r="X36" s="209"/>
      <c r="Y36" s="209"/>
      <c r="Z36" s="209"/>
      <c r="AA36" s="209"/>
      <c r="AB36" s="209"/>
      <c r="AC36" s="209"/>
      <c r="AD36" s="209"/>
      <c r="AE36" s="211"/>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92" t="s">
        <v>361</v>
      </c>
      <c r="B41" s="295">
        <v>0.4</v>
      </c>
      <c r="C41" s="31" t="s">
        <v>57</v>
      </c>
      <c r="D41" s="32">
        <v>0.06</v>
      </c>
      <c r="E41" s="32">
        <v>0.14000000000000001</v>
      </c>
      <c r="F41" s="32">
        <v>0.25</v>
      </c>
      <c r="G41" s="32">
        <v>0.25</v>
      </c>
      <c r="H41" s="32">
        <v>0.3</v>
      </c>
      <c r="I41" s="32"/>
      <c r="J41" s="32"/>
      <c r="K41" s="32"/>
      <c r="L41" s="32"/>
      <c r="M41" s="32"/>
      <c r="N41" s="32"/>
      <c r="O41" s="32"/>
      <c r="P41" s="110">
        <f t="shared" ref="P41:P42" si="0">SUM(D41:O41)</f>
        <v>1</v>
      </c>
      <c r="Q41" s="172" t="s">
        <v>467</v>
      </c>
      <c r="R41" s="173"/>
      <c r="S41" s="173"/>
      <c r="T41" s="173"/>
      <c r="U41" s="173"/>
      <c r="V41" s="173"/>
      <c r="W41" s="173"/>
      <c r="X41" s="174"/>
      <c r="Y41" s="166" t="s">
        <v>434</v>
      </c>
      <c r="Z41" s="167"/>
      <c r="AA41" s="167"/>
      <c r="AB41" s="167"/>
      <c r="AC41" s="167"/>
      <c r="AD41" s="167"/>
      <c r="AE41" s="168"/>
      <c r="AG41" s="28"/>
      <c r="AH41" s="28"/>
      <c r="AI41" s="28"/>
      <c r="AJ41" s="28"/>
      <c r="AK41" s="28"/>
      <c r="AL41" s="28"/>
      <c r="AM41" s="28"/>
      <c r="AN41" s="28"/>
      <c r="AO41" s="28"/>
    </row>
    <row r="42" spans="1:41" ht="28.5" customHeight="1" x14ac:dyDescent="0.25">
      <c r="A42" s="178"/>
      <c r="B42" s="295"/>
      <c r="C42" s="29" t="s">
        <v>58</v>
      </c>
      <c r="D42" s="30">
        <v>0.06</v>
      </c>
      <c r="E42" s="30"/>
      <c r="F42" s="30"/>
      <c r="G42" s="30"/>
      <c r="H42" s="30"/>
      <c r="I42" s="30"/>
      <c r="J42" s="30"/>
      <c r="K42" s="30"/>
      <c r="L42" s="30"/>
      <c r="M42" s="30"/>
      <c r="N42" s="30"/>
      <c r="O42" s="30"/>
      <c r="P42" s="110">
        <f t="shared" si="0"/>
        <v>0.06</v>
      </c>
      <c r="Q42" s="175"/>
      <c r="R42" s="176"/>
      <c r="S42" s="176"/>
      <c r="T42" s="176"/>
      <c r="U42" s="176"/>
      <c r="V42" s="176"/>
      <c r="W42" s="176"/>
      <c r="X42" s="177"/>
      <c r="Y42" s="169"/>
      <c r="Z42" s="170"/>
      <c r="AA42" s="170"/>
      <c r="AB42" s="170"/>
      <c r="AC42" s="170"/>
      <c r="AD42" s="170"/>
      <c r="AE42" s="171"/>
    </row>
    <row r="43" spans="1:41" ht="15" customHeight="1" x14ac:dyDescent="0.25">
      <c r="A43" s="2" t="s">
        <v>80</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1" xr:uid="{00000000-0002-0000-0100-000002000000}">
      <formula1>2000</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7"/>
  <sheetViews>
    <sheetView topLeftCell="A32" zoomScale="80" zoomScaleNormal="80" workbookViewId="0">
      <selection activeCell="A43" sqref="A43:A44"/>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t="s">
        <v>20</v>
      </c>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96" t="s">
        <v>350</v>
      </c>
      <c r="P9" s="297"/>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2" s="16" customFormat="1" ht="37.5" customHeight="1" thickBot="1" x14ac:dyDescent="0.3">
      <c r="A17" s="227" t="s">
        <v>15</v>
      </c>
      <c r="B17" s="228"/>
      <c r="C17" s="279" t="s">
        <v>362</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2"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2" ht="32.1" customHeight="1" thickBot="1" x14ac:dyDescent="0.3">
      <c r="A21" s="136">
        <v>27031164</v>
      </c>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2" ht="32.1" customHeight="1" x14ac:dyDescent="0.25">
      <c r="A22" s="153" t="s">
        <v>36</v>
      </c>
      <c r="B22" s="104">
        <v>20882238</v>
      </c>
      <c r="C22" s="105"/>
      <c r="D22" s="105">
        <v>5873925</v>
      </c>
      <c r="E22" s="105">
        <v>275001</v>
      </c>
      <c r="F22" s="105"/>
      <c r="G22" s="105"/>
      <c r="H22" s="105"/>
      <c r="I22" s="105"/>
      <c r="J22" s="105"/>
      <c r="K22" s="105"/>
      <c r="L22" s="105"/>
      <c r="M22" s="105"/>
      <c r="N22" s="105">
        <f>SUM(B22:M22)</f>
        <v>27031164</v>
      </c>
      <c r="O22" s="106"/>
      <c r="P22" s="156" t="s">
        <v>37</v>
      </c>
      <c r="Q22" s="104">
        <v>1005847500</v>
      </c>
      <c r="R22" s="105"/>
      <c r="S22" s="105"/>
      <c r="T22" s="105"/>
      <c r="U22" s="105"/>
      <c r="V22" s="105"/>
      <c r="W22" s="105"/>
      <c r="X22" s="105">
        <v>622309500</v>
      </c>
      <c r="Y22" s="105"/>
      <c r="Z22" s="105"/>
      <c r="AA22" s="105"/>
      <c r="AB22" s="105"/>
      <c r="AC22" s="105">
        <f>SUM(Q22:AB22)</f>
        <v>1628157000</v>
      </c>
      <c r="AE22" s="106"/>
      <c r="AF22" s="1"/>
    </row>
    <row r="23" spans="1:32" ht="32.1" customHeight="1" x14ac:dyDescent="0.25">
      <c r="A23" s="154" t="s">
        <v>38</v>
      </c>
      <c r="B23" s="83"/>
      <c r="C23" s="82"/>
      <c r="D23" s="82"/>
      <c r="E23" s="82"/>
      <c r="F23" s="82"/>
      <c r="G23" s="82"/>
      <c r="H23" s="82"/>
      <c r="I23" s="82"/>
      <c r="J23" s="82"/>
      <c r="K23" s="82"/>
      <c r="L23" s="82"/>
      <c r="M23" s="82"/>
      <c r="N23" s="82">
        <f>SUM(B23:M23)</f>
        <v>0</v>
      </c>
      <c r="O23" s="84" t="str">
        <f>IFERROR(N23/(SUMIF(B23:M23,"&gt;0",B22:M22))," ")</f>
        <v xml:space="preserve"> </v>
      </c>
      <c r="P23" s="157" t="s">
        <v>39</v>
      </c>
      <c r="Q23" s="83">
        <v>462208500</v>
      </c>
      <c r="R23" s="82"/>
      <c r="S23" s="82"/>
      <c r="T23" s="82"/>
      <c r="U23" s="82"/>
      <c r="V23" s="82"/>
      <c r="W23" s="82"/>
      <c r="X23" s="82"/>
      <c r="Y23" s="82"/>
      <c r="Z23" s="82"/>
      <c r="AA23" s="82"/>
      <c r="AB23" s="82"/>
      <c r="AC23" s="82">
        <f>SUM(Q23:AB23)</f>
        <v>462208500</v>
      </c>
      <c r="AD23" s="82">
        <f>AC23/SUM(Q22:V22)</f>
        <v>0.45952144833088515</v>
      </c>
      <c r="AE23" s="84">
        <f>AC23/AC22</f>
        <v>0.28388447797110478</v>
      </c>
      <c r="AF23" s="1"/>
    </row>
    <row r="24" spans="1:32" ht="32.1" customHeight="1" x14ac:dyDescent="0.25">
      <c r="A24" s="154" t="s">
        <v>40</v>
      </c>
      <c r="B24" s="83"/>
      <c r="C24" s="82"/>
      <c r="D24" s="82"/>
      <c r="E24" s="82"/>
      <c r="F24" s="82"/>
      <c r="G24" s="82"/>
      <c r="H24" s="82"/>
      <c r="I24" s="82"/>
      <c r="J24" s="82"/>
      <c r="K24" s="82"/>
      <c r="L24" s="82"/>
      <c r="M24" s="82"/>
      <c r="N24" s="82">
        <f>SUM(B24:M24)</f>
        <v>0</v>
      </c>
      <c r="O24" s="107"/>
      <c r="P24" s="157" t="s">
        <v>36</v>
      </c>
      <c r="Q24" s="83"/>
      <c r="R24" s="82">
        <v>69145500</v>
      </c>
      <c r="S24" s="82">
        <v>138291000</v>
      </c>
      <c r="T24" s="82">
        <f>138291000+4563000</f>
        <v>142854000</v>
      </c>
      <c r="U24" s="82">
        <f>138291000+4563000</f>
        <v>142854000</v>
      </c>
      <c r="V24" s="82">
        <f>138291000+52200000+4563000</f>
        <v>195054000</v>
      </c>
      <c r="W24" s="82">
        <f>138291000+4563000</f>
        <v>142854000</v>
      </c>
      <c r="X24" s="82">
        <f>138291000+4563000</f>
        <v>142854000</v>
      </c>
      <c r="Y24" s="82">
        <f>138291000+4563000</f>
        <v>142854000</v>
      </c>
      <c r="Z24" s="82">
        <f>138291000+4563000</f>
        <v>142854000</v>
      </c>
      <c r="AA24" s="82">
        <f>138291000+4563000</f>
        <v>142854000</v>
      </c>
      <c r="AB24" s="82">
        <f>138291000+4563000+69145500+13689000</f>
        <v>225688500</v>
      </c>
      <c r="AC24" s="82">
        <f>SUM(Q24:AB24)</f>
        <v>1628157000</v>
      </c>
      <c r="AD24" s="82"/>
      <c r="AE24" s="107"/>
      <c r="AF24" s="1"/>
    </row>
    <row r="25" spans="1:32" ht="32.1" customHeight="1" thickBot="1" x14ac:dyDescent="0.3">
      <c r="A25" s="155" t="s">
        <v>41</v>
      </c>
      <c r="B25" s="111">
        <v>13986000</v>
      </c>
      <c r="C25" s="112"/>
      <c r="D25" s="112"/>
      <c r="E25" s="112"/>
      <c r="F25" s="112"/>
      <c r="G25" s="112"/>
      <c r="H25" s="112"/>
      <c r="I25" s="112"/>
      <c r="J25" s="112"/>
      <c r="K25" s="112"/>
      <c r="L25" s="112"/>
      <c r="M25" s="112"/>
      <c r="N25" s="112">
        <f>SUM(B25:M25)</f>
        <v>13986000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row>
    <row r="26" spans="1:32" customFormat="1" ht="16.5" customHeight="1" thickBot="1" x14ac:dyDescent="0.3"/>
    <row r="27" spans="1:32"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2"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row>
    <row r="29" spans="1:32"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2"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111.95" customHeight="1" x14ac:dyDescent="0.25">
      <c r="A35" s="184" t="s">
        <v>362</v>
      </c>
      <c r="B35" s="186">
        <v>0.1</v>
      </c>
      <c r="C35" s="23" t="s">
        <v>57</v>
      </c>
      <c r="D35" s="22">
        <v>7</v>
      </c>
      <c r="E35" s="22">
        <v>7</v>
      </c>
      <c r="F35" s="22">
        <v>7</v>
      </c>
      <c r="G35" s="22">
        <v>7</v>
      </c>
      <c r="H35" s="22">
        <v>7</v>
      </c>
      <c r="I35" s="22"/>
      <c r="J35" s="22"/>
      <c r="K35" s="22"/>
      <c r="L35" s="22"/>
      <c r="M35" s="22"/>
      <c r="N35" s="22"/>
      <c r="O35" s="22"/>
      <c r="P35" s="92">
        <v>7</v>
      </c>
      <c r="Q35" s="202" t="s">
        <v>447</v>
      </c>
      <c r="R35" s="203"/>
      <c r="S35" s="203"/>
      <c r="T35" s="204"/>
      <c r="U35" s="208" t="s">
        <v>448</v>
      </c>
      <c r="V35" s="208"/>
      <c r="W35" s="208"/>
      <c r="X35" s="208"/>
      <c r="Y35" s="208" t="s">
        <v>449</v>
      </c>
      <c r="Z35" s="208"/>
      <c r="AA35" s="208"/>
      <c r="AB35" s="208"/>
      <c r="AC35" s="208" t="s">
        <v>428</v>
      </c>
      <c r="AD35" s="208"/>
      <c r="AE35" s="210"/>
      <c r="AG35" s="21"/>
      <c r="AH35" s="21"/>
      <c r="AI35" s="21"/>
      <c r="AJ35" s="21"/>
      <c r="AK35" s="21"/>
      <c r="AL35" s="21"/>
      <c r="AM35" s="21"/>
      <c r="AN35" s="21"/>
      <c r="AO35" s="21"/>
    </row>
    <row r="36" spans="1:41" ht="101.1" customHeight="1" thickBot="1" x14ac:dyDescent="0.3">
      <c r="A36" s="185"/>
      <c r="B36" s="187"/>
      <c r="C36" s="24" t="s">
        <v>58</v>
      </c>
      <c r="D36" s="149">
        <v>6</v>
      </c>
      <c r="E36" s="149"/>
      <c r="F36" s="149"/>
      <c r="G36" s="149"/>
      <c r="H36" s="149"/>
      <c r="I36" s="26"/>
      <c r="J36" s="26"/>
      <c r="K36" s="26"/>
      <c r="L36" s="26"/>
      <c r="M36" s="26"/>
      <c r="N36" s="26"/>
      <c r="O36" s="26"/>
      <c r="P36" s="141">
        <f>SUM(D36:O36)</f>
        <v>6</v>
      </c>
      <c r="Q36" s="205"/>
      <c r="R36" s="206"/>
      <c r="S36" s="206"/>
      <c r="T36" s="207"/>
      <c r="U36" s="209"/>
      <c r="V36" s="209"/>
      <c r="W36" s="209"/>
      <c r="X36" s="209"/>
      <c r="Y36" s="209"/>
      <c r="Z36" s="209"/>
      <c r="AA36" s="209"/>
      <c r="AB36" s="209"/>
      <c r="AC36" s="209"/>
      <c r="AD36" s="209"/>
      <c r="AE36" s="211"/>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92" t="s">
        <v>367</v>
      </c>
      <c r="B41" s="179">
        <v>0.03</v>
      </c>
      <c r="C41" s="31" t="s">
        <v>57</v>
      </c>
      <c r="D41" s="32">
        <v>0.2</v>
      </c>
      <c r="E41" s="32">
        <v>0.2</v>
      </c>
      <c r="F41" s="32">
        <v>0.2</v>
      </c>
      <c r="G41" s="32">
        <v>0.2</v>
      </c>
      <c r="H41" s="32">
        <v>0.2</v>
      </c>
      <c r="I41" s="32"/>
      <c r="J41" s="32"/>
      <c r="K41" s="32"/>
      <c r="L41" s="32"/>
      <c r="M41" s="32"/>
      <c r="N41" s="32"/>
      <c r="O41" s="32"/>
      <c r="P41" s="110">
        <f t="shared" ref="P41:P46" si="0">SUM(D41:O41)</f>
        <v>1</v>
      </c>
      <c r="Q41" s="172" t="s">
        <v>452</v>
      </c>
      <c r="R41" s="173"/>
      <c r="S41" s="173"/>
      <c r="T41" s="173"/>
      <c r="U41" s="173"/>
      <c r="V41" s="173"/>
      <c r="W41" s="173"/>
      <c r="X41" s="174"/>
      <c r="Y41" s="166" t="s">
        <v>425</v>
      </c>
      <c r="Z41" s="167"/>
      <c r="AA41" s="167"/>
      <c r="AB41" s="167"/>
      <c r="AC41" s="167"/>
      <c r="AD41" s="167"/>
      <c r="AE41" s="168"/>
      <c r="AG41" s="28"/>
      <c r="AH41" s="28"/>
      <c r="AI41" s="28"/>
      <c r="AJ41" s="28"/>
      <c r="AK41" s="28"/>
      <c r="AL41" s="28"/>
      <c r="AM41" s="28"/>
      <c r="AN41" s="28"/>
      <c r="AO41" s="28"/>
    </row>
    <row r="42" spans="1:41" ht="28.5" customHeight="1" x14ac:dyDescent="0.25">
      <c r="A42" s="178"/>
      <c r="B42" s="180"/>
      <c r="C42" s="29" t="s">
        <v>58</v>
      </c>
      <c r="D42" s="30">
        <v>0.17</v>
      </c>
      <c r="E42" s="30"/>
      <c r="F42" s="30"/>
      <c r="G42" s="30"/>
      <c r="H42" s="30"/>
      <c r="I42" s="30"/>
      <c r="J42" s="30"/>
      <c r="K42" s="30"/>
      <c r="L42" s="30"/>
      <c r="M42" s="30"/>
      <c r="N42" s="30"/>
      <c r="O42" s="30"/>
      <c r="P42" s="110">
        <f t="shared" si="0"/>
        <v>0.17</v>
      </c>
      <c r="Q42" s="175"/>
      <c r="R42" s="176"/>
      <c r="S42" s="176"/>
      <c r="T42" s="176"/>
      <c r="U42" s="176"/>
      <c r="V42" s="176"/>
      <c r="W42" s="176"/>
      <c r="X42" s="177"/>
      <c r="Y42" s="169"/>
      <c r="Z42" s="170"/>
      <c r="AA42" s="170"/>
      <c r="AB42" s="170"/>
      <c r="AC42" s="170"/>
      <c r="AD42" s="170"/>
      <c r="AE42" s="171"/>
    </row>
    <row r="43" spans="1:41" ht="28.5" customHeight="1" x14ac:dyDescent="0.25">
      <c r="A43" s="178" t="s">
        <v>368</v>
      </c>
      <c r="B43" s="179">
        <v>0.04</v>
      </c>
      <c r="C43" s="31" t="s">
        <v>57</v>
      </c>
      <c r="D43" s="32">
        <v>0.2</v>
      </c>
      <c r="E43" s="32">
        <v>0.2</v>
      </c>
      <c r="F43" s="32">
        <v>0.2</v>
      </c>
      <c r="G43" s="32">
        <v>0.2</v>
      </c>
      <c r="H43" s="32">
        <v>0.2</v>
      </c>
      <c r="I43" s="32"/>
      <c r="J43" s="32"/>
      <c r="K43" s="32"/>
      <c r="L43" s="32"/>
      <c r="M43" s="32"/>
      <c r="N43" s="32"/>
      <c r="O43" s="32"/>
      <c r="P43" s="110">
        <f t="shared" si="0"/>
        <v>1</v>
      </c>
      <c r="Q43" s="166" t="s">
        <v>451</v>
      </c>
      <c r="R43" s="167"/>
      <c r="S43" s="167"/>
      <c r="T43" s="167"/>
      <c r="U43" s="167"/>
      <c r="V43" s="167"/>
      <c r="W43" s="167"/>
      <c r="X43" s="298"/>
      <c r="Y43" s="166" t="s">
        <v>425</v>
      </c>
      <c r="Z43" s="167"/>
      <c r="AA43" s="167"/>
      <c r="AB43" s="167"/>
      <c r="AC43" s="167"/>
      <c r="AD43" s="167"/>
      <c r="AE43" s="168"/>
    </row>
    <row r="44" spans="1:41" ht="28.5" customHeight="1" x14ac:dyDescent="0.25">
      <c r="A44" s="178"/>
      <c r="B44" s="180"/>
      <c r="C44" s="29" t="s">
        <v>58</v>
      </c>
      <c r="D44" s="30">
        <v>0.03</v>
      </c>
      <c r="E44" s="30"/>
      <c r="F44" s="30"/>
      <c r="G44" s="30"/>
      <c r="H44" s="30"/>
      <c r="I44" s="30"/>
      <c r="J44" s="30"/>
      <c r="K44" s="30"/>
      <c r="L44" s="30"/>
      <c r="M44" s="30"/>
      <c r="N44" s="30"/>
      <c r="O44" s="30"/>
      <c r="P44" s="110">
        <f t="shared" si="0"/>
        <v>0.03</v>
      </c>
      <c r="Q44" s="169"/>
      <c r="R44" s="170"/>
      <c r="S44" s="170"/>
      <c r="T44" s="170"/>
      <c r="U44" s="170"/>
      <c r="V44" s="170"/>
      <c r="W44" s="170"/>
      <c r="X44" s="299"/>
      <c r="Y44" s="169"/>
      <c r="Z44" s="170"/>
      <c r="AA44" s="170"/>
      <c r="AB44" s="170"/>
      <c r="AC44" s="170"/>
      <c r="AD44" s="170"/>
      <c r="AE44" s="171"/>
    </row>
    <row r="45" spans="1:41" ht="28.5" customHeight="1" x14ac:dyDescent="0.25">
      <c r="A45" s="181" t="s">
        <v>369</v>
      </c>
      <c r="B45" s="179">
        <v>0.03</v>
      </c>
      <c r="C45" s="31" t="s">
        <v>57</v>
      </c>
      <c r="D45" s="32">
        <v>0.2</v>
      </c>
      <c r="E45" s="32">
        <v>0.2</v>
      </c>
      <c r="F45" s="32">
        <v>0.2</v>
      </c>
      <c r="G45" s="32">
        <v>0.2</v>
      </c>
      <c r="H45" s="32">
        <v>0.2</v>
      </c>
      <c r="I45" s="32"/>
      <c r="J45" s="32"/>
      <c r="K45" s="32"/>
      <c r="L45" s="32"/>
      <c r="M45" s="32"/>
      <c r="N45" s="32"/>
      <c r="O45" s="32"/>
      <c r="P45" s="110">
        <f t="shared" si="0"/>
        <v>1</v>
      </c>
      <c r="Q45" s="166" t="s">
        <v>450</v>
      </c>
      <c r="R45" s="167"/>
      <c r="S45" s="167"/>
      <c r="T45" s="167"/>
      <c r="U45" s="167"/>
      <c r="V45" s="167"/>
      <c r="W45" s="167"/>
      <c r="X45" s="298"/>
      <c r="Y45" s="166" t="s">
        <v>425</v>
      </c>
      <c r="Z45" s="167"/>
      <c r="AA45" s="167"/>
      <c r="AB45" s="167"/>
      <c r="AC45" s="167"/>
      <c r="AD45" s="167"/>
      <c r="AE45" s="168"/>
    </row>
    <row r="46" spans="1:41" ht="28.5" customHeight="1" thickBot="1" x14ac:dyDescent="0.3">
      <c r="A46" s="182"/>
      <c r="B46" s="183"/>
      <c r="C46" s="29" t="s">
        <v>58</v>
      </c>
      <c r="D46" s="30">
        <v>0</v>
      </c>
      <c r="E46" s="30"/>
      <c r="F46" s="30"/>
      <c r="G46" s="30"/>
      <c r="H46" s="30"/>
      <c r="I46" s="30"/>
      <c r="J46" s="30"/>
      <c r="K46" s="30"/>
      <c r="L46" s="30"/>
      <c r="M46" s="30"/>
      <c r="N46" s="30"/>
      <c r="O46" s="30"/>
      <c r="P46" s="110">
        <f t="shared" si="0"/>
        <v>0</v>
      </c>
      <c r="Q46" s="169"/>
      <c r="R46" s="170"/>
      <c r="S46" s="170"/>
      <c r="T46" s="170"/>
      <c r="U46" s="170"/>
      <c r="V46" s="170"/>
      <c r="W46" s="170"/>
      <c r="X46" s="299"/>
      <c r="Y46" s="169"/>
      <c r="Z46" s="170"/>
      <c r="AA46" s="170"/>
      <c r="AB46" s="170"/>
      <c r="AC46" s="170"/>
      <c r="AD46" s="170"/>
      <c r="AE46" s="171"/>
    </row>
    <row r="47" spans="1:41" ht="15" customHeight="1" x14ac:dyDescent="0.25">
      <c r="A47" s="2" t="s">
        <v>80</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Q4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topLeftCell="A26" zoomScale="80" zoomScaleNormal="80" workbookViewId="0">
      <selection activeCell="G47" sqref="G47"/>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t="s">
        <v>20</v>
      </c>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96" t="s">
        <v>350</v>
      </c>
      <c r="P9" s="297"/>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2" s="16" customFormat="1" ht="37.5" customHeight="1" thickBot="1" x14ac:dyDescent="0.3">
      <c r="A17" s="227" t="s">
        <v>15</v>
      </c>
      <c r="B17" s="228"/>
      <c r="C17" s="279" t="s">
        <v>363</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2"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2" ht="32.1" customHeight="1" thickBot="1" x14ac:dyDescent="0.3">
      <c r="A21" s="136">
        <v>13829904</v>
      </c>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2" ht="32.1" customHeight="1" x14ac:dyDescent="0.25">
      <c r="A22" s="153" t="s">
        <v>36</v>
      </c>
      <c r="B22" s="104">
        <v>13829904</v>
      </c>
      <c r="C22" s="105"/>
      <c r="D22" s="105"/>
      <c r="E22" s="105"/>
      <c r="F22" s="105"/>
      <c r="G22" s="105"/>
      <c r="H22" s="105"/>
      <c r="I22" s="105"/>
      <c r="J22" s="105"/>
      <c r="K22" s="105"/>
      <c r="L22" s="105"/>
      <c r="M22" s="105"/>
      <c r="N22" s="105">
        <f>SUM(B22:M22)</f>
        <v>13829904</v>
      </c>
      <c r="O22" s="106"/>
      <c r="P22" s="156" t="s">
        <v>37</v>
      </c>
      <c r="Q22" s="104">
        <v>534722500</v>
      </c>
      <c r="R22" s="105"/>
      <c r="S22" s="105"/>
      <c r="T22" s="105"/>
      <c r="U22" s="105"/>
      <c r="V22" s="105"/>
      <c r="W22" s="105"/>
      <c r="X22" s="105">
        <v>370192500</v>
      </c>
      <c r="Y22" s="105"/>
      <c r="Z22" s="105"/>
      <c r="AA22" s="105"/>
      <c r="AB22" s="105"/>
      <c r="AC22" s="105">
        <f>SUM(Q22:AB22)</f>
        <v>904915000</v>
      </c>
      <c r="AE22" s="106"/>
      <c r="AF22" s="1"/>
    </row>
    <row r="23" spans="1:32" ht="32.1" customHeight="1" x14ac:dyDescent="0.25">
      <c r="A23" s="154" t="s">
        <v>38</v>
      </c>
      <c r="B23" s="83"/>
      <c r="C23" s="82"/>
      <c r="D23" s="82"/>
      <c r="E23" s="82"/>
      <c r="F23" s="82"/>
      <c r="G23" s="82"/>
      <c r="H23" s="82"/>
      <c r="I23" s="82"/>
      <c r="J23" s="82"/>
      <c r="K23" s="82"/>
      <c r="L23" s="82"/>
      <c r="M23" s="82"/>
      <c r="N23" s="82">
        <f>SUM(B23:M23)</f>
        <v>0</v>
      </c>
      <c r="O23" s="84" t="str">
        <f>IFERROR(N23/(SUMIF(B23:M23,"&gt;0",B22:M22))," ")</f>
        <v xml:space="preserve"> </v>
      </c>
      <c r="P23" s="157" t="s">
        <v>39</v>
      </c>
      <c r="Q23" s="83">
        <v>276035500</v>
      </c>
      <c r="R23" s="82"/>
      <c r="S23" s="82"/>
      <c r="T23" s="82"/>
      <c r="U23" s="82"/>
      <c r="V23" s="82"/>
      <c r="W23" s="82"/>
      <c r="X23" s="82"/>
      <c r="Y23" s="82"/>
      <c r="Z23" s="82"/>
      <c r="AA23" s="82"/>
      <c r="AB23" s="82"/>
      <c r="AC23" s="82">
        <f>SUM(Q23:AB23)</f>
        <v>276035500</v>
      </c>
      <c r="AD23" s="82">
        <f>AC23/SUM(Q22:V22)</f>
        <v>0.51622196559897893</v>
      </c>
      <c r="AE23" s="84">
        <f>AC23/AC22</f>
        <v>0.30504025239939664</v>
      </c>
      <c r="AF23" s="1"/>
    </row>
    <row r="24" spans="1:32" ht="32.1" customHeight="1" x14ac:dyDescent="0.25">
      <c r="A24" s="154" t="s">
        <v>40</v>
      </c>
      <c r="B24" s="83"/>
      <c r="C24" s="82"/>
      <c r="D24" s="82"/>
      <c r="E24" s="82"/>
      <c r="F24" s="82"/>
      <c r="G24" s="82"/>
      <c r="H24" s="82"/>
      <c r="I24" s="82"/>
      <c r="J24" s="82"/>
      <c r="K24" s="82"/>
      <c r="L24" s="82"/>
      <c r="M24" s="82"/>
      <c r="N24" s="82">
        <f>SUM(B24:M24)</f>
        <v>0</v>
      </c>
      <c r="O24" s="107"/>
      <c r="P24" s="157" t="s">
        <v>36</v>
      </c>
      <c r="Q24" s="83"/>
      <c r="R24" s="82">
        <v>41132500</v>
      </c>
      <c r="S24" s="82">
        <v>82265000</v>
      </c>
      <c r="T24" s="82">
        <v>82265000</v>
      </c>
      <c r="U24" s="82">
        <v>82265000</v>
      </c>
      <c r="V24" s="82">
        <v>82265000</v>
      </c>
      <c r="W24" s="82">
        <v>82265000</v>
      </c>
      <c r="X24" s="82">
        <v>82265000</v>
      </c>
      <c r="Y24" s="82">
        <v>82265000</v>
      </c>
      <c r="Z24" s="82">
        <v>82265000</v>
      </c>
      <c r="AA24" s="82">
        <v>82265000</v>
      </c>
      <c r="AB24" s="82">
        <f>82265000+41132500</f>
        <v>123397500</v>
      </c>
      <c r="AC24" s="82">
        <f>SUM(Q24:AB24)</f>
        <v>904915000</v>
      </c>
      <c r="AD24" s="82"/>
      <c r="AE24" s="107"/>
      <c r="AF24" s="1"/>
    </row>
    <row r="25" spans="1:32" ht="32.1" customHeight="1" thickBot="1" x14ac:dyDescent="0.3">
      <c r="A25" s="155" t="s">
        <v>41</v>
      </c>
      <c r="B25" s="111">
        <v>9746000</v>
      </c>
      <c r="C25" s="112"/>
      <c r="D25" s="112"/>
      <c r="E25" s="112"/>
      <c r="F25" s="112"/>
      <c r="G25" s="112"/>
      <c r="H25" s="112"/>
      <c r="I25" s="112"/>
      <c r="J25" s="112"/>
      <c r="K25" s="112"/>
      <c r="L25" s="112"/>
      <c r="M25" s="112"/>
      <c r="N25" s="112">
        <f>SUM(B25:M25)</f>
        <v>9746000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row>
    <row r="26" spans="1:32" customFormat="1" ht="16.5" customHeight="1" thickBot="1" x14ac:dyDescent="0.3"/>
    <row r="27" spans="1:32"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2"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row>
    <row r="29" spans="1:32"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2"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45" customHeight="1" x14ac:dyDescent="0.25">
      <c r="A35" s="184" t="s">
        <v>363</v>
      </c>
      <c r="B35" s="186">
        <v>0.05</v>
      </c>
      <c r="C35" s="23" t="s">
        <v>57</v>
      </c>
      <c r="D35" s="139">
        <v>0.2</v>
      </c>
      <c r="E35" s="139">
        <v>0.2</v>
      </c>
      <c r="F35" s="139">
        <v>0.2</v>
      </c>
      <c r="G35" s="139">
        <v>0.2</v>
      </c>
      <c r="H35" s="139">
        <v>0.2</v>
      </c>
      <c r="I35" s="22"/>
      <c r="J35" s="22"/>
      <c r="K35" s="22"/>
      <c r="L35" s="22"/>
      <c r="M35" s="22"/>
      <c r="N35" s="22"/>
      <c r="O35" s="22"/>
      <c r="P35" s="92">
        <f>SUM(D35:O35)</f>
        <v>1</v>
      </c>
      <c r="Q35" s="202" t="s">
        <v>453</v>
      </c>
      <c r="R35" s="203"/>
      <c r="S35" s="203"/>
      <c r="T35" s="204"/>
      <c r="U35" s="208" t="s">
        <v>454</v>
      </c>
      <c r="V35" s="208"/>
      <c r="W35" s="208"/>
      <c r="X35" s="208"/>
      <c r="Y35" s="208" t="s">
        <v>431</v>
      </c>
      <c r="Z35" s="208"/>
      <c r="AA35" s="208"/>
      <c r="AB35" s="208"/>
      <c r="AC35" s="208" t="s">
        <v>430</v>
      </c>
      <c r="AD35" s="208"/>
      <c r="AE35" s="210"/>
      <c r="AG35" s="21"/>
      <c r="AH35" s="21"/>
      <c r="AI35" s="21"/>
      <c r="AJ35" s="21"/>
      <c r="AK35" s="21"/>
      <c r="AL35" s="21"/>
      <c r="AM35" s="21"/>
      <c r="AN35" s="21"/>
      <c r="AO35" s="21"/>
    </row>
    <row r="36" spans="1:41" ht="45" customHeight="1" thickBot="1" x14ac:dyDescent="0.3">
      <c r="A36" s="185"/>
      <c r="B36" s="300"/>
      <c r="C36" s="24" t="s">
        <v>58</v>
      </c>
      <c r="D36" s="150">
        <v>0.2</v>
      </c>
      <c r="E36" s="25"/>
      <c r="F36" s="25"/>
      <c r="G36" s="26"/>
      <c r="H36" s="26"/>
      <c r="I36" s="26"/>
      <c r="J36" s="26"/>
      <c r="K36" s="26"/>
      <c r="L36" s="26"/>
      <c r="M36" s="26"/>
      <c r="N36" s="26"/>
      <c r="O36" s="26"/>
      <c r="P36" s="73">
        <f>SUM(D36:O36)</f>
        <v>0.2</v>
      </c>
      <c r="Q36" s="205"/>
      <c r="R36" s="206"/>
      <c r="S36" s="206"/>
      <c r="T36" s="207"/>
      <c r="U36" s="209"/>
      <c r="V36" s="209"/>
      <c r="W36" s="209"/>
      <c r="X36" s="209"/>
      <c r="Y36" s="209"/>
      <c r="Z36" s="209"/>
      <c r="AA36" s="209"/>
      <c r="AB36" s="209"/>
      <c r="AC36" s="209"/>
      <c r="AD36" s="209"/>
      <c r="AE36" s="211"/>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78" t="s">
        <v>370</v>
      </c>
      <c r="B41" s="179">
        <v>0.03</v>
      </c>
      <c r="C41" s="31" t="s">
        <v>57</v>
      </c>
      <c r="D41" s="32">
        <v>0.1</v>
      </c>
      <c r="E41" s="32">
        <v>0.2</v>
      </c>
      <c r="F41" s="32">
        <v>0.2</v>
      </c>
      <c r="G41" s="32">
        <v>0.25</v>
      </c>
      <c r="H41" s="32">
        <v>0.25</v>
      </c>
      <c r="I41" s="32"/>
      <c r="J41" s="32"/>
      <c r="K41" s="32"/>
      <c r="L41" s="32"/>
      <c r="M41" s="32"/>
      <c r="N41" s="32"/>
      <c r="O41" s="32"/>
      <c r="P41" s="110">
        <f t="shared" ref="P41:P44" si="0">SUM(D41:O41)</f>
        <v>1</v>
      </c>
      <c r="Q41" s="166" t="s">
        <v>435</v>
      </c>
      <c r="R41" s="167"/>
      <c r="S41" s="167"/>
      <c r="T41" s="167"/>
      <c r="U41" s="167"/>
      <c r="V41" s="167"/>
      <c r="W41" s="167"/>
      <c r="X41" s="298"/>
      <c r="Y41" s="166" t="s">
        <v>425</v>
      </c>
      <c r="Z41" s="167"/>
      <c r="AA41" s="167"/>
      <c r="AB41" s="167"/>
      <c r="AC41" s="167"/>
      <c r="AD41" s="167"/>
      <c r="AE41" s="168"/>
      <c r="AG41" s="28"/>
      <c r="AH41" s="28"/>
      <c r="AI41" s="28"/>
      <c r="AJ41" s="28"/>
      <c r="AK41" s="28"/>
      <c r="AL41" s="28"/>
      <c r="AM41" s="28"/>
      <c r="AN41" s="28"/>
      <c r="AO41" s="28"/>
    </row>
    <row r="42" spans="1:41" ht="28.5" customHeight="1" x14ac:dyDescent="0.25">
      <c r="A42" s="178"/>
      <c r="B42" s="180"/>
      <c r="C42" s="29" t="s">
        <v>58</v>
      </c>
      <c r="D42" s="30">
        <v>0.1</v>
      </c>
      <c r="E42" s="30"/>
      <c r="F42" s="30"/>
      <c r="G42" s="30"/>
      <c r="H42" s="30"/>
      <c r="I42" s="30"/>
      <c r="J42" s="30"/>
      <c r="K42" s="30"/>
      <c r="L42" s="30"/>
      <c r="M42" s="30"/>
      <c r="N42" s="30"/>
      <c r="O42" s="30"/>
      <c r="P42" s="110">
        <f t="shared" si="0"/>
        <v>0.1</v>
      </c>
      <c r="Q42" s="169"/>
      <c r="R42" s="170"/>
      <c r="S42" s="170"/>
      <c r="T42" s="170"/>
      <c r="U42" s="170"/>
      <c r="V42" s="170"/>
      <c r="W42" s="170"/>
      <c r="X42" s="299"/>
      <c r="Y42" s="169"/>
      <c r="Z42" s="170"/>
      <c r="AA42" s="170"/>
      <c r="AB42" s="170"/>
      <c r="AC42" s="170"/>
      <c r="AD42" s="170"/>
      <c r="AE42" s="171"/>
    </row>
    <row r="43" spans="1:41" ht="28.5" customHeight="1" x14ac:dyDescent="0.25">
      <c r="A43" s="181" t="s">
        <v>371</v>
      </c>
      <c r="B43" s="179">
        <v>0.02</v>
      </c>
      <c r="C43" s="31" t="s">
        <v>57</v>
      </c>
      <c r="D43" s="32">
        <v>0.1</v>
      </c>
      <c r="E43" s="32">
        <v>0.2</v>
      </c>
      <c r="F43" s="32">
        <v>0.2</v>
      </c>
      <c r="G43" s="32">
        <v>0.25</v>
      </c>
      <c r="H43" s="32">
        <v>0.25</v>
      </c>
      <c r="I43" s="32"/>
      <c r="J43" s="32"/>
      <c r="K43" s="32"/>
      <c r="L43" s="32"/>
      <c r="M43" s="32"/>
      <c r="N43" s="32"/>
      <c r="O43" s="32"/>
      <c r="P43" s="110">
        <f t="shared" si="0"/>
        <v>1</v>
      </c>
      <c r="Q43" s="166" t="s">
        <v>450</v>
      </c>
      <c r="R43" s="167"/>
      <c r="S43" s="167"/>
      <c r="T43" s="167"/>
      <c r="U43" s="167"/>
      <c r="V43" s="167"/>
      <c r="W43" s="167"/>
      <c r="X43" s="298"/>
      <c r="Y43" s="166" t="s">
        <v>425</v>
      </c>
      <c r="Z43" s="167"/>
      <c r="AA43" s="167"/>
      <c r="AB43" s="167"/>
      <c r="AC43" s="167"/>
      <c r="AD43" s="167"/>
      <c r="AE43" s="168"/>
    </row>
    <row r="44" spans="1:41" ht="28.5" customHeight="1" thickBot="1" x14ac:dyDescent="0.3">
      <c r="A44" s="182"/>
      <c r="B44" s="183"/>
      <c r="C44" s="29" t="s">
        <v>58</v>
      </c>
      <c r="D44" s="30">
        <v>0.1</v>
      </c>
      <c r="E44" s="30"/>
      <c r="F44" s="30"/>
      <c r="G44" s="30"/>
      <c r="H44" s="30"/>
      <c r="I44" s="30"/>
      <c r="J44" s="30"/>
      <c r="K44" s="30"/>
      <c r="L44" s="30"/>
      <c r="M44" s="30"/>
      <c r="N44" s="30"/>
      <c r="O44" s="30"/>
      <c r="P44" s="110">
        <f t="shared" si="0"/>
        <v>0.1</v>
      </c>
      <c r="Q44" s="169"/>
      <c r="R44" s="170"/>
      <c r="S44" s="170"/>
      <c r="T44" s="170"/>
      <c r="U44" s="170"/>
      <c r="V44" s="170"/>
      <c r="W44" s="170"/>
      <c r="X44" s="299"/>
      <c r="Y44" s="169"/>
      <c r="Z44" s="170"/>
      <c r="AA44" s="170"/>
      <c r="AB44" s="170"/>
      <c r="AC44" s="170"/>
      <c r="AD44" s="170"/>
      <c r="AE44" s="171"/>
    </row>
    <row r="45" spans="1:41" ht="15" customHeight="1" x14ac:dyDescent="0.25">
      <c r="A45" s="2" t="s">
        <v>80</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300-000000000000}">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AC35 Q35 Y35 Q43 Q41" xr:uid="{00000000-0002-0000-0300-000002000000}">
      <formula1>2000</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7"/>
  <sheetViews>
    <sheetView view="pageBreakPreview" topLeftCell="Q18" zoomScale="60" zoomScaleNormal="80" workbookViewId="0">
      <selection activeCell="Q30" sqref="Q30:X30"/>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t="s">
        <v>20</v>
      </c>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96" t="s">
        <v>350</v>
      </c>
      <c r="P9" s="297"/>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2" s="16" customFormat="1" ht="37.5" customHeight="1" thickBot="1" x14ac:dyDescent="0.3">
      <c r="A17" s="227" t="s">
        <v>15</v>
      </c>
      <c r="B17" s="228"/>
      <c r="C17" s="279" t="s">
        <v>364</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2"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2" ht="32.1" customHeight="1" thickBot="1" x14ac:dyDescent="0.3">
      <c r="A21" s="136">
        <v>44152057</v>
      </c>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2" ht="32.1" customHeight="1" x14ac:dyDescent="0.25">
      <c r="A22" s="153" t="s">
        <v>36</v>
      </c>
      <c r="B22" s="104">
        <v>35889457</v>
      </c>
      <c r="C22" s="105"/>
      <c r="D22" s="105"/>
      <c r="E22" s="105">
        <v>3340200</v>
      </c>
      <c r="F22" s="105">
        <v>4922400</v>
      </c>
      <c r="G22" s="105"/>
      <c r="H22" s="105"/>
      <c r="I22" s="105"/>
      <c r="J22" s="105"/>
      <c r="K22" s="105"/>
      <c r="L22" s="105"/>
      <c r="M22" s="105"/>
      <c r="N22" s="105">
        <f>SUM(B22:M22)</f>
        <v>44152057</v>
      </c>
      <c r="O22" s="106"/>
      <c r="P22" s="156" t="s">
        <v>37</v>
      </c>
      <c r="Q22" s="104">
        <v>1857476500</v>
      </c>
      <c r="R22" s="105"/>
      <c r="S22" s="105"/>
      <c r="T22" s="105"/>
      <c r="U22" s="105"/>
      <c r="V22" s="105">
        <v>1217317500</v>
      </c>
      <c r="W22" s="105"/>
      <c r="X22" s="105"/>
      <c r="Y22" s="105"/>
      <c r="Z22" s="105"/>
      <c r="AA22" s="105"/>
      <c r="AB22" s="105"/>
      <c r="AC22" s="105">
        <f>SUM(Q22:AB22)</f>
        <v>3074794000</v>
      </c>
      <c r="AE22" s="106"/>
      <c r="AF22" s="1"/>
    </row>
    <row r="23" spans="1:32" ht="32.1" customHeight="1" x14ac:dyDescent="0.25">
      <c r="A23" s="154" t="s">
        <v>38</v>
      </c>
      <c r="B23" s="83"/>
      <c r="C23" s="82"/>
      <c r="D23" s="82"/>
      <c r="E23" s="82"/>
      <c r="F23" s="82"/>
      <c r="G23" s="82"/>
      <c r="H23" s="82"/>
      <c r="I23" s="82"/>
      <c r="J23" s="82"/>
      <c r="K23" s="82"/>
      <c r="L23" s="82"/>
      <c r="M23" s="82"/>
      <c r="N23" s="82">
        <f>SUM(B23:M23)</f>
        <v>0</v>
      </c>
      <c r="O23" s="84" t="str">
        <f>IFERROR(N23/(SUMIF(B23:M23,"&gt;0",B22:M22))," ")</f>
        <v xml:space="preserve"> </v>
      </c>
      <c r="P23" s="157" t="s">
        <v>39</v>
      </c>
      <c r="Q23" s="83">
        <v>709436000</v>
      </c>
      <c r="R23" s="82"/>
      <c r="S23" s="82"/>
      <c r="T23" s="82"/>
      <c r="U23" s="82"/>
      <c r="V23" s="82"/>
      <c r="W23" s="82"/>
      <c r="X23" s="82"/>
      <c r="Y23" s="82"/>
      <c r="Z23" s="82"/>
      <c r="AA23" s="82"/>
      <c r="AB23" s="82"/>
      <c r="AC23" s="82">
        <f>SUM(Q23:AB23)</f>
        <v>709436000</v>
      </c>
      <c r="AD23" s="82">
        <f>AC23/SUM(Q22:V22)</f>
        <v>0.2307263510986427</v>
      </c>
      <c r="AE23" s="84">
        <f>AC23/AC22</f>
        <v>0.2307263510986427</v>
      </c>
      <c r="AF23" s="1"/>
    </row>
    <row r="24" spans="1:32" ht="32.1" customHeight="1" x14ac:dyDescent="0.25">
      <c r="A24" s="154" t="s">
        <v>40</v>
      </c>
      <c r="B24" s="83"/>
      <c r="C24" s="82"/>
      <c r="D24" s="82"/>
      <c r="E24" s="82"/>
      <c r="F24" s="82"/>
      <c r="G24" s="82"/>
      <c r="H24" s="82"/>
      <c r="I24" s="82"/>
      <c r="J24" s="82"/>
      <c r="K24" s="82"/>
      <c r="L24" s="82"/>
      <c r="M24" s="82"/>
      <c r="N24" s="82">
        <f>SUM(B24:M24)</f>
        <v>0</v>
      </c>
      <c r="O24" s="107"/>
      <c r="P24" s="157" t="s">
        <v>36</v>
      </c>
      <c r="Q24" s="83"/>
      <c r="R24" s="82">
        <v>135257500</v>
      </c>
      <c r="S24" s="82">
        <v>270515000</v>
      </c>
      <c r="T24" s="82">
        <f>270515000+3910750</f>
        <v>274425750</v>
      </c>
      <c r="U24" s="82">
        <f>270515000+3910750</f>
        <v>274425750</v>
      </c>
      <c r="V24" s="82">
        <f>270915000+52200000+3910750</f>
        <v>327025750</v>
      </c>
      <c r="W24" s="82">
        <f>270515000+3910750</f>
        <v>274425750</v>
      </c>
      <c r="X24" s="82">
        <f t="shared" ref="X24:AA24" si="0">270515000+3910750</f>
        <v>274425750</v>
      </c>
      <c r="Y24" s="82">
        <f t="shared" si="0"/>
        <v>274425750</v>
      </c>
      <c r="Z24" s="82">
        <f t="shared" si="0"/>
        <v>274425750</v>
      </c>
      <c r="AA24" s="82">
        <f t="shared" si="0"/>
        <v>274425750</v>
      </c>
      <c r="AB24" s="82">
        <f>270515000+3910750+135257500+11332250</f>
        <v>421015500</v>
      </c>
      <c r="AC24" s="82">
        <f>SUM(Q24:AB24)</f>
        <v>3074794000</v>
      </c>
      <c r="AD24" s="82"/>
      <c r="AE24" s="107"/>
      <c r="AF24" s="1"/>
    </row>
    <row r="25" spans="1:32" ht="32.1" customHeight="1" thickBot="1" x14ac:dyDescent="0.3">
      <c r="A25" s="155" t="s">
        <v>41</v>
      </c>
      <c r="B25" s="111">
        <v>31114000</v>
      </c>
      <c r="C25" s="112"/>
      <c r="D25" s="112"/>
      <c r="E25" s="112"/>
      <c r="F25" s="112"/>
      <c r="G25" s="112"/>
      <c r="H25" s="112"/>
      <c r="I25" s="112"/>
      <c r="J25" s="112"/>
      <c r="K25" s="112"/>
      <c r="L25" s="112"/>
      <c r="M25" s="112"/>
      <c r="N25" s="112">
        <f>SUM(B25:M25)</f>
        <v>31114000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row>
    <row r="26" spans="1:32" customFormat="1" ht="16.5" customHeight="1" thickBot="1" x14ac:dyDescent="0.3"/>
    <row r="27" spans="1:32"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2"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row>
    <row r="29" spans="1:32"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2"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80.099999999999994" customHeight="1" x14ac:dyDescent="0.25">
      <c r="A35" s="184" t="s">
        <v>364</v>
      </c>
      <c r="B35" s="186">
        <v>0.05</v>
      </c>
      <c r="C35" s="23" t="s">
        <v>57</v>
      </c>
      <c r="D35" s="22">
        <v>5</v>
      </c>
      <c r="E35" s="22">
        <v>5</v>
      </c>
      <c r="F35" s="22">
        <v>5</v>
      </c>
      <c r="G35" s="22">
        <v>5</v>
      </c>
      <c r="H35" s="22">
        <v>5</v>
      </c>
      <c r="I35" s="22"/>
      <c r="J35" s="22"/>
      <c r="K35" s="22"/>
      <c r="L35" s="22"/>
      <c r="M35" s="22"/>
      <c r="N35" s="22"/>
      <c r="O35" s="22"/>
      <c r="P35" s="92">
        <v>5</v>
      </c>
      <c r="Q35" s="202" t="s">
        <v>455</v>
      </c>
      <c r="R35" s="203"/>
      <c r="S35" s="203"/>
      <c r="T35" s="204"/>
      <c r="U35" s="208" t="s">
        <v>455</v>
      </c>
      <c r="V35" s="208"/>
      <c r="W35" s="208"/>
      <c r="X35" s="208"/>
      <c r="Y35" s="208" t="s">
        <v>432</v>
      </c>
      <c r="Z35" s="208"/>
      <c r="AA35" s="208"/>
      <c r="AB35" s="208"/>
      <c r="AC35" s="208" t="s">
        <v>429</v>
      </c>
      <c r="AD35" s="208"/>
      <c r="AE35" s="210"/>
      <c r="AG35" s="21"/>
      <c r="AH35" s="21"/>
      <c r="AI35" s="21"/>
      <c r="AJ35" s="21"/>
      <c r="AK35" s="21"/>
      <c r="AL35" s="21"/>
      <c r="AM35" s="21"/>
      <c r="AN35" s="21"/>
      <c r="AO35" s="21"/>
    </row>
    <row r="36" spans="1:41" ht="132.94999999999999" customHeight="1" thickBot="1" x14ac:dyDescent="0.3">
      <c r="A36" s="185"/>
      <c r="B36" s="187"/>
      <c r="C36" s="140" t="s">
        <v>58</v>
      </c>
      <c r="D36" s="140">
        <v>0</v>
      </c>
      <c r="E36" s="140"/>
      <c r="F36" s="141"/>
      <c r="G36" s="141"/>
      <c r="H36" s="141"/>
      <c r="I36" s="26"/>
      <c r="J36" s="26"/>
      <c r="K36" s="26"/>
      <c r="L36" s="26"/>
      <c r="M36" s="26"/>
      <c r="N36" s="26"/>
      <c r="O36" s="26"/>
      <c r="P36" s="141">
        <f>SUM(D36:O36)</f>
        <v>0</v>
      </c>
      <c r="Q36" s="205"/>
      <c r="R36" s="206"/>
      <c r="S36" s="206"/>
      <c r="T36" s="207"/>
      <c r="U36" s="209"/>
      <c r="V36" s="209"/>
      <c r="W36" s="209"/>
      <c r="X36" s="209"/>
      <c r="Y36" s="209"/>
      <c r="Z36" s="209"/>
      <c r="AA36" s="209"/>
      <c r="AB36" s="209"/>
      <c r="AC36" s="209"/>
      <c r="AD36" s="209"/>
      <c r="AE36" s="211"/>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92" t="s">
        <v>372</v>
      </c>
      <c r="B41" s="179">
        <v>0.01</v>
      </c>
      <c r="C41" s="31" t="s">
        <v>57</v>
      </c>
      <c r="D41" s="32">
        <v>0.2</v>
      </c>
      <c r="E41" s="32">
        <v>0.2</v>
      </c>
      <c r="F41" s="32">
        <v>0.2</v>
      </c>
      <c r="G41" s="32">
        <v>0.2</v>
      </c>
      <c r="H41" s="32">
        <v>0.2</v>
      </c>
      <c r="I41" s="32"/>
      <c r="J41" s="32"/>
      <c r="K41" s="32"/>
      <c r="L41" s="32"/>
      <c r="M41" s="32"/>
      <c r="N41" s="32"/>
      <c r="O41" s="32"/>
      <c r="P41" s="110">
        <f t="shared" ref="P41:P46" si="1">SUM(D41:O41)</f>
        <v>1</v>
      </c>
      <c r="Q41" s="166" t="s">
        <v>456</v>
      </c>
      <c r="R41" s="167"/>
      <c r="S41" s="167"/>
      <c r="T41" s="167"/>
      <c r="U41" s="167"/>
      <c r="V41" s="167"/>
      <c r="W41" s="167"/>
      <c r="X41" s="298"/>
      <c r="Y41" s="166" t="s">
        <v>425</v>
      </c>
      <c r="Z41" s="167"/>
      <c r="AA41" s="167"/>
      <c r="AB41" s="167"/>
      <c r="AC41" s="167"/>
      <c r="AD41" s="167"/>
      <c r="AE41" s="168"/>
      <c r="AG41" s="28"/>
      <c r="AH41" s="28"/>
      <c r="AI41" s="28"/>
      <c r="AJ41" s="28"/>
      <c r="AK41" s="28"/>
      <c r="AL41" s="28"/>
      <c r="AM41" s="28"/>
      <c r="AN41" s="28"/>
      <c r="AO41" s="28"/>
    </row>
    <row r="42" spans="1:41" ht="28.5" customHeight="1" x14ac:dyDescent="0.25">
      <c r="A42" s="178"/>
      <c r="B42" s="180"/>
      <c r="C42" s="29" t="s">
        <v>58</v>
      </c>
      <c r="D42" s="30">
        <v>0</v>
      </c>
      <c r="E42" s="30"/>
      <c r="F42" s="30"/>
      <c r="G42" s="30"/>
      <c r="H42" s="30"/>
      <c r="I42" s="30"/>
      <c r="J42" s="30"/>
      <c r="K42" s="30"/>
      <c r="L42" s="30"/>
      <c r="M42" s="30"/>
      <c r="N42" s="30"/>
      <c r="O42" s="30"/>
      <c r="P42" s="110">
        <f t="shared" si="1"/>
        <v>0</v>
      </c>
      <c r="Q42" s="169"/>
      <c r="R42" s="170"/>
      <c r="S42" s="170"/>
      <c r="T42" s="170"/>
      <c r="U42" s="170"/>
      <c r="V42" s="170"/>
      <c r="W42" s="170"/>
      <c r="X42" s="299"/>
      <c r="Y42" s="169"/>
      <c r="Z42" s="170"/>
      <c r="AA42" s="170"/>
      <c r="AB42" s="170"/>
      <c r="AC42" s="170"/>
      <c r="AD42" s="170"/>
      <c r="AE42" s="171"/>
    </row>
    <row r="43" spans="1:41" ht="28.5" customHeight="1" x14ac:dyDescent="0.25">
      <c r="A43" s="178" t="s">
        <v>373</v>
      </c>
      <c r="B43" s="179">
        <v>0.02</v>
      </c>
      <c r="C43" s="31" t="s">
        <v>57</v>
      </c>
      <c r="D43" s="32">
        <v>0.2</v>
      </c>
      <c r="E43" s="32">
        <v>0.2</v>
      </c>
      <c r="F43" s="32">
        <v>0.2</v>
      </c>
      <c r="G43" s="32">
        <v>0.2</v>
      </c>
      <c r="H43" s="32">
        <v>0.2</v>
      </c>
      <c r="I43" s="32"/>
      <c r="J43" s="32"/>
      <c r="K43" s="32"/>
      <c r="L43" s="32"/>
      <c r="M43" s="32"/>
      <c r="N43" s="32"/>
      <c r="O43" s="32"/>
      <c r="P43" s="110">
        <f t="shared" si="1"/>
        <v>1</v>
      </c>
      <c r="Q43" s="166" t="s">
        <v>457</v>
      </c>
      <c r="R43" s="167"/>
      <c r="S43" s="167"/>
      <c r="T43" s="167"/>
      <c r="U43" s="167"/>
      <c r="V43" s="167"/>
      <c r="W43" s="167"/>
      <c r="X43" s="298"/>
      <c r="Y43" s="166" t="s">
        <v>425</v>
      </c>
      <c r="Z43" s="167"/>
      <c r="AA43" s="167"/>
      <c r="AB43" s="167"/>
      <c r="AC43" s="167"/>
      <c r="AD43" s="167"/>
      <c r="AE43" s="168"/>
    </row>
    <row r="44" spans="1:41" ht="28.5" customHeight="1" x14ac:dyDescent="0.25">
      <c r="A44" s="178"/>
      <c r="B44" s="180"/>
      <c r="C44" s="29" t="s">
        <v>58</v>
      </c>
      <c r="D44" s="30">
        <v>0</v>
      </c>
      <c r="E44" s="30"/>
      <c r="F44" s="30"/>
      <c r="G44" s="30"/>
      <c r="H44" s="30"/>
      <c r="I44" s="30"/>
      <c r="J44" s="30"/>
      <c r="K44" s="30"/>
      <c r="L44" s="30"/>
      <c r="M44" s="30"/>
      <c r="N44" s="30"/>
      <c r="O44" s="30"/>
      <c r="P44" s="110">
        <f t="shared" si="1"/>
        <v>0</v>
      </c>
      <c r="Q44" s="169"/>
      <c r="R44" s="170"/>
      <c r="S44" s="170"/>
      <c r="T44" s="170"/>
      <c r="U44" s="170"/>
      <c r="V44" s="170"/>
      <c r="W44" s="170"/>
      <c r="X44" s="299"/>
      <c r="Y44" s="169"/>
      <c r="Z44" s="170"/>
      <c r="AA44" s="170"/>
      <c r="AB44" s="170"/>
      <c r="AC44" s="170"/>
      <c r="AD44" s="170"/>
      <c r="AE44" s="171"/>
    </row>
    <row r="45" spans="1:41" ht="33.950000000000003" customHeight="1" x14ac:dyDescent="0.25">
      <c r="A45" s="301" t="s">
        <v>374</v>
      </c>
      <c r="B45" s="179">
        <v>0.02</v>
      </c>
      <c r="C45" s="31" t="s">
        <v>57</v>
      </c>
      <c r="D45" s="32">
        <v>0.2</v>
      </c>
      <c r="E45" s="32">
        <v>0.2</v>
      </c>
      <c r="F45" s="32">
        <v>0.2</v>
      </c>
      <c r="G45" s="32">
        <v>0.2</v>
      </c>
      <c r="H45" s="32">
        <v>0.2</v>
      </c>
      <c r="I45" s="32"/>
      <c r="J45" s="32"/>
      <c r="K45" s="32"/>
      <c r="L45" s="32"/>
      <c r="M45" s="32"/>
      <c r="N45" s="32"/>
      <c r="O45" s="32"/>
      <c r="P45" s="110">
        <f t="shared" si="1"/>
        <v>1</v>
      </c>
      <c r="Q45" s="166" t="s">
        <v>458</v>
      </c>
      <c r="R45" s="167"/>
      <c r="S45" s="167"/>
      <c r="T45" s="167"/>
      <c r="U45" s="167"/>
      <c r="V45" s="167"/>
      <c r="W45" s="167"/>
      <c r="X45" s="298"/>
      <c r="Y45" s="166" t="s">
        <v>425</v>
      </c>
      <c r="Z45" s="167"/>
      <c r="AA45" s="167"/>
      <c r="AB45" s="167"/>
      <c r="AC45" s="167"/>
      <c r="AD45" s="167"/>
      <c r="AE45" s="168"/>
    </row>
    <row r="46" spans="1:41" ht="36" customHeight="1" thickBot="1" x14ac:dyDescent="0.3">
      <c r="A46" s="302"/>
      <c r="B46" s="183"/>
      <c r="C46" s="29" t="s">
        <v>58</v>
      </c>
      <c r="D46" s="30">
        <v>0.2</v>
      </c>
      <c r="E46" s="30"/>
      <c r="F46" s="30"/>
      <c r="G46" s="30"/>
      <c r="H46" s="30"/>
      <c r="I46" s="30"/>
      <c r="J46" s="30"/>
      <c r="K46" s="30"/>
      <c r="L46" s="30"/>
      <c r="M46" s="30"/>
      <c r="N46" s="30"/>
      <c r="O46" s="30"/>
      <c r="P46" s="110">
        <f t="shared" si="1"/>
        <v>0.2</v>
      </c>
      <c r="Q46" s="169"/>
      <c r="R46" s="170"/>
      <c r="S46" s="170"/>
      <c r="T46" s="170"/>
      <c r="U46" s="170"/>
      <c r="V46" s="170"/>
      <c r="W46" s="170"/>
      <c r="X46" s="299"/>
      <c r="Y46" s="169"/>
      <c r="Z46" s="170"/>
      <c r="AA46" s="170"/>
      <c r="AB46" s="170"/>
      <c r="AC46" s="170"/>
      <c r="AD46" s="170"/>
      <c r="AE46" s="171"/>
    </row>
    <row r="47" spans="1:41" ht="15" customHeight="1" x14ac:dyDescent="0.25">
      <c r="A47" s="2" t="s">
        <v>80</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Q4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pageMargins left="0.25" right="0.25" top="0.75" bottom="0.75" header="0.3" footer="0.3"/>
  <pageSetup scale="2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3"/>
  <sheetViews>
    <sheetView topLeftCell="N23" zoomScale="70" zoomScaleNormal="70" workbookViewId="0">
      <selection activeCell="Q35" sqref="Q35:T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1"/>
      <c r="B1" s="264"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6"/>
      <c r="AB1" s="273" t="s">
        <v>1</v>
      </c>
      <c r="AC1" s="274"/>
      <c r="AD1" s="274"/>
      <c r="AE1" s="275"/>
    </row>
    <row r="2" spans="1:31" ht="30.75" customHeight="1" thickBot="1" x14ac:dyDescent="0.3">
      <c r="A2" s="262"/>
      <c r="B2" s="264"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73" t="s">
        <v>325</v>
      </c>
      <c r="AC2" s="274"/>
      <c r="AD2" s="274"/>
      <c r="AE2" s="275"/>
    </row>
    <row r="3" spans="1:31" ht="24" customHeight="1" thickBot="1" x14ac:dyDescent="0.3">
      <c r="A3" s="262"/>
      <c r="B3" s="267" t="s">
        <v>3</v>
      </c>
      <c r="C3" s="268"/>
      <c r="D3" s="268"/>
      <c r="E3" s="268"/>
      <c r="F3" s="268"/>
      <c r="G3" s="268"/>
      <c r="H3" s="268"/>
      <c r="I3" s="268"/>
      <c r="J3" s="268"/>
      <c r="K3" s="268"/>
      <c r="L3" s="268"/>
      <c r="M3" s="268"/>
      <c r="N3" s="268"/>
      <c r="O3" s="268"/>
      <c r="P3" s="268"/>
      <c r="Q3" s="268"/>
      <c r="R3" s="268"/>
      <c r="S3" s="268"/>
      <c r="T3" s="268"/>
      <c r="U3" s="268"/>
      <c r="V3" s="268"/>
      <c r="W3" s="268"/>
      <c r="X3" s="268"/>
      <c r="Y3" s="268"/>
      <c r="Z3" s="268"/>
      <c r="AA3" s="269"/>
      <c r="AB3" s="273" t="s">
        <v>348</v>
      </c>
      <c r="AC3" s="274"/>
      <c r="AD3" s="274"/>
      <c r="AE3" s="275"/>
    </row>
    <row r="4" spans="1:31" ht="21.75" customHeight="1" thickBot="1" x14ac:dyDescent="0.3">
      <c r="A4" s="263"/>
      <c r="B4" s="270"/>
      <c r="C4" s="271"/>
      <c r="D4" s="271"/>
      <c r="E4" s="271"/>
      <c r="F4" s="271"/>
      <c r="G4" s="271"/>
      <c r="H4" s="271"/>
      <c r="I4" s="271"/>
      <c r="J4" s="271"/>
      <c r="K4" s="271"/>
      <c r="L4" s="271"/>
      <c r="M4" s="271"/>
      <c r="N4" s="271"/>
      <c r="O4" s="271"/>
      <c r="P4" s="271"/>
      <c r="Q4" s="271"/>
      <c r="R4" s="271"/>
      <c r="S4" s="271"/>
      <c r="T4" s="271"/>
      <c r="U4" s="271"/>
      <c r="V4" s="271"/>
      <c r="W4" s="271"/>
      <c r="X4" s="271"/>
      <c r="Y4" s="271"/>
      <c r="Z4" s="271"/>
      <c r="AA4" s="272"/>
      <c r="AB4" s="276" t="s">
        <v>4</v>
      </c>
      <c r="AC4" s="277"/>
      <c r="AD4" s="277"/>
      <c r="AE4" s="278"/>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8" t="s">
        <v>5</v>
      </c>
      <c r="B7" s="219"/>
      <c r="C7" s="256"/>
      <c r="D7" s="218" t="s">
        <v>6</v>
      </c>
      <c r="E7" s="224"/>
      <c r="F7" s="224"/>
      <c r="G7" s="224"/>
      <c r="H7" s="219"/>
      <c r="I7" s="248">
        <v>45327</v>
      </c>
      <c r="J7" s="249"/>
      <c r="K7" s="218" t="s">
        <v>7</v>
      </c>
      <c r="L7" s="219"/>
      <c r="M7" s="240" t="s">
        <v>8</v>
      </c>
      <c r="N7" s="241"/>
      <c r="O7" s="229"/>
      <c r="P7" s="230"/>
      <c r="Q7" s="4"/>
      <c r="R7" s="4"/>
      <c r="S7" s="4"/>
      <c r="T7" s="4"/>
      <c r="U7" s="4"/>
      <c r="V7" s="4"/>
      <c r="W7" s="4"/>
      <c r="X7" s="4"/>
      <c r="Y7" s="4"/>
      <c r="Z7" s="5"/>
      <c r="AA7" s="4"/>
      <c r="AB7" s="4"/>
      <c r="AD7" s="7"/>
      <c r="AE7" s="8"/>
    </row>
    <row r="8" spans="1:31" x14ac:dyDescent="0.25">
      <c r="A8" s="220"/>
      <c r="B8" s="221"/>
      <c r="C8" s="257"/>
      <c r="D8" s="220"/>
      <c r="E8" s="225"/>
      <c r="F8" s="225"/>
      <c r="G8" s="225"/>
      <c r="H8" s="221"/>
      <c r="I8" s="250"/>
      <c r="J8" s="251"/>
      <c r="K8" s="220"/>
      <c r="L8" s="221"/>
      <c r="M8" s="259" t="s">
        <v>9</v>
      </c>
      <c r="N8" s="260"/>
      <c r="O8" s="242"/>
      <c r="P8" s="243"/>
      <c r="Q8" s="4"/>
      <c r="R8" s="4"/>
      <c r="S8" s="4"/>
      <c r="T8" s="4"/>
      <c r="U8" s="4"/>
      <c r="V8" s="4"/>
      <c r="W8" s="4"/>
      <c r="X8" s="4"/>
      <c r="Y8" s="4"/>
      <c r="Z8" s="5"/>
      <c r="AA8" s="4"/>
      <c r="AB8" s="4"/>
      <c r="AD8" s="7"/>
      <c r="AE8" s="8"/>
    </row>
    <row r="9" spans="1:31" ht="15.75" thickBot="1" x14ac:dyDescent="0.3">
      <c r="A9" s="222"/>
      <c r="B9" s="223"/>
      <c r="C9" s="258"/>
      <c r="D9" s="222"/>
      <c r="E9" s="226"/>
      <c r="F9" s="226"/>
      <c r="G9" s="226"/>
      <c r="H9" s="223"/>
      <c r="I9" s="252"/>
      <c r="J9" s="253"/>
      <c r="K9" s="222"/>
      <c r="L9" s="223"/>
      <c r="M9" s="244" t="s">
        <v>10</v>
      </c>
      <c r="N9" s="245"/>
      <c r="O9" s="296" t="s">
        <v>350</v>
      </c>
      <c r="P9" s="297"/>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18" t="s">
        <v>11</v>
      </c>
      <c r="B11" s="219"/>
      <c r="C11" s="193" t="s">
        <v>351</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5"/>
    </row>
    <row r="12" spans="1:31" ht="15" customHeight="1" x14ac:dyDescent="0.25">
      <c r="A12" s="220"/>
      <c r="B12" s="221"/>
      <c r="C12" s="231"/>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row>
    <row r="13" spans="1:31" ht="15" customHeight="1" thickBot="1" x14ac:dyDescent="0.3">
      <c r="A13" s="222"/>
      <c r="B13" s="223"/>
      <c r="C13" s="234"/>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6"/>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27" t="s">
        <v>12</v>
      </c>
      <c r="B15" s="228"/>
      <c r="C15" s="237" t="s">
        <v>352</v>
      </c>
      <c r="D15" s="238"/>
      <c r="E15" s="238"/>
      <c r="F15" s="238"/>
      <c r="G15" s="238"/>
      <c r="H15" s="238"/>
      <c r="I15" s="238"/>
      <c r="J15" s="238"/>
      <c r="K15" s="239"/>
      <c r="L15" s="254" t="s">
        <v>13</v>
      </c>
      <c r="M15" s="287"/>
      <c r="N15" s="287"/>
      <c r="O15" s="287"/>
      <c r="P15" s="287"/>
      <c r="Q15" s="255"/>
      <c r="R15" s="288" t="s">
        <v>353</v>
      </c>
      <c r="S15" s="289"/>
      <c r="T15" s="289"/>
      <c r="U15" s="289"/>
      <c r="V15" s="289"/>
      <c r="W15" s="289"/>
      <c r="X15" s="290"/>
      <c r="Y15" s="254" t="s">
        <v>14</v>
      </c>
      <c r="Z15" s="255"/>
      <c r="AA15" s="279" t="s">
        <v>354</v>
      </c>
      <c r="AB15" s="280"/>
      <c r="AC15" s="280"/>
      <c r="AD15" s="280"/>
      <c r="AE15" s="281"/>
    </row>
    <row r="16" spans="1:31" ht="9" customHeight="1" thickBot="1" x14ac:dyDescent="0.3">
      <c r="A16" s="6"/>
      <c r="B16" s="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D16" s="7"/>
      <c r="AE16" s="8"/>
    </row>
    <row r="17" spans="1:32" s="16" customFormat="1" ht="37.5" customHeight="1" thickBot="1" x14ac:dyDescent="0.3">
      <c r="A17" s="227" t="s">
        <v>15</v>
      </c>
      <c r="B17" s="228"/>
      <c r="C17" s="279" t="s">
        <v>365</v>
      </c>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4" t="s">
        <v>16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55"/>
      <c r="AF19" s="20"/>
    </row>
    <row r="20" spans="1:32" ht="32.1" customHeight="1" thickBot="1" x14ac:dyDescent="0.3">
      <c r="A20" s="102" t="s">
        <v>17</v>
      </c>
      <c r="B20" s="284" t="s">
        <v>18</v>
      </c>
      <c r="C20" s="285"/>
      <c r="D20" s="285"/>
      <c r="E20" s="285"/>
      <c r="F20" s="285"/>
      <c r="G20" s="285"/>
      <c r="H20" s="285"/>
      <c r="I20" s="285"/>
      <c r="J20" s="285"/>
      <c r="K20" s="285"/>
      <c r="L20" s="285"/>
      <c r="M20" s="285"/>
      <c r="N20" s="285"/>
      <c r="O20" s="286"/>
      <c r="P20" s="254" t="s">
        <v>19</v>
      </c>
      <c r="Q20" s="287"/>
      <c r="R20" s="287"/>
      <c r="S20" s="287"/>
      <c r="T20" s="287"/>
      <c r="U20" s="287"/>
      <c r="V20" s="287"/>
      <c r="W20" s="287"/>
      <c r="X20" s="287"/>
      <c r="Y20" s="287"/>
      <c r="Z20" s="287"/>
      <c r="AA20" s="287"/>
      <c r="AB20" s="287"/>
      <c r="AC20" s="287"/>
      <c r="AD20" s="287"/>
      <c r="AE20" s="255"/>
      <c r="AF20" s="20"/>
    </row>
    <row r="21" spans="1:32" ht="32.1" customHeight="1" thickBot="1" x14ac:dyDescent="0.3">
      <c r="A21" s="136"/>
      <c r="B21" s="159" t="s">
        <v>20</v>
      </c>
      <c r="C21" s="148" t="s">
        <v>21</v>
      </c>
      <c r="D21" s="148" t="s">
        <v>22</v>
      </c>
      <c r="E21" s="148" t="s">
        <v>23</v>
      </c>
      <c r="F21" s="148" t="s">
        <v>24</v>
      </c>
      <c r="G21" s="148" t="s">
        <v>25</v>
      </c>
      <c r="H21" s="148" t="s">
        <v>26</v>
      </c>
      <c r="I21" s="148" t="s">
        <v>27</v>
      </c>
      <c r="J21" s="148" t="s">
        <v>28</v>
      </c>
      <c r="K21" s="148" t="s">
        <v>29</v>
      </c>
      <c r="L21" s="148" t="s">
        <v>30</v>
      </c>
      <c r="M21" s="148" t="s">
        <v>31</v>
      </c>
      <c r="N21" s="148" t="s">
        <v>32</v>
      </c>
      <c r="O21" s="160" t="s">
        <v>33</v>
      </c>
      <c r="P21" s="134"/>
      <c r="Q21" s="102" t="s">
        <v>20</v>
      </c>
      <c r="R21" s="103" t="s">
        <v>21</v>
      </c>
      <c r="S21" s="103" t="s">
        <v>22</v>
      </c>
      <c r="T21" s="103" t="s">
        <v>23</v>
      </c>
      <c r="U21" s="103" t="s">
        <v>24</v>
      </c>
      <c r="V21" s="103" t="s">
        <v>25</v>
      </c>
      <c r="W21" s="103" t="s">
        <v>26</v>
      </c>
      <c r="X21" s="103" t="s">
        <v>27</v>
      </c>
      <c r="Y21" s="103" t="s">
        <v>28</v>
      </c>
      <c r="Z21" s="103" t="s">
        <v>29</v>
      </c>
      <c r="AA21" s="103" t="s">
        <v>30</v>
      </c>
      <c r="AB21" s="103" t="s">
        <v>31</v>
      </c>
      <c r="AC21" s="103" t="s">
        <v>32</v>
      </c>
      <c r="AD21" s="133" t="s">
        <v>34</v>
      </c>
      <c r="AE21" s="133" t="s">
        <v>35</v>
      </c>
      <c r="AF21" s="1"/>
    </row>
    <row r="22" spans="1:32" ht="32.1" customHeight="1" x14ac:dyDescent="0.25">
      <c r="A22" s="153" t="s">
        <v>36</v>
      </c>
      <c r="B22" s="104"/>
      <c r="C22" s="105"/>
      <c r="D22" s="105"/>
      <c r="E22" s="105"/>
      <c r="F22" s="105"/>
      <c r="G22" s="105"/>
      <c r="H22" s="105"/>
      <c r="I22" s="105"/>
      <c r="J22" s="105"/>
      <c r="K22" s="105"/>
      <c r="L22" s="105"/>
      <c r="M22" s="105"/>
      <c r="N22" s="105">
        <f>SUM(B22:M22)</f>
        <v>0</v>
      </c>
      <c r="O22" s="106"/>
      <c r="P22" s="156" t="s">
        <v>37</v>
      </c>
      <c r="Q22" s="104">
        <v>54587000</v>
      </c>
      <c r="R22" s="105"/>
      <c r="S22" s="105"/>
      <c r="T22" s="105"/>
      <c r="U22" s="105"/>
      <c r="V22" s="105"/>
      <c r="W22" s="105"/>
      <c r="X22" s="105">
        <v>37791000</v>
      </c>
      <c r="Y22" s="105"/>
      <c r="Z22" s="105"/>
      <c r="AA22" s="105"/>
      <c r="AB22" s="105"/>
      <c r="AC22" s="105">
        <f>SUM(Q22:AB22)</f>
        <v>92378000</v>
      </c>
      <c r="AE22" s="106"/>
      <c r="AF22" s="1"/>
    </row>
    <row r="23" spans="1:32" ht="32.1" customHeight="1" x14ac:dyDescent="0.25">
      <c r="A23" s="154" t="s">
        <v>38</v>
      </c>
      <c r="B23" s="83"/>
      <c r="C23" s="82"/>
      <c r="D23" s="82"/>
      <c r="E23" s="82"/>
      <c r="F23" s="82"/>
      <c r="G23" s="82"/>
      <c r="H23" s="82"/>
      <c r="I23" s="82"/>
      <c r="J23" s="82"/>
      <c r="K23" s="82"/>
      <c r="L23" s="82"/>
      <c r="M23" s="82"/>
      <c r="N23" s="82">
        <f>SUM(B23:M23)</f>
        <v>0</v>
      </c>
      <c r="O23" s="84" t="str">
        <f>IFERROR(N23/(SUMIF(B23:M23,"&gt;0",B22:M22))," ")</f>
        <v xml:space="preserve"> </v>
      </c>
      <c r="P23" s="157" t="s">
        <v>39</v>
      </c>
      <c r="Q23" s="83"/>
      <c r="R23" s="82"/>
      <c r="S23" s="82"/>
      <c r="T23" s="82"/>
      <c r="U23" s="82"/>
      <c r="V23" s="82"/>
      <c r="W23" s="82"/>
      <c r="X23" s="82"/>
      <c r="Y23" s="82"/>
      <c r="Z23" s="82"/>
      <c r="AA23" s="82"/>
      <c r="AB23" s="82"/>
      <c r="AC23" s="82">
        <f>SUM(Q23:AB23)</f>
        <v>0</v>
      </c>
      <c r="AD23" s="82">
        <f>AC23/SUM(Q22:V22)</f>
        <v>0</v>
      </c>
      <c r="AE23" s="84">
        <f>AC23/AC22</f>
        <v>0</v>
      </c>
      <c r="AF23" s="1"/>
    </row>
    <row r="24" spans="1:32" ht="32.1" customHeight="1" x14ac:dyDescent="0.25">
      <c r="A24" s="154" t="s">
        <v>40</v>
      </c>
      <c r="B24" s="83"/>
      <c r="C24" s="82"/>
      <c r="D24" s="82"/>
      <c r="E24" s="82"/>
      <c r="F24" s="82"/>
      <c r="G24" s="82"/>
      <c r="H24" s="82"/>
      <c r="I24" s="82"/>
      <c r="J24" s="82"/>
      <c r="K24" s="82"/>
      <c r="L24" s="82"/>
      <c r="M24" s="82"/>
      <c r="N24" s="82">
        <f>SUM(B24:M24)</f>
        <v>0</v>
      </c>
      <c r="O24" s="107"/>
      <c r="P24" s="157" t="s">
        <v>36</v>
      </c>
      <c r="Q24" s="83"/>
      <c r="R24" s="82">
        <v>4199000</v>
      </c>
      <c r="S24" s="82">
        <v>8398000</v>
      </c>
      <c r="T24" s="82">
        <v>8398000</v>
      </c>
      <c r="U24" s="82">
        <v>8398000</v>
      </c>
      <c r="V24" s="82">
        <v>8398000</v>
      </c>
      <c r="W24" s="82">
        <v>8398000</v>
      </c>
      <c r="X24" s="82">
        <v>8398000</v>
      </c>
      <c r="Y24" s="82">
        <v>8398000</v>
      </c>
      <c r="Z24" s="82">
        <v>8398000</v>
      </c>
      <c r="AA24" s="82">
        <v>8398000</v>
      </c>
      <c r="AB24" s="82">
        <f>8398000+4199000</f>
        <v>12597000</v>
      </c>
      <c r="AC24" s="82">
        <f>SUM(Q24:AB24)</f>
        <v>92378000</v>
      </c>
      <c r="AD24" s="82"/>
      <c r="AE24" s="107"/>
      <c r="AF24" s="1"/>
    </row>
    <row r="25" spans="1:32" ht="32.1" customHeight="1" thickBot="1" x14ac:dyDescent="0.3">
      <c r="A25" s="155" t="s">
        <v>41</v>
      </c>
      <c r="B25" s="111"/>
      <c r="C25" s="112"/>
      <c r="D25" s="112"/>
      <c r="E25" s="112"/>
      <c r="F25" s="112"/>
      <c r="G25" s="112"/>
      <c r="H25" s="112"/>
      <c r="I25" s="112"/>
      <c r="J25" s="112"/>
      <c r="K25" s="112"/>
      <c r="L25" s="112"/>
      <c r="M25" s="112"/>
      <c r="N25" s="112">
        <f>SUM(B25:M25)</f>
        <v>0</v>
      </c>
      <c r="O25" s="161" t="str">
        <f>IFERROR(N25/(SUMIF(B25:M25,"&gt;0",B24:M24))," ")</f>
        <v xml:space="preserve"> </v>
      </c>
      <c r="P25" s="158" t="s">
        <v>41</v>
      </c>
      <c r="Q25" s="111"/>
      <c r="R25" s="112"/>
      <c r="S25" s="112"/>
      <c r="T25" s="112"/>
      <c r="U25" s="112"/>
      <c r="V25" s="112"/>
      <c r="W25" s="112"/>
      <c r="X25" s="112"/>
      <c r="Y25" s="112"/>
      <c r="Z25" s="112"/>
      <c r="AA25" s="112"/>
      <c r="AB25" s="112"/>
      <c r="AC25" s="112">
        <f>SUM(Q25:AB25)</f>
        <v>0</v>
      </c>
      <c r="AD25" s="112">
        <f>AC25/SUM(Q24:V24)</f>
        <v>0</v>
      </c>
      <c r="AE25" s="113">
        <f>AC25/AC24</f>
        <v>0</v>
      </c>
      <c r="AF25" s="1"/>
    </row>
    <row r="26" spans="1:32" customFormat="1" ht="16.5" customHeight="1" thickBot="1" x14ac:dyDescent="0.3"/>
    <row r="27" spans="1:32" ht="33.950000000000003" customHeight="1" x14ac:dyDescent="0.25">
      <c r="A27" s="213" t="s">
        <v>42</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row>
    <row r="28" spans="1:32" ht="15" customHeight="1" x14ac:dyDescent="0.25">
      <c r="A28" s="189" t="s">
        <v>43</v>
      </c>
      <c r="B28" s="191" t="s">
        <v>44</v>
      </c>
      <c r="C28" s="191"/>
      <c r="D28" s="191" t="s">
        <v>45</v>
      </c>
      <c r="E28" s="191"/>
      <c r="F28" s="191"/>
      <c r="G28" s="191"/>
      <c r="H28" s="191"/>
      <c r="I28" s="191"/>
      <c r="J28" s="191"/>
      <c r="K28" s="191"/>
      <c r="L28" s="191"/>
      <c r="M28" s="191"/>
      <c r="N28" s="191"/>
      <c r="O28" s="191"/>
      <c r="P28" s="191" t="s">
        <v>32</v>
      </c>
      <c r="Q28" s="191" t="s">
        <v>46</v>
      </c>
      <c r="R28" s="191"/>
      <c r="S28" s="191"/>
      <c r="T28" s="191"/>
      <c r="U28" s="191"/>
      <c r="V28" s="191"/>
      <c r="W28" s="191"/>
      <c r="X28" s="191"/>
      <c r="Y28" s="191" t="s">
        <v>47</v>
      </c>
      <c r="Z28" s="191"/>
      <c r="AA28" s="191"/>
      <c r="AB28" s="191"/>
      <c r="AC28" s="191"/>
      <c r="AD28" s="191"/>
      <c r="AE28" s="216"/>
    </row>
    <row r="29" spans="1:32" ht="27" customHeight="1" x14ac:dyDescent="0.25">
      <c r="A29" s="189"/>
      <c r="B29" s="191"/>
      <c r="C29" s="191"/>
      <c r="D29" s="98" t="s">
        <v>20</v>
      </c>
      <c r="E29" s="98" t="s">
        <v>21</v>
      </c>
      <c r="F29" s="98" t="s">
        <v>22</v>
      </c>
      <c r="G29" s="98" t="s">
        <v>23</v>
      </c>
      <c r="H29" s="98" t="s">
        <v>24</v>
      </c>
      <c r="I29" s="98" t="s">
        <v>25</v>
      </c>
      <c r="J29" s="98" t="s">
        <v>26</v>
      </c>
      <c r="K29" s="98" t="s">
        <v>27</v>
      </c>
      <c r="L29" s="98" t="s">
        <v>28</v>
      </c>
      <c r="M29" s="98" t="s">
        <v>29</v>
      </c>
      <c r="N29" s="98" t="s">
        <v>30</v>
      </c>
      <c r="O29" s="98" t="s">
        <v>31</v>
      </c>
      <c r="P29" s="191"/>
      <c r="Q29" s="191"/>
      <c r="R29" s="191"/>
      <c r="S29" s="191"/>
      <c r="T29" s="191"/>
      <c r="U29" s="191"/>
      <c r="V29" s="191"/>
      <c r="W29" s="191"/>
      <c r="X29" s="191"/>
      <c r="Y29" s="191"/>
      <c r="Z29" s="191"/>
      <c r="AA29" s="191"/>
      <c r="AB29" s="191"/>
      <c r="AC29" s="191"/>
      <c r="AD29" s="191"/>
      <c r="AE29" s="216"/>
    </row>
    <row r="30" spans="1:32" ht="42" customHeight="1" thickBot="1" x14ac:dyDescent="0.3">
      <c r="A30" s="108"/>
      <c r="B30" s="291"/>
      <c r="C30" s="291"/>
      <c r="D30" s="101"/>
      <c r="E30" s="101"/>
      <c r="F30" s="101"/>
      <c r="G30" s="101"/>
      <c r="H30" s="101"/>
      <c r="I30" s="101"/>
      <c r="J30" s="101"/>
      <c r="K30" s="101"/>
      <c r="L30" s="101"/>
      <c r="M30" s="101"/>
      <c r="N30" s="101"/>
      <c r="O30" s="101"/>
      <c r="P30" s="109">
        <f>SUM(D30:O30)</f>
        <v>0</v>
      </c>
      <c r="Q30" s="282"/>
      <c r="R30" s="282"/>
      <c r="S30" s="282"/>
      <c r="T30" s="282"/>
      <c r="U30" s="282"/>
      <c r="V30" s="282"/>
      <c r="W30" s="282"/>
      <c r="X30" s="282"/>
      <c r="Y30" s="282"/>
      <c r="Z30" s="282"/>
      <c r="AA30" s="282"/>
      <c r="AB30" s="282"/>
      <c r="AC30" s="282"/>
      <c r="AD30" s="282"/>
      <c r="AE30" s="283"/>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193" t="s">
        <v>48</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row>
    <row r="33" spans="1:41" ht="23.1" customHeight="1" x14ac:dyDescent="0.25">
      <c r="A33" s="189" t="s">
        <v>49</v>
      </c>
      <c r="B33" s="191" t="s">
        <v>50</v>
      </c>
      <c r="C33" s="191" t="s">
        <v>44</v>
      </c>
      <c r="D33" s="191" t="s">
        <v>51</v>
      </c>
      <c r="E33" s="191"/>
      <c r="F33" s="191"/>
      <c r="G33" s="191"/>
      <c r="H33" s="191"/>
      <c r="I33" s="191"/>
      <c r="J33" s="191"/>
      <c r="K33" s="191"/>
      <c r="L33" s="191"/>
      <c r="M33" s="191"/>
      <c r="N33" s="191"/>
      <c r="O33" s="191"/>
      <c r="P33" s="191"/>
      <c r="Q33" s="191" t="s">
        <v>52</v>
      </c>
      <c r="R33" s="191"/>
      <c r="S33" s="191"/>
      <c r="T33" s="191"/>
      <c r="U33" s="191"/>
      <c r="V33" s="191"/>
      <c r="W33" s="191"/>
      <c r="X33" s="191"/>
      <c r="Y33" s="191"/>
      <c r="Z33" s="191"/>
      <c r="AA33" s="191"/>
      <c r="AB33" s="191"/>
      <c r="AC33" s="191"/>
      <c r="AD33" s="191"/>
      <c r="AE33" s="216"/>
      <c r="AG33" s="21"/>
      <c r="AH33" s="21"/>
      <c r="AI33" s="21"/>
      <c r="AJ33" s="21"/>
      <c r="AK33" s="21"/>
      <c r="AL33" s="21"/>
      <c r="AM33" s="21"/>
      <c r="AN33" s="21"/>
      <c r="AO33" s="21"/>
    </row>
    <row r="34" spans="1:41" ht="27" customHeight="1" x14ac:dyDescent="0.25">
      <c r="A34" s="189"/>
      <c r="B34" s="191"/>
      <c r="C34" s="217"/>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163" t="s">
        <v>53</v>
      </c>
      <c r="R34" s="164"/>
      <c r="S34" s="164"/>
      <c r="T34" s="196"/>
      <c r="U34" s="191" t="s">
        <v>54</v>
      </c>
      <c r="V34" s="191"/>
      <c r="W34" s="191"/>
      <c r="X34" s="191"/>
      <c r="Y34" s="191" t="s">
        <v>55</v>
      </c>
      <c r="Z34" s="191"/>
      <c r="AA34" s="191"/>
      <c r="AB34" s="191"/>
      <c r="AC34" s="191" t="s">
        <v>56</v>
      </c>
      <c r="AD34" s="191"/>
      <c r="AE34" s="216"/>
      <c r="AG34" s="21"/>
      <c r="AH34" s="21"/>
      <c r="AI34" s="21"/>
      <c r="AJ34" s="21"/>
      <c r="AK34" s="21"/>
      <c r="AL34" s="21"/>
      <c r="AM34" s="21"/>
      <c r="AN34" s="21"/>
      <c r="AO34" s="21"/>
    </row>
    <row r="35" spans="1:41" ht="45" customHeight="1" x14ac:dyDescent="0.25">
      <c r="A35" s="184" t="s">
        <v>366</v>
      </c>
      <c r="B35" s="186">
        <v>0.05</v>
      </c>
      <c r="C35" s="23" t="s">
        <v>57</v>
      </c>
      <c r="D35" s="139">
        <v>0.2</v>
      </c>
      <c r="E35" s="139">
        <v>0.2</v>
      </c>
      <c r="F35" s="139">
        <v>0.2</v>
      </c>
      <c r="G35" s="139">
        <v>0.2</v>
      </c>
      <c r="H35" s="139">
        <v>0.2</v>
      </c>
      <c r="I35" s="139">
        <v>0.2</v>
      </c>
      <c r="J35" s="22"/>
      <c r="K35" s="22"/>
      <c r="L35" s="22"/>
      <c r="M35" s="22"/>
      <c r="N35" s="22"/>
      <c r="O35" s="22"/>
      <c r="P35" s="92">
        <f>SUM(D35:O35)</f>
        <v>1.2</v>
      </c>
      <c r="Q35" s="303" t="s">
        <v>468</v>
      </c>
      <c r="R35" s="304"/>
      <c r="S35" s="304"/>
      <c r="T35" s="305"/>
      <c r="U35" s="303" t="s">
        <v>468</v>
      </c>
      <c r="V35" s="304"/>
      <c r="W35" s="304"/>
      <c r="X35" s="305"/>
      <c r="Y35" s="309" t="s">
        <v>468</v>
      </c>
      <c r="Z35" s="309"/>
      <c r="AA35" s="309"/>
      <c r="AB35" s="309"/>
      <c r="AC35" s="309" t="s">
        <v>468</v>
      </c>
      <c r="AD35" s="309"/>
      <c r="AE35" s="322"/>
      <c r="AG35" s="21"/>
      <c r="AH35" s="21"/>
      <c r="AI35" s="21"/>
      <c r="AJ35" s="21"/>
      <c r="AK35" s="21"/>
      <c r="AL35" s="21"/>
      <c r="AM35" s="21"/>
      <c r="AN35" s="21"/>
      <c r="AO35" s="21"/>
    </row>
    <row r="36" spans="1:41" ht="45" customHeight="1" thickBot="1" x14ac:dyDescent="0.3">
      <c r="A36" s="185"/>
      <c r="B36" s="187"/>
      <c r="C36" s="24" t="s">
        <v>58</v>
      </c>
      <c r="D36" s="25"/>
      <c r="E36" s="25"/>
      <c r="F36" s="25"/>
      <c r="G36" s="26"/>
      <c r="H36" s="26"/>
      <c r="I36" s="26"/>
      <c r="J36" s="26"/>
      <c r="K36" s="26"/>
      <c r="L36" s="26"/>
      <c r="M36" s="26"/>
      <c r="N36" s="26"/>
      <c r="O36" s="26"/>
      <c r="P36" s="73">
        <f>SUM(D36:O36)</f>
        <v>0</v>
      </c>
      <c r="Q36" s="306"/>
      <c r="R36" s="307"/>
      <c r="S36" s="307"/>
      <c r="T36" s="308"/>
      <c r="U36" s="306"/>
      <c r="V36" s="307"/>
      <c r="W36" s="307"/>
      <c r="X36" s="308"/>
      <c r="Y36" s="310"/>
      <c r="Z36" s="310"/>
      <c r="AA36" s="310"/>
      <c r="AB36" s="310"/>
      <c r="AC36" s="310"/>
      <c r="AD36" s="310"/>
      <c r="AE36" s="323"/>
      <c r="AG36" s="21"/>
      <c r="AH36" s="21"/>
      <c r="AI36" s="21"/>
      <c r="AJ36" s="21"/>
      <c r="AK36" s="21"/>
      <c r="AL36" s="21"/>
      <c r="AM36" s="21"/>
      <c r="AN36" s="21"/>
      <c r="AO36" s="21"/>
    </row>
    <row r="37" spans="1:41" customFormat="1" ht="17.25" customHeight="1" thickBot="1" x14ac:dyDescent="0.3"/>
    <row r="38" spans="1:41" ht="45" customHeight="1" thickBot="1" x14ac:dyDescent="0.3">
      <c r="A38" s="193" t="s">
        <v>59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G38" s="21"/>
      <c r="AH38" s="21"/>
      <c r="AI38" s="21"/>
      <c r="AJ38" s="21"/>
      <c r="AK38" s="21"/>
      <c r="AL38" s="21"/>
      <c r="AM38" s="21"/>
      <c r="AN38" s="21"/>
      <c r="AO38" s="21"/>
    </row>
    <row r="39" spans="1:41" ht="26.1" customHeight="1" x14ac:dyDescent="0.25">
      <c r="A39" s="188" t="s">
        <v>60</v>
      </c>
      <c r="B39" s="190" t="s">
        <v>61</v>
      </c>
      <c r="C39" s="197" t="s">
        <v>62</v>
      </c>
      <c r="D39" s="199" t="s">
        <v>63</v>
      </c>
      <c r="E39" s="200"/>
      <c r="F39" s="200"/>
      <c r="G39" s="200"/>
      <c r="H39" s="200"/>
      <c r="I39" s="200"/>
      <c r="J39" s="200"/>
      <c r="K39" s="200"/>
      <c r="L39" s="200"/>
      <c r="M39" s="200"/>
      <c r="N39" s="200"/>
      <c r="O39" s="200"/>
      <c r="P39" s="201"/>
      <c r="Q39" s="190" t="s">
        <v>64</v>
      </c>
      <c r="R39" s="190"/>
      <c r="S39" s="190"/>
      <c r="T39" s="190"/>
      <c r="U39" s="190"/>
      <c r="V39" s="190"/>
      <c r="W39" s="190"/>
      <c r="X39" s="190"/>
      <c r="Y39" s="190"/>
      <c r="Z39" s="190"/>
      <c r="AA39" s="190"/>
      <c r="AB39" s="190"/>
      <c r="AC39" s="190"/>
      <c r="AD39" s="190"/>
      <c r="AE39" s="212"/>
      <c r="AG39" s="21"/>
      <c r="AH39" s="21"/>
      <c r="AI39" s="21"/>
      <c r="AJ39" s="21"/>
      <c r="AK39" s="21"/>
      <c r="AL39" s="21"/>
      <c r="AM39" s="21"/>
      <c r="AN39" s="21"/>
      <c r="AO39" s="21"/>
    </row>
    <row r="40" spans="1:41" ht="26.1" customHeight="1" x14ac:dyDescent="0.25">
      <c r="A40" s="189"/>
      <c r="B40" s="191"/>
      <c r="C40" s="198"/>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163" t="s">
        <v>78</v>
      </c>
      <c r="R40" s="164"/>
      <c r="S40" s="164"/>
      <c r="T40" s="164"/>
      <c r="U40" s="164"/>
      <c r="V40" s="164"/>
      <c r="W40" s="164"/>
      <c r="X40" s="196"/>
      <c r="Y40" s="163" t="s">
        <v>79</v>
      </c>
      <c r="Z40" s="164"/>
      <c r="AA40" s="164"/>
      <c r="AB40" s="164"/>
      <c r="AC40" s="164"/>
      <c r="AD40" s="164"/>
      <c r="AE40" s="165"/>
      <c r="AG40" s="27"/>
      <c r="AH40" s="27"/>
      <c r="AI40" s="27"/>
      <c r="AJ40" s="27"/>
      <c r="AK40" s="27"/>
      <c r="AL40" s="27"/>
      <c r="AM40" s="27"/>
      <c r="AN40" s="27"/>
      <c r="AO40" s="27"/>
    </row>
    <row r="41" spans="1:41" ht="28.5" customHeight="1" x14ac:dyDescent="0.25">
      <c r="A41" s="192" t="s">
        <v>375</v>
      </c>
      <c r="B41" s="312">
        <v>0.05</v>
      </c>
      <c r="C41" s="31" t="s">
        <v>57</v>
      </c>
      <c r="D41" s="32"/>
      <c r="E41" s="32">
        <v>0.2</v>
      </c>
      <c r="F41" s="32">
        <v>0.2</v>
      </c>
      <c r="G41" s="32">
        <v>0.2</v>
      </c>
      <c r="H41" s="32">
        <v>0.2</v>
      </c>
      <c r="I41" s="32">
        <v>0.2</v>
      </c>
      <c r="J41" s="32"/>
      <c r="K41" s="32"/>
      <c r="L41" s="32"/>
      <c r="M41" s="32"/>
      <c r="N41" s="32"/>
      <c r="O41" s="32"/>
      <c r="P41" s="110">
        <f t="shared" ref="P41:P42" si="0">SUM(D41:O41)</f>
        <v>1</v>
      </c>
      <c r="Q41" s="314" t="s">
        <v>468</v>
      </c>
      <c r="R41" s="315"/>
      <c r="S41" s="315"/>
      <c r="T41" s="315"/>
      <c r="U41" s="315"/>
      <c r="V41" s="315"/>
      <c r="W41" s="315"/>
      <c r="X41" s="316"/>
      <c r="Y41" s="314" t="s">
        <v>468</v>
      </c>
      <c r="Z41" s="315"/>
      <c r="AA41" s="315"/>
      <c r="AB41" s="315"/>
      <c r="AC41" s="315"/>
      <c r="AD41" s="315"/>
      <c r="AE41" s="320"/>
      <c r="AG41" s="28"/>
      <c r="AH41" s="28"/>
      <c r="AI41" s="28"/>
      <c r="AJ41" s="28"/>
      <c r="AK41" s="28"/>
      <c r="AL41" s="28"/>
      <c r="AM41" s="28"/>
      <c r="AN41" s="28"/>
      <c r="AO41" s="28"/>
    </row>
    <row r="42" spans="1:41" ht="28.5" customHeight="1" thickBot="1" x14ac:dyDescent="0.3">
      <c r="A42" s="311"/>
      <c r="B42" s="313"/>
      <c r="C42" s="29" t="s">
        <v>58</v>
      </c>
      <c r="D42" s="30"/>
      <c r="E42" s="30"/>
      <c r="F42" s="30"/>
      <c r="G42" s="30"/>
      <c r="H42" s="30"/>
      <c r="I42" s="30"/>
      <c r="J42" s="30"/>
      <c r="K42" s="30"/>
      <c r="L42" s="30"/>
      <c r="M42" s="30"/>
      <c r="N42" s="30"/>
      <c r="O42" s="30"/>
      <c r="P42" s="110">
        <f t="shared" si="0"/>
        <v>0</v>
      </c>
      <c r="Q42" s="317"/>
      <c r="R42" s="318"/>
      <c r="S42" s="318"/>
      <c r="T42" s="318"/>
      <c r="U42" s="318"/>
      <c r="V42" s="318"/>
      <c r="W42" s="318"/>
      <c r="X42" s="319"/>
      <c r="Y42" s="317"/>
      <c r="Z42" s="318"/>
      <c r="AA42" s="318"/>
      <c r="AB42" s="318"/>
      <c r="AC42" s="318"/>
      <c r="AD42" s="318"/>
      <c r="AE42" s="321"/>
    </row>
    <row r="43" spans="1:41" ht="15" customHeight="1" x14ac:dyDescent="0.25">
      <c r="A43" s="2" t="s">
        <v>80</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500-000000000000}">
      <formula1>$B$21:$M$21</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textLength" operator="lessThanOrEqual" allowBlank="1" showInputMessage="1" showErrorMessage="1" errorTitle="Máximo 2.000 caracteres" error="Máximo 2.000 caracteres" sqref="AC35 Q35 Y35 Q41 U35" xr:uid="{00000000-0002-0000-0500-000002000000}">
      <formula1>2000</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XFD27"/>
  <sheetViews>
    <sheetView tabSelected="1" topLeftCell="AK20" zoomScale="90" zoomScaleNormal="90" workbookViewId="0">
      <selection activeCell="BF28" sqref="BF28"/>
    </sheetView>
  </sheetViews>
  <sheetFormatPr baseColWidth="10" defaultColWidth="10.85546875" defaultRowHeight="15" x14ac:dyDescent="0.25"/>
  <cols>
    <col min="1" max="1" width="15" style="33" customWidth="1"/>
    <col min="2" max="2" width="8.28515625" style="33" customWidth="1"/>
    <col min="3" max="3" width="11.42578125" style="33" customWidth="1"/>
    <col min="4" max="4" width="14.7109375" style="33" customWidth="1"/>
    <col min="5" max="5" width="15.85546875" style="33" customWidth="1"/>
    <col min="6" max="6" width="58.28515625" style="33" customWidth="1"/>
    <col min="7" max="8" width="29.28515625" style="33" customWidth="1"/>
    <col min="9" max="9" width="20.42578125" style="33" customWidth="1"/>
    <col min="10" max="10" width="18.85546875" style="33" customWidth="1"/>
    <col min="11" max="11" width="15.28515625" style="33" customWidth="1"/>
    <col min="12" max="13" width="21.140625" style="33" customWidth="1"/>
    <col min="14" max="18" width="8.7109375" style="33" customWidth="1"/>
    <col min="19" max="19" width="22.28515625" style="33" customWidth="1"/>
    <col min="20" max="20" width="22.42578125" style="33" customWidth="1"/>
    <col min="21" max="31" width="7.42578125" style="33" customWidth="1"/>
    <col min="32" max="32" width="5.85546875" style="33" customWidth="1"/>
    <col min="33" max="43" width="8.140625" style="33" customWidth="1"/>
    <col min="44" max="44" width="5.85546875" style="33" customWidth="1"/>
    <col min="45" max="45" width="17.140625" style="33" customWidth="1"/>
    <col min="46" max="46" width="15.85546875" style="95" customWidth="1"/>
    <col min="47" max="49" width="20.28515625" style="33" customWidth="1"/>
    <col min="50" max="51" width="24.42578125" style="33" customWidth="1"/>
    <col min="52" max="16382" width="10.85546875" style="33"/>
    <col min="16383" max="16383" width="9" style="33" customWidth="1"/>
    <col min="16384" max="16384" width="10.85546875" style="33"/>
  </cols>
  <sheetData>
    <row r="1" spans="1:51 16384:16384" ht="15.95" customHeight="1" x14ac:dyDescent="0.25">
      <c r="A1" s="334" t="s">
        <v>0</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6"/>
      <c r="AX1" s="329" t="s">
        <v>1</v>
      </c>
      <c r="AY1" s="330"/>
    </row>
    <row r="2" spans="1:51 16384:16384" ht="15.95" customHeight="1" x14ac:dyDescent="0.25">
      <c r="A2" s="337" t="s">
        <v>2</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9"/>
      <c r="AX2" s="331" t="s">
        <v>325</v>
      </c>
      <c r="AY2" s="332"/>
    </row>
    <row r="3" spans="1:51 16384:16384" ht="15" customHeight="1" x14ac:dyDescent="0.25">
      <c r="A3" s="340" t="s">
        <v>81</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2"/>
      <c r="AX3" s="331" t="s">
        <v>348</v>
      </c>
      <c r="AY3" s="332"/>
    </row>
    <row r="4" spans="1:51 16384:16384" ht="15.95" customHeight="1" x14ac:dyDescent="0.25">
      <c r="A4" s="334"/>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6"/>
      <c r="AX4" s="333" t="s">
        <v>82</v>
      </c>
      <c r="AY4" s="333"/>
    </row>
    <row r="5" spans="1:51 16384:16384" ht="15" customHeight="1" x14ac:dyDescent="0.25">
      <c r="A5" s="345" t="s">
        <v>83</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7"/>
      <c r="AG5" s="356" t="s">
        <v>10</v>
      </c>
      <c r="AH5" s="357"/>
      <c r="AI5" s="357"/>
      <c r="AJ5" s="357"/>
      <c r="AK5" s="357"/>
      <c r="AL5" s="357"/>
      <c r="AM5" s="357"/>
      <c r="AN5" s="357"/>
      <c r="AO5" s="357"/>
      <c r="AP5" s="357"/>
      <c r="AQ5" s="357"/>
      <c r="AR5" s="357"/>
      <c r="AS5" s="357"/>
      <c r="AT5" s="353"/>
      <c r="AU5" s="351" t="s">
        <v>84</v>
      </c>
      <c r="AV5" s="351" t="s">
        <v>85</v>
      </c>
      <c r="AW5" s="351" t="s">
        <v>86</v>
      </c>
      <c r="AX5" s="351" t="s">
        <v>87</v>
      </c>
      <c r="AY5" s="351" t="s">
        <v>88</v>
      </c>
    </row>
    <row r="6" spans="1:51 16384:16384" ht="15" customHeight="1" x14ac:dyDescent="0.25">
      <c r="A6" s="366" t="s">
        <v>6</v>
      </c>
      <c r="B6" s="349">
        <v>45327</v>
      </c>
      <c r="C6" s="350"/>
      <c r="D6" s="353"/>
      <c r="E6" s="348" t="s">
        <v>8</v>
      </c>
      <c r="F6" s="348"/>
      <c r="G6" s="41"/>
      <c r="H6" s="119"/>
      <c r="I6" s="356"/>
      <c r="J6" s="357"/>
      <c r="K6" s="357"/>
      <c r="L6" s="357"/>
      <c r="M6" s="357"/>
      <c r="N6" s="357"/>
      <c r="O6" s="357"/>
      <c r="P6" s="357"/>
      <c r="Q6" s="357"/>
      <c r="R6" s="357"/>
      <c r="S6" s="357"/>
      <c r="T6" s="357"/>
      <c r="U6" s="34"/>
      <c r="V6" s="34"/>
      <c r="W6" s="34"/>
      <c r="X6" s="34"/>
      <c r="Y6" s="34"/>
      <c r="Z6" s="34"/>
      <c r="AA6" s="34"/>
      <c r="AB6" s="34"/>
      <c r="AC6" s="34"/>
      <c r="AD6" s="34"/>
      <c r="AE6" s="34"/>
      <c r="AF6" s="35"/>
      <c r="AG6" s="358"/>
      <c r="AH6" s="359"/>
      <c r="AI6" s="359"/>
      <c r="AJ6" s="359"/>
      <c r="AK6" s="359"/>
      <c r="AL6" s="359"/>
      <c r="AM6" s="359"/>
      <c r="AN6" s="359"/>
      <c r="AO6" s="359"/>
      <c r="AP6" s="359"/>
      <c r="AQ6" s="359"/>
      <c r="AR6" s="359"/>
      <c r="AS6" s="359"/>
      <c r="AT6" s="354"/>
      <c r="AU6" s="365"/>
      <c r="AV6" s="365"/>
      <c r="AW6" s="365"/>
      <c r="AX6" s="365"/>
      <c r="AY6" s="365"/>
    </row>
    <row r="7" spans="1:51 16384:16384" ht="15" customHeight="1" x14ac:dyDescent="0.25">
      <c r="A7" s="366"/>
      <c r="B7" s="350"/>
      <c r="C7" s="350"/>
      <c r="D7" s="354"/>
      <c r="E7" s="348" t="s">
        <v>9</v>
      </c>
      <c r="F7" s="348"/>
      <c r="G7" s="41"/>
      <c r="H7" s="120"/>
      <c r="I7" s="358"/>
      <c r="J7" s="359"/>
      <c r="K7" s="359"/>
      <c r="L7" s="359"/>
      <c r="M7" s="359"/>
      <c r="N7" s="359"/>
      <c r="O7" s="359"/>
      <c r="P7" s="359"/>
      <c r="Q7" s="359"/>
      <c r="R7" s="359"/>
      <c r="S7" s="359"/>
      <c r="T7" s="359"/>
      <c r="U7" s="36"/>
      <c r="V7" s="36"/>
      <c r="W7" s="36"/>
      <c r="X7" s="36"/>
      <c r="Y7" s="36"/>
      <c r="Z7" s="36"/>
      <c r="AA7" s="36"/>
      <c r="AB7" s="36"/>
      <c r="AC7" s="36"/>
      <c r="AD7" s="36"/>
      <c r="AE7" s="36"/>
      <c r="AF7" s="37"/>
      <c r="AG7" s="358"/>
      <c r="AH7" s="359"/>
      <c r="AI7" s="359"/>
      <c r="AJ7" s="359"/>
      <c r="AK7" s="359"/>
      <c r="AL7" s="359"/>
      <c r="AM7" s="359"/>
      <c r="AN7" s="359"/>
      <c r="AO7" s="359"/>
      <c r="AP7" s="359"/>
      <c r="AQ7" s="359"/>
      <c r="AR7" s="359"/>
      <c r="AS7" s="359"/>
      <c r="AT7" s="354"/>
      <c r="AU7" s="365"/>
      <c r="AV7" s="365"/>
      <c r="AW7" s="365"/>
      <c r="AX7" s="365"/>
      <c r="AY7" s="365"/>
    </row>
    <row r="8" spans="1:51 16384:16384" ht="15" customHeight="1" x14ac:dyDescent="0.25">
      <c r="A8" s="366"/>
      <c r="B8" s="350"/>
      <c r="C8" s="350"/>
      <c r="D8" s="355"/>
      <c r="E8" s="348" t="s">
        <v>10</v>
      </c>
      <c r="F8" s="348"/>
      <c r="G8" s="41" t="s">
        <v>350</v>
      </c>
      <c r="H8" s="121"/>
      <c r="I8" s="360"/>
      <c r="J8" s="361"/>
      <c r="K8" s="361"/>
      <c r="L8" s="361"/>
      <c r="M8" s="361"/>
      <c r="N8" s="361"/>
      <c r="O8" s="361"/>
      <c r="P8" s="361"/>
      <c r="Q8" s="361"/>
      <c r="R8" s="361"/>
      <c r="S8" s="361"/>
      <c r="T8" s="361"/>
      <c r="U8" s="38"/>
      <c r="V8" s="38"/>
      <c r="W8" s="38"/>
      <c r="X8" s="38"/>
      <c r="Y8" s="38"/>
      <c r="Z8" s="38"/>
      <c r="AA8" s="38"/>
      <c r="AB8" s="38"/>
      <c r="AC8" s="38"/>
      <c r="AD8" s="38"/>
      <c r="AE8" s="38"/>
      <c r="AF8" s="39"/>
      <c r="AG8" s="358"/>
      <c r="AH8" s="359"/>
      <c r="AI8" s="359"/>
      <c r="AJ8" s="359"/>
      <c r="AK8" s="359"/>
      <c r="AL8" s="359"/>
      <c r="AM8" s="359"/>
      <c r="AN8" s="359"/>
      <c r="AO8" s="359"/>
      <c r="AP8" s="359"/>
      <c r="AQ8" s="359"/>
      <c r="AR8" s="359"/>
      <c r="AS8" s="359"/>
      <c r="AT8" s="354"/>
      <c r="AU8" s="365"/>
      <c r="AV8" s="365"/>
      <c r="AW8" s="365"/>
      <c r="AX8" s="365"/>
      <c r="AY8" s="365"/>
    </row>
    <row r="9" spans="1:51 16384:16384" ht="15" customHeight="1" x14ac:dyDescent="0.25">
      <c r="A9" s="345" t="s">
        <v>89</v>
      </c>
      <c r="B9" s="346"/>
      <c r="C9" s="346"/>
      <c r="D9" s="346"/>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58"/>
      <c r="AH9" s="359"/>
      <c r="AI9" s="359"/>
      <c r="AJ9" s="359"/>
      <c r="AK9" s="359"/>
      <c r="AL9" s="359"/>
      <c r="AM9" s="359"/>
      <c r="AN9" s="359"/>
      <c r="AO9" s="359"/>
      <c r="AP9" s="359"/>
      <c r="AQ9" s="359"/>
      <c r="AR9" s="359"/>
      <c r="AS9" s="359"/>
      <c r="AT9" s="354"/>
      <c r="AU9" s="365"/>
      <c r="AV9" s="365"/>
      <c r="AW9" s="365"/>
      <c r="AX9" s="365"/>
      <c r="AY9" s="365"/>
    </row>
    <row r="10" spans="1:51 16384:16384" ht="15" customHeight="1" x14ac:dyDescent="0.25">
      <c r="A10" s="345" t="s">
        <v>90</v>
      </c>
      <c r="B10" s="346"/>
      <c r="C10" s="346"/>
      <c r="D10" s="346"/>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60"/>
      <c r="AH10" s="361"/>
      <c r="AI10" s="361"/>
      <c r="AJ10" s="361"/>
      <c r="AK10" s="361"/>
      <c r="AL10" s="361"/>
      <c r="AM10" s="361"/>
      <c r="AN10" s="361"/>
      <c r="AO10" s="361"/>
      <c r="AP10" s="361"/>
      <c r="AQ10" s="361"/>
      <c r="AR10" s="361"/>
      <c r="AS10" s="361"/>
      <c r="AT10" s="355"/>
      <c r="AU10" s="365"/>
      <c r="AV10" s="365"/>
      <c r="AW10" s="365"/>
      <c r="AX10" s="365"/>
      <c r="AY10" s="365"/>
    </row>
    <row r="11" spans="1:51 16384:16384" ht="39.950000000000003" customHeight="1" x14ac:dyDescent="0.25">
      <c r="A11" s="325" t="s">
        <v>91</v>
      </c>
      <c r="B11" s="326"/>
      <c r="C11" s="326"/>
      <c r="D11" s="326"/>
      <c r="E11" s="327"/>
      <c r="F11" s="351" t="s">
        <v>92</v>
      </c>
      <c r="G11" s="351" t="s">
        <v>326</v>
      </c>
      <c r="H11" s="351" t="s">
        <v>93</v>
      </c>
      <c r="I11" s="351" t="s">
        <v>94</v>
      </c>
      <c r="J11" s="351" t="s">
        <v>327</v>
      </c>
      <c r="K11" s="351" t="s">
        <v>170</v>
      </c>
      <c r="L11" s="351" t="s">
        <v>95</v>
      </c>
      <c r="M11" s="351" t="s">
        <v>96</v>
      </c>
      <c r="N11" s="325" t="s">
        <v>97</v>
      </c>
      <c r="O11" s="326"/>
      <c r="P11" s="326"/>
      <c r="Q11" s="326"/>
      <c r="R11" s="327"/>
      <c r="S11" s="351" t="s">
        <v>98</v>
      </c>
      <c r="T11" s="351" t="s">
        <v>99</v>
      </c>
      <c r="U11" s="345" t="s">
        <v>100</v>
      </c>
      <c r="V11" s="346"/>
      <c r="W11" s="346"/>
      <c r="X11" s="346"/>
      <c r="Y11" s="346"/>
      <c r="Z11" s="346"/>
      <c r="AA11" s="346"/>
      <c r="AB11" s="346"/>
      <c r="AC11" s="346"/>
      <c r="AD11" s="346"/>
      <c r="AE11" s="346"/>
      <c r="AF11" s="347"/>
      <c r="AG11" s="345" t="s">
        <v>101</v>
      </c>
      <c r="AH11" s="346"/>
      <c r="AI11" s="346"/>
      <c r="AJ11" s="346"/>
      <c r="AK11" s="346"/>
      <c r="AL11" s="346"/>
      <c r="AM11" s="346"/>
      <c r="AN11" s="346"/>
      <c r="AO11" s="346"/>
      <c r="AP11" s="346"/>
      <c r="AQ11" s="346"/>
      <c r="AR11" s="347"/>
      <c r="AS11" s="325" t="s">
        <v>32</v>
      </c>
      <c r="AT11" s="327"/>
      <c r="AU11" s="365"/>
      <c r="AV11" s="365"/>
      <c r="AW11" s="365"/>
      <c r="AX11" s="365"/>
      <c r="AY11" s="365"/>
    </row>
    <row r="12" spans="1:51 16384:16384" ht="28.5" x14ac:dyDescent="0.25">
      <c r="A12" s="40" t="s">
        <v>102</v>
      </c>
      <c r="B12" s="40" t="s">
        <v>103</v>
      </c>
      <c r="C12" s="40" t="s">
        <v>104</v>
      </c>
      <c r="D12" s="40" t="s">
        <v>105</v>
      </c>
      <c r="E12" s="40" t="s">
        <v>106</v>
      </c>
      <c r="F12" s="352"/>
      <c r="G12" s="352"/>
      <c r="H12" s="352"/>
      <c r="I12" s="352"/>
      <c r="J12" s="352"/>
      <c r="K12" s="352"/>
      <c r="L12" s="352"/>
      <c r="M12" s="352"/>
      <c r="N12" s="40">
        <v>2020</v>
      </c>
      <c r="O12" s="40">
        <v>2021</v>
      </c>
      <c r="P12" s="40">
        <v>2022</v>
      </c>
      <c r="Q12" s="40">
        <v>2023</v>
      </c>
      <c r="R12" s="40">
        <v>2024</v>
      </c>
      <c r="S12" s="352"/>
      <c r="T12" s="352"/>
      <c r="U12" s="46" t="s">
        <v>20</v>
      </c>
      <c r="V12" s="46" t="s">
        <v>21</v>
      </c>
      <c r="W12" s="46" t="s">
        <v>22</v>
      </c>
      <c r="X12" s="46" t="s">
        <v>23</v>
      </c>
      <c r="Y12" s="46" t="s">
        <v>24</v>
      </c>
      <c r="Z12" s="46" t="s">
        <v>25</v>
      </c>
      <c r="AA12" s="46" t="s">
        <v>26</v>
      </c>
      <c r="AB12" s="46" t="s">
        <v>27</v>
      </c>
      <c r="AC12" s="46" t="s">
        <v>28</v>
      </c>
      <c r="AD12" s="46" t="s">
        <v>29</v>
      </c>
      <c r="AE12" s="46" t="s">
        <v>30</v>
      </c>
      <c r="AF12" s="46" t="s">
        <v>31</v>
      </c>
      <c r="AG12" s="46" t="s">
        <v>20</v>
      </c>
      <c r="AH12" s="46" t="s">
        <v>21</v>
      </c>
      <c r="AI12" s="46" t="s">
        <v>22</v>
      </c>
      <c r="AJ12" s="46" t="s">
        <v>23</v>
      </c>
      <c r="AK12" s="46" t="s">
        <v>24</v>
      </c>
      <c r="AL12" s="46" t="s">
        <v>25</v>
      </c>
      <c r="AM12" s="46" t="s">
        <v>26</v>
      </c>
      <c r="AN12" s="46" t="s">
        <v>27</v>
      </c>
      <c r="AO12" s="46" t="s">
        <v>28</v>
      </c>
      <c r="AP12" s="46" t="s">
        <v>29</v>
      </c>
      <c r="AQ12" s="46" t="s">
        <v>30</v>
      </c>
      <c r="AR12" s="46" t="s">
        <v>31</v>
      </c>
      <c r="AS12" s="40" t="s">
        <v>107</v>
      </c>
      <c r="AT12" s="94" t="s">
        <v>108</v>
      </c>
      <c r="AU12" s="352"/>
      <c r="AV12" s="352"/>
      <c r="AW12" s="352"/>
      <c r="AX12" s="352"/>
      <c r="AY12" s="352"/>
    </row>
    <row r="13" spans="1:51 16384:16384" ht="165" x14ac:dyDescent="0.25">
      <c r="A13" s="41">
        <v>307</v>
      </c>
      <c r="B13" s="41">
        <v>9</v>
      </c>
      <c r="C13" s="41"/>
      <c r="D13" s="41"/>
      <c r="E13" s="41"/>
      <c r="F13" s="143" t="s">
        <v>376</v>
      </c>
      <c r="G13" s="145" t="s">
        <v>399</v>
      </c>
      <c r="H13" s="147" t="s">
        <v>408</v>
      </c>
      <c r="I13" s="42" t="s">
        <v>344</v>
      </c>
      <c r="J13" s="42">
        <v>39000</v>
      </c>
      <c r="K13" s="42" t="s">
        <v>342</v>
      </c>
      <c r="L13" s="147" t="s">
        <v>393</v>
      </c>
      <c r="M13" s="42" t="s">
        <v>394</v>
      </c>
      <c r="N13" s="42">
        <v>4670</v>
      </c>
      <c r="O13" s="42">
        <v>8700</v>
      </c>
      <c r="P13" s="42">
        <v>9986</v>
      </c>
      <c r="Q13" s="42">
        <v>11400</v>
      </c>
      <c r="R13" s="42">
        <v>4244</v>
      </c>
      <c r="S13" s="43" t="s">
        <v>385</v>
      </c>
      <c r="T13" s="43"/>
      <c r="U13" s="146">
        <v>500</v>
      </c>
      <c r="V13" s="146">
        <v>800</v>
      </c>
      <c r="W13" s="146">
        <v>950</v>
      </c>
      <c r="X13" s="146">
        <v>950</v>
      </c>
      <c r="Y13" s="146">
        <v>1044</v>
      </c>
      <c r="Z13" s="44"/>
      <c r="AA13" s="44"/>
      <c r="AB13" s="44"/>
      <c r="AC13" s="44"/>
      <c r="AD13" s="44"/>
      <c r="AE13" s="44"/>
      <c r="AF13" s="44"/>
      <c r="AG13" s="44">
        <v>105</v>
      </c>
      <c r="AH13" s="44"/>
      <c r="AI13" s="44"/>
      <c r="AJ13" s="44"/>
      <c r="AK13" s="44"/>
      <c r="AL13" s="44"/>
      <c r="AM13" s="44"/>
      <c r="AN13" s="44"/>
      <c r="AO13" s="44"/>
      <c r="AP13" s="44"/>
      <c r="AQ13" s="44"/>
      <c r="AR13" s="44"/>
      <c r="AS13" s="44">
        <f>IF(I13="suma",SUM(AG13:AR13),IF(I13="creciente",MAX(AG13:AR13),IF(I13="DECRECIENTE",Q13-MIN(AG13:AR13),IF(I13="CONSTANTE",AVERAGE(AG13:AR13)," "))))</f>
        <v>105</v>
      </c>
      <c r="AT13" s="45">
        <f>IF(I13="suma",AS13/R13,IF(I13="creciente",AS13/(MAX(U13:AF13)),IF(I13="DECRECIENTE",AS13/(Q13-(MIN(U13:AF13))),IF(I13="CONSTANTE",AS13/AVERAGE(U13:AF13)," "))))</f>
        <v>2.4740810556079171E-2</v>
      </c>
      <c r="AU13" s="151" t="s">
        <v>438</v>
      </c>
      <c r="AV13" s="151" t="s">
        <v>433</v>
      </c>
      <c r="AW13" s="151" t="s">
        <v>438</v>
      </c>
      <c r="AX13" s="151" t="s">
        <v>436</v>
      </c>
      <c r="AY13" s="151" t="s">
        <v>440</v>
      </c>
      <c r="XFD13" s="33" t="s">
        <v>344</v>
      </c>
    </row>
    <row r="14" spans="1:51 16384:16384" ht="165" x14ac:dyDescent="0.25">
      <c r="A14" s="41">
        <v>308</v>
      </c>
      <c r="B14" s="41"/>
      <c r="C14" s="41"/>
      <c r="D14" s="41"/>
      <c r="E14" s="41"/>
      <c r="F14" s="144" t="s">
        <v>377</v>
      </c>
      <c r="G14" s="142" t="s">
        <v>400</v>
      </c>
      <c r="H14" s="147" t="s">
        <v>397</v>
      </c>
      <c r="I14" s="42" t="s">
        <v>345</v>
      </c>
      <c r="J14" s="41">
        <v>5</v>
      </c>
      <c r="K14" s="41" t="s">
        <v>342</v>
      </c>
      <c r="L14" s="147" t="s">
        <v>395</v>
      </c>
      <c r="M14" s="42" t="s">
        <v>461</v>
      </c>
      <c r="N14" s="44"/>
      <c r="O14" s="41">
        <v>1</v>
      </c>
      <c r="P14" s="41">
        <v>3</v>
      </c>
      <c r="Q14" s="41">
        <v>5</v>
      </c>
      <c r="R14" s="41">
        <v>5</v>
      </c>
      <c r="S14" s="43" t="s">
        <v>385</v>
      </c>
      <c r="T14" s="41"/>
      <c r="U14" s="44">
        <v>5</v>
      </c>
      <c r="V14" s="44">
        <v>5</v>
      </c>
      <c r="W14" s="44">
        <v>5</v>
      </c>
      <c r="X14" s="44">
        <v>5</v>
      </c>
      <c r="Y14" s="44">
        <v>5</v>
      </c>
      <c r="Z14" s="44"/>
      <c r="AA14" s="44"/>
      <c r="AB14" s="44"/>
      <c r="AC14" s="44"/>
      <c r="AD14" s="44"/>
      <c r="AE14" s="44"/>
      <c r="AF14" s="44"/>
      <c r="AG14" s="44">
        <v>0</v>
      </c>
      <c r="AH14" s="44"/>
      <c r="AI14" s="44"/>
      <c r="AJ14" s="44"/>
      <c r="AK14" s="44"/>
      <c r="AL14" s="44"/>
      <c r="AM14" s="44"/>
      <c r="AN14" s="44"/>
      <c r="AO14" s="44"/>
      <c r="AP14" s="44"/>
      <c r="AQ14" s="44"/>
      <c r="AR14" s="44"/>
      <c r="AS14" s="44">
        <f t="shared" ref="AS14:AS23" si="0">IF(I14="suma",SUM(AG14:AR14),IF(I14="creciente",MAX(AG14:AR14),IF(I14="DECRECIENTE",Q14-MIN(AG14:AR14),IF(I14="CONSTANTE",AVERAGE(AG14:AR14)," "))))</f>
        <v>0</v>
      </c>
      <c r="AT14" s="45">
        <f t="shared" ref="AT14:AT23" si="1">IF(I14="suma",AS14/R14,IF(I14="creciente",AS14/(MAX(U14:AF14)),IF(I14="DECRECIENTE",AS14/(Q14-(MIN(U14:AF14))),IF(I14="CONSTANTE",AS14/AVERAGE(U14:AF14)," "))))</f>
        <v>0</v>
      </c>
      <c r="AU14" s="152" t="s">
        <v>466</v>
      </c>
      <c r="AV14" s="151" t="s">
        <v>433</v>
      </c>
      <c r="AW14" s="152" t="s">
        <v>466</v>
      </c>
      <c r="AX14" s="151" t="s">
        <v>436</v>
      </c>
      <c r="AY14" s="151" t="s">
        <v>440</v>
      </c>
      <c r="XFD14" s="33" t="s">
        <v>345</v>
      </c>
    </row>
    <row r="15" spans="1:51 16384:16384" ht="330" x14ac:dyDescent="0.25">
      <c r="A15" s="41"/>
      <c r="B15" s="41">
        <v>1</v>
      </c>
      <c r="C15" s="41"/>
      <c r="D15" s="41"/>
      <c r="E15" s="41"/>
      <c r="F15" s="143" t="s">
        <v>378</v>
      </c>
      <c r="G15" s="145" t="s">
        <v>401</v>
      </c>
      <c r="H15" s="147" t="s">
        <v>398</v>
      </c>
      <c r="I15" s="42" t="s">
        <v>344</v>
      </c>
      <c r="J15" s="41">
        <v>3900</v>
      </c>
      <c r="K15" s="41" t="s">
        <v>342</v>
      </c>
      <c r="L15" s="147" t="s">
        <v>396</v>
      </c>
      <c r="M15" s="42" t="s">
        <v>463</v>
      </c>
      <c r="N15" s="42">
        <v>445</v>
      </c>
      <c r="O15" s="42">
        <v>767</v>
      </c>
      <c r="P15" s="42">
        <v>1036</v>
      </c>
      <c r="Q15" s="42">
        <v>1300</v>
      </c>
      <c r="R15" s="42">
        <v>352</v>
      </c>
      <c r="S15" s="43" t="s">
        <v>385</v>
      </c>
      <c r="T15" s="41"/>
      <c r="U15" s="146">
        <v>20</v>
      </c>
      <c r="V15" s="146">
        <v>50</v>
      </c>
      <c r="W15" s="146">
        <v>90</v>
      </c>
      <c r="X15" s="146">
        <v>90</v>
      </c>
      <c r="Y15" s="146">
        <v>102</v>
      </c>
      <c r="Z15" s="44"/>
      <c r="AA15" s="44"/>
      <c r="AB15" s="44"/>
      <c r="AC15" s="44"/>
      <c r="AD15" s="44"/>
      <c r="AE15" s="44"/>
      <c r="AF15" s="44"/>
      <c r="AG15" s="44">
        <v>1</v>
      </c>
      <c r="AH15" s="44"/>
      <c r="AI15" s="44"/>
      <c r="AJ15" s="44"/>
      <c r="AK15" s="44"/>
      <c r="AL15" s="44"/>
      <c r="AM15" s="44"/>
      <c r="AN15" s="44"/>
      <c r="AO15" s="44"/>
      <c r="AP15" s="44"/>
      <c r="AQ15" s="44"/>
      <c r="AR15" s="44"/>
      <c r="AS15" s="44">
        <f t="shared" si="0"/>
        <v>1</v>
      </c>
      <c r="AT15" s="45">
        <f t="shared" si="1"/>
        <v>2.840909090909091E-3</v>
      </c>
      <c r="AU15" s="152" t="s">
        <v>444</v>
      </c>
      <c r="AV15" s="151" t="s">
        <v>433</v>
      </c>
      <c r="AW15" s="152" t="s">
        <v>444</v>
      </c>
      <c r="AX15" s="151" t="s">
        <v>436</v>
      </c>
      <c r="AY15" s="151" t="s">
        <v>440</v>
      </c>
      <c r="XFD15" s="33" t="s">
        <v>346</v>
      </c>
    </row>
    <row r="16" spans="1:51 16384:16384" ht="165" x14ac:dyDescent="0.25">
      <c r="A16" s="41"/>
      <c r="B16" s="41"/>
      <c r="C16" s="41">
        <v>6</v>
      </c>
      <c r="D16" s="41"/>
      <c r="E16" s="41"/>
      <c r="F16" s="143" t="s">
        <v>380</v>
      </c>
      <c r="G16" s="142" t="s">
        <v>402</v>
      </c>
      <c r="H16" s="147" t="s">
        <v>409</v>
      </c>
      <c r="I16" s="42" t="s">
        <v>344</v>
      </c>
      <c r="J16" s="41" t="s">
        <v>384</v>
      </c>
      <c r="K16" s="41" t="s">
        <v>342</v>
      </c>
      <c r="L16" s="147" t="s">
        <v>407</v>
      </c>
      <c r="M16" s="42" t="s">
        <v>462</v>
      </c>
      <c r="N16" s="44"/>
      <c r="O16" s="44"/>
      <c r="P16" s="44"/>
      <c r="Q16" s="44"/>
      <c r="R16" s="44"/>
      <c r="S16" s="43" t="s">
        <v>385</v>
      </c>
      <c r="T16" s="41"/>
      <c r="U16" s="44"/>
      <c r="V16" s="44"/>
      <c r="W16" s="44"/>
      <c r="X16" s="44"/>
      <c r="Y16" s="44"/>
      <c r="Z16" s="44"/>
      <c r="AA16" s="44"/>
      <c r="AB16" s="44"/>
      <c r="AC16" s="44"/>
      <c r="AD16" s="44"/>
      <c r="AE16" s="44"/>
      <c r="AF16" s="44"/>
      <c r="AG16" s="44">
        <v>40</v>
      </c>
      <c r="AH16" s="44"/>
      <c r="AI16" s="44"/>
      <c r="AJ16" s="44"/>
      <c r="AK16" s="44"/>
      <c r="AL16" s="44"/>
      <c r="AM16" s="44"/>
      <c r="AN16" s="44"/>
      <c r="AO16" s="44"/>
      <c r="AP16" s="44"/>
      <c r="AQ16" s="44"/>
      <c r="AR16" s="44"/>
      <c r="AS16" s="44">
        <f t="shared" si="0"/>
        <v>40</v>
      </c>
      <c r="AT16" s="45" t="e">
        <f t="shared" si="1"/>
        <v>#DIV/0!</v>
      </c>
      <c r="AU16" s="152" t="s">
        <v>437</v>
      </c>
      <c r="AV16" s="151" t="s">
        <v>433</v>
      </c>
      <c r="AW16" s="152" t="s">
        <v>437</v>
      </c>
      <c r="AX16" s="151" t="s">
        <v>436</v>
      </c>
      <c r="AY16" s="151" t="s">
        <v>440</v>
      </c>
      <c r="XFD16" s="33" t="s">
        <v>347</v>
      </c>
    </row>
    <row r="17" spans="1:51" ht="105" x14ac:dyDescent="0.25">
      <c r="A17" s="41"/>
      <c r="B17" s="41"/>
      <c r="C17" s="41">
        <v>7</v>
      </c>
      <c r="D17" s="41"/>
      <c r="E17" s="41"/>
      <c r="F17" s="143" t="s">
        <v>381</v>
      </c>
      <c r="G17" s="142" t="s">
        <v>405</v>
      </c>
      <c r="H17" s="147" t="s">
        <v>412</v>
      </c>
      <c r="I17" s="42" t="s">
        <v>344</v>
      </c>
      <c r="J17" s="41" t="s">
        <v>384</v>
      </c>
      <c r="K17" s="41" t="s">
        <v>342</v>
      </c>
      <c r="L17" s="147" t="s">
        <v>406</v>
      </c>
      <c r="M17" s="42" t="s">
        <v>464</v>
      </c>
      <c r="N17" s="44"/>
      <c r="O17" s="44"/>
      <c r="P17" s="44"/>
      <c r="Q17" s="44"/>
      <c r="R17" s="44"/>
      <c r="S17" s="43" t="s">
        <v>385</v>
      </c>
      <c r="T17" s="41"/>
      <c r="U17" s="44"/>
      <c r="V17" s="44">
        <v>20</v>
      </c>
      <c r="W17" s="44">
        <v>20</v>
      </c>
      <c r="X17" s="44">
        <v>20</v>
      </c>
      <c r="Y17" s="44">
        <v>20</v>
      </c>
      <c r="Z17" s="44"/>
      <c r="AA17" s="44"/>
      <c r="AB17" s="44"/>
      <c r="AC17" s="44"/>
      <c r="AD17" s="44"/>
      <c r="AE17" s="44"/>
      <c r="AF17" s="44"/>
      <c r="AG17" s="44">
        <v>0</v>
      </c>
      <c r="AH17" s="44"/>
      <c r="AI17" s="44"/>
      <c r="AJ17" s="44"/>
      <c r="AK17" s="44"/>
      <c r="AL17" s="44"/>
      <c r="AM17" s="44"/>
      <c r="AN17" s="44"/>
      <c r="AO17" s="44"/>
      <c r="AP17" s="44"/>
      <c r="AQ17" s="44"/>
      <c r="AR17" s="44"/>
      <c r="AS17" s="44">
        <f t="shared" si="0"/>
        <v>0</v>
      </c>
      <c r="AT17" s="45" t="e">
        <f t="shared" si="1"/>
        <v>#DIV/0!</v>
      </c>
      <c r="AU17" s="151" t="s">
        <v>440</v>
      </c>
      <c r="AV17" s="45"/>
      <c r="AW17" s="45"/>
      <c r="AX17" s="151" t="s">
        <v>436</v>
      </c>
      <c r="AY17" s="151" t="s">
        <v>440</v>
      </c>
    </row>
    <row r="18" spans="1:51" ht="105" x14ac:dyDescent="0.25">
      <c r="A18" s="41"/>
      <c r="B18" s="41"/>
      <c r="C18" s="41">
        <v>9</v>
      </c>
      <c r="D18" s="41"/>
      <c r="E18" s="41"/>
      <c r="F18" s="143" t="s">
        <v>420</v>
      </c>
      <c r="G18" s="142" t="s">
        <v>421</v>
      </c>
      <c r="H18" s="147" t="s">
        <v>422</v>
      </c>
      <c r="I18" s="42" t="s">
        <v>344</v>
      </c>
      <c r="J18" s="41" t="s">
        <v>384</v>
      </c>
      <c r="K18" s="41" t="s">
        <v>342</v>
      </c>
      <c r="L18" s="147" t="s">
        <v>424</v>
      </c>
      <c r="M18" s="42" t="s">
        <v>464</v>
      </c>
      <c r="N18" s="44"/>
      <c r="O18" s="44"/>
      <c r="P18" s="44"/>
      <c r="Q18" s="44"/>
      <c r="R18" s="44"/>
      <c r="S18" s="43" t="s">
        <v>385</v>
      </c>
      <c r="T18" s="41"/>
      <c r="U18" s="44"/>
      <c r="V18" s="44"/>
      <c r="W18" s="44"/>
      <c r="X18" s="44"/>
      <c r="Y18" s="44"/>
      <c r="Z18" s="44"/>
      <c r="AA18" s="44"/>
      <c r="AB18" s="44"/>
      <c r="AC18" s="44"/>
      <c r="AD18" s="44"/>
      <c r="AE18" s="44"/>
      <c r="AF18" s="44"/>
      <c r="AG18" s="44">
        <v>0</v>
      </c>
      <c r="AH18" s="44"/>
      <c r="AI18" s="44"/>
      <c r="AJ18" s="44"/>
      <c r="AK18" s="44"/>
      <c r="AL18" s="44"/>
      <c r="AM18" s="44"/>
      <c r="AN18" s="44"/>
      <c r="AO18" s="44"/>
      <c r="AP18" s="44"/>
      <c r="AQ18" s="44"/>
      <c r="AR18" s="44"/>
      <c r="AS18" s="44">
        <f t="shared" si="0"/>
        <v>0</v>
      </c>
      <c r="AT18" s="45"/>
      <c r="AU18" s="151" t="s">
        <v>440</v>
      </c>
      <c r="AV18" s="45"/>
      <c r="AW18" s="45"/>
      <c r="AX18" s="151" t="s">
        <v>436</v>
      </c>
      <c r="AY18" s="151" t="s">
        <v>440</v>
      </c>
    </row>
    <row r="19" spans="1:51" ht="105" x14ac:dyDescent="0.25">
      <c r="A19" s="41"/>
      <c r="B19" s="41"/>
      <c r="C19" s="41">
        <v>11</v>
      </c>
      <c r="D19" s="41"/>
      <c r="E19" s="41"/>
      <c r="F19" s="143" t="s">
        <v>383</v>
      </c>
      <c r="G19" s="142" t="s">
        <v>403</v>
      </c>
      <c r="H19" s="147" t="s">
        <v>419</v>
      </c>
      <c r="I19" s="42" t="s">
        <v>344</v>
      </c>
      <c r="J19" s="41" t="s">
        <v>384</v>
      </c>
      <c r="K19" s="41" t="s">
        <v>342</v>
      </c>
      <c r="L19" s="147" t="s">
        <v>423</v>
      </c>
      <c r="M19" s="42" t="s">
        <v>461</v>
      </c>
      <c r="N19" s="44"/>
      <c r="O19" s="44"/>
      <c r="P19" s="44"/>
      <c r="Q19" s="44"/>
      <c r="R19" s="44"/>
      <c r="S19" s="43" t="s">
        <v>385</v>
      </c>
      <c r="T19" s="41"/>
      <c r="U19" s="44"/>
      <c r="V19" s="44"/>
      <c r="W19" s="44"/>
      <c r="X19" s="44"/>
      <c r="Y19" s="44"/>
      <c r="Z19" s="44"/>
      <c r="AA19" s="44"/>
      <c r="AB19" s="44"/>
      <c r="AC19" s="44"/>
      <c r="AD19" s="44"/>
      <c r="AE19" s="44"/>
      <c r="AF19" s="44"/>
      <c r="AG19" s="44">
        <v>0</v>
      </c>
      <c r="AH19" s="44"/>
      <c r="AI19" s="44"/>
      <c r="AJ19" s="44"/>
      <c r="AK19" s="44"/>
      <c r="AL19" s="44"/>
      <c r="AM19" s="44"/>
      <c r="AN19" s="44"/>
      <c r="AO19" s="44"/>
      <c r="AP19" s="44"/>
      <c r="AQ19" s="44"/>
      <c r="AR19" s="44"/>
      <c r="AS19" s="44">
        <f t="shared" si="0"/>
        <v>0</v>
      </c>
      <c r="AT19" s="45" t="e">
        <f t="shared" si="1"/>
        <v>#DIV/0!</v>
      </c>
      <c r="AU19" s="151" t="s">
        <v>440</v>
      </c>
      <c r="AV19" s="45"/>
      <c r="AW19" s="45"/>
      <c r="AX19" s="151" t="s">
        <v>436</v>
      </c>
      <c r="AY19" s="151" t="s">
        <v>440</v>
      </c>
    </row>
    <row r="20" spans="1:51" ht="105" x14ac:dyDescent="0.25">
      <c r="A20" s="41"/>
      <c r="B20" s="41"/>
      <c r="C20" s="41">
        <v>12</v>
      </c>
      <c r="D20" s="41"/>
      <c r="E20" s="41"/>
      <c r="F20" s="143" t="s">
        <v>382</v>
      </c>
      <c r="G20" s="142" t="s">
        <v>404</v>
      </c>
      <c r="H20" s="147" t="s">
        <v>419</v>
      </c>
      <c r="I20" s="42" t="s">
        <v>344</v>
      </c>
      <c r="J20" s="41" t="s">
        <v>384</v>
      </c>
      <c r="K20" s="41" t="s">
        <v>342</v>
      </c>
      <c r="L20" s="147" t="s">
        <v>407</v>
      </c>
      <c r="M20" s="42" t="s">
        <v>465</v>
      </c>
      <c r="N20" s="44"/>
      <c r="O20" s="44"/>
      <c r="P20" s="44"/>
      <c r="Q20" s="44"/>
      <c r="R20" s="44"/>
      <c r="S20" s="43" t="s">
        <v>385</v>
      </c>
      <c r="T20" s="41"/>
      <c r="U20" s="44"/>
      <c r="V20" s="44"/>
      <c r="W20" s="44"/>
      <c r="X20" s="44"/>
      <c r="Y20" s="44"/>
      <c r="Z20" s="44"/>
      <c r="AA20" s="44"/>
      <c r="AB20" s="44"/>
      <c r="AC20" s="44"/>
      <c r="AD20" s="44"/>
      <c r="AE20" s="44"/>
      <c r="AF20" s="44"/>
      <c r="AG20" s="44">
        <v>0</v>
      </c>
      <c r="AH20" s="44"/>
      <c r="AI20" s="44"/>
      <c r="AJ20" s="44"/>
      <c r="AK20" s="44"/>
      <c r="AL20" s="44"/>
      <c r="AM20" s="44"/>
      <c r="AN20" s="44"/>
      <c r="AO20" s="44"/>
      <c r="AP20" s="44"/>
      <c r="AQ20" s="44"/>
      <c r="AR20" s="44"/>
      <c r="AS20" s="44">
        <f t="shared" si="0"/>
        <v>0</v>
      </c>
      <c r="AT20" s="45" t="e">
        <f t="shared" si="1"/>
        <v>#DIV/0!</v>
      </c>
      <c r="AU20" s="151" t="s">
        <v>440</v>
      </c>
      <c r="AV20" s="45"/>
      <c r="AW20" s="45"/>
      <c r="AX20" s="151" t="s">
        <v>436</v>
      </c>
      <c r="AY20" s="151" t="s">
        <v>440</v>
      </c>
    </row>
    <row r="21" spans="1:51" ht="60" x14ac:dyDescent="0.25">
      <c r="A21" s="41"/>
      <c r="B21" s="41"/>
      <c r="C21" s="41"/>
      <c r="D21" s="41" t="s">
        <v>350</v>
      </c>
      <c r="E21" s="41"/>
      <c r="F21" s="143" t="s">
        <v>386</v>
      </c>
      <c r="G21" s="44" t="s">
        <v>417</v>
      </c>
      <c r="H21" s="147" t="s">
        <v>416</v>
      </c>
      <c r="I21" s="42" t="s">
        <v>344</v>
      </c>
      <c r="J21" s="41" t="s">
        <v>384</v>
      </c>
      <c r="K21" s="41" t="s">
        <v>342</v>
      </c>
      <c r="L21" s="147" t="s">
        <v>418</v>
      </c>
      <c r="M21" s="42" t="s">
        <v>410</v>
      </c>
      <c r="N21" s="44"/>
      <c r="O21" s="44"/>
      <c r="P21" s="44"/>
      <c r="Q21" s="44"/>
      <c r="R21" s="44"/>
      <c r="S21" s="43" t="s">
        <v>387</v>
      </c>
      <c r="T21" s="41"/>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f t="shared" si="0"/>
        <v>0</v>
      </c>
      <c r="AT21" s="45" t="e">
        <f t="shared" si="1"/>
        <v>#DIV/0!</v>
      </c>
      <c r="AU21" s="45"/>
      <c r="AV21" s="45"/>
      <c r="AW21" s="45"/>
      <c r="AX21" s="45"/>
      <c r="AY21" s="44"/>
    </row>
    <row r="22" spans="1:51" ht="84" x14ac:dyDescent="0.25">
      <c r="A22" s="41"/>
      <c r="B22" s="41"/>
      <c r="C22" s="41"/>
      <c r="D22" s="41" t="s">
        <v>350</v>
      </c>
      <c r="E22" s="41"/>
      <c r="F22" s="143" t="s">
        <v>379</v>
      </c>
      <c r="G22" s="44" t="s">
        <v>415</v>
      </c>
      <c r="H22" s="147" t="s">
        <v>413</v>
      </c>
      <c r="I22" s="42" t="s">
        <v>344</v>
      </c>
      <c r="J22" s="41" t="s">
        <v>384</v>
      </c>
      <c r="K22" s="41" t="s">
        <v>342</v>
      </c>
      <c r="L22" s="147" t="s">
        <v>414</v>
      </c>
      <c r="M22" s="42" t="s">
        <v>411</v>
      </c>
      <c r="N22" s="44"/>
      <c r="O22" s="44"/>
      <c r="P22" s="44"/>
      <c r="Q22" s="44"/>
      <c r="R22" s="44"/>
      <c r="S22" s="41" t="s">
        <v>388</v>
      </c>
      <c r="T22" s="41"/>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f t="shared" si="0"/>
        <v>0</v>
      </c>
      <c r="AT22" s="45" t="e">
        <f t="shared" si="1"/>
        <v>#DIV/0!</v>
      </c>
      <c r="AU22" s="45"/>
      <c r="AV22" s="45"/>
      <c r="AW22" s="45"/>
      <c r="AX22" s="45"/>
      <c r="AY22" s="44"/>
    </row>
    <row r="23" spans="1:51" ht="15.95" customHeight="1" x14ac:dyDescent="0.25">
      <c r="A23" s="41"/>
      <c r="B23" s="41"/>
      <c r="C23" s="41"/>
      <c r="D23" s="41"/>
      <c r="E23" s="41"/>
      <c r="F23" s="44"/>
      <c r="G23" s="44"/>
      <c r="H23" s="44"/>
      <c r="I23" s="42"/>
      <c r="J23" s="44"/>
      <c r="K23" s="44"/>
      <c r="L23" s="44"/>
      <c r="M23" s="44"/>
      <c r="N23" s="44"/>
      <c r="O23" s="44"/>
      <c r="P23" s="44"/>
      <c r="Q23" s="44"/>
      <c r="R23" s="44"/>
      <c r="S23" s="41"/>
      <c r="T23" s="41"/>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t="str">
        <f t="shared" si="0"/>
        <v xml:space="preserve"> </v>
      </c>
      <c r="AT23" s="45" t="str">
        <f t="shared" si="1"/>
        <v xml:space="preserve"> </v>
      </c>
      <c r="AU23" s="45"/>
      <c r="AV23" s="45"/>
      <c r="AW23" s="45"/>
      <c r="AX23" s="45"/>
      <c r="AY23" s="44"/>
    </row>
    <row r="24" spans="1:51" x14ac:dyDescent="0.25">
      <c r="A24" s="362" t="s">
        <v>80</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4"/>
    </row>
    <row r="25" spans="1:51" ht="47.1" customHeight="1" x14ac:dyDescent="0.25">
      <c r="A25" s="343" t="s">
        <v>109</v>
      </c>
      <c r="B25" s="328" t="s">
        <v>110</v>
      </c>
      <c r="C25" s="328"/>
      <c r="D25" s="328"/>
      <c r="E25" s="328"/>
      <c r="F25" s="328"/>
      <c r="G25" s="344" t="s">
        <v>111</v>
      </c>
      <c r="H25" s="344"/>
      <c r="I25" s="344"/>
      <c r="J25" s="344"/>
      <c r="K25" s="344"/>
      <c r="L25" s="344"/>
      <c r="M25" s="344"/>
      <c r="N25" s="344"/>
      <c r="O25" s="328" t="s">
        <v>110</v>
      </c>
      <c r="P25" s="328"/>
      <c r="Q25" s="328"/>
      <c r="R25" s="328"/>
      <c r="S25" s="328"/>
      <c r="T25" s="328"/>
      <c r="U25" s="328" t="s">
        <v>110</v>
      </c>
      <c r="V25" s="328"/>
      <c r="W25" s="328"/>
      <c r="X25" s="328"/>
      <c r="Y25" s="328"/>
      <c r="Z25" s="328"/>
      <c r="AA25" s="328"/>
      <c r="AB25" s="328"/>
      <c r="AC25" s="328"/>
      <c r="AD25" s="328"/>
      <c r="AE25" s="328"/>
      <c r="AF25" s="328"/>
      <c r="AG25" s="328"/>
      <c r="AH25" s="328"/>
      <c r="AI25" s="328"/>
      <c r="AJ25" s="328"/>
      <c r="AK25" s="328"/>
      <c r="AL25" s="328"/>
      <c r="AM25" s="328"/>
      <c r="AN25" s="328"/>
      <c r="AO25" s="344" t="s">
        <v>112</v>
      </c>
      <c r="AP25" s="344"/>
      <c r="AQ25" s="344"/>
      <c r="AR25" s="344"/>
      <c r="AS25" s="328" t="s">
        <v>113</v>
      </c>
      <c r="AT25" s="328"/>
      <c r="AU25" s="328"/>
      <c r="AV25" s="328"/>
      <c r="AW25" s="328"/>
      <c r="AX25" s="328"/>
      <c r="AY25" s="328"/>
    </row>
    <row r="26" spans="1:51" x14ac:dyDescent="0.25">
      <c r="A26" s="343"/>
      <c r="B26" s="328" t="s">
        <v>389</v>
      </c>
      <c r="C26" s="328"/>
      <c r="D26" s="328"/>
      <c r="E26" s="328"/>
      <c r="F26" s="328"/>
      <c r="G26" s="344"/>
      <c r="H26" s="344"/>
      <c r="I26" s="344"/>
      <c r="J26" s="344"/>
      <c r="K26" s="344"/>
      <c r="L26" s="344"/>
      <c r="M26" s="344"/>
      <c r="N26" s="344"/>
      <c r="O26" s="328" t="s">
        <v>460</v>
      </c>
      <c r="P26" s="328"/>
      <c r="Q26" s="328"/>
      <c r="R26" s="328"/>
      <c r="S26" s="328"/>
      <c r="T26" s="328"/>
      <c r="U26" s="328" t="s">
        <v>391</v>
      </c>
      <c r="V26" s="328"/>
      <c r="W26" s="328"/>
      <c r="X26" s="328"/>
      <c r="Y26" s="328"/>
      <c r="Z26" s="328"/>
      <c r="AA26" s="328"/>
      <c r="AB26" s="328"/>
      <c r="AC26" s="328"/>
      <c r="AD26" s="328"/>
      <c r="AE26" s="328"/>
      <c r="AF26" s="328"/>
      <c r="AG26" s="328"/>
      <c r="AH26" s="328"/>
      <c r="AI26" s="328"/>
      <c r="AJ26" s="328"/>
      <c r="AK26" s="328"/>
      <c r="AL26" s="328"/>
      <c r="AM26" s="328"/>
      <c r="AN26" s="328"/>
      <c r="AO26" s="344"/>
      <c r="AP26" s="344"/>
      <c r="AQ26" s="344"/>
      <c r="AR26" s="344"/>
      <c r="AS26" s="328" t="s">
        <v>469</v>
      </c>
      <c r="AT26" s="328"/>
      <c r="AU26" s="328"/>
      <c r="AV26" s="328"/>
      <c r="AW26" s="328"/>
      <c r="AX26" s="328"/>
      <c r="AY26" s="328"/>
    </row>
    <row r="27" spans="1:51" ht="15.95" customHeight="1" x14ac:dyDescent="0.25">
      <c r="A27" s="343"/>
      <c r="B27" s="328" t="s">
        <v>390</v>
      </c>
      <c r="C27" s="328"/>
      <c r="D27" s="328"/>
      <c r="E27" s="328"/>
      <c r="F27" s="328"/>
      <c r="G27" s="344"/>
      <c r="H27" s="344"/>
      <c r="I27" s="344"/>
      <c r="J27" s="344"/>
      <c r="K27" s="344"/>
      <c r="L27" s="344"/>
      <c r="M27" s="344"/>
      <c r="N27" s="344"/>
      <c r="O27" s="328" t="s">
        <v>459</v>
      </c>
      <c r="P27" s="328"/>
      <c r="Q27" s="328"/>
      <c r="R27" s="328"/>
      <c r="S27" s="328"/>
      <c r="T27" s="328"/>
      <c r="U27" s="328" t="s">
        <v>392</v>
      </c>
      <c r="V27" s="328"/>
      <c r="W27" s="328"/>
      <c r="X27" s="328"/>
      <c r="Y27" s="328"/>
      <c r="Z27" s="328"/>
      <c r="AA27" s="328"/>
      <c r="AB27" s="328"/>
      <c r="AC27" s="328"/>
      <c r="AD27" s="328"/>
      <c r="AE27" s="328"/>
      <c r="AF27" s="328"/>
      <c r="AG27" s="328"/>
      <c r="AH27" s="328"/>
      <c r="AI27" s="328"/>
      <c r="AJ27" s="328"/>
      <c r="AK27" s="328"/>
      <c r="AL27" s="328"/>
      <c r="AM27" s="328"/>
      <c r="AN27" s="328"/>
      <c r="AO27" s="344"/>
      <c r="AP27" s="344"/>
      <c r="AQ27" s="344"/>
      <c r="AR27" s="344"/>
      <c r="AS27" s="328" t="s">
        <v>470</v>
      </c>
      <c r="AT27" s="328"/>
      <c r="AU27" s="328"/>
      <c r="AV27" s="328"/>
      <c r="AW27" s="328"/>
      <c r="AX27" s="328"/>
      <c r="AY27" s="328"/>
    </row>
  </sheetData>
  <mergeCells count="59">
    <mergeCell ref="F11:F12"/>
    <mergeCell ref="G11:G12"/>
    <mergeCell ref="A9:D9"/>
    <mergeCell ref="A10:D10"/>
    <mergeCell ref="I6:T8"/>
    <mergeCell ref="U27:AB27"/>
    <mergeCell ref="A24:AY24"/>
    <mergeCell ref="AS11:AT11"/>
    <mergeCell ref="AV5:AV12"/>
    <mergeCell ref="AX5:AX12"/>
    <mergeCell ref="AY5:AY12"/>
    <mergeCell ref="AG11:AR11"/>
    <mergeCell ref="AW5:AW12"/>
    <mergeCell ref="AG5:AT10"/>
    <mergeCell ref="AU5:AU12"/>
    <mergeCell ref="A5:AF5"/>
    <mergeCell ref="A6:A8"/>
    <mergeCell ref="J11:J12"/>
    <mergeCell ref="B25:F25"/>
    <mergeCell ref="B27:F27"/>
    <mergeCell ref="U11:AF11"/>
    <mergeCell ref="E7:F7"/>
    <mergeCell ref="E8:F8"/>
    <mergeCell ref="B6:C8"/>
    <mergeCell ref="I11:I12"/>
    <mergeCell ref="T11:T12"/>
    <mergeCell ref="N11:R11"/>
    <mergeCell ref="H11:H12"/>
    <mergeCell ref="M11:M12"/>
    <mergeCell ref="S11:S12"/>
    <mergeCell ref="L11:L12"/>
    <mergeCell ref="K11:K12"/>
    <mergeCell ref="D6:D8"/>
    <mergeCell ref="E6:F6"/>
    <mergeCell ref="AC26:AN26"/>
    <mergeCell ref="AC27:AN27"/>
    <mergeCell ref="AS27:AY27"/>
    <mergeCell ref="AO25:AR27"/>
    <mergeCell ref="O25:T25"/>
    <mergeCell ref="O26:T26"/>
    <mergeCell ref="U26:AB26"/>
    <mergeCell ref="O27:T27"/>
    <mergeCell ref="U25:AB25"/>
    <mergeCell ref="E9:AF9"/>
    <mergeCell ref="E10:AF10"/>
    <mergeCell ref="A11:E11"/>
    <mergeCell ref="AS26:AY26"/>
    <mergeCell ref="AX1:AY1"/>
    <mergeCell ref="AX2:AY2"/>
    <mergeCell ref="AX3:AY3"/>
    <mergeCell ref="AX4:AY4"/>
    <mergeCell ref="A1:AW1"/>
    <mergeCell ref="A2:AW2"/>
    <mergeCell ref="A3:AW4"/>
    <mergeCell ref="AS25:AY25"/>
    <mergeCell ref="B26:F26"/>
    <mergeCell ref="A25:A27"/>
    <mergeCell ref="G25:N27"/>
    <mergeCell ref="AC25:AN25"/>
  </mergeCells>
  <dataValidations count="1">
    <dataValidation type="list" allowBlank="1" showInputMessage="1" showErrorMessage="1" sqref="I13:I23" xr:uid="{00000000-0002-0000-0600-000000000000}">
      <formula1>$XFD$13:$XFD$17</formula1>
    </dataValidation>
  </dataValidations>
  <pageMargins left="0.7" right="0.7" top="0.75" bottom="0.75" header="0.3" footer="0.3"/>
  <pageSetup scale="2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Hoja1!$B$2:$B$3</xm:f>
          </x14:formula1>
          <xm:sqref>K13:K23</xm:sqref>
        </x14:dataValidation>
        <x14:dataValidation type="list" allowBlank="1" showInputMessage="1" showErrorMessage="1" xr:uid="{00000000-0002-0000-0600-000002000000}">
          <x14:formula1>
            <xm:f>Hoja1!$A$2:$A$13</xm:f>
          </x14:formula1>
          <xm:sqref>E13:E23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B13"/>
  <sheetViews>
    <sheetView workbookViewId="0"/>
  </sheetViews>
  <sheetFormatPr baseColWidth="10" defaultRowHeight="15" x14ac:dyDescent="0.25"/>
  <sheetData>
    <row r="1" spans="1:2" x14ac:dyDescent="0.25">
      <c r="A1" t="s">
        <v>328</v>
      </c>
      <c r="B1" t="s">
        <v>329</v>
      </c>
    </row>
    <row r="2" spans="1:2" x14ac:dyDescent="0.25">
      <c r="A2" t="s">
        <v>330</v>
      </c>
      <c r="B2" t="s">
        <v>342</v>
      </c>
    </row>
    <row r="3" spans="1:2" x14ac:dyDescent="0.25">
      <c r="A3" t="s">
        <v>331</v>
      </c>
      <c r="B3" t="s">
        <v>343</v>
      </c>
    </row>
    <row r="4" spans="1:2" x14ac:dyDescent="0.25">
      <c r="A4" t="s">
        <v>332</v>
      </c>
    </row>
    <row r="5" spans="1:2" x14ac:dyDescent="0.25">
      <c r="A5" t="s">
        <v>333</v>
      </c>
    </row>
    <row r="6" spans="1:2" x14ac:dyDescent="0.25">
      <c r="A6" t="s">
        <v>334</v>
      </c>
    </row>
    <row r="7" spans="1:2" x14ac:dyDescent="0.25">
      <c r="A7" t="s">
        <v>335</v>
      </c>
    </row>
    <row r="8" spans="1:2" x14ac:dyDescent="0.25">
      <c r="A8" t="s">
        <v>336</v>
      </c>
    </row>
    <row r="9" spans="1:2" x14ac:dyDescent="0.25">
      <c r="A9" t="s">
        <v>337</v>
      </c>
    </row>
    <row r="10" spans="1:2" x14ac:dyDescent="0.25">
      <c r="A10" t="s">
        <v>338</v>
      </c>
    </row>
    <row r="11" spans="1:2" x14ac:dyDescent="0.25">
      <c r="A11" t="s">
        <v>339</v>
      </c>
    </row>
    <row r="12" spans="1:2" x14ac:dyDescent="0.25">
      <c r="A12" t="s">
        <v>340</v>
      </c>
    </row>
    <row r="13" spans="1:2" x14ac:dyDescent="0.25">
      <c r="A13" t="s">
        <v>341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58"/>
  <sheetViews>
    <sheetView topLeftCell="A7" workbookViewId="0">
      <selection activeCell="BM25" sqref="BM25"/>
    </sheetView>
  </sheetViews>
  <sheetFormatPr baseColWidth="10" defaultColWidth="19.42578125" defaultRowHeight="15" x14ac:dyDescent="0.25"/>
  <cols>
    <col min="1" max="1" width="29.42578125" style="33" bestFit="1" customWidth="1"/>
    <col min="2" max="17" width="11" style="33" hidden="1" customWidth="1"/>
    <col min="18" max="19" width="12.140625" style="33" hidden="1" customWidth="1"/>
    <col min="20" max="23" width="8.140625" style="33" hidden="1" customWidth="1"/>
    <col min="24" max="24" width="9.42578125" style="33" hidden="1" customWidth="1"/>
    <col min="25" max="25" width="8.140625" style="33" hidden="1" customWidth="1"/>
    <col min="26" max="30" width="7.85546875" style="33" hidden="1" customWidth="1"/>
    <col min="31" max="31" width="11.28515625" style="33" hidden="1" customWidth="1"/>
    <col min="32" max="32" width="2.28515625" style="33" hidden="1" customWidth="1"/>
    <col min="33" max="33" width="19.42578125" style="33" customWidth="1"/>
    <col min="34" max="51" width="11.28515625" style="33" customWidth="1"/>
    <col min="52" max="63" width="8.85546875" style="33" customWidth="1"/>
    <col min="64" max="16384" width="19.42578125" style="33"/>
  </cols>
  <sheetData>
    <row r="1" spans="1:63" ht="15.95" customHeight="1" x14ac:dyDescent="0.25">
      <c r="A1" s="370" t="s">
        <v>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1" t="s">
        <v>114</v>
      </c>
      <c r="BJ1" s="371"/>
      <c r="BK1" s="371"/>
    </row>
    <row r="2" spans="1:63" ht="15.95" customHeight="1" x14ac:dyDescent="0.25">
      <c r="A2" s="370" t="s">
        <v>2</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1" t="s">
        <v>325</v>
      </c>
      <c r="BJ2" s="371"/>
      <c r="BK2" s="371"/>
    </row>
    <row r="3" spans="1:63" ht="26.1" customHeight="1" x14ac:dyDescent="0.25">
      <c r="A3" s="370" t="s">
        <v>115</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1" t="s">
        <v>348</v>
      </c>
      <c r="BJ3" s="371"/>
      <c r="BK3" s="371"/>
    </row>
    <row r="4" spans="1:63" ht="15.95" customHeight="1" x14ac:dyDescent="0.25">
      <c r="A4" s="370" t="s">
        <v>116</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67" t="s">
        <v>117</v>
      </c>
      <c r="BJ4" s="368"/>
      <c r="BK4" s="369"/>
    </row>
    <row r="5" spans="1:63" ht="26.1" customHeight="1" x14ac:dyDescent="0.25">
      <c r="A5" s="372" t="s">
        <v>118</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G5" s="372" t="s">
        <v>119</v>
      </c>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3"/>
      <c r="BJ5" s="373"/>
      <c r="BK5" s="373"/>
    </row>
    <row r="6" spans="1:63" ht="31.5" customHeight="1" x14ac:dyDescent="0.25">
      <c r="A6" s="69" t="s">
        <v>120</v>
      </c>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row>
    <row r="7" spans="1:63" ht="31.5" customHeight="1" x14ac:dyDescent="0.25">
      <c r="A7" s="70" t="s">
        <v>121</v>
      </c>
      <c r="B7" s="376"/>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7"/>
    </row>
    <row r="8" spans="1:63" ht="18.75" customHeight="1" x14ac:dyDescent="0.25">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25">
      <c r="A9" s="374" t="s">
        <v>122</v>
      </c>
      <c r="B9" s="93" t="s">
        <v>20</v>
      </c>
      <c r="C9" s="93" t="s">
        <v>21</v>
      </c>
      <c r="D9" s="376" t="s">
        <v>22</v>
      </c>
      <c r="E9" s="377"/>
      <c r="F9" s="93" t="s">
        <v>23</v>
      </c>
      <c r="G9" s="93" t="s">
        <v>24</v>
      </c>
      <c r="H9" s="376" t="s">
        <v>25</v>
      </c>
      <c r="I9" s="377"/>
      <c r="J9" s="93" t="s">
        <v>26</v>
      </c>
      <c r="K9" s="93" t="s">
        <v>27</v>
      </c>
      <c r="L9" s="376" t="s">
        <v>28</v>
      </c>
      <c r="M9" s="377"/>
      <c r="N9" s="93" t="s">
        <v>29</v>
      </c>
      <c r="O9" s="93" t="s">
        <v>30</v>
      </c>
      <c r="P9" s="376" t="s">
        <v>31</v>
      </c>
      <c r="Q9" s="377"/>
      <c r="R9" s="376" t="s">
        <v>123</v>
      </c>
      <c r="S9" s="377"/>
      <c r="T9" s="376" t="s">
        <v>124</v>
      </c>
      <c r="U9" s="379"/>
      <c r="V9" s="379"/>
      <c r="W9" s="379"/>
      <c r="X9" s="379"/>
      <c r="Y9" s="377"/>
      <c r="Z9" s="376" t="s">
        <v>125</v>
      </c>
      <c r="AA9" s="379"/>
      <c r="AB9" s="379"/>
      <c r="AC9" s="379"/>
      <c r="AD9" s="379"/>
      <c r="AE9" s="377"/>
      <c r="AG9" s="374" t="s">
        <v>122</v>
      </c>
      <c r="AH9" s="93" t="s">
        <v>20</v>
      </c>
      <c r="AI9" s="93" t="s">
        <v>21</v>
      </c>
      <c r="AJ9" s="376" t="s">
        <v>22</v>
      </c>
      <c r="AK9" s="377"/>
      <c r="AL9" s="93" t="s">
        <v>23</v>
      </c>
      <c r="AM9" s="93" t="s">
        <v>24</v>
      </c>
      <c r="AN9" s="376" t="s">
        <v>25</v>
      </c>
      <c r="AO9" s="377"/>
      <c r="AP9" s="93" t="s">
        <v>26</v>
      </c>
      <c r="AQ9" s="93" t="s">
        <v>27</v>
      </c>
      <c r="AR9" s="376" t="s">
        <v>28</v>
      </c>
      <c r="AS9" s="377"/>
      <c r="AT9" s="93" t="s">
        <v>29</v>
      </c>
      <c r="AU9" s="93" t="s">
        <v>30</v>
      </c>
      <c r="AV9" s="376" t="s">
        <v>31</v>
      </c>
      <c r="AW9" s="377"/>
      <c r="AX9" s="376" t="s">
        <v>123</v>
      </c>
      <c r="AY9" s="377"/>
      <c r="AZ9" s="376" t="s">
        <v>124</v>
      </c>
      <c r="BA9" s="379"/>
      <c r="BB9" s="379"/>
      <c r="BC9" s="379"/>
      <c r="BD9" s="379"/>
      <c r="BE9" s="377"/>
      <c r="BF9" s="376" t="s">
        <v>125</v>
      </c>
      <c r="BG9" s="379"/>
      <c r="BH9" s="379"/>
      <c r="BI9" s="379"/>
      <c r="BJ9" s="379"/>
      <c r="BK9" s="377"/>
    </row>
    <row r="10" spans="1:63" ht="36" customHeight="1" x14ac:dyDescent="0.25">
      <c r="A10" s="375"/>
      <c r="B10" s="46" t="s">
        <v>126</v>
      </c>
      <c r="C10" s="46" t="s">
        <v>126</v>
      </c>
      <c r="D10" s="46" t="s">
        <v>126</v>
      </c>
      <c r="E10" s="46" t="s">
        <v>127</v>
      </c>
      <c r="F10" s="46" t="s">
        <v>126</v>
      </c>
      <c r="G10" s="46" t="s">
        <v>126</v>
      </c>
      <c r="H10" s="46" t="s">
        <v>126</v>
      </c>
      <c r="I10" s="46" t="s">
        <v>127</v>
      </c>
      <c r="J10" s="46" t="s">
        <v>126</v>
      </c>
      <c r="K10" s="46" t="s">
        <v>126</v>
      </c>
      <c r="L10" s="46" t="s">
        <v>126</v>
      </c>
      <c r="M10" s="46" t="s">
        <v>127</v>
      </c>
      <c r="N10" s="46" t="s">
        <v>126</v>
      </c>
      <c r="O10" s="46" t="s">
        <v>126</v>
      </c>
      <c r="P10" s="46" t="s">
        <v>126</v>
      </c>
      <c r="Q10" s="46" t="s">
        <v>127</v>
      </c>
      <c r="R10" s="46" t="s">
        <v>126</v>
      </c>
      <c r="S10" s="46" t="s">
        <v>127</v>
      </c>
      <c r="T10" s="87" t="s">
        <v>128</v>
      </c>
      <c r="U10" s="87" t="s">
        <v>129</v>
      </c>
      <c r="V10" s="87" t="s">
        <v>130</v>
      </c>
      <c r="W10" s="87" t="s">
        <v>131</v>
      </c>
      <c r="X10" s="88" t="s">
        <v>132</v>
      </c>
      <c r="Y10" s="87" t="s">
        <v>133</v>
      </c>
      <c r="Z10" s="46" t="s">
        <v>134</v>
      </c>
      <c r="AA10" s="63" t="s">
        <v>135</v>
      </c>
      <c r="AB10" s="46" t="s">
        <v>136</v>
      </c>
      <c r="AC10" s="46" t="s">
        <v>137</v>
      </c>
      <c r="AD10" s="46" t="s">
        <v>138</v>
      </c>
      <c r="AE10" s="46" t="s">
        <v>139</v>
      </c>
      <c r="AG10" s="375"/>
      <c r="AH10" s="46" t="s">
        <v>126</v>
      </c>
      <c r="AI10" s="46" t="s">
        <v>126</v>
      </c>
      <c r="AJ10" s="46" t="s">
        <v>126</v>
      </c>
      <c r="AK10" s="46" t="s">
        <v>127</v>
      </c>
      <c r="AL10" s="46" t="s">
        <v>126</v>
      </c>
      <c r="AM10" s="46" t="s">
        <v>126</v>
      </c>
      <c r="AN10" s="46" t="s">
        <v>126</v>
      </c>
      <c r="AO10" s="46" t="s">
        <v>127</v>
      </c>
      <c r="AP10" s="46" t="s">
        <v>126</v>
      </c>
      <c r="AQ10" s="46" t="s">
        <v>126</v>
      </c>
      <c r="AR10" s="46" t="s">
        <v>126</v>
      </c>
      <c r="AS10" s="46" t="s">
        <v>127</v>
      </c>
      <c r="AT10" s="46" t="s">
        <v>126</v>
      </c>
      <c r="AU10" s="46" t="s">
        <v>126</v>
      </c>
      <c r="AV10" s="46" t="s">
        <v>126</v>
      </c>
      <c r="AW10" s="46" t="s">
        <v>127</v>
      </c>
      <c r="AX10" s="46" t="s">
        <v>126</v>
      </c>
      <c r="AY10" s="46" t="s">
        <v>127</v>
      </c>
      <c r="AZ10" s="87" t="s">
        <v>128</v>
      </c>
      <c r="BA10" s="87" t="s">
        <v>129</v>
      </c>
      <c r="BB10" s="87" t="s">
        <v>130</v>
      </c>
      <c r="BC10" s="87" t="s">
        <v>131</v>
      </c>
      <c r="BD10" s="88" t="s">
        <v>132</v>
      </c>
      <c r="BE10" s="87" t="s">
        <v>133</v>
      </c>
      <c r="BF10" s="85" t="s">
        <v>134</v>
      </c>
      <c r="BG10" s="86" t="s">
        <v>135</v>
      </c>
      <c r="BH10" s="85" t="s">
        <v>136</v>
      </c>
      <c r="BI10" s="85" t="s">
        <v>137</v>
      </c>
      <c r="BJ10" s="85" t="s">
        <v>138</v>
      </c>
      <c r="BK10" s="85" t="s">
        <v>139</v>
      </c>
    </row>
    <row r="11" spans="1:63" x14ac:dyDescent="0.25">
      <c r="A11" s="64" t="s">
        <v>140</v>
      </c>
      <c r="B11" s="64"/>
      <c r="C11" s="64"/>
      <c r="D11" s="64"/>
      <c r="E11" s="96"/>
      <c r="F11" s="64"/>
      <c r="G11" s="64"/>
      <c r="H11" s="64"/>
      <c r="I11" s="96"/>
      <c r="J11" s="64"/>
      <c r="K11" s="64"/>
      <c r="L11" s="64"/>
      <c r="M11" s="96"/>
      <c r="N11" s="64"/>
      <c r="O11" s="64"/>
      <c r="P11" s="64"/>
      <c r="Q11" s="96"/>
      <c r="R11" s="90">
        <f t="shared" ref="R11:R31" si="0">B11+C11+D11+F11+G11+H11+J11+K11+L11+N11+O11+P11</f>
        <v>0</v>
      </c>
      <c r="S11" s="71">
        <f>+E11+I11+M11+Q11</f>
        <v>0</v>
      </c>
      <c r="T11" s="89"/>
      <c r="U11" s="89"/>
      <c r="V11" s="89"/>
      <c r="W11" s="89"/>
      <c r="X11" s="89"/>
      <c r="Y11" s="66"/>
      <c r="Z11" s="66"/>
      <c r="AA11" s="66"/>
      <c r="AB11" s="66"/>
      <c r="AC11" s="66"/>
      <c r="AD11" s="66"/>
      <c r="AE11" s="67"/>
      <c r="AG11" s="64" t="s">
        <v>140</v>
      </c>
      <c r="AH11" s="64">
        <v>2</v>
      </c>
      <c r="AI11" s="64"/>
      <c r="AJ11" s="64"/>
      <c r="AK11" s="96"/>
      <c r="AL11" s="64"/>
      <c r="AM11" s="64"/>
      <c r="AN11" s="64"/>
      <c r="AO11" s="96"/>
      <c r="AP11" s="64"/>
      <c r="AQ11" s="64"/>
      <c r="AR11" s="64"/>
      <c r="AS11" s="96"/>
      <c r="AT11" s="64"/>
      <c r="AU11" s="64"/>
      <c r="AV11" s="64"/>
      <c r="AW11" s="96"/>
      <c r="AX11" s="90">
        <f t="shared" ref="AX11:AX31" si="1">AH11+AI11+AJ11+AL11+AM11+AN11+AP11+AQ11+AR11+AT11+AU11+AV11</f>
        <v>2</v>
      </c>
      <c r="AY11" s="71">
        <f>+AK11+AO11+AS11+AW11</f>
        <v>0</v>
      </c>
      <c r="AZ11" s="66"/>
      <c r="BA11" s="66"/>
      <c r="BB11" s="66"/>
      <c r="BC11" s="66"/>
      <c r="BD11" s="66"/>
      <c r="BE11" s="66"/>
      <c r="BF11" s="66"/>
      <c r="BG11" s="66"/>
      <c r="BH11" s="66"/>
      <c r="BI11" s="66">
        <v>1</v>
      </c>
      <c r="BJ11" s="66">
        <v>1</v>
      </c>
      <c r="BK11" s="67"/>
    </row>
    <row r="12" spans="1:63" x14ac:dyDescent="0.25">
      <c r="A12" s="64" t="s">
        <v>141</v>
      </c>
      <c r="B12" s="64"/>
      <c r="C12" s="64"/>
      <c r="D12" s="64"/>
      <c r="E12" s="96"/>
      <c r="F12" s="64"/>
      <c r="G12" s="64"/>
      <c r="H12" s="64"/>
      <c r="I12" s="96"/>
      <c r="J12" s="64"/>
      <c r="K12" s="64"/>
      <c r="L12" s="64"/>
      <c r="M12" s="96"/>
      <c r="N12" s="64"/>
      <c r="O12" s="64"/>
      <c r="P12" s="64"/>
      <c r="Q12" s="96"/>
      <c r="R12" s="90">
        <f t="shared" si="0"/>
        <v>0</v>
      </c>
      <c r="S12" s="71">
        <f t="shared" ref="S12:S31" si="2">+E12+I12+M12+Q12</f>
        <v>0</v>
      </c>
      <c r="T12" s="89"/>
      <c r="U12" s="89"/>
      <c r="V12" s="89"/>
      <c r="W12" s="89"/>
      <c r="X12" s="89"/>
      <c r="Y12" s="66"/>
      <c r="Z12" s="66"/>
      <c r="AA12" s="66"/>
      <c r="AB12" s="66"/>
      <c r="AC12" s="66"/>
      <c r="AD12" s="66"/>
      <c r="AE12" s="66"/>
      <c r="AG12" s="64" t="s">
        <v>141</v>
      </c>
      <c r="AH12" s="64">
        <v>2</v>
      </c>
      <c r="AI12" s="64"/>
      <c r="AJ12" s="64"/>
      <c r="AK12" s="96"/>
      <c r="AL12" s="64"/>
      <c r="AM12" s="64"/>
      <c r="AN12" s="64"/>
      <c r="AO12" s="96"/>
      <c r="AP12" s="64"/>
      <c r="AQ12" s="64"/>
      <c r="AR12" s="64"/>
      <c r="AS12" s="96"/>
      <c r="AT12" s="64"/>
      <c r="AU12" s="64"/>
      <c r="AV12" s="64"/>
      <c r="AW12" s="96"/>
      <c r="AX12" s="90">
        <f t="shared" si="1"/>
        <v>2</v>
      </c>
      <c r="AY12" s="71">
        <f t="shared" ref="AY12:AY31" si="3">+AK12+AO12+AS12+AW12</f>
        <v>0</v>
      </c>
      <c r="AZ12" s="66"/>
      <c r="BA12" s="66"/>
      <c r="BB12" s="66"/>
      <c r="BC12" s="66"/>
      <c r="BD12" s="66"/>
      <c r="BE12" s="66"/>
      <c r="BF12" s="66"/>
      <c r="BG12" s="66"/>
      <c r="BH12" s="66"/>
      <c r="BI12" s="66">
        <v>2</v>
      </c>
      <c r="BJ12" s="66"/>
      <c r="BK12" s="66"/>
    </row>
    <row r="13" spans="1:63" x14ac:dyDescent="0.25">
      <c r="A13" s="64" t="s">
        <v>142</v>
      </c>
      <c r="B13" s="64"/>
      <c r="C13" s="64"/>
      <c r="D13" s="64"/>
      <c r="E13" s="96"/>
      <c r="F13" s="64"/>
      <c r="G13" s="64"/>
      <c r="H13" s="64"/>
      <c r="I13" s="96"/>
      <c r="J13" s="64"/>
      <c r="K13" s="64"/>
      <c r="L13" s="64"/>
      <c r="M13" s="96"/>
      <c r="N13" s="64"/>
      <c r="O13" s="64"/>
      <c r="P13" s="64"/>
      <c r="Q13" s="96"/>
      <c r="R13" s="90">
        <f t="shared" si="0"/>
        <v>0</v>
      </c>
      <c r="S13" s="71">
        <f t="shared" si="2"/>
        <v>0</v>
      </c>
      <c r="T13" s="89"/>
      <c r="U13" s="89"/>
      <c r="V13" s="89"/>
      <c r="W13" s="89"/>
      <c r="X13" s="89"/>
      <c r="Y13" s="66"/>
      <c r="Z13" s="66"/>
      <c r="AA13" s="66"/>
      <c r="AB13" s="66"/>
      <c r="AC13" s="66"/>
      <c r="AD13" s="66"/>
      <c r="AE13" s="66"/>
      <c r="AG13" s="64" t="s">
        <v>142</v>
      </c>
      <c r="AH13" s="64"/>
      <c r="AI13" s="64"/>
      <c r="AJ13" s="64"/>
      <c r="AK13" s="96"/>
      <c r="AL13" s="64"/>
      <c r="AM13" s="64"/>
      <c r="AN13" s="64"/>
      <c r="AO13" s="96"/>
      <c r="AP13" s="64"/>
      <c r="AQ13" s="64"/>
      <c r="AR13" s="64"/>
      <c r="AS13" s="96"/>
      <c r="AT13" s="64"/>
      <c r="AU13" s="64"/>
      <c r="AV13" s="64"/>
      <c r="AW13" s="96"/>
      <c r="AX13" s="90">
        <f t="shared" si="1"/>
        <v>0</v>
      </c>
      <c r="AY13" s="71">
        <f t="shared" si="3"/>
        <v>0</v>
      </c>
      <c r="AZ13" s="66"/>
      <c r="BA13" s="66"/>
      <c r="BB13" s="66"/>
      <c r="BC13" s="66"/>
      <c r="BD13" s="66"/>
      <c r="BE13" s="66"/>
      <c r="BF13" s="66"/>
      <c r="BG13" s="66"/>
      <c r="BH13" s="66"/>
      <c r="BI13" s="66"/>
      <c r="BJ13" s="66"/>
      <c r="BK13" s="66"/>
    </row>
    <row r="14" spans="1:63" x14ac:dyDescent="0.25">
      <c r="A14" s="64" t="s">
        <v>143</v>
      </c>
      <c r="B14" s="64"/>
      <c r="C14" s="64"/>
      <c r="D14" s="64"/>
      <c r="E14" s="96"/>
      <c r="F14" s="64"/>
      <c r="G14" s="64"/>
      <c r="H14" s="64"/>
      <c r="I14" s="96"/>
      <c r="J14" s="64"/>
      <c r="K14" s="64"/>
      <c r="L14" s="64"/>
      <c r="M14" s="96"/>
      <c r="N14" s="64"/>
      <c r="O14" s="64"/>
      <c r="P14" s="64"/>
      <c r="Q14" s="96"/>
      <c r="R14" s="90">
        <f t="shared" si="0"/>
        <v>0</v>
      </c>
      <c r="S14" s="71">
        <f t="shared" si="2"/>
        <v>0</v>
      </c>
      <c r="T14" s="89"/>
      <c r="U14" s="89"/>
      <c r="V14" s="89"/>
      <c r="W14" s="89"/>
      <c r="X14" s="89"/>
      <c r="Y14" s="66"/>
      <c r="Z14" s="66"/>
      <c r="AA14" s="66"/>
      <c r="AB14" s="66"/>
      <c r="AC14" s="66"/>
      <c r="AD14" s="66"/>
      <c r="AE14" s="66"/>
      <c r="AG14" s="64" t="s">
        <v>143</v>
      </c>
      <c r="AH14" s="64"/>
      <c r="AI14" s="64"/>
      <c r="AJ14" s="64"/>
      <c r="AK14" s="96"/>
      <c r="AL14" s="64"/>
      <c r="AM14" s="64"/>
      <c r="AN14" s="64"/>
      <c r="AO14" s="96"/>
      <c r="AP14" s="64"/>
      <c r="AQ14" s="64"/>
      <c r="AR14" s="64"/>
      <c r="AS14" s="96"/>
      <c r="AT14" s="64"/>
      <c r="AU14" s="64"/>
      <c r="AV14" s="64"/>
      <c r="AW14" s="96"/>
      <c r="AX14" s="90">
        <f t="shared" si="1"/>
        <v>0</v>
      </c>
      <c r="AY14" s="71">
        <f t="shared" si="3"/>
        <v>0</v>
      </c>
      <c r="AZ14" s="66"/>
      <c r="BA14" s="66"/>
      <c r="BB14" s="66"/>
      <c r="BC14" s="66"/>
      <c r="BD14" s="66"/>
      <c r="BE14" s="66"/>
      <c r="BF14" s="66"/>
      <c r="BG14" s="66"/>
      <c r="BH14" s="66"/>
      <c r="BI14" s="66"/>
      <c r="BJ14" s="66"/>
      <c r="BK14" s="66"/>
    </row>
    <row r="15" spans="1:63" x14ac:dyDescent="0.25">
      <c r="A15" s="64" t="s">
        <v>144</v>
      </c>
      <c r="B15" s="64"/>
      <c r="C15" s="64"/>
      <c r="D15" s="64"/>
      <c r="E15" s="96"/>
      <c r="F15" s="64"/>
      <c r="G15" s="64"/>
      <c r="H15" s="64"/>
      <c r="I15" s="96"/>
      <c r="J15" s="64"/>
      <c r="K15" s="64"/>
      <c r="L15" s="64"/>
      <c r="M15" s="96"/>
      <c r="N15" s="64"/>
      <c r="O15" s="64"/>
      <c r="P15" s="64"/>
      <c r="Q15" s="96"/>
      <c r="R15" s="90">
        <f t="shared" si="0"/>
        <v>0</v>
      </c>
      <c r="S15" s="71">
        <f t="shared" si="2"/>
        <v>0</v>
      </c>
      <c r="T15" s="89"/>
      <c r="U15" s="89"/>
      <c r="V15" s="89"/>
      <c r="W15" s="89"/>
      <c r="X15" s="89"/>
      <c r="Y15" s="66"/>
      <c r="Z15" s="66"/>
      <c r="AA15" s="66"/>
      <c r="AB15" s="66"/>
      <c r="AC15" s="66"/>
      <c r="AD15" s="66"/>
      <c r="AE15" s="66"/>
      <c r="AG15" s="64" t="s">
        <v>144</v>
      </c>
      <c r="AH15" s="64">
        <v>4</v>
      </c>
      <c r="AI15" s="64"/>
      <c r="AJ15" s="64"/>
      <c r="AK15" s="96"/>
      <c r="AL15" s="64"/>
      <c r="AM15" s="64"/>
      <c r="AN15" s="64"/>
      <c r="AO15" s="96"/>
      <c r="AP15" s="64"/>
      <c r="AQ15" s="64"/>
      <c r="AR15" s="64"/>
      <c r="AS15" s="96"/>
      <c r="AT15" s="64"/>
      <c r="AU15" s="64"/>
      <c r="AV15" s="64"/>
      <c r="AW15" s="96"/>
      <c r="AX15" s="90">
        <f t="shared" si="1"/>
        <v>4</v>
      </c>
      <c r="AY15" s="71">
        <f t="shared" si="3"/>
        <v>0</v>
      </c>
      <c r="AZ15" s="66"/>
      <c r="BA15" s="66"/>
      <c r="BB15" s="66"/>
      <c r="BC15" s="66"/>
      <c r="BD15" s="66"/>
      <c r="BE15" s="66"/>
      <c r="BF15" s="66"/>
      <c r="BG15" s="66"/>
      <c r="BH15" s="66">
        <v>2</v>
      </c>
      <c r="BI15" s="66">
        <v>2</v>
      </c>
      <c r="BJ15" s="66"/>
      <c r="BK15" s="66"/>
    </row>
    <row r="16" spans="1:63" x14ac:dyDescent="0.25">
      <c r="A16" s="64" t="s">
        <v>145</v>
      </c>
      <c r="B16" s="64"/>
      <c r="C16" s="64"/>
      <c r="D16" s="64"/>
      <c r="E16" s="96"/>
      <c r="F16" s="64"/>
      <c r="G16" s="64"/>
      <c r="H16" s="64"/>
      <c r="I16" s="96"/>
      <c r="J16" s="64"/>
      <c r="K16" s="64"/>
      <c r="L16" s="64"/>
      <c r="M16" s="96"/>
      <c r="N16" s="64"/>
      <c r="O16" s="64"/>
      <c r="P16" s="64"/>
      <c r="Q16" s="96"/>
      <c r="R16" s="90">
        <f t="shared" si="0"/>
        <v>0</v>
      </c>
      <c r="S16" s="71">
        <f t="shared" si="2"/>
        <v>0</v>
      </c>
      <c r="T16" s="89"/>
      <c r="U16" s="89"/>
      <c r="V16" s="89"/>
      <c r="W16" s="89"/>
      <c r="X16" s="89"/>
      <c r="Y16" s="66"/>
      <c r="Z16" s="66"/>
      <c r="AA16" s="66"/>
      <c r="AB16" s="66"/>
      <c r="AC16" s="66"/>
      <c r="AD16" s="66"/>
      <c r="AE16" s="66"/>
      <c r="AG16" s="64" t="s">
        <v>145</v>
      </c>
      <c r="AH16" s="64">
        <v>1</v>
      </c>
      <c r="AI16" s="64"/>
      <c r="AJ16" s="64"/>
      <c r="AK16" s="96"/>
      <c r="AL16" s="64"/>
      <c r="AM16" s="64"/>
      <c r="AN16" s="64"/>
      <c r="AO16" s="96"/>
      <c r="AP16" s="64"/>
      <c r="AQ16" s="64"/>
      <c r="AR16" s="64"/>
      <c r="AS16" s="96"/>
      <c r="AT16" s="64"/>
      <c r="AU16" s="64"/>
      <c r="AV16" s="64"/>
      <c r="AW16" s="96"/>
      <c r="AX16" s="90">
        <f t="shared" si="1"/>
        <v>1</v>
      </c>
      <c r="AY16" s="71">
        <f t="shared" si="3"/>
        <v>0</v>
      </c>
      <c r="AZ16" s="66"/>
      <c r="BA16" s="66"/>
      <c r="BB16" s="66"/>
      <c r="BC16" s="66"/>
      <c r="BD16" s="66"/>
      <c r="BE16" s="66"/>
      <c r="BF16" s="66"/>
      <c r="BG16" s="66"/>
      <c r="BH16" s="66"/>
      <c r="BI16" s="66">
        <v>1</v>
      </c>
      <c r="BJ16" s="66"/>
      <c r="BK16" s="66"/>
    </row>
    <row r="17" spans="1:63" x14ac:dyDescent="0.25">
      <c r="A17" s="64" t="s">
        <v>146</v>
      </c>
      <c r="B17" s="64"/>
      <c r="C17" s="64"/>
      <c r="D17" s="64"/>
      <c r="E17" s="96"/>
      <c r="F17" s="64"/>
      <c r="G17" s="64"/>
      <c r="H17" s="64"/>
      <c r="I17" s="96"/>
      <c r="J17" s="64"/>
      <c r="K17" s="64"/>
      <c r="L17" s="64"/>
      <c r="M17" s="96"/>
      <c r="N17" s="64"/>
      <c r="O17" s="64"/>
      <c r="P17" s="64"/>
      <c r="Q17" s="96"/>
      <c r="R17" s="90">
        <f t="shared" si="0"/>
        <v>0</v>
      </c>
      <c r="S17" s="71">
        <f t="shared" si="2"/>
        <v>0</v>
      </c>
      <c r="T17" s="89"/>
      <c r="U17" s="89"/>
      <c r="V17" s="89"/>
      <c r="W17" s="89"/>
      <c r="X17" s="89"/>
      <c r="Y17" s="66"/>
      <c r="Z17" s="66"/>
      <c r="AA17" s="66"/>
      <c r="AB17" s="66"/>
      <c r="AC17" s="66"/>
      <c r="AD17" s="66"/>
      <c r="AE17" s="66"/>
      <c r="AG17" s="64" t="s">
        <v>146</v>
      </c>
      <c r="AH17" s="64"/>
      <c r="AI17" s="64"/>
      <c r="AJ17" s="64"/>
      <c r="AK17" s="96"/>
      <c r="AL17" s="64"/>
      <c r="AM17" s="64"/>
      <c r="AN17" s="64"/>
      <c r="AO17" s="96"/>
      <c r="AP17" s="64"/>
      <c r="AQ17" s="64"/>
      <c r="AR17" s="64"/>
      <c r="AS17" s="96"/>
      <c r="AT17" s="64"/>
      <c r="AU17" s="64"/>
      <c r="AV17" s="64"/>
      <c r="AW17" s="96"/>
      <c r="AX17" s="90">
        <f t="shared" si="1"/>
        <v>0</v>
      </c>
      <c r="AY17" s="71">
        <f t="shared" si="3"/>
        <v>0</v>
      </c>
      <c r="AZ17" s="66"/>
      <c r="BA17" s="66"/>
      <c r="BB17" s="66"/>
      <c r="BC17" s="66"/>
      <c r="BD17" s="66"/>
      <c r="BE17" s="66"/>
      <c r="BF17" s="66"/>
      <c r="BG17" s="66"/>
      <c r="BH17" s="66"/>
      <c r="BI17" s="66"/>
      <c r="BJ17" s="66"/>
      <c r="BK17" s="66"/>
    </row>
    <row r="18" spans="1:63" x14ac:dyDescent="0.25">
      <c r="A18" s="64" t="s">
        <v>147</v>
      </c>
      <c r="B18" s="64"/>
      <c r="C18" s="64"/>
      <c r="D18" s="64"/>
      <c r="E18" s="96"/>
      <c r="F18" s="64"/>
      <c r="G18" s="64"/>
      <c r="H18" s="64"/>
      <c r="I18" s="96"/>
      <c r="J18" s="64"/>
      <c r="K18" s="64"/>
      <c r="L18" s="64"/>
      <c r="M18" s="96"/>
      <c r="N18" s="64"/>
      <c r="O18" s="64"/>
      <c r="P18" s="64"/>
      <c r="Q18" s="96"/>
      <c r="R18" s="90">
        <f t="shared" si="0"/>
        <v>0</v>
      </c>
      <c r="S18" s="71">
        <f t="shared" si="2"/>
        <v>0</v>
      </c>
      <c r="T18" s="89"/>
      <c r="U18" s="89"/>
      <c r="V18" s="89"/>
      <c r="W18" s="89"/>
      <c r="X18" s="89"/>
      <c r="Y18" s="66"/>
      <c r="Z18" s="66"/>
      <c r="AA18" s="66"/>
      <c r="AB18" s="66"/>
      <c r="AC18" s="66"/>
      <c r="AD18" s="66"/>
      <c r="AE18" s="66"/>
      <c r="AG18" s="64" t="s">
        <v>147</v>
      </c>
      <c r="AH18" s="64">
        <v>29</v>
      </c>
      <c r="AI18" s="64"/>
      <c r="AJ18" s="64"/>
      <c r="AK18" s="96"/>
      <c r="AL18" s="64"/>
      <c r="AM18" s="64"/>
      <c r="AN18" s="64"/>
      <c r="AO18" s="96"/>
      <c r="AP18" s="64"/>
      <c r="AQ18" s="64"/>
      <c r="AR18" s="64"/>
      <c r="AS18" s="96"/>
      <c r="AT18" s="64"/>
      <c r="AU18" s="64"/>
      <c r="AV18" s="64"/>
      <c r="AW18" s="96"/>
      <c r="AX18" s="90">
        <f t="shared" si="1"/>
        <v>29</v>
      </c>
      <c r="AY18" s="71">
        <f t="shared" si="3"/>
        <v>0</v>
      </c>
      <c r="AZ18" s="66"/>
      <c r="BA18" s="66"/>
      <c r="BB18" s="66"/>
      <c r="BC18" s="66"/>
      <c r="BD18" s="66">
        <v>1</v>
      </c>
      <c r="BE18" s="66"/>
      <c r="BF18" s="66"/>
      <c r="BG18" s="66"/>
      <c r="BH18" s="66">
        <v>5</v>
      </c>
      <c r="BI18" s="66">
        <v>23</v>
      </c>
      <c r="BJ18" s="66">
        <v>1</v>
      </c>
      <c r="BK18" s="66"/>
    </row>
    <row r="19" spans="1:63" x14ac:dyDescent="0.25">
      <c r="A19" s="64" t="s">
        <v>148</v>
      </c>
      <c r="B19" s="64"/>
      <c r="C19" s="64"/>
      <c r="D19" s="64"/>
      <c r="E19" s="96"/>
      <c r="F19" s="64"/>
      <c r="G19" s="64"/>
      <c r="H19" s="64"/>
      <c r="I19" s="96"/>
      <c r="J19" s="64"/>
      <c r="K19" s="64"/>
      <c r="L19" s="64"/>
      <c r="M19" s="96"/>
      <c r="N19" s="64"/>
      <c r="O19" s="64"/>
      <c r="P19" s="64"/>
      <c r="Q19" s="96"/>
      <c r="R19" s="90">
        <f t="shared" si="0"/>
        <v>0</v>
      </c>
      <c r="S19" s="71">
        <f t="shared" si="2"/>
        <v>0</v>
      </c>
      <c r="T19" s="89"/>
      <c r="U19" s="89"/>
      <c r="V19" s="89"/>
      <c r="W19" s="89"/>
      <c r="X19" s="89"/>
      <c r="Y19" s="66"/>
      <c r="Z19" s="66"/>
      <c r="AA19" s="66"/>
      <c r="AB19" s="66"/>
      <c r="AC19" s="66"/>
      <c r="AD19" s="66"/>
      <c r="AE19" s="66"/>
      <c r="AG19" s="64" t="s">
        <v>148</v>
      </c>
      <c r="AH19" s="64">
        <v>6</v>
      </c>
      <c r="AI19" s="64"/>
      <c r="AJ19" s="64"/>
      <c r="AK19" s="96"/>
      <c r="AL19" s="64"/>
      <c r="AM19" s="64"/>
      <c r="AN19" s="64"/>
      <c r="AO19" s="96"/>
      <c r="AP19" s="64"/>
      <c r="AQ19" s="64"/>
      <c r="AR19" s="64"/>
      <c r="AS19" s="96"/>
      <c r="AT19" s="64"/>
      <c r="AU19" s="64"/>
      <c r="AV19" s="64"/>
      <c r="AW19" s="96"/>
      <c r="AX19" s="90">
        <f t="shared" si="1"/>
        <v>6</v>
      </c>
      <c r="AY19" s="71">
        <f t="shared" si="3"/>
        <v>0</v>
      </c>
      <c r="AZ19" s="66"/>
      <c r="BA19" s="66"/>
      <c r="BB19" s="66"/>
      <c r="BC19" s="66"/>
      <c r="BD19" s="66"/>
      <c r="BE19" s="66"/>
      <c r="BF19" s="66"/>
      <c r="BG19" s="66"/>
      <c r="BH19" s="66"/>
      <c r="BI19" s="66">
        <v>6</v>
      </c>
      <c r="BJ19" s="66"/>
      <c r="BK19" s="64"/>
    </row>
    <row r="20" spans="1:63" x14ac:dyDescent="0.25">
      <c r="A20" s="64" t="s">
        <v>149</v>
      </c>
      <c r="B20" s="64"/>
      <c r="C20" s="64"/>
      <c r="D20" s="64"/>
      <c r="E20" s="96"/>
      <c r="F20" s="64"/>
      <c r="G20" s="64"/>
      <c r="H20" s="64"/>
      <c r="I20" s="96"/>
      <c r="J20" s="64"/>
      <c r="K20" s="64"/>
      <c r="L20" s="64"/>
      <c r="M20" s="96"/>
      <c r="N20" s="64"/>
      <c r="O20" s="64"/>
      <c r="P20" s="64"/>
      <c r="Q20" s="96"/>
      <c r="R20" s="90">
        <f t="shared" si="0"/>
        <v>0</v>
      </c>
      <c r="S20" s="71">
        <f t="shared" si="2"/>
        <v>0</v>
      </c>
      <c r="T20" s="89"/>
      <c r="U20" s="89"/>
      <c r="V20" s="89"/>
      <c r="W20" s="89"/>
      <c r="X20" s="89"/>
      <c r="Y20" s="66"/>
      <c r="Z20" s="66"/>
      <c r="AA20" s="66"/>
      <c r="AB20" s="66"/>
      <c r="AC20" s="66"/>
      <c r="AD20" s="66"/>
      <c r="AE20" s="66"/>
      <c r="AG20" s="64" t="s">
        <v>149</v>
      </c>
      <c r="AH20" s="64">
        <v>3</v>
      </c>
      <c r="AI20" s="64"/>
      <c r="AJ20" s="64"/>
      <c r="AK20" s="96"/>
      <c r="AL20" s="64"/>
      <c r="AM20" s="64"/>
      <c r="AN20" s="64"/>
      <c r="AO20" s="96"/>
      <c r="AP20" s="64"/>
      <c r="AQ20" s="64"/>
      <c r="AR20" s="64"/>
      <c r="AS20" s="96"/>
      <c r="AT20" s="64"/>
      <c r="AU20" s="64"/>
      <c r="AV20" s="64"/>
      <c r="AW20" s="96"/>
      <c r="AX20" s="90">
        <f t="shared" si="1"/>
        <v>3</v>
      </c>
      <c r="AY20" s="71">
        <f t="shared" si="3"/>
        <v>0</v>
      </c>
      <c r="AZ20" s="66"/>
      <c r="BA20" s="66"/>
      <c r="BB20" s="66"/>
      <c r="BC20" s="66"/>
      <c r="BD20" s="66"/>
      <c r="BE20" s="66"/>
      <c r="BF20" s="66"/>
      <c r="BG20" s="66"/>
      <c r="BH20" s="66"/>
      <c r="BI20" s="66">
        <v>3</v>
      </c>
      <c r="BJ20" s="66"/>
      <c r="BK20" s="64"/>
    </row>
    <row r="21" spans="1:63" x14ac:dyDescent="0.25">
      <c r="A21" s="64" t="s">
        <v>150</v>
      </c>
      <c r="B21" s="64"/>
      <c r="C21" s="64"/>
      <c r="D21" s="64"/>
      <c r="E21" s="96"/>
      <c r="F21" s="64"/>
      <c r="G21" s="64"/>
      <c r="H21" s="64"/>
      <c r="I21" s="96"/>
      <c r="J21" s="64"/>
      <c r="K21" s="64"/>
      <c r="L21" s="64"/>
      <c r="M21" s="96"/>
      <c r="N21" s="64"/>
      <c r="O21" s="64"/>
      <c r="P21" s="64"/>
      <c r="Q21" s="96"/>
      <c r="R21" s="90">
        <f t="shared" si="0"/>
        <v>0</v>
      </c>
      <c r="S21" s="71">
        <f t="shared" si="2"/>
        <v>0</v>
      </c>
      <c r="T21" s="89"/>
      <c r="U21" s="89"/>
      <c r="V21" s="89"/>
      <c r="W21" s="89"/>
      <c r="X21" s="89"/>
      <c r="Y21" s="66"/>
      <c r="Z21" s="66"/>
      <c r="AA21" s="66"/>
      <c r="AB21" s="66"/>
      <c r="AC21" s="66"/>
      <c r="AD21" s="66"/>
      <c r="AE21" s="66"/>
      <c r="AG21" s="64" t="s">
        <v>150</v>
      </c>
      <c r="AH21" s="64">
        <v>4</v>
      </c>
      <c r="AI21" s="64"/>
      <c r="AJ21" s="64"/>
      <c r="AK21" s="96"/>
      <c r="AL21" s="64"/>
      <c r="AM21" s="64"/>
      <c r="AN21" s="64"/>
      <c r="AO21" s="96"/>
      <c r="AP21" s="64"/>
      <c r="AQ21" s="64"/>
      <c r="AR21" s="64"/>
      <c r="AS21" s="96"/>
      <c r="AT21" s="64"/>
      <c r="AU21" s="64"/>
      <c r="AV21" s="64"/>
      <c r="AW21" s="96"/>
      <c r="AX21" s="90">
        <f t="shared" si="1"/>
        <v>4</v>
      </c>
      <c r="AY21" s="71">
        <f t="shared" si="3"/>
        <v>0</v>
      </c>
      <c r="AZ21" s="66"/>
      <c r="BA21" s="66"/>
      <c r="BB21" s="66"/>
      <c r="BC21" s="66"/>
      <c r="BD21" s="66"/>
      <c r="BE21" s="66"/>
      <c r="BF21" s="66"/>
      <c r="BG21" s="66"/>
      <c r="BH21" s="66"/>
      <c r="BI21" s="66">
        <v>4</v>
      </c>
      <c r="BJ21" s="66"/>
      <c r="BK21" s="64"/>
    </row>
    <row r="22" spans="1:63" x14ac:dyDescent="0.25">
      <c r="A22" s="64" t="s">
        <v>151</v>
      </c>
      <c r="B22" s="64"/>
      <c r="C22" s="64"/>
      <c r="D22" s="64"/>
      <c r="E22" s="96"/>
      <c r="F22" s="64"/>
      <c r="G22" s="64"/>
      <c r="H22" s="64"/>
      <c r="I22" s="96"/>
      <c r="J22" s="64"/>
      <c r="K22" s="64"/>
      <c r="L22" s="64"/>
      <c r="M22" s="96"/>
      <c r="N22" s="64"/>
      <c r="O22" s="64"/>
      <c r="P22" s="64"/>
      <c r="Q22" s="96"/>
      <c r="R22" s="90">
        <f t="shared" si="0"/>
        <v>0</v>
      </c>
      <c r="S22" s="71">
        <f t="shared" si="2"/>
        <v>0</v>
      </c>
      <c r="T22" s="89"/>
      <c r="U22" s="89"/>
      <c r="V22" s="89"/>
      <c r="W22" s="89"/>
      <c r="X22" s="89"/>
      <c r="Y22" s="66"/>
      <c r="Z22" s="66"/>
      <c r="AA22" s="66"/>
      <c r="AB22" s="66"/>
      <c r="AC22" s="66"/>
      <c r="AD22" s="66"/>
      <c r="AE22" s="66"/>
      <c r="AG22" s="64" t="s">
        <v>151</v>
      </c>
      <c r="AH22" s="64">
        <v>1</v>
      </c>
      <c r="AI22" s="64"/>
      <c r="AJ22" s="64"/>
      <c r="AK22" s="96"/>
      <c r="AL22" s="64"/>
      <c r="AM22" s="64"/>
      <c r="AN22" s="64"/>
      <c r="AO22" s="96"/>
      <c r="AP22" s="64"/>
      <c r="AQ22" s="64"/>
      <c r="AR22" s="64"/>
      <c r="AS22" s="96"/>
      <c r="AT22" s="64"/>
      <c r="AU22" s="64"/>
      <c r="AV22" s="64"/>
      <c r="AW22" s="96"/>
      <c r="AX22" s="90">
        <f t="shared" si="1"/>
        <v>1</v>
      </c>
      <c r="AY22" s="71">
        <f t="shared" si="3"/>
        <v>0</v>
      </c>
      <c r="AZ22" s="66"/>
      <c r="BA22" s="66"/>
      <c r="BB22" s="66"/>
      <c r="BC22" s="66"/>
      <c r="BD22" s="66"/>
      <c r="BE22" s="66"/>
      <c r="BF22" s="66"/>
      <c r="BG22" s="66"/>
      <c r="BH22" s="66"/>
      <c r="BI22" s="66">
        <v>1</v>
      </c>
      <c r="BJ22" s="66"/>
      <c r="BK22" s="66"/>
    </row>
    <row r="23" spans="1:63" x14ac:dyDescent="0.25">
      <c r="A23" s="64" t="s">
        <v>152</v>
      </c>
      <c r="B23" s="64"/>
      <c r="C23" s="64"/>
      <c r="D23" s="64"/>
      <c r="E23" s="96"/>
      <c r="F23" s="64"/>
      <c r="G23" s="64"/>
      <c r="H23" s="64"/>
      <c r="I23" s="96"/>
      <c r="J23" s="64"/>
      <c r="K23" s="64"/>
      <c r="L23" s="64"/>
      <c r="M23" s="96"/>
      <c r="N23" s="64"/>
      <c r="O23" s="64"/>
      <c r="P23" s="64"/>
      <c r="Q23" s="96"/>
      <c r="R23" s="90">
        <f t="shared" si="0"/>
        <v>0</v>
      </c>
      <c r="S23" s="71">
        <f t="shared" si="2"/>
        <v>0</v>
      </c>
      <c r="T23" s="89"/>
      <c r="U23" s="89"/>
      <c r="V23" s="89"/>
      <c r="W23" s="89"/>
      <c r="X23" s="89"/>
      <c r="Y23" s="66"/>
      <c r="Z23" s="66"/>
      <c r="AA23" s="66"/>
      <c r="AB23" s="66"/>
      <c r="AC23" s="66"/>
      <c r="AD23" s="66"/>
      <c r="AE23" s="66"/>
      <c r="AG23" s="64" t="s">
        <v>152</v>
      </c>
      <c r="AH23" s="64">
        <v>9</v>
      </c>
      <c r="AI23" s="64"/>
      <c r="AJ23" s="64"/>
      <c r="AK23" s="96"/>
      <c r="AL23" s="64"/>
      <c r="AM23" s="64"/>
      <c r="AN23" s="64"/>
      <c r="AO23" s="96"/>
      <c r="AP23" s="64"/>
      <c r="AQ23" s="64"/>
      <c r="AR23" s="64"/>
      <c r="AS23" s="96"/>
      <c r="AT23" s="64"/>
      <c r="AU23" s="64"/>
      <c r="AV23" s="64"/>
      <c r="AW23" s="96"/>
      <c r="AX23" s="90">
        <f t="shared" si="1"/>
        <v>9</v>
      </c>
      <c r="AY23" s="71">
        <f t="shared" si="3"/>
        <v>0</v>
      </c>
      <c r="AZ23" s="66"/>
      <c r="BA23" s="66"/>
      <c r="BB23" s="66"/>
      <c r="BC23" s="66"/>
      <c r="BD23" s="66"/>
      <c r="BE23" s="66"/>
      <c r="BF23" s="66"/>
      <c r="BG23" s="66"/>
      <c r="BH23" s="66">
        <v>2</v>
      </c>
      <c r="BI23" s="66">
        <v>6</v>
      </c>
      <c r="BJ23" s="66">
        <v>1</v>
      </c>
      <c r="BK23" s="66"/>
    </row>
    <row r="24" spans="1:63" x14ac:dyDescent="0.25">
      <c r="A24" s="64" t="s">
        <v>153</v>
      </c>
      <c r="B24" s="64"/>
      <c r="C24" s="64"/>
      <c r="D24" s="64"/>
      <c r="E24" s="96"/>
      <c r="F24" s="64"/>
      <c r="G24" s="64"/>
      <c r="H24" s="64"/>
      <c r="I24" s="96"/>
      <c r="J24" s="64"/>
      <c r="K24" s="64"/>
      <c r="L24" s="64"/>
      <c r="M24" s="96"/>
      <c r="N24" s="64"/>
      <c r="O24" s="64"/>
      <c r="P24" s="64"/>
      <c r="Q24" s="96"/>
      <c r="R24" s="90">
        <f t="shared" si="0"/>
        <v>0</v>
      </c>
      <c r="S24" s="71">
        <f t="shared" si="2"/>
        <v>0</v>
      </c>
      <c r="T24" s="89"/>
      <c r="U24" s="89"/>
      <c r="V24" s="89"/>
      <c r="W24" s="89"/>
      <c r="X24" s="89"/>
      <c r="Y24" s="66"/>
      <c r="Z24" s="66"/>
      <c r="AA24" s="66"/>
      <c r="AB24" s="66"/>
      <c r="AC24" s="66"/>
      <c r="AD24" s="66"/>
      <c r="AE24" s="66"/>
      <c r="AG24" s="64" t="s">
        <v>153</v>
      </c>
      <c r="AH24" s="64">
        <v>1</v>
      </c>
      <c r="AI24" s="64"/>
      <c r="AJ24" s="64"/>
      <c r="AK24" s="96"/>
      <c r="AL24" s="64"/>
      <c r="AM24" s="64"/>
      <c r="AN24" s="64"/>
      <c r="AO24" s="96"/>
      <c r="AP24" s="64"/>
      <c r="AQ24" s="64"/>
      <c r="AR24" s="64"/>
      <c r="AS24" s="96"/>
      <c r="AT24" s="64"/>
      <c r="AU24" s="64"/>
      <c r="AV24" s="64"/>
      <c r="AW24" s="96"/>
      <c r="AX24" s="90">
        <f t="shared" si="1"/>
        <v>1</v>
      </c>
      <c r="AY24" s="71">
        <f t="shared" si="3"/>
        <v>0</v>
      </c>
      <c r="AZ24" s="66"/>
      <c r="BA24" s="66"/>
      <c r="BB24" s="66"/>
      <c r="BC24" s="66"/>
      <c r="BD24" s="66"/>
      <c r="BE24" s="66"/>
      <c r="BF24" s="66"/>
      <c r="BG24" s="66"/>
      <c r="BH24" s="66"/>
      <c r="BI24" s="66">
        <v>1</v>
      </c>
      <c r="BJ24" s="66"/>
      <c r="BK24" s="66"/>
    </row>
    <row r="25" spans="1:63" x14ac:dyDescent="0.25">
      <c r="A25" s="64" t="s">
        <v>154</v>
      </c>
      <c r="B25" s="64"/>
      <c r="C25" s="64"/>
      <c r="D25" s="64"/>
      <c r="E25" s="96"/>
      <c r="F25" s="64"/>
      <c r="G25" s="64"/>
      <c r="H25" s="64"/>
      <c r="I25" s="96"/>
      <c r="J25" s="64"/>
      <c r="K25" s="64"/>
      <c r="L25" s="64"/>
      <c r="M25" s="96"/>
      <c r="N25" s="64"/>
      <c r="O25" s="64"/>
      <c r="P25" s="64"/>
      <c r="Q25" s="96"/>
      <c r="R25" s="90">
        <f t="shared" si="0"/>
        <v>0</v>
      </c>
      <c r="S25" s="71">
        <f t="shared" si="2"/>
        <v>0</v>
      </c>
      <c r="T25" s="89"/>
      <c r="U25" s="89"/>
      <c r="V25" s="89"/>
      <c r="W25" s="89"/>
      <c r="X25" s="89"/>
      <c r="Y25" s="66"/>
      <c r="Z25" s="66"/>
      <c r="AA25" s="66"/>
      <c r="AB25" s="66"/>
      <c r="AC25" s="66"/>
      <c r="AD25" s="66"/>
      <c r="AE25" s="66"/>
      <c r="AG25" s="64" t="s">
        <v>154</v>
      </c>
      <c r="AH25" s="64"/>
      <c r="AI25" s="64"/>
      <c r="AJ25" s="64"/>
      <c r="AK25" s="96"/>
      <c r="AL25" s="64"/>
      <c r="AM25" s="64"/>
      <c r="AN25" s="64"/>
      <c r="AO25" s="96"/>
      <c r="AP25" s="64"/>
      <c r="AQ25" s="64"/>
      <c r="AR25" s="64"/>
      <c r="AS25" s="96"/>
      <c r="AT25" s="64"/>
      <c r="AU25" s="64"/>
      <c r="AV25" s="64"/>
      <c r="AW25" s="96"/>
      <c r="AX25" s="90">
        <f t="shared" si="1"/>
        <v>0</v>
      </c>
      <c r="AY25" s="71">
        <f t="shared" si="3"/>
        <v>0</v>
      </c>
      <c r="AZ25" s="66"/>
      <c r="BA25" s="66"/>
      <c r="BB25" s="66"/>
      <c r="BC25" s="66"/>
      <c r="BD25" s="66"/>
      <c r="BE25" s="66"/>
      <c r="BF25" s="66"/>
      <c r="BG25" s="66"/>
      <c r="BH25" s="66"/>
      <c r="BI25" s="66"/>
      <c r="BJ25" s="66"/>
      <c r="BK25" s="66"/>
    </row>
    <row r="26" spans="1:63" x14ac:dyDescent="0.25">
      <c r="A26" s="64" t="s">
        <v>155</v>
      </c>
      <c r="B26" s="64"/>
      <c r="C26" s="64"/>
      <c r="D26" s="64"/>
      <c r="E26" s="96"/>
      <c r="F26" s="64"/>
      <c r="G26" s="64"/>
      <c r="H26" s="64"/>
      <c r="I26" s="96"/>
      <c r="J26" s="64"/>
      <c r="K26" s="64"/>
      <c r="L26" s="64"/>
      <c r="M26" s="96"/>
      <c r="N26" s="64"/>
      <c r="O26" s="64"/>
      <c r="P26" s="64"/>
      <c r="Q26" s="96"/>
      <c r="R26" s="90">
        <f t="shared" si="0"/>
        <v>0</v>
      </c>
      <c r="S26" s="71">
        <f t="shared" si="2"/>
        <v>0</v>
      </c>
      <c r="T26" s="89"/>
      <c r="U26" s="89"/>
      <c r="V26" s="89"/>
      <c r="W26" s="89"/>
      <c r="X26" s="89"/>
      <c r="Y26" s="66"/>
      <c r="Z26" s="66"/>
      <c r="AA26" s="66"/>
      <c r="AB26" s="66"/>
      <c r="AC26" s="66"/>
      <c r="AD26" s="66"/>
      <c r="AE26" s="66"/>
      <c r="AG26" s="64" t="s">
        <v>155</v>
      </c>
      <c r="AH26" s="64"/>
      <c r="AI26" s="64"/>
      <c r="AJ26" s="64"/>
      <c r="AK26" s="96"/>
      <c r="AL26" s="64"/>
      <c r="AM26" s="64"/>
      <c r="AN26" s="64"/>
      <c r="AO26" s="96"/>
      <c r="AP26" s="64"/>
      <c r="AQ26" s="64"/>
      <c r="AR26" s="64"/>
      <c r="AS26" s="96"/>
      <c r="AT26" s="64"/>
      <c r="AU26" s="64"/>
      <c r="AV26" s="64"/>
      <c r="AW26" s="96"/>
      <c r="AX26" s="90">
        <f t="shared" si="1"/>
        <v>0</v>
      </c>
      <c r="AY26" s="71">
        <f t="shared" si="3"/>
        <v>0</v>
      </c>
      <c r="AZ26" s="66"/>
      <c r="BA26" s="66"/>
      <c r="BB26" s="66"/>
      <c r="BC26" s="66"/>
      <c r="BD26" s="66"/>
      <c r="BE26" s="66"/>
      <c r="BF26" s="66"/>
      <c r="BG26" s="66"/>
      <c r="BH26" s="66"/>
      <c r="BI26" s="66"/>
      <c r="BJ26" s="66"/>
      <c r="BK26" s="66"/>
    </row>
    <row r="27" spans="1:63" x14ac:dyDescent="0.25">
      <c r="A27" s="64" t="s">
        <v>156</v>
      </c>
      <c r="B27" s="64"/>
      <c r="C27" s="64"/>
      <c r="D27" s="64"/>
      <c r="E27" s="96"/>
      <c r="F27" s="64"/>
      <c r="G27" s="64"/>
      <c r="H27" s="64"/>
      <c r="I27" s="96"/>
      <c r="J27" s="64"/>
      <c r="K27" s="64"/>
      <c r="L27" s="64"/>
      <c r="M27" s="96"/>
      <c r="N27" s="64"/>
      <c r="O27" s="64"/>
      <c r="P27" s="64"/>
      <c r="Q27" s="96"/>
      <c r="R27" s="90">
        <f t="shared" si="0"/>
        <v>0</v>
      </c>
      <c r="S27" s="71">
        <f t="shared" si="2"/>
        <v>0</v>
      </c>
      <c r="T27" s="89"/>
      <c r="U27" s="89"/>
      <c r="V27" s="89"/>
      <c r="W27" s="89"/>
      <c r="X27" s="89"/>
      <c r="Y27" s="66"/>
      <c r="Z27" s="66"/>
      <c r="AA27" s="66"/>
      <c r="AB27" s="66"/>
      <c r="AC27" s="66"/>
      <c r="AD27" s="66"/>
      <c r="AE27" s="66"/>
      <c r="AG27" s="64" t="s">
        <v>156</v>
      </c>
      <c r="AH27" s="64">
        <v>1</v>
      </c>
      <c r="AI27" s="64"/>
      <c r="AJ27" s="64"/>
      <c r="AK27" s="96"/>
      <c r="AL27" s="64"/>
      <c r="AM27" s="64"/>
      <c r="AN27" s="64"/>
      <c r="AO27" s="96"/>
      <c r="AP27" s="64"/>
      <c r="AQ27" s="64"/>
      <c r="AR27" s="64"/>
      <c r="AS27" s="96"/>
      <c r="AT27" s="64"/>
      <c r="AU27" s="64"/>
      <c r="AV27" s="64"/>
      <c r="AW27" s="96"/>
      <c r="AX27" s="90">
        <f t="shared" si="1"/>
        <v>1</v>
      </c>
      <c r="AY27" s="71">
        <f t="shared" si="3"/>
        <v>0</v>
      </c>
      <c r="AZ27" s="66"/>
      <c r="BA27" s="66"/>
      <c r="BB27" s="66"/>
      <c r="BC27" s="66"/>
      <c r="BD27" s="66"/>
      <c r="BE27" s="66">
        <v>1</v>
      </c>
      <c r="BF27" s="66"/>
      <c r="BG27" s="66"/>
      <c r="BH27" s="66">
        <v>1</v>
      </c>
      <c r="BI27" s="66"/>
      <c r="BJ27" s="66"/>
      <c r="BK27" s="66"/>
    </row>
    <row r="28" spans="1:63" x14ac:dyDescent="0.25">
      <c r="A28" s="64" t="s">
        <v>157</v>
      </c>
      <c r="B28" s="64"/>
      <c r="C28" s="64"/>
      <c r="D28" s="64"/>
      <c r="E28" s="96"/>
      <c r="F28" s="64"/>
      <c r="G28" s="64"/>
      <c r="H28" s="64"/>
      <c r="I28" s="96"/>
      <c r="J28" s="64"/>
      <c r="K28" s="64"/>
      <c r="L28" s="64"/>
      <c r="M28" s="96"/>
      <c r="N28" s="64"/>
      <c r="O28" s="64"/>
      <c r="P28" s="64"/>
      <c r="Q28" s="96"/>
      <c r="R28" s="90">
        <f t="shared" si="0"/>
        <v>0</v>
      </c>
      <c r="S28" s="71">
        <f t="shared" si="2"/>
        <v>0</v>
      </c>
      <c r="T28" s="89"/>
      <c r="U28" s="89"/>
      <c r="V28" s="89"/>
      <c r="W28" s="89"/>
      <c r="X28" s="89"/>
      <c r="Y28" s="66"/>
      <c r="Z28" s="66"/>
      <c r="AA28" s="66"/>
      <c r="AB28" s="66"/>
      <c r="AC28" s="66"/>
      <c r="AD28" s="66"/>
      <c r="AE28" s="66"/>
      <c r="AG28" s="64" t="s">
        <v>157</v>
      </c>
      <c r="AH28" s="64"/>
      <c r="AI28" s="64"/>
      <c r="AJ28" s="64"/>
      <c r="AK28" s="96"/>
      <c r="AL28" s="64"/>
      <c r="AM28" s="64"/>
      <c r="AN28" s="64"/>
      <c r="AO28" s="96"/>
      <c r="AP28" s="64"/>
      <c r="AQ28" s="64"/>
      <c r="AR28" s="64"/>
      <c r="AS28" s="96"/>
      <c r="AT28" s="64"/>
      <c r="AU28" s="64"/>
      <c r="AV28" s="64"/>
      <c r="AW28" s="96"/>
      <c r="AX28" s="90">
        <f t="shared" si="1"/>
        <v>0</v>
      </c>
      <c r="AY28" s="71">
        <f t="shared" si="3"/>
        <v>0</v>
      </c>
      <c r="AZ28" s="66"/>
      <c r="BA28" s="66"/>
      <c r="BB28" s="66"/>
      <c r="BC28" s="66"/>
      <c r="BD28" s="66"/>
      <c r="BE28" s="66"/>
      <c r="BF28" s="66"/>
      <c r="BG28" s="66"/>
      <c r="BH28" s="66"/>
      <c r="BI28" s="66"/>
      <c r="BJ28" s="66"/>
      <c r="BK28" s="66"/>
    </row>
    <row r="29" spans="1:63" x14ac:dyDescent="0.25">
      <c r="A29" s="64" t="s">
        <v>158</v>
      </c>
      <c r="B29" s="64"/>
      <c r="C29" s="64"/>
      <c r="D29" s="64"/>
      <c r="E29" s="96"/>
      <c r="F29" s="64"/>
      <c r="G29" s="64"/>
      <c r="H29" s="64"/>
      <c r="I29" s="96"/>
      <c r="J29" s="64"/>
      <c r="K29" s="64"/>
      <c r="L29" s="64"/>
      <c r="M29" s="96"/>
      <c r="N29" s="64"/>
      <c r="O29" s="64"/>
      <c r="P29" s="64"/>
      <c r="Q29" s="96"/>
      <c r="R29" s="90">
        <f t="shared" si="0"/>
        <v>0</v>
      </c>
      <c r="S29" s="71">
        <f t="shared" si="2"/>
        <v>0</v>
      </c>
      <c r="T29" s="89"/>
      <c r="U29" s="89"/>
      <c r="V29" s="89"/>
      <c r="W29" s="89"/>
      <c r="X29" s="89"/>
      <c r="Y29" s="66"/>
      <c r="Z29" s="66"/>
      <c r="AA29" s="66"/>
      <c r="AB29" s="66"/>
      <c r="AC29" s="66"/>
      <c r="AD29" s="66"/>
      <c r="AE29" s="66"/>
      <c r="AG29" s="64" t="s">
        <v>158</v>
      </c>
      <c r="AH29" s="64">
        <v>2</v>
      </c>
      <c r="AI29" s="64"/>
      <c r="AJ29" s="64"/>
      <c r="AK29" s="96"/>
      <c r="AL29" s="64"/>
      <c r="AM29" s="64"/>
      <c r="AN29" s="64"/>
      <c r="AO29" s="96"/>
      <c r="AP29" s="64"/>
      <c r="AQ29" s="64"/>
      <c r="AR29" s="64"/>
      <c r="AS29" s="96"/>
      <c r="AT29" s="64"/>
      <c r="AU29" s="64"/>
      <c r="AV29" s="64"/>
      <c r="AW29" s="96"/>
      <c r="AX29" s="90">
        <f t="shared" si="1"/>
        <v>2</v>
      </c>
      <c r="AY29" s="71">
        <f t="shared" si="3"/>
        <v>0</v>
      </c>
      <c r="AZ29" s="66"/>
      <c r="BA29" s="66"/>
      <c r="BB29" s="66"/>
      <c r="BC29" s="66"/>
      <c r="BD29" s="66"/>
      <c r="BE29" s="66"/>
      <c r="BF29" s="66"/>
      <c r="BG29" s="66"/>
      <c r="BH29" s="66">
        <v>1</v>
      </c>
      <c r="BI29" s="66">
        <v>1</v>
      </c>
      <c r="BJ29" s="66"/>
      <c r="BK29" s="66"/>
    </row>
    <row r="30" spans="1:63" x14ac:dyDescent="0.25">
      <c r="A30" s="64" t="s">
        <v>159</v>
      </c>
      <c r="B30" s="64"/>
      <c r="C30" s="64"/>
      <c r="D30" s="64"/>
      <c r="E30" s="96"/>
      <c r="F30" s="64"/>
      <c r="G30" s="64"/>
      <c r="H30" s="64"/>
      <c r="I30" s="96"/>
      <c r="J30" s="64"/>
      <c r="K30" s="64"/>
      <c r="L30" s="64"/>
      <c r="M30" s="96"/>
      <c r="N30" s="64"/>
      <c r="O30" s="64"/>
      <c r="P30" s="64"/>
      <c r="Q30" s="96"/>
      <c r="R30" s="90">
        <f t="shared" si="0"/>
        <v>0</v>
      </c>
      <c r="S30" s="71">
        <f t="shared" si="2"/>
        <v>0</v>
      </c>
      <c r="T30" s="89"/>
      <c r="U30" s="89"/>
      <c r="V30" s="89"/>
      <c r="W30" s="89"/>
      <c r="X30" s="89"/>
      <c r="Y30" s="66"/>
      <c r="Z30" s="66"/>
      <c r="AA30" s="66"/>
      <c r="AB30" s="66"/>
      <c r="AC30" s="66"/>
      <c r="AD30" s="66"/>
      <c r="AE30" s="66"/>
      <c r="AG30" s="64" t="s">
        <v>159</v>
      </c>
      <c r="AH30" s="64">
        <v>40</v>
      </c>
      <c r="AI30" s="64"/>
      <c r="AJ30" s="64"/>
      <c r="AK30" s="96"/>
      <c r="AL30" s="64"/>
      <c r="AM30" s="64"/>
      <c r="AN30" s="64"/>
      <c r="AO30" s="96"/>
      <c r="AP30" s="64"/>
      <c r="AQ30" s="64"/>
      <c r="AR30" s="64"/>
      <c r="AS30" s="96"/>
      <c r="AT30" s="64"/>
      <c r="AU30" s="64"/>
      <c r="AV30" s="64"/>
      <c r="AW30" s="96"/>
      <c r="AX30" s="90">
        <f t="shared" si="1"/>
        <v>40</v>
      </c>
      <c r="AY30" s="71">
        <f t="shared" si="3"/>
        <v>0</v>
      </c>
      <c r="AZ30" s="66"/>
      <c r="BA30" s="66">
        <v>2</v>
      </c>
      <c r="BB30" s="66"/>
      <c r="BC30" s="66"/>
      <c r="BD30" s="66"/>
      <c r="BE30" s="66">
        <v>1</v>
      </c>
      <c r="BF30" s="66"/>
      <c r="BG30" s="66"/>
      <c r="BH30" s="66">
        <v>7</v>
      </c>
      <c r="BI30" s="66">
        <v>29</v>
      </c>
      <c r="BJ30" s="66">
        <v>4</v>
      </c>
      <c r="BK30" s="66"/>
    </row>
    <row r="31" spans="1:63" x14ac:dyDescent="0.25">
      <c r="A31" s="64" t="s">
        <v>160</v>
      </c>
      <c r="B31" s="64"/>
      <c r="C31" s="64"/>
      <c r="D31" s="64"/>
      <c r="E31" s="96"/>
      <c r="F31" s="64"/>
      <c r="G31" s="64"/>
      <c r="H31" s="64"/>
      <c r="I31" s="96"/>
      <c r="J31" s="64"/>
      <c r="K31" s="64"/>
      <c r="L31" s="64"/>
      <c r="M31" s="96"/>
      <c r="N31" s="64"/>
      <c r="O31" s="64"/>
      <c r="P31" s="64"/>
      <c r="Q31" s="96"/>
      <c r="R31" s="90">
        <f t="shared" si="0"/>
        <v>0</v>
      </c>
      <c r="S31" s="71">
        <f t="shared" si="2"/>
        <v>0</v>
      </c>
      <c r="T31" s="89"/>
      <c r="U31" s="89"/>
      <c r="V31" s="89"/>
      <c r="W31" s="89"/>
      <c r="X31" s="89"/>
      <c r="Y31" s="66"/>
      <c r="Z31" s="66"/>
      <c r="AA31" s="66"/>
      <c r="AB31" s="66"/>
      <c r="AC31" s="66"/>
      <c r="AD31" s="66"/>
      <c r="AE31" s="66"/>
      <c r="AG31" s="64" t="s">
        <v>160</v>
      </c>
      <c r="AH31" s="64"/>
      <c r="AI31" s="64"/>
      <c r="AJ31" s="64"/>
      <c r="AK31" s="96"/>
      <c r="AL31" s="64"/>
      <c r="AM31" s="64"/>
      <c r="AN31" s="64"/>
      <c r="AO31" s="96"/>
      <c r="AP31" s="64"/>
      <c r="AQ31" s="64"/>
      <c r="AR31" s="64"/>
      <c r="AS31" s="96"/>
      <c r="AT31" s="64"/>
      <c r="AU31" s="64"/>
      <c r="AV31" s="64"/>
      <c r="AW31" s="96"/>
      <c r="AX31" s="90">
        <f t="shared" si="1"/>
        <v>0</v>
      </c>
      <c r="AY31" s="71">
        <f t="shared" si="3"/>
        <v>0</v>
      </c>
      <c r="AZ31" s="66"/>
      <c r="BA31" s="66"/>
      <c r="BB31" s="66"/>
      <c r="BC31" s="66"/>
      <c r="BD31" s="66"/>
      <c r="BE31" s="66"/>
      <c r="BF31" s="66"/>
      <c r="BG31" s="66"/>
      <c r="BH31" s="66"/>
      <c r="BI31" s="66"/>
      <c r="BJ31" s="66"/>
      <c r="BK31" s="66"/>
    </row>
    <row r="32" spans="1:63" x14ac:dyDescent="0.25">
      <c r="A32" s="68" t="s">
        <v>161</v>
      </c>
      <c r="B32" s="65">
        <f>SUM(B11:B31)</f>
        <v>0</v>
      </c>
      <c r="C32" s="65">
        <f t="shared" ref="C32:AE32" si="4">SUM(C11:C31)</f>
        <v>0</v>
      </c>
      <c r="D32" s="65">
        <f t="shared" si="4"/>
        <v>0</v>
      </c>
      <c r="E32" s="97">
        <f>SUM(E11:E31)</f>
        <v>0</v>
      </c>
      <c r="F32" s="65">
        <f t="shared" si="4"/>
        <v>0</v>
      </c>
      <c r="G32" s="65">
        <f t="shared" si="4"/>
        <v>0</v>
      </c>
      <c r="H32" s="65">
        <f t="shared" si="4"/>
        <v>0</v>
      </c>
      <c r="I32" s="97">
        <f>SUM(I11:I31)</f>
        <v>0</v>
      </c>
      <c r="J32" s="65">
        <f t="shared" si="4"/>
        <v>0</v>
      </c>
      <c r="K32" s="65">
        <f t="shared" si="4"/>
        <v>0</v>
      </c>
      <c r="L32" s="65">
        <f t="shared" si="4"/>
        <v>0</v>
      </c>
      <c r="M32" s="97">
        <f>SUM(M11:M31)</f>
        <v>0</v>
      </c>
      <c r="N32" s="65">
        <f t="shared" si="4"/>
        <v>0</v>
      </c>
      <c r="O32" s="65">
        <f t="shared" si="4"/>
        <v>0</v>
      </c>
      <c r="P32" s="65">
        <f t="shared" si="4"/>
        <v>0</v>
      </c>
      <c r="Q32" s="97">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161</v>
      </c>
      <c r="AH32" s="65">
        <f t="shared" ref="AH32:AW32" si="5">SUM(AH11:AH31)</f>
        <v>105</v>
      </c>
      <c r="AI32" s="65">
        <f t="shared" si="5"/>
        <v>0</v>
      </c>
      <c r="AJ32" s="65">
        <f t="shared" si="5"/>
        <v>0</v>
      </c>
      <c r="AK32" s="97">
        <f t="shared" si="5"/>
        <v>0</v>
      </c>
      <c r="AL32" s="65">
        <f t="shared" si="5"/>
        <v>0</v>
      </c>
      <c r="AM32" s="65">
        <f t="shared" si="5"/>
        <v>0</v>
      </c>
      <c r="AN32" s="65">
        <f t="shared" si="5"/>
        <v>0</v>
      </c>
      <c r="AO32" s="97">
        <f t="shared" si="5"/>
        <v>0</v>
      </c>
      <c r="AP32" s="65">
        <f t="shared" si="5"/>
        <v>0</v>
      </c>
      <c r="AQ32" s="65">
        <f t="shared" si="5"/>
        <v>0</v>
      </c>
      <c r="AR32" s="65">
        <f t="shared" si="5"/>
        <v>0</v>
      </c>
      <c r="AS32" s="97">
        <f t="shared" si="5"/>
        <v>0</v>
      </c>
      <c r="AT32" s="65">
        <f t="shared" si="5"/>
        <v>0</v>
      </c>
      <c r="AU32" s="65">
        <f t="shared" si="5"/>
        <v>0</v>
      </c>
      <c r="AV32" s="65">
        <f t="shared" si="5"/>
        <v>0</v>
      </c>
      <c r="AW32" s="97">
        <f t="shared" si="5"/>
        <v>0</v>
      </c>
      <c r="AX32" s="91">
        <f t="shared" ref="AX32:BK32" si="6">SUM(AX11:AX31)</f>
        <v>105</v>
      </c>
      <c r="AY32" s="72">
        <f t="shared" si="6"/>
        <v>0</v>
      </c>
      <c r="AZ32" s="65">
        <f t="shared" si="6"/>
        <v>0</v>
      </c>
      <c r="BA32" s="65">
        <f t="shared" si="6"/>
        <v>2</v>
      </c>
      <c r="BB32" s="65">
        <f t="shared" si="6"/>
        <v>0</v>
      </c>
      <c r="BC32" s="65">
        <f t="shared" si="6"/>
        <v>0</v>
      </c>
      <c r="BD32" s="65">
        <f t="shared" si="6"/>
        <v>1</v>
      </c>
      <c r="BE32" s="65">
        <f t="shared" si="6"/>
        <v>2</v>
      </c>
      <c r="BF32" s="65">
        <f t="shared" si="6"/>
        <v>0</v>
      </c>
      <c r="BG32" s="65">
        <f t="shared" si="6"/>
        <v>0</v>
      </c>
      <c r="BH32" s="65">
        <f t="shared" si="6"/>
        <v>18</v>
      </c>
      <c r="BI32" s="65">
        <f t="shared" si="6"/>
        <v>80</v>
      </c>
      <c r="BJ32" s="65">
        <f t="shared" si="6"/>
        <v>7</v>
      </c>
      <c r="BK32" s="65">
        <f t="shared" si="6"/>
        <v>0</v>
      </c>
    </row>
    <row r="35" spans="1:63" ht="30" customHeight="1" x14ac:dyDescent="0.25">
      <c r="A35" s="374" t="s">
        <v>122</v>
      </c>
      <c r="B35" s="93" t="s">
        <v>20</v>
      </c>
      <c r="C35" s="93" t="s">
        <v>21</v>
      </c>
      <c r="D35" s="376" t="s">
        <v>22</v>
      </c>
      <c r="E35" s="377"/>
      <c r="F35" s="93" t="s">
        <v>23</v>
      </c>
      <c r="G35" s="93" t="s">
        <v>24</v>
      </c>
      <c r="H35" s="376" t="s">
        <v>25</v>
      </c>
      <c r="I35" s="377"/>
      <c r="J35" s="93" t="s">
        <v>26</v>
      </c>
      <c r="K35" s="93" t="s">
        <v>27</v>
      </c>
      <c r="L35" s="376" t="s">
        <v>28</v>
      </c>
      <c r="M35" s="377"/>
      <c r="N35" s="93" t="s">
        <v>29</v>
      </c>
      <c r="O35" s="93" t="s">
        <v>30</v>
      </c>
      <c r="P35" s="376" t="s">
        <v>31</v>
      </c>
      <c r="Q35" s="377"/>
      <c r="R35" s="376" t="s">
        <v>123</v>
      </c>
      <c r="S35" s="377"/>
      <c r="T35" s="376" t="s">
        <v>124</v>
      </c>
      <c r="U35" s="379"/>
      <c r="V35" s="379"/>
      <c r="W35" s="379"/>
      <c r="X35" s="379"/>
      <c r="Y35" s="377"/>
      <c r="Z35" s="376" t="s">
        <v>125</v>
      </c>
      <c r="AA35" s="379"/>
      <c r="AB35" s="379"/>
      <c r="AC35" s="379"/>
      <c r="AD35" s="379"/>
      <c r="AE35" s="377"/>
      <c r="AG35" s="374" t="s">
        <v>122</v>
      </c>
      <c r="AH35" s="93" t="s">
        <v>20</v>
      </c>
      <c r="AI35" s="93" t="s">
        <v>21</v>
      </c>
      <c r="AJ35" s="376" t="s">
        <v>22</v>
      </c>
      <c r="AK35" s="377"/>
      <c r="AL35" s="93" t="s">
        <v>23</v>
      </c>
      <c r="AM35" s="93" t="s">
        <v>24</v>
      </c>
      <c r="AN35" s="376" t="s">
        <v>25</v>
      </c>
      <c r="AO35" s="377"/>
      <c r="AP35" s="93" t="s">
        <v>26</v>
      </c>
      <c r="AQ35" s="93" t="s">
        <v>27</v>
      </c>
      <c r="AR35" s="376" t="s">
        <v>28</v>
      </c>
      <c r="AS35" s="377"/>
      <c r="AT35" s="93" t="s">
        <v>29</v>
      </c>
      <c r="AU35" s="93" t="s">
        <v>30</v>
      </c>
      <c r="AV35" s="376" t="s">
        <v>31</v>
      </c>
      <c r="AW35" s="377"/>
      <c r="AX35" s="376" t="s">
        <v>123</v>
      </c>
      <c r="AY35" s="377"/>
      <c r="AZ35" s="376" t="s">
        <v>124</v>
      </c>
      <c r="BA35" s="379"/>
      <c r="BB35" s="379"/>
      <c r="BC35" s="379"/>
      <c r="BD35" s="379"/>
      <c r="BE35" s="377"/>
      <c r="BF35" s="376" t="s">
        <v>125</v>
      </c>
      <c r="BG35" s="379"/>
      <c r="BH35" s="379"/>
      <c r="BI35" s="379"/>
      <c r="BJ35" s="379"/>
      <c r="BK35" s="377"/>
    </row>
    <row r="36" spans="1:63" ht="36" customHeight="1" x14ac:dyDescent="0.25">
      <c r="A36" s="375"/>
      <c r="B36" s="46" t="s">
        <v>126</v>
      </c>
      <c r="C36" s="46" t="s">
        <v>126</v>
      </c>
      <c r="D36" s="46" t="s">
        <v>126</v>
      </c>
      <c r="E36" s="46" t="s">
        <v>127</v>
      </c>
      <c r="F36" s="46" t="s">
        <v>126</v>
      </c>
      <c r="G36" s="46" t="s">
        <v>126</v>
      </c>
      <c r="H36" s="46" t="s">
        <v>126</v>
      </c>
      <c r="I36" s="46" t="s">
        <v>127</v>
      </c>
      <c r="J36" s="46" t="s">
        <v>126</v>
      </c>
      <c r="K36" s="46" t="s">
        <v>126</v>
      </c>
      <c r="L36" s="46" t="s">
        <v>126</v>
      </c>
      <c r="M36" s="46" t="s">
        <v>127</v>
      </c>
      <c r="N36" s="46" t="s">
        <v>126</v>
      </c>
      <c r="O36" s="46" t="s">
        <v>126</v>
      </c>
      <c r="P36" s="46" t="s">
        <v>126</v>
      </c>
      <c r="Q36" s="46" t="s">
        <v>127</v>
      </c>
      <c r="R36" s="46" t="s">
        <v>126</v>
      </c>
      <c r="S36" s="46" t="s">
        <v>127</v>
      </c>
      <c r="T36" s="87" t="s">
        <v>128</v>
      </c>
      <c r="U36" s="87" t="s">
        <v>129</v>
      </c>
      <c r="V36" s="87" t="s">
        <v>130</v>
      </c>
      <c r="W36" s="87" t="s">
        <v>131</v>
      </c>
      <c r="X36" s="88" t="s">
        <v>132</v>
      </c>
      <c r="Y36" s="87" t="s">
        <v>133</v>
      </c>
      <c r="Z36" s="46" t="s">
        <v>134</v>
      </c>
      <c r="AA36" s="63" t="s">
        <v>135</v>
      </c>
      <c r="AB36" s="46" t="s">
        <v>136</v>
      </c>
      <c r="AC36" s="46" t="s">
        <v>137</v>
      </c>
      <c r="AD36" s="46" t="s">
        <v>138</v>
      </c>
      <c r="AE36" s="46" t="s">
        <v>139</v>
      </c>
      <c r="AG36" s="375"/>
      <c r="AH36" s="46" t="s">
        <v>126</v>
      </c>
      <c r="AI36" s="46" t="s">
        <v>126</v>
      </c>
      <c r="AJ36" s="46" t="s">
        <v>126</v>
      </c>
      <c r="AK36" s="46" t="s">
        <v>127</v>
      </c>
      <c r="AL36" s="46" t="s">
        <v>126</v>
      </c>
      <c r="AM36" s="46" t="s">
        <v>126</v>
      </c>
      <c r="AN36" s="46" t="s">
        <v>126</v>
      </c>
      <c r="AO36" s="46" t="s">
        <v>127</v>
      </c>
      <c r="AP36" s="46" t="s">
        <v>126</v>
      </c>
      <c r="AQ36" s="46" t="s">
        <v>126</v>
      </c>
      <c r="AR36" s="46" t="s">
        <v>126</v>
      </c>
      <c r="AS36" s="46" t="s">
        <v>127</v>
      </c>
      <c r="AT36" s="46" t="s">
        <v>126</v>
      </c>
      <c r="AU36" s="46" t="s">
        <v>126</v>
      </c>
      <c r="AV36" s="46" t="s">
        <v>126</v>
      </c>
      <c r="AW36" s="46" t="s">
        <v>127</v>
      </c>
      <c r="AX36" s="46" t="s">
        <v>126</v>
      </c>
      <c r="AY36" s="46" t="s">
        <v>127</v>
      </c>
      <c r="AZ36" s="87" t="s">
        <v>128</v>
      </c>
      <c r="BA36" s="87" t="s">
        <v>129</v>
      </c>
      <c r="BB36" s="87" t="s">
        <v>130</v>
      </c>
      <c r="BC36" s="87" t="s">
        <v>131</v>
      </c>
      <c r="BD36" s="88" t="s">
        <v>132</v>
      </c>
      <c r="BE36" s="87" t="s">
        <v>133</v>
      </c>
      <c r="BF36" s="85" t="s">
        <v>134</v>
      </c>
      <c r="BG36" s="86" t="s">
        <v>135</v>
      </c>
      <c r="BH36" s="85" t="s">
        <v>136</v>
      </c>
      <c r="BI36" s="85" t="s">
        <v>137</v>
      </c>
      <c r="BJ36" s="85" t="s">
        <v>138</v>
      </c>
      <c r="BK36" s="85" t="s">
        <v>139</v>
      </c>
    </row>
    <row r="37" spans="1:63" x14ac:dyDescent="0.25">
      <c r="A37" s="64" t="s">
        <v>140</v>
      </c>
      <c r="B37" s="64"/>
      <c r="C37" s="64"/>
      <c r="D37" s="64"/>
      <c r="E37" s="96"/>
      <c r="F37" s="64"/>
      <c r="G37" s="64"/>
      <c r="H37" s="64"/>
      <c r="I37" s="96"/>
      <c r="J37" s="64"/>
      <c r="K37" s="64"/>
      <c r="L37" s="64"/>
      <c r="M37" s="96"/>
      <c r="N37" s="64"/>
      <c r="O37" s="64"/>
      <c r="P37" s="64"/>
      <c r="Q37" s="96"/>
      <c r="R37" s="90">
        <f t="shared" ref="R37:R57" si="7">B37+C37+D37+F37+G37+H37+J37+K37+L37+N37+O37+P37</f>
        <v>0</v>
      </c>
      <c r="S37" s="71">
        <f>+E37+I37+M37+Q37</f>
        <v>0</v>
      </c>
      <c r="T37" s="89"/>
      <c r="U37" s="89"/>
      <c r="V37" s="89"/>
      <c r="W37" s="89"/>
      <c r="X37" s="89"/>
      <c r="Y37" s="66"/>
      <c r="Z37" s="66"/>
      <c r="AA37" s="66"/>
      <c r="AB37" s="66"/>
      <c r="AC37" s="66"/>
      <c r="AD37" s="66"/>
      <c r="AE37" s="67"/>
      <c r="AG37" s="64" t="s">
        <v>140</v>
      </c>
      <c r="AH37" s="64"/>
      <c r="AI37" s="64"/>
      <c r="AJ37" s="64"/>
      <c r="AK37" s="96"/>
      <c r="AL37" s="64"/>
      <c r="AM37" s="64"/>
      <c r="AN37" s="64"/>
      <c r="AO37" s="96"/>
      <c r="AP37" s="64"/>
      <c r="AQ37" s="64"/>
      <c r="AR37" s="64"/>
      <c r="AS37" s="96"/>
      <c r="AT37" s="64"/>
      <c r="AU37" s="64"/>
      <c r="AV37" s="64"/>
      <c r="AW37" s="96"/>
      <c r="AX37" s="90">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25">
      <c r="A38" s="64" t="s">
        <v>141</v>
      </c>
      <c r="B38" s="64"/>
      <c r="C38" s="64"/>
      <c r="D38" s="64"/>
      <c r="E38" s="96"/>
      <c r="F38" s="64"/>
      <c r="G38" s="64"/>
      <c r="H38" s="64"/>
      <c r="I38" s="96"/>
      <c r="J38" s="64"/>
      <c r="K38" s="64"/>
      <c r="L38" s="64"/>
      <c r="M38" s="96"/>
      <c r="N38" s="64"/>
      <c r="O38" s="64"/>
      <c r="P38" s="64"/>
      <c r="Q38" s="96"/>
      <c r="R38" s="90">
        <f t="shared" si="7"/>
        <v>0</v>
      </c>
      <c r="S38" s="71">
        <f t="shared" ref="S38:S57" si="9">+E38+I38+M38+Q38</f>
        <v>0</v>
      </c>
      <c r="T38" s="89"/>
      <c r="U38" s="89"/>
      <c r="V38" s="89"/>
      <c r="W38" s="89"/>
      <c r="X38" s="89"/>
      <c r="Y38" s="66"/>
      <c r="Z38" s="66"/>
      <c r="AA38" s="66"/>
      <c r="AB38" s="66"/>
      <c r="AC38" s="66"/>
      <c r="AD38" s="66"/>
      <c r="AE38" s="66"/>
      <c r="AG38" s="64" t="s">
        <v>141</v>
      </c>
      <c r="AH38" s="64"/>
      <c r="AI38" s="64"/>
      <c r="AJ38" s="64"/>
      <c r="AK38" s="96"/>
      <c r="AL38" s="64"/>
      <c r="AM38" s="64"/>
      <c r="AN38" s="64"/>
      <c r="AO38" s="96"/>
      <c r="AP38" s="64"/>
      <c r="AQ38" s="64"/>
      <c r="AR38" s="64"/>
      <c r="AS38" s="96"/>
      <c r="AT38" s="64"/>
      <c r="AU38" s="64"/>
      <c r="AV38" s="64"/>
      <c r="AW38" s="96"/>
      <c r="AX38" s="90">
        <f t="shared" si="8"/>
        <v>0</v>
      </c>
      <c r="AY38" s="71">
        <f t="shared" ref="AY38:AY57" si="10">+AK38+AO38+AS38+AW38</f>
        <v>0</v>
      </c>
      <c r="AZ38" s="66"/>
      <c r="BA38" s="66"/>
      <c r="BB38" s="66"/>
      <c r="BC38" s="66"/>
      <c r="BD38" s="66"/>
      <c r="BE38" s="66"/>
      <c r="BF38" s="66"/>
      <c r="BG38" s="66"/>
      <c r="BH38" s="66"/>
      <c r="BI38" s="66"/>
      <c r="BJ38" s="66"/>
      <c r="BK38" s="66"/>
    </row>
    <row r="39" spans="1:63" x14ac:dyDescent="0.25">
      <c r="A39" s="64" t="s">
        <v>142</v>
      </c>
      <c r="B39" s="64"/>
      <c r="C39" s="64"/>
      <c r="D39" s="64"/>
      <c r="E39" s="96"/>
      <c r="F39" s="64"/>
      <c r="G39" s="64"/>
      <c r="H39" s="64"/>
      <c r="I39" s="96"/>
      <c r="J39" s="64"/>
      <c r="K39" s="64"/>
      <c r="L39" s="64"/>
      <c r="M39" s="96"/>
      <c r="N39" s="64"/>
      <c r="O39" s="64"/>
      <c r="P39" s="64"/>
      <c r="Q39" s="96"/>
      <c r="R39" s="90">
        <f t="shared" si="7"/>
        <v>0</v>
      </c>
      <c r="S39" s="71">
        <f t="shared" si="9"/>
        <v>0</v>
      </c>
      <c r="T39" s="89"/>
      <c r="U39" s="89"/>
      <c r="V39" s="89"/>
      <c r="W39" s="89"/>
      <c r="X39" s="89"/>
      <c r="Y39" s="66"/>
      <c r="Z39" s="66"/>
      <c r="AA39" s="66"/>
      <c r="AB39" s="66"/>
      <c r="AC39" s="66"/>
      <c r="AD39" s="66"/>
      <c r="AE39" s="66"/>
      <c r="AG39" s="64" t="s">
        <v>142</v>
      </c>
      <c r="AH39" s="64"/>
      <c r="AI39" s="64"/>
      <c r="AJ39" s="64"/>
      <c r="AK39" s="96"/>
      <c r="AL39" s="64"/>
      <c r="AM39" s="64"/>
      <c r="AN39" s="64"/>
      <c r="AO39" s="96"/>
      <c r="AP39" s="64"/>
      <c r="AQ39" s="64"/>
      <c r="AR39" s="64"/>
      <c r="AS39" s="96"/>
      <c r="AT39" s="64"/>
      <c r="AU39" s="64"/>
      <c r="AV39" s="64"/>
      <c r="AW39" s="96"/>
      <c r="AX39" s="90">
        <f t="shared" si="8"/>
        <v>0</v>
      </c>
      <c r="AY39" s="71">
        <f t="shared" si="10"/>
        <v>0</v>
      </c>
      <c r="AZ39" s="66"/>
      <c r="BA39" s="66"/>
      <c r="BB39" s="66"/>
      <c r="BC39" s="66"/>
      <c r="BD39" s="66"/>
      <c r="BE39" s="66"/>
      <c r="BF39" s="66"/>
      <c r="BG39" s="66"/>
      <c r="BH39" s="66"/>
      <c r="BI39" s="66"/>
      <c r="BJ39" s="66"/>
      <c r="BK39" s="66"/>
    </row>
    <row r="40" spans="1:63" x14ac:dyDescent="0.25">
      <c r="A40" s="64" t="s">
        <v>143</v>
      </c>
      <c r="B40" s="64"/>
      <c r="C40" s="64"/>
      <c r="D40" s="64"/>
      <c r="E40" s="96"/>
      <c r="F40" s="64"/>
      <c r="G40" s="64"/>
      <c r="H40" s="64"/>
      <c r="I40" s="96"/>
      <c r="J40" s="64"/>
      <c r="K40" s="64"/>
      <c r="L40" s="64"/>
      <c r="M40" s="96"/>
      <c r="N40" s="64"/>
      <c r="O40" s="64"/>
      <c r="P40" s="64"/>
      <c r="Q40" s="96"/>
      <c r="R40" s="90">
        <f t="shared" si="7"/>
        <v>0</v>
      </c>
      <c r="S40" s="71">
        <f t="shared" si="9"/>
        <v>0</v>
      </c>
      <c r="T40" s="89"/>
      <c r="U40" s="89"/>
      <c r="V40" s="89"/>
      <c r="W40" s="89"/>
      <c r="X40" s="89"/>
      <c r="Y40" s="66"/>
      <c r="Z40" s="66"/>
      <c r="AA40" s="66"/>
      <c r="AB40" s="66"/>
      <c r="AC40" s="66"/>
      <c r="AD40" s="66"/>
      <c r="AE40" s="66"/>
      <c r="AG40" s="64" t="s">
        <v>143</v>
      </c>
      <c r="AH40" s="64"/>
      <c r="AI40" s="64"/>
      <c r="AJ40" s="64"/>
      <c r="AK40" s="96"/>
      <c r="AL40" s="64"/>
      <c r="AM40" s="64"/>
      <c r="AN40" s="64"/>
      <c r="AO40" s="96"/>
      <c r="AP40" s="64"/>
      <c r="AQ40" s="64"/>
      <c r="AR40" s="64"/>
      <c r="AS40" s="96"/>
      <c r="AT40" s="64"/>
      <c r="AU40" s="64"/>
      <c r="AV40" s="64"/>
      <c r="AW40" s="96"/>
      <c r="AX40" s="90">
        <f t="shared" si="8"/>
        <v>0</v>
      </c>
      <c r="AY40" s="71">
        <f t="shared" si="10"/>
        <v>0</v>
      </c>
      <c r="AZ40" s="66"/>
      <c r="BA40" s="66"/>
      <c r="BB40" s="66"/>
      <c r="BC40" s="66"/>
      <c r="BD40" s="66"/>
      <c r="BE40" s="66"/>
      <c r="BF40" s="66"/>
      <c r="BG40" s="66"/>
      <c r="BH40" s="66"/>
      <c r="BI40" s="66"/>
      <c r="BJ40" s="66"/>
      <c r="BK40" s="66"/>
    </row>
    <row r="41" spans="1:63" x14ac:dyDescent="0.25">
      <c r="A41" s="64" t="s">
        <v>144</v>
      </c>
      <c r="B41" s="64"/>
      <c r="C41" s="64"/>
      <c r="D41" s="64"/>
      <c r="E41" s="96"/>
      <c r="F41" s="64"/>
      <c r="G41" s="64"/>
      <c r="H41" s="64"/>
      <c r="I41" s="96"/>
      <c r="J41" s="64"/>
      <c r="K41" s="64"/>
      <c r="L41" s="64"/>
      <c r="M41" s="96"/>
      <c r="N41" s="64"/>
      <c r="O41" s="64"/>
      <c r="P41" s="64"/>
      <c r="Q41" s="96"/>
      <c r="R41" s="90">
        <f t="shared" si="7"/>
        <v>0</v>
      </c>
      <c r="S41" s="71">
        <f t="shared" si="9"/>
        <v>0</v>
      </c>
      <c r="T41" s="89"/>
      <c r="U41" s="89"/>
      <c r="V41" s="89"/>
      <c r="W41" s="89"/>
      <c r="X41" s="89"/>
      <c r="Y41" s="66"/>
      <c r="Z41" s="66"/>
      <c r="AA41" s="66"/>
      <c r="AB41" s="66"/>
      <c r="AC41" s="66"/>
      <c r="AD41" s="66"/>
      <c r="AE41" s="66"/>
      <c r="AG41" s="64" t="s">
        <v>144</v>
      </c>
      <c r="AH41" s="64"/>
      <c r="AI41" s="64"/>
      <c r="AJ41" s="64"/>
      <c r="AK41" s="96"/>
      <c r="AL41" s="64"/>
      <c r="AM41" s="64"/>
      <c r="AN41" s="64"/>
      <c r="AO41" s="96"/>
      <c r="AP41" s="64"/>
      <c r="AQ41" s="64"/>
      <c r="AR41" s="64"/>
      <c r="AS41" s="96"/>
      <c r="AT41" s="64"/>
      <c r="AU41" s="64"/>
      <c r="AV41" s="64"/>
      <c r="AW41" s="96"/>
      <c r="AX41" s="90">
        <f t="shared" si="8"/>
        <v>0</v>
      </c>
      <c r="AY41" s="71">
        <f t="shared" si="10"/>
        <v>0</v>
      </c>
      <c r="AZ41" s="66"/>
      <c r="BA41" s="66"/>
      <c r="BB41" s="66"/>
      <c r="BC41" s="66"/>
      <c r="BD41" s="66"/>
      <c r="BE41" s="66"/>
      <c r="BF41" s="66"/>
      <c r="BG41" s="66"/>
      <c r="BH41" s="66"/>
      <c r="BI41" s="66"/>
      <c r="BJ41" s="66"/>
      <c r="BK41" s="66"/>
    </row>
    <row r="42" spans="1:63" x14ac:dyDescent="0.25">
      <c r="A42" s="64" t="s">
        <v>145</v>
      </c>
      <c r="B42" s="64"/>
      <c r="C42" s="64"/>
      <c r="D42" s="64"/>
      <c r="E42" s="96"/>
      <c r="F42" s="64"/>
      <c r="G42" s="64"/>
      <c r="H42" s="64"/>
      <c r="I42" s="96"/>
      <c r="J42" s="64"/>
      <c r="K42" s="64"/>
      <c r="L42" s="64"/>
      <c r="M42" s="96"/>
      <c r="N42" s="64"/>
      <c r="O42" s="64"/>
      <c r="P42" s="64"/>
      <c r="Q42" s="96"/>
      <c r="R42" s="90">
        <f t="shared" si="7"/>
        <v>0</v>
      </c>
      <c r="S42" s="71">
        <f t="shared" si="9"/>
        <v>0</v>
      </c>
      <c r="T42" s="89"/>
      <c r="U42" s="89"/>
      <c r="V42" s="89"/>
      <c r="W42" s="89"/>
      <c r="X42" s="89"/>
      <c r="Y42" s="66"/>
      <c r="Z42" s="66"/>
      <c r="AA42" s="66"/>
      <c r="AB42" s="66"/>
      <c r="AC42" s="66"/>
      <c r="AD42" s="66"/>
      <c r="AE42" s="66"/>
      <c r="AG42" s="64" t="s">
        <v>145</v>
      </c>
      <c r="AH42" s="64"/>
      <c r="AI42" s="64"/>
      <c r="AJ42" s="64"/>
      <c r="AK42" s="96"/>
      <c r="AL42" s="64"/>
      <c r="AM42" s="64"/>
      <c r="AN42" s="64"/>
      <c r="AO42" s="96"/>
      <c r="AP42" s="64"/>
      <c r="AQ42" s="64"/>
      <c r="AR42" s="64"/>
      <c r="AS42" s="96"/>
      <c r="AT42" s="64"/>
      <c r="AU42" s="64"/>
      <c r="AV42" s="64"/>
      <c r="AW42" s="96"/>
      <c r="AX42" s="90">
        <f t="shared" si="8"/>
        <v>0</v>
      </c>
      <c r="AY42" s="71">
        <f t="shared" si="10"/>
        <v>0</v>
      </c>
      <c r="AZ42" s="66"/>
      <c r="BA42" s="66"/>
      <c r="BB42" s="66"/>
      <c r="BC42" s="66"/>
      <c r="BD42" s="66"/>
      <c r="BE42" s="66"/>
      <c r="BF42" s="66"/>
      <c r="BG42" s="66"/>
      <c r="BH42" s="66"/>
      <c r="BI42" s="66"/>
      <c r="BJ42" s="66"/>
      <c r="BK42" s="66"/>
    </row>
    <row r="43" spans="1:63" x14ac:dyDescent="0.25">
      <c r="A43" s="64" t="s">
        <v>146</v>
      </c>
      <c r="B43" s="64"/>
      <c r="C43" s="64"/>
      <c r="D43" s="64"/>
      <c r="E43" s="96"/>
      <c r="F43" s="64"/>
      <c r="G43" s="64"/>
      <c r="H43" s="64"/>
      <c r="I43" s="96"/>
      <c r="J43" s="64"/>
      <c r="K43" s="64"/>
      <c r="L43" s="64"/>
      <c r="M43" s="96"/>
      <c r="N43" s="64"/>
      <c r="O43" s="64"/>
      <c r="P43" s="64"/>
      <c r="Q43" s="96"/>
      <c r="R43" s="90">
        <f t="shared" si="7"/>
        <v>0</v>
      </c>
      <c r="S43" s="71">
        <f t="shared" si="9"/>
        <v>0</v>
      </c>
      <c r="T43" s="89"/>
      <c r="U43" s="89"/>
      <c r="V43" s="89"/>
      <c r="W43" s="89"/>
      <c r="X43" s="89"/>
      <c r="Y43" s="66"/>
      <c r="Z43" s="66"/>
      <c r="AA43" s="66"/>
      <c r="AB43" s="66"/>
      <c r="AC43" s="66"/>
      <c r="AD43" s="66"/>
      <c r="AE43" s="66"/>
      <c r="AG43" s="64" t="s">
        <v>146</v>
      </c>
      <c r="AH43" s="64"/>
      <c r="AI43" s="64"/>
      <c r="AJ43" s="64"/>
      <c r="AK43" s="96"/>
      <c r="AL43" s="64"/>
      <c r="AM43" s="64"/>
      <c r="AN43" s="64"/>
      <c r="AO43" s="96"/>
      <c r="AP43" s="64"/>
      <c r="AQ43" s="64"/>
      <c r="AR43" s="64"/>
      <c r="AS43" s="96"/>
      <c r="AT43" s="64"/>
      <c r="AU43" s="64"/>
      <c r="AV43" s="64"/>
      <c r="AW43" s="96"/>
      <c r="AX43" s="90">
        <f t="shared" si="8"/>
        <v>0</v>
      </c>
      <c r="AY43" s="71">
        <f t="shared" si="10"/>
        <v>0</v>
      </c>
      <c r="AZ43" s="66"/>
      <c r="BA43" s="66"/>
      <c r="BB43" s="66"/>
      <c r="BC43" s="66"/>
      <c r="BD43" s="66"/>
      <c r="BE43" s="66"/>
      <c r="BF43" s="66"/>
      <c r="BG43" s="66"/>
      <c r="BH43" s="66"/>
      <c r="BI43" s="66"/>
      <c r="BJ43" s="66"/>
      <c r="BK43" s="66"/>
    </row>
    <row r="44" spans="1:63" x14ac:dyDescent="0.25">
      <c r="A44" s="64" t="s">
        <v>147</v>
      </c>
      <c r="B44" s="64"/>
      <c r="C44" s="64"/>
      <c r="D44" s="64"/>
      <c r="E44" s="96"/>
      <c r="F44" s="64"/>
      <c r="G44" s="64"/>
      <c r="H44" s="64"/>
      <c r="I44" s="96"/>
      <c r="J44" s="64"/>
      <c r="K44" s="64"/>
      <c r="L44" s="64"/>
      <c r="M44" s="96"/>
      <c r="N44" s="64"/>
      <c r="O44" s="64"/>
      <c r="P44" s="64"/>
      <c r="Q44" s="96"/>
      <c r="R44" s="90">
        <f t="shared" si="7"/>
        <v>0</v>
      </c>
      <c r="S44" s="71">
        <f t="shared" si="9"/>
        <v>0</v>
      </c>
      <c r="T44" s="89"/>
      <c r="U44" s="89"/>
      <c r="V44" s="89"/>
      <c r="W44" s="89"/>
      <c r="X44" s="89"/>
      <c r="Y44" s="66"/>
      <c r="Z44" s="66"/>
      <c r="AA44" s="66"/>
      <c r="AB44" s="66"/>
      <c r="AC44" s="66"/>
      <c r="AD44" s="66"/>
      <c r="AE44" s="66"/>
      <c r="AG44" s="64" t="s">
        <v>147</v>
      </c>
      <c r="AH44" s="64"/>
      <c r="AI44" s="64"/>
      <c r="AJ44" s="64"/>
      <c r="AK44" s="96"/>
      <c r="AL44" s="64"/>
      <c r="AM44" s="64"/>
      <c r="AN44" s="64"/>
      <c r="AO44" s="96"/>
      <c r="AP44" s="64"/>
      <c r="AQ44" s="64"/>
      <c r="AR44" s="64"/>
      <c r="AS44" s="96"/>
      <c r="AT44" s="64"/>
      <c r="AU44" s="64"/>
      <c r="AV44" s="64"/>
      <c r="AW44" s="96"/>
      <c r="AX44" s="90">
        <f t="shared" si="8"/>
        <v>0</v>
      </c>
      <c r="AY44" s="71">
        <f t="shared" si="10"/>
        <v>0</v>
      </c>
      <c r="AZ44" s="66"/>
      <c r="BA44" s="66"/>
      <c r="BB44" s="66"/>
      <c r="BC44" s="66"/>
      <c r="BD44" s="66"/>
      <c r="BE44" s="66"/>
      <c r="BF44" s="66"/>
      <c r="BG44" s="66"/>
      <c r="BH44" s="66"/>
      <c r="BI44" s="66"/>
      <c r="BJ44" s="66"/>
      <c r="BK44" s="66"/>
    </row>
    <row r="45" spans="1:63" x14ac:dyDescent="0.25">
      <c r="A45" s="64" t="s">
        <v>148</v>
      </c>
      <c r="B45" s="64"/>
      <c r="C45" s="64"/>
      <c r="D45" s="64"/>
      <c r="E45" s="96"/>
      <c r="F45" s="64"/>
      <c r="G45" s="64"/>
      <c r="H45" s="64"/>
      <c r="I45" s="96"/>
      <c r="J45" s="64"/>
      <c r="K45" s="64"/>
      <c r="L45" s="64"/>
      <c r="M45" s="96"/>
      <c r="N45" s="64"/>
      <c r="O45" s="64"/>
      <c r="P45" s="64"/>
      <c r="Q45" s="96"/>
      <c r="R45" s="90">
        <f t="shared" si="7"/>
        <v>0</v>
      </c>
      <c r="S45" s="71">
        <f t="shared" si="9"/>
        <v>0</v>
      </c>
      <c r="T45" s="89"/>
      <c r="U45" s="89"/>
      <c r="V45" s="89"/>
      <c r="W45" s="89"/>
      <c r="X45" s="89"/>
      <c r="Y45" s="66"/>
      <c r="Z45" s="66"/>
      <c r="AA45" s="66"/>
      <c r="AB45" s="66"/>
      <c r="AC45" s="66"/>
      <c r="AD45" s="66"/>
      <c r="AE45" s="66"/>
      <c r="AG45" s="64" t="s">
        <v>148</v>
      </c>
      <c r="AH45" s="64"/>
      <c r="AI45" s="64"/>
      <c r="AJ45" s="64"/>
      <c r="AK45" s="96"/>
      <c r="AL45" s="64"/>
      <c r="AM45" s="64"/>
      <c r="AN45" s="64"/>
      <c r="AO45" s="96"/>
      <c r="AP45" s="64"/>
      <c r="AQ45" s="64"/>
      <c r="AR45" s="64"/>
      <c r="AS45" s="96"/>
      <c r="AT45" s="64"/>
      <c r="AU45" s="64"/>
      <c r="AV45" s="64"/>
      <c r="AW45" s="96"/>
      <c r="AX45" s="90">
        <f t="shared" si="8"/>
        <v>0</v>
      </c>
      <c r="AY45" s="71">
        <f t="shared" si="10"/>
        <v>0</v>
      </c>
      <c r="AZ45" s="66"/>
      <c r="BA45" s="66"/>
      <c r="BB45" s="66"/>
      <c r="BC45" s="66"/>
      <c r="BD45" s="66"/>
      <c r="BE45" s="66"/>
      <c r="BF45" s="66"/>
      <c r="BG45" s="66"/>
      <c r="BH45" s="66"/>
      <c r="BI45" s="64"/>
      <c r="BJ45" s="64"/>
      <c r="BK45" s="64"/>
    </row>
    <row r="46" spans="1:63" x14ac:dyDescent="0.25">
      <c r="A46" s="64" t="s">
        <v>149</v>
      </c>
      <c r="B46" s="64"/>
      <c r="C46" s="64"/>
      <c r="D46" s="64"/>
      <c r="E46" s="96"/>
      <c r="F46" s="64"/>
      <c r="G46" s="64"/>
      <c r="H46" s="64"/>
      <c r="I46" s="96"/>
      <c r="J46" s="64"/>
      <c r="K46" s="64"/>
      <c r="L46" s="64"/>
      <c r="M46" s="96"/>
      <c r="N46" s="64"/>
      <c r="O46" s="64"/>
      <c r="P46" s="64"/>
      <c r="Q46" s="96"/>
      <c r="R46" s="90">
        <f t="shared" si="7"/>
        <v>0</v>
      </c>
      <c r="S46" s="71">
        <f t="shared" si="9"/>
        <v>0</v>
      </c>
      <c r="T46" s="89"/>
      <c r="U46" s="89"/>
      <c r="V46" s="89"/>
      <c r="W46" s="89"/>
      <c r="X46" s="89"/>
      <c r="Y46" s="66"/>
      <c r="Z46" s="66"/>
      <c r="AA46" s="66"/>
      <c r="AB46" s="66"/>
      <c r="AC46" s="66"/>
      <c r="AD46" s="66"/>
      <c r="AE46" s="66"/>
      <c r="AG46" s="64" t="s">
        <v>149</v>
      </c>
      <c r="AH46" s="64"/>
      <c r="AI46" s="64"/>
      <c r="AJ46" s="64"/>
      <c r="AK46" s="96"/>
      <c r="AL46" s="64"/>
      <c r="AM46" s="64"/>
      <c r="AN46" s="64"/>
      <c r="AO46" s="96"/>
      <c r="AP46" s="64"/>
      <c r="AQ46" s="64"/>
      <c r="AR46" s="64"/>
      <c r="AS46" s="96"/>
      <c r="AT46" s="64"/>
      <c r="AU46" s="64"/>
      <c r="AV46" s="64"/>
      <c r="AW46" s="96"/>
      <c r="AX46" s="90">
        <f t="shared" si="8"/>
        <v>0</v>
      </c>
      <c r="AY46" s="71">
        <f t="shared" si="10"/>
        <v>0</v>
      </c>
      <c r="AZ46" s="66"/>
      <c r="BA46" s="66"/>
      <c r="BB46" s="66"/>
      <c r="BC46" s="66"/>
      <c r="BD46" s="66"/>
      <c r="BE46" s="66"/>
      <c r="BF46" s="66"/>
      <c r="BG46" s="66"/>
      <c r="BH46" s="66"/>
      <c r="BI46" s="64"/>
      <c r="BJ46" s="64"/>
      <c r="BK46" s="64"/>
    </row>
    <row r="47" spans="1:63" x14ac:dyDescent="0.25">
      <c r="A47" s="64" t="s">
        <v>150</v>
      </c>
      <c r="B47" s="64"/>
      <c r="C47" s="64"/>
      <c r="D47" s="64"/>
      <c r="E47" s="96"/>
      <c r="F47" s="64"/>
      <c r="G47" s="64"/>
      <c r="H47" s="64"/>
      <c r="I47" s="96"/>
      <c r="J47" s="64"/>
      <c r="K47" s="64"/>
      <c r="L47" s="64"/>
      <c r="M47" s="96"/>
      <c r="N47" s="64"/>
      <c r="O47" s="64"/>
      <c r="P47" s="64"/>
      <c r="Q47" s="96"/>
      <c r="R47" s="90">
        <f t="shared" si="7"/>
        <v>0</v>
      </c>
      <c r="S47" s="71">
        <f t="shared" si="9"/>
        <v>0</v>
      </c>
      <c r="T47" s="89"/>
      <c r="U47" s="89"/>
      <c r="V47" s="89"/>
      <c r="W47" s="89"/>
      <c r="X47" s="89"/>
      <c r="Y47" s="66"/>
      <c r="Z47" s="66"/>
      <c r="AA47" s="66"/>
      <c r="AB47" s="66"/>
      <c r="AC47" s="66"/>
      <c r="AD47" s="66"/>
      <c r="AE47" s="66"/>
      <c r="AG47" s="64" t="s">
        <v>150</v>
      </c>
      <c r="AH47" s="64"/>
      <c r="AI47" s="64"/>
      <c r="AJ47" s="64"/>
      <c r="AK47" s="96"/>
      <c r="AL47" s="64"/>
      <c r="AM47" s="64"/>
      <c r="AN47" s="64"/>
      <c r="AO47" s="96"/>
      <c r="AP47" s="64"/>
      <c r="AQ47" s="64"/>
      <c r="AR47" s="64"/>
      <c r="AS47" s="96"/>
      <c r="AT47" s="64"/>
      <c r="AU47" s="64"/>
      <c r="AV47" s="64"/>
      <c r="AW47" s="96"/>
      <c r="AX47" s="90">
        <f t="shared" si="8"/>
        <v>0</v>
      </c>
      <c r="AY47" s="71">
        <f t="shared" si="10"/>
        <v>0</v>
      </c>
      <c r="AZ47" s="66"/>
      <c r="BA47" s="66"/>
      <c r="BB47" s="66"/>
      <c r="BC47" s="66"/>
      <c r="BD47" s="66"/>
      <c r="BE47" s="66"/>
      <c r="BF47" s="66"/>
      <c r="BG47" s="66"/>
      <c r="BH47" s="66"/>
      <c r="BI47" s="64"/>
      <c r="BJ47" s="64"/>
      <c r="BK47" s="64"/>
    </row>
    <row r="48" spans="1:63" x14ac:dyDescent="0.25">
      <c r="A48" s="64" t="s">
        <v>151</v>
      </c>
      <c r="B48" s="64"/>
      <c r="C48" s="64"/>
      <c r="D48" s="64"/>
      <c r="E48" s="96"/>
      <c r="F48" s="64"/>
      <c r="G48" s="64"/>
      <c r="H48" s="64"/>
      <c r="I48" s="96"/>
      <c r="J48" s="64"/>
      <c r="K48" s="64"/>
      <c r="L48" s="64"/>
      <c r="M48" s="96"/>
      <c r="N48" s="64"/>
      <c r="O48" s="64"/>
      <c r="P48" s="64"/>
      <c r="Q48" s="96"/>
      <c r="R48" s="90">
        <f t="shared" si="7"/>
        <v>0</v>
      </c>
      <c r="S48" s="71">
        <f t="shared" si="9"/>
        <v>0</v>
      </c>
      <c r="T48" s="89"/>
      <c r="U48" s="89"/>
      <c r="V48" s="89"/>
      <c r="W48" s="89"/>
      <c r="X48" s="89"/>
      <c r="Y48" s="66"/>
      <c r="Z48" s="66"/>
      <c r="AA48" s="66"/>
      <c r="AB48" s="66"/>
      <c r="AC48" s="66"/>
      <c r="AD48" s="66"/>
      <c r="AE48" s="66"/>
      <c r="AG48" s="64" t="s">
        <v>151</v>
      </c>
      <c r="AH48" s="64"/>
      <c r="AI48" s="64"/>
      <c r="AJ48" s="64"/>
      <c r="AK48" s="96"/>
      <c r="AL48" s="64"/>
      <c r="AM48" s="64"/>
      <c r="AN48" s="64"/>
      <c r="AO48" s="96"/>
      <c r="AP48" s="64"/>
      <c r="AQ48" s="64"/>
      <c r="AR48" s="64"/>
      <c r="AS48" s="96"/>
      <c r="AT48" s="64"/>
      <c r="AU48" s="64"/>
      <c r="AV48" s="64"/>
      <c r="AW48" s="96"/>
      <c r="AX48" s="90">
        <f t="shared" si="8"/>
        <v>0</v>
      </c>
      <c r="AY48" s="71">
        <f t="shared" si="10"/>
        <v>0</v>
      </c>
      <c r="AZ48" s="66"/>
      <c r="BA48" s="66"/>
      <c r="BB48" s="66"/>
      <c r="BC48" s="66"/>
      <c r="BD48" s="66"/>
      <c r="BE48" s="66"/>
      <c r="BF48" s="66"/>
      <c r="BG48" s="66"/>
      <c r="BH48" s="66"/>
      <c r="BI48" s="66"/>
      <c r="BJ48" s="66"/>
      <c r="BK48" s="66"/>
    </row>
    <row r="49" spans="1:63" x14ac:dyDescent="0.25">
      <c r="A49" s="64" t="s">
        <v>152</v>
      </c>
      <c r="B49" s="64"/>
      <c r="C49" s="64"/>
      <c r="D49" s="64"/>
      <c r="E49" s="96"/>
      <c r="F49" s="64"/>
      <c r="G49" s="64"/>
      <c r="H49" s="64"/>
      <c r="I49" s="96"/>
      <c r="J49" s="64"/>
      <c r="K49" s="64"/>
      <c r="L49" s="64"/>
      <c r="M49" s="96"/>
      <c r="N49" s="64"/>
      <c r="O49" s="64"/>
      <c r="P49" s="64"/>
      <c r="Q49" s="96"/>
      <c r="R49" s="90">
        <f t="shared" si="7"/>
        <v>0</v>
      </c>
      <c r="S49" s="71">
        <f t="shared" si="9"/>
        <v>0</v>
      </c>
      <c r="T49" s="89"/>
      <c r="U49" s="89"/>
      <c r="V49" s="89"/>
      <c r="W49" s="89"/>
      <c r="X49" s="89"/>
      <c r="Y49" s="66"/>
      <c r="Z49" s="66"/>
      <c r="AA49" s="66"/>
      <c r="AB49" s="66"/>
      <c r="AC49" s="66"/>
      <c r="AD49" s="66"/>
      <c r="AE49" s="66"/>
      <c r="AG49" s="64" t="s">
        <v>152</v>
      </c>
      <c r="AH49" s="64"/>
      <c r="AI49" s="64"/>
      <c r="AJ49" s="64"/>
      <c r="AK49" s="96"/>
      <c r="AL49" s="64"/>
      <c r="AM49" s="64"/>
      <c r="AN49" s="64"/>
      <c r="AO49" s="96"/>
      <c r="AP49" s="64"/>
      <c r="AQ49" s="64"/>
      <c r="AR49" s="64"/>
      <c r="AS49" s="96"/>
      <c r="AT49" s="64"/>
      <c r="AU49" s="64"/>
      <c r="AV49" s="64"/>
      <c r="AW49" s="96"/>
      <c r="AX49" s="90">
        <f t="shared" si="8"/>
        <v>0</v>
      </c>
      <c r="AY49" s="71">
        <f t="shared" si="10"/>
        <v>0</v>
      </c>
      <c r="AZ49" s="66"/>
      <c r="BA49" s="66"/>
      <c r="BB49" s="66"/>
      <c r="BC49" s="66"/>
      <c r="BD49" s="66"/>
      <c r="BE49" s="66"/>
      <c r="BF49" s="66"/>
      <c r="BG49" s="66"/>
      <c r="BH49" s="66"/>
      <c r="BI49" s="66"/>
      <c r="BJ49" s="66"/>
      <c r="BK49" s="66"/>
    </row>
    <row r="50" spans="1:63" x14ac:dyDescent="0.25">
      <c r="A50" s="64" t="s">
        <v>153</v>
      </c>
      <c r="B50" s="64"/>
      <c r="C50" s="64"/>
      <c r="D50" s="64"/>
      <c r="E50" s="96"/>
      <c r="F50" s="64"/>
      <c r="G50" s="64"/>
      <c r="H50" s="64"/>
      <c r="I50" s="96"/>
      <c r="J50" s="64"/>
      <c r="K50" s="64"/>
      <c r="L50" s="64"/>
      <c r="M50" s="96"/>
      <c r="N50" s="64"/>
      <c r="O50" s="64"/>
      <c r="P50" s="64"/>
      <c r="Q50" s="96"/>
      <c r="R50" s="90">
        <f t="shared" si="7"/>
        <v>0</v>
      </c>
      <c r="S50" s="71">
        <f t="shared" si="9"/>
        <v>0</v>
      </c>
      <c r="T50" s="89"/>
      <c r="U50" s="89"/>
      <c r="V50" s="89"/>
      <c r="W50" s="89"/>
      <c r="X50" s="89"/>
      <c r="Y50" s="66"/>
      <c r="Z50" s="66"/>
      <c r="AA50" s="66"/>
      <c r="AB50" s="66"/>
      <c r="AC50" s="66"/>
      <c r="AD50" s="66"/>
      <c r="AE50" s="66"/>
      <c r="AG50" s="64" t="s">
        <v>153</v>
      </c>
      <c r="AH50" s="64"/>
      <c r="AI50" s="64"/>
      <c r="AJ50" s="64"/>
      <c r="AK50" s="96"/>
      <c r="AL50" s="64"/>
      <c r="AM50" s="64"/>
      <c r="AN50" s="64"/>
      <c r="AO50" s="96"/>
      <c r="AP50" s="64"/>
      <c r="AQ50" s="64"/>
      <c r="AR50" s="64"/>
      <c r="AS50" s="96"/>
      <c r="AT50" s="64"/>
      <c r="AU50" s="64"/>
      <c r="AV50" s="64"/>
      <c r="AW50" s="96"/>
      <c r="AX50" s="90">
        <f t="shared" si="8"/>
        <v>0</v>
      </c>
      <c r="AY50" s="71">
        <f t="shared" si="10"/>
        <v>0</v>
      </c>
      <c r="AZ50" s="66"/>
      <c r="BA50" s="66"/>
      <c r="BB50" s="66"/>
      <c r="BC50" s="66"/>
      <c r="BD50" s="66"/>
      <c r="BE50" s="66"/>
      <c r="BF50" s="66"/>
      <c r="BG50" s="66"/>
      <c r="BH50" s="66"/>
      <c r="BI50" s="66"/>
      <c r="BJ50" s="66"/>
      <c r="BK50" s="66"/>
    </row>
    <row r="51" spans="1:63" x14ac:dyDescent="0.25">
      <c r="A51" s="64" t="s">
        <v>154</v>
      </c>
      <c r="B51" s="64"/>
      <c r="C51" s="64"/>
      <c r="D51" s="64"/>
      <c r="E51" s="96"/>
      <c r="F51" s="64"/>
      <c r="G51" s="64"/>
      <c r="H51" s="64"/>
      <c r="I51" s="96"/>
      <c r="J51" s="64"/>
      <c r="K51" s="64"/>
      <c r="L51" s="64"/>
      <c r="M51" s="96"/>
      <c r="N51" s="64"/>
      <c r="O51" s="64"/>
      <c r="P51" s="64"/>
      <c r="Q51" s="96"/>
      <c r="R51" s="90">
        <f t="shared" si="7"/>
        <v>0</v>
      </c>
      <c r="S51" s="71">
        <f t="shared" si="9"/>
        <v>0</v>
      </c>
      <c r="T51" s="89"/>
      <c r="U51" s="89"/>
      <c r="V51" s="89"/>
      <c r="W51" s="89"/>
      <c r="X51" s="89"/>
      <c r="Y51" s="66"/>
      <c r="Z51" s="66"/>
      <c r="AA51" s="66"/>
      <c r="AB51" s="66"/>
      <c r="AC51" s="66"/>
      <c r="AD51" s="66"/>
      <c r="AE51" s="66"/>
      <c r="AG51" s="64" t="s">
        <v>154</v>
      </c>
      <c r="AH51" s="64"/>
      <c r="AI51" s="64"/>
      <c r="AJ51" s="64"/>
      <c r="AK51" s="96"/>
      <c r="AL51" s="64"/>
      <c r="AM51" s="64"/>
      <c r="AN51" s="64"/>
      <c r="AO51" s="96"/>
      <c r="AP51" s="64"/>
      <c r="AQ51" s="64"/>
      <c r="AR51" s="64"/>
      <c r="AS51" s="96"/>
      <c r="AT51" s="64"/>
      <c r="AU51" s="64"/>
      <c r="AV51" s="64"/>
      <c r="AW51" s="96"/>
      <c r="AX51" s="90">
        <f t="shared" si="8"/>
        <v>0</v>
      </c>
      <c r="AY51" s="71">
        <f t="shared" si="10"/>
        <v>0</v>
      </c>
      <c r="AZ51" s="66"/>
      <c r="BA51" s="66"/>
      <c r="BB51" s="66"/>
      <c r="BC51" s="66"/>
      <c r="BD51" s="66"/>
      <c r="BE51" s="66"/>
      <c r="BF51" s="66"/>
      <c r="BG51" s="66"/>
      <c r="BH51" s="66"/>
      <c r="BI51" s="66"/>
      <c r="BJ51" s="66"/>
      <c r="BK51" s="66"/>
    </row>
    <row r="52" spans="1:63" x14ac:dyDescent="0.25">
      <c r="A52" s="64" t="s">
        <v>155</v>
      </c>
      <c r="B52" s="64"/>
      <c r="C52" s="64"/>
      <c r="D52" s="64"/>
      <c r="E52" s="96"/>
      <c r="F52" s="64"/>
      <c r="G52" s="64"/>
      <c r="H52" s="64"/>
      <c r="I52" s="96"/>
      <c r="J52" s="64"/>
      <c r="K52" s="64"/>
      <c r="L52" s="64"/>
      <c r="M52" s="96"/>
      <c r="N52" s="64"/>
      <c r="O52" s="64"/>
      <c r="P52" s="64"/>
      <c r="Q52" s="96"/>
      <c r="R52" s="90">
        <f t="shared" si="7"/>
        <v>0</v>
      </c>
      <c r="S52" s="71">
        <f t="shared" si="9"/>
        <v>0</v>
      </c>
      <c r="T52" s="89"/>
      <c r="U52" s="89"/>
      <c r="V52" s="89"/>
      <c r="W52" s="89"/>
      <c r="X52" s="89"/>
      <c r="Y52" s="66"/>
      <c r="Z52" s="66"/>
      <c r="AA52" s="66"/>
      <c r="AB52" s="66"/>
      <c r="AC52" s="66"/>
      <c r="AD52" s="66"/>
      <c r="AE52" s="66"/>
      <c r="AG52" s="64" t="s">
        <v>155</v>
      </c>
      <c r="AH52" s="64"/>
      <c r="AI52" s="64"/>
      <c r="AJ52" s="64"/>
      <c r="AK52" s="96"/>
      <c r="AL52" s="64"/>
      <c r="AM52" s="64"/>
      <c r="AN52" s="64"/>
      <c r="AO52" s="96"/>
      <c r="AP52" s="64"/>
      <c r="AQ52" s="64"/>
      <c r="AR52" s="64"/>
      <c r="AS52" s="96"/>
      <c r="AT52" s="64"/>
      <c r="AU52" s="64"/>
      <c r="AV52" s="64"/>
      <c r="AW52" s="96"/>
      <c r="AX52" s="90">
        <f t="shared" si="8"/>
        <v>0</v>
      </c>
      <c r="AY52" s="71">
        <f t="shared" si="10"/>
        <v>0</v>
      </c>
      <c r="AZ52" s="66"/>
      <c r="BA52" s="66"/>
      <c r="BB52" s="66"/>
      <c r="BC52" s="66"/>
      <c r="BD52" s="66"/>
      <c r="BE52" s="66"/>
      <c r="BF52" s="66"/>
      <c r="BG52" s="66"/>
      <c r="BH52" s="66"/>
      <c r="BI52" s="66"/>
      <c r="BJ52" s="66"/>
      <c r="BK52" s="66"/>
    </row>
    <row r="53" spans="1:63" x14ac:dyDescent="0.25">
      <c r="A53" s="64" t="s">
        <v>156</v>
      </c>
      <c r="B53" s="64"/>
      <c r="C53" s="64"/>
      <c r="D53" s="64"/>
      <c r="E53" s="96"/>
      <c r="F53" s="64"/>
      <c r="G53" s="64"/>
      <c r="H53" s="64"/>
      <c r="I53" s="96"/>
      <c r="J53" s="64"/>
      <c r="K53" s="64"/>
      <c r="L53" s="64"/>
      <c r="M53" s="96"/>
      <c r="N53" s="64"/>
      <c r="O53" s="64"/>
      <c r="P53" s="64"/>
      <c r="Q53" s="96"/>
      <c r="R53" s="90">
        <f t="shared" si="7"/>
        <v>0</v>
      </c>
      <c r="S53" s="71">
        <f t="shared" si="9"/>
        <v>0</v>
      </c>
      <c r="T53" s="89"/>
      <c r="U53" s="89"/>
      <c r="V53" s="89"/>
      <c r="W53" s="89"/>
      <c r="X53" s="89"/>
      <c r="Y53" s="66"/>
      <c r="Z53" s="66"/>
      <c r="AA53" s="66"/>
      <c r="AB53" s="66"/>
      <c r="AC53" s="66"/>
      <c r="AD53" s="66"/>
      <c r="AE53" s="66"/>
      <c r="AG53" s="64" t="s">
        <v>156</v>
      </c>
      <c r="AH53" s="64"/>
      <c r="AI53" s="64"/>
      <c r="AJ53" s="64"/>
      <c r="AK53" s="96"/>
      <c r="AL53" s="64"/>
      <c r="AM53" s="64"/>
      <c r="AN53" s="64"/>
      <c r="AO53" s="96"/>
      <c r="AP53" s="64"/>
      <c r="AQ53" s="64"/>
      <c r="AR53" s="64"/>
      <c r="AS53" s="96"/>
      <c r="AT53" s="64"/>
      <c r="AU53" s="64"/>
      <c r="AV53" s="64"/>
      <c r="AW53" s="96"/>
      <c r="AX53" s="90">
        <f t="shared" si="8"/>
        <v>0</v>
      </c>
      <c r="AY53" s="71">
        <f t="shared" si="10"/>
        <v>0</v>
      </c>
      <c r="AZ53" s="66"/>
      <c r="BA53" s="66"/>
      <c r="BB53" s="66"/>
      <c r="BC53" s="66"/>
      <c r="BD53" s="66"/>
      <c r="BE53" s="66"/>
      <c r="BF53" s="66"/>
      <c r="BG53" s="66"/>
      <c r="BH53" s="66"/>
      <c r="BI53" s="66"/>
      <c r="BJ53" s="66"/>
      <c r="BK53" s="66"/>
    </row>
    <row r="54" spans="1:63" x14ac:dyDescent="0.25">
      <c r="A54" s="64" t="s">
        <v>157</v>
      </c>
      <c r="B54" s="64"/>
      <c r="C54" s="64"/>
      <c r="D54" s="64"/>
      <c r="E54" s="96"/>
      <c r="F54" s="64"/>
      <c r="G54" s="64"/>
      <c r="H54" s="64"/>
      <c r="I54" s="96"/>
      <c r="J54" s="64"/>
      <c r="K54" s="64"/>
      <c r="L54" s="64"/>
      <c r="M54" s="96"/>
      <c r="N54" s="64"/>
      <c r="O54" s="64"/>
      <c r="P54" s="64"/>
      <c r="Q54" s="96"/>
      <c r="R54" s="90">
        <f t="shared" si="7"/>
        <v>0</v>
      </c>
      <c r="S54" s="71">
        <f t="shared" si="9"/>
        <v>0</v>
      </c>
      <c r="T54" s="89"/>
      <c r="U54" s="89"/>
      <c r="V54" s="89"/>
      <c r="W54" s="89"/>
      <c r="X54" s="89"/>
      <c r="Y54" s="66"/>
      <c r="Z54" s="66"/>
      <c r="AA54" s="66"/>
      <c r="AB54" s="66"/>
      <c r="AC54" s="66"/>
      <c r="AD54" s="66"/>
      <c r="AE54" s="66"/>
      <c r="AG54" s="64" t="s">
        <v>157</v>
      </c>
      <c r="AH54" s="64"/>
      <c r="AI54" s="64"/>
      <c r="AJ54" s="64"/>
      <c r="AK54" s="96"/>
      <c r="AL54" s="64"/>
      <c r="AM54" s="64"/>
      <c r="AN54" s="64"/>
      <c r="AO54" s="96"/>
      <c r="AP54" s="64"/>
      <c r="AQ54" s="64"/>
      <c r="AR54" s="64"/>
      <c r="AS54" s="96"/>
      <c r="AT54" s="64"/>
      <c r="AU54" s="64"/>
      <c r="AV54" s="64"/>
      <c r="AW54" s="96"/>
      <c r="AX54" s="90">
        <f t="shared" si="8"/>
        <v>0</v>
      </c>
      <c r="AY54" s="71">
        <f t="shared" si="10"/>
        <v>0</v>
      </c>
      <c r="AZ54" s="66"/>
      <c r="BA54" s="66"/>
      <c r="BB54" s="66"/>
      <c r="BC54" s="66"/>
      <c r="BD54" s="66"/>
      <c r="BE54" s="66"/>
      <c r="BF54" s="66"/>
      <c r="BG54" s="66"/>
      <c r="BH54" s="66"/>
      <c r="BI54" s="66"/>
      <c r="BJ54" s="66"/>
      <c r="BK54" s="66"/>
    </row>
    <row r="55" spans="1:63" x14ac:dyDescent="0.25">
      <c r="A55" s="64" t="s">
        <v>158</v>
      </c>
      <c r="B55" s="64"/>
      <c r="C55" s="64"/>
      <c r="D55" s="64"/>
      <c r="E55" s="96"/>
      <c r="F55" s="64"/>
      <c r="G55" s="64"/>
      <c r="H55" s="64"/>
      <c r="I55" s="96"/>
      <c r="J55" s="64"/>
      <c r="K55" s="64"/>
      <c r="L55" s="64"/>
      <c r="M55" s="96"/>
      <c r="N55" s="64"/>
      <c r="O55" s="64"/>
      <c r="P55" s="64"/>
      <c r="Q55" s="96"/>
      <c r="R55" s="90">
        <f t="shared" si="7"/>
        <v>0</v>
      </c>
      <c r="S55" s="71">
        <f t="shared" si="9"/>
        <v>0</v>
      </c>
      <c r="T55" s="89"/>
      <c r="U55" s="89"/>
      <c r="V55" s="89"/>
      <c r="W55" s="89"/>
      <c r="X55" s="89"/>
      <c r="Y55" s="66"/>
      <c r="Z55" s="66"/>
      <c r="AA55" s="66"/>
      <c r="AB55" s="66"/>
      <c r="AC55" s="66"/>
      <c r="AD55" s="66"/>
      <c r="AE55" s="66"/>
      <c r="AG55" s="64" t="s">
        <v>158</v>
      </c>
      <c r="AH55" s="64"/>
      <c r="AI55" s="64"/>
      <c r="AJ55" s="64"/>
      <c r="AK55" s="96"/>
      <c r="AL55" s="64"/>
      <c r="AM55" s="64"/>
      <c r="AN55" s="64"/>
      <c r="AO55" s="96"/>
      <c r="AP55" s="64"/>
      <c r="AQ55" s="64"/>
      <c r="AR55" s="64"/>
      <c r="AS55" s="96"/>
      <c r="AT55" s="64"/>
      <c r="AU55" s="64"/>
      <c r="AV55" s="64"/>
      <c r="AW55" s="96"/>
      <c r="AX55" s="90">
        <f t="shared" si="8"/>
        <v>0</v>
      </c>
      <c r="AY55" s="71">
        <f t="shared" si="10"/>
        <v>0</v>
      </c>
      <c r="AZ55" s="66"/>
      <c r="BA55" s="66"/>
      <c r="BB55" s="66"/>
      <c r="BC55" s="66"/>
      <c r="BD55" s="66"/>
      <c r="BE55" s="66"/>
      <c r="BF55" s="66"/>
      <c r="BG55" s="66"/>
      <c r="BH55" s="66"/>
      <c r="BI55" s="66"/>
      <c r="BJ55" s="66"/>
      <c r="BK55" s="66"/>
    </row>
    <row r="56" spans="1:63" x14ac:dyDescent="0.25">
      <c r="A56" s="64" t="s">
        <v>159</v>
      </c>
      <c r="B56" s="64"/>
      <c r="C56" s="64"/>
      <c r="D56" s="64"/>
      <c r="E56" s="96"/>
      <c r="F56" s="64"/>
      <c r="G56" s="64"/>
      <c r="H56" s="64"/>
      <c r="I56" s="96"/>
      <c r="J56" s="64"/>
      <c r="K56" s="64"/>
      <c r="L56" s="64"/>
      <c r="M56" s="96"/>
      <c r="N56" s="64"/>
      <c r="O56" s="64"/>
      <c r="P56" s="64"/>
      <c r="Q56" s="96"/>
      <c r="R56" s="90">
        <f t="shared" si="7"/>
        <v>0</v>
      </c>
      <c r="S56" s="71">
        <f t="shared" si="9"/>
        <v>0</v>
      </c>
      <c r="T56" s="89"/>
      <c r="U56" s="89"/>
      <c r="V56" s="89"/>
      <c r="W56" s="89"/>
      <c r="X56" s="89"/>
      <c r="Y56" s="66"/>
      <c r="Z56" s="66"/>
      <c r="AA56" s="66"/>
      <c r="AB56" s="66"/>
      <c r="AC56" s="66"/>
      <c r="AD56" s="66"/>
      <c r="AE56" s="66"/>
      <c r="AG56" s="64" t="s">
        <v>159</v>
      </c>
      <c r="AH56" s="64"/>
      <c r="AI56" s="64"/>
      <c r="AJ56" s="64"/>
      <c r="AK56" s="96"/>
      <c r="AL56" s="64"/>
      <c r="AM56" s="64"/>
      <c r="AN56" s="64"/>
      <c r="AO56" s="96"/>
      <c r="AP56" s="64"/>
      <c r="AQ56" s="64"/>
      <c r="AR56" s="64"/>
      <c r="AS56" s="96"/>
      <c r="AT56" s="64"/>
      <c r="AU56" s="64"/>
      <c r="AV56" s="64"/>
      <c r="AW56" s="96"/>
      <c r="AX56" s="90">
        <f t="shared" si="8"/>
        <v>0</v>
      </c>
      <c r="AY56" s="71">
        <f t="shared" si="10"/>
        <v>0</v>
      </c>
      <c r="AZ56" s="66"/>
      <c r="BA56" s="66"/>
      <c r="BB56" s="66"/>
      <c r="BC56" s="66"/>
      <c r="BD56" s="66"/>
      <c r="BE56" s="66"/>
      <c r="BF56" s="66"/>
      <c r="BG56" s="66"/>
      <c r="BH56" s="66"/>
      <c r="BI56" s="66"/>
      <c r="BJ56" s="66"/>
      <c r="BK56" s="66"/>
    </row>
    <row r="57" spans="1:63" x14ac:dyDescent="0.25">
      <c r="A57" s="64" t="s">
        <v>160</v>
      </c>
      <c r="B57" s="64"/>
      <c r="C57" s="64"/>
      <c r="D57" s="64"/>
      <c r="E57" s="96"/>
      <c r="F57" s="64"/>
      <c r="G57" s="64"/>
      <c r="H57" s="64"/>
      <c r="I57" s="96"/>
      <c r="J57" s="64"/>
      <c r="K57" s="64"/>
      <c r="L57" s="64"/>
      <c r="M57" s="96"/>
      <c r="N57" s="64"/>
      <c r="O57" s="64"/>
      <c r="P57" s="64"/>
      <c r="Q57" s="96"/>
      <c r="R57" s="90">
        <f t="shared" si="7"/>
        <v>0</v>
      </c>
      <c r="S57" s="71">
        <f t="shared" si="9"/>
        <v>0</v>
      </c>
      <c r="T57" s="89"/>
      <c r="U57" s="89"/>
      <c r="V57" s="89"/>
      <c r="W57" s="89"/>
      <c r="X57" s="89"/>
      <c r="Y57" s="66"/>
      <c r="Z57" s="66"/>
      <c r="AA57" s="66"/>
      <c r="AB57" s="66"/>
      <c r="AC57" s="66"/>
      <c r="AD57" s="66"/>
      <c r="AE57" s="66"/>
      <c r="AG57" s="64" t="s">
        <v>160</v>
      </c>
      <c r="AH57" s="64"/>
      <c r="AI57" s="64"/>
      <c r="AJ57" s="64"/>
      <c r="AK57" s="96"/>
      <c r="AL57" s="64"/>
      <c r="AM57" s="64"/>
      <c r="AN57" s="64"/>
      <c r="AO57" s="96"/>
      <c r="AP57" s="64"/>
      <c r="AQ57" s="64"/>
      <c r="AR57" s="64"/>
      <c r="AS57" s="96"/>
      <c r="AT57" s="64"/>
      <c r="AU57" s="64"/>
      <c r="AV57" s="64"/>
      <c r="AW57" s="96"/>
      <c r="AX57" s="90">
        <f t="shared" si="8"/>
        <v>0</v>
      </c>
      <c r="AY57" s="71">
        <f t="shared" si="10"/>
        <v>0</v>
      </c>
      <c r="AZ57" s="66"/>
      <c r="BA57" s="66"/>
      <c r="BB57" s="66"/>
      <c r="BC57" s="66"/>
      <c r="BD57" s="66"/>
      <c r="BE57" s="66"/>
      <c r="BF57" s="66"/>
      <c r="BG57" s="66"/>
      <c r="BH57" s="66"/>
      <c r="BI57" s="66"/>
      <c r="BJ57" s="66"/>
      <c r="BK57" s="66"/>
    </row>
    <row r="58" spans="1:63" x14ac:dyDescent="0.25">
      <c r="A58" s="68" t="s">
        <v>161</v>
      </c>
      <c r="B58" s="65">
        <f t="shared" ref="B58:Q58" si="11">SUM(B37:B57)</f>
        <v>0</v>
      </c>
      <c r="C58" s="65">
        <f t="shared" si="11"/>
        <v>0</v>
      </c>
      <c r="D58" s="65">
        <f t="shared" si="11"/>
        <v>0</v>
      </c>
      <c r="E58" s="97">
        <f t="shared" si="11"/>
        <v>0</v>
      </c>
      <c r="F58" s="65">
        <f t="shared" si="11"/>
        <v>0</v>
      </c>
      <c r="G58" s="65">
        <f t="shared" si="11"/>
        <v>0</v>
      </c>
      <c r="H58" s="65">
        <f t="shared" si="11"/>
        <v>0</v>
      </c>
      <c r="I58" s="97">
        <f t="shared" si="11"/>
        <v>0</v>
      </c>
      <c r="J58" s="65">
        <f t="shared" si="11"/>
        <v>0</v>
      </c>
      <c r="K58" s="65">
        <f t="shared" si="11"/>
        <v>0</v>
      </c>
      <c r="L58" s="65">
        <f t="shared" si="11"/>
        <v>0</v>
      </c>
      <c r="M58" s="97">
        <f t="shared" si="11"/>
        <v>0</v>
      </c>
      <c r="N58" s="65">
        <f t="shared" si="11"/>
        <v>0</v>
      </c>
      <c r="O58" s="65">
        <f t="shared" si="11"/>
        <v>0</v>
      </c>
      <c r="P58" s="65">
        <f t="shared" si="11"/>
        <v>0</v>
      </c>
      <c r="Q58" s="97">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161</v>
      </c>
      <c r="AH58" s="65">
        <f t="shared" ref="AH58:AW58" si="13">SUM(AH37:AH57)</f>
        <v>0</v>
      </c>
      <c r="AI58" s="65">
        <f t="shared" si="13"/>
        <v>0</v>
      </c>
      <c r="AJ58" s="65">
        <f t="shared" si="13"/>
        <v>0</v>
      </c>
      <c r="AK58" s="97">
        <f t="shared" si="13"/>
        <v>0</v>
      </c>
      <c r="AL58" s="65">
        <f t="shared" si="13"/>
        <v>0</v>
      </c>
      <c r="AM58" s="65">
        <f t="shared" si="13"/>
        <v>0</v>
      </c>
      <c r="AN58" s="65">
        <f t="shared" si="13"/>
        <v>0</v>
      </c>
      <c r="AO58" s="97">
        <f t="shared" si="13"/>
        <v>0</v>
      </c>
      <c r="AP58" s="65">
        <f t="shared" si="13"/>
        <v>0</v>
      </c>
      <c r="AQ58" s="65">
        <f t="shared" si="13"/>
        <v>0</v>
      </c>
      <c r="AR58" s="65">
        <f t="shared" si="13"/>
        <v>0</v>
      </c>
      <c r="AS58" s="97">
        <f t="shared" si="13"/>
        <v>0</v>
      </c>
      <c r="AT58" s="65">
        <f t="shared" si="13"/>
        <v>0</v>
      </c>
      <c r="AU58" s="65">
        <f t="shared" si="13"/>
        <v>0</v>
      </c>
      <c r="AV58" s="65">
        <f t="shared" si="13"/>
        <v>0</v>
      </c>
      <c r="AW58" s="97">
        <f t="shared" si="13"/>
        <v>0</v>
      </c>
      <c r="AX58" s="91">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purl.org/dc/terms/"/>
    <ds:schemaRef ds:uri="http://schemas.microsoft.com/office/infopath/2007/PartnerControls"/>
    <ds:schemaRef ds:uri="http://schemas.microsoft.com/office/2006/documentManagement/types"/>
    <ds:schemaRef ds:uri="fe9e2b3d-4c1d-4923-bca8-f2013ad4d455"/>
    <ds:schemaRef ds:uri="http://schemas.microsoft.com/office/2006/metadata/properties"/>
    <ds:schemaRef ds:uri="http://purl.org/dc/elements/1.1/"/>
    <ds:schemaRef ds:uri="http://schemas.openxmlformats.org/package/2006/metadata/core-properties"/>
    <ds:schemaRef ds:uri="bea38547-d34c-4dfd-b958-4ddc302b48d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Metas 1 Orientacion y asesoría</vt:lpstr>
      <vt:lpstr>Metas 2 Representacion juridica</vt:lpstr>
      <vt:lpstr>Metas 4 Ruta integral</vt:lpstr>
      <vt:lpstr>Meta5 Seguimiento RutaIntegral</vt:lpstr>
      <vt:lpstr>Meta 6 URI</vt:lpstr>
      <vt:lpstr>Meta 8 Ini_Regulatoria</vt:lpstr>
      <vt:lpstr>Indicadores PA</vt:lpstr>
      <vt:lpstr>Hoja1</vt:lpstr>
      <vt:lpstr>Territorialización PA</vt:lpstr>
      <vt:lpstr>Control de Cambios</vt:lpstr>
      <vt:lpstr>LISTAS</vt:lpstr>
      <vt:lpstr>'Meta 6 URI'!Área_de_impresión</vt:lpstr>
      <vt:lpstr>'Meta 8 Ini_Regulatoria'!Área_de_impresión</vt:lpstr>
      <vt:lpstr>'Meta5 Seguimiento RutaIntegral'!Área_de_impresión</vt:lpstr>
      <vt:lpstr>'Metas 1 Orientacion y asesoría'!Área_de_impresión</vt:lpstr>
      <vt:lpstr>'Metas 2 Representacion juridica'!Área_de_impresión</vt:lpstr>
      <vt:lpstr>'Metas 4 Ruta integral'!Área_de_impresión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Jorge Javier Vidal Ortiz</cp:lastModifiedBy>
  <cp:revision/>
  <cp:lastPrinted>2024-02-08T16:08:33Z</cp:lastPrinted>
  <dcterms:created xsi:type="dcterms:W3CDTF">2011-04-26T22:16:52Z</dcterms:created>
  <dcterms:modified xsi:type="dcterms:W3CDTF">2024-02-16T20:50:44Z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