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hidePivotFieldList="1" defaultThemeVersion="166925"/>
  <mc:AlternateContent xmlns:mc="http://schemas.openxmlformats.org/markup-compatibility/2006">
    <mc:Choice Requires="x15">
      <x15ac:absPath xmlns:x15ac="http://schemas.microsoft.com/office/spreadsheetml/2010/11/ac" url="C:\Users\ASUS\Downloads\GdeR\"/>
    </mc:Choice>
  </mc:AlternateContent>
  <xr:revisionPtr revIDLastSave="0" documentId="13_ncr:1_{975C4369-6571-4F90-9904-468B64279FC6}" xr6:coauthVersionLast="47" xr6:coauthVersionMax="47" xr10:uidLastSave="{00000000-0000-0000-0000-000000000000}"/>
  <workbookProtection workbookAlgorithmName="SHA-512" workbookHashValue="ErisbowlJUUfCYsTEXQGY/KQT3b8LXyTbIYFBLMr8p12WLFYUgBfEgMwd0QMN5b5HInFDnoqLbh+18ljMoRLYg==" workbookSaltValue="yli9LNY2ke/88RJ9byfgmQ==" workbookSpinCount="100000" lockStructure="1"/>
  <bookViews>
    <workbookView xWindow="-98" yWindow="-98" windowWidth="21795" windowHeight="12975" xr2:uid="{6D825E27-DA0E-4317-BC29-2CC937F31303}"/>
  </bookViews>
  <sheets>
    <sheet name="Análisis_Inicial" sheetId="2" r:id="rId1"/>
    <sheet name="Asoc_Corrup" sheetId="11" r:id="rId2"/>
    <sheet name="Eval_Controles" sheetId="7" r:id="rId3"/>
    <sheet name="Inventario" sheetId="14" state="hidden" r:id="rId4"/>
    <sheet name="Desplegables" sheetId="4" state="hidden" r:id="rId5"/>
  </sheets>
  <externalReferences>
    <externalReference r:id="rId6"/>
    <externalReference r:id="rId7"/>
  </externalReferences>
  <definedNames>
    <definedName name="_xlnm._FilterDatabase" localSheetId="0" hidden="1">Análisis_Inicial!$F$10:$S$58</definedName>
    <definedName name="_xlnm._FilterDatabase" localSheetId="1" hidden="1">Asoc_Corrup!$B$9:$AA$24</definedName>
    <definedName name="_xlnm._FilterDatabase" localSheetId="2" hidden="1">Eval_Controles!$A$9:$BD$101</definedName>
    <definedName name="EJE">[1]Lista_Desplegable!$E$2:$E$4</definedName>
    <definedName name="EJECUCION">[2]Lista_Desplegable!$F$2:$F$4</definedName>
    <definedName name="FORMALIZADO">[2]Lista_Desplegable!$B$19:$B$20</definedName>
    <definedName name="RES">[1]Lista_Desplegable!$A$2:$A$3</definedName>
    <definedName name="RESPONSABLE">[2]Lista_Desplegable!$B$5:$B$6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7" i="7" l="1"/>
  <c r="AJ17" i="7"/>
  <c r="AH17" i="7"/>
  <c r="AF17" i="7"/>
  <c r="AD17" i="7"/>
  <c r="AB17" i="7"/>
  <c r="Z17" i="7"/>
  <c r="X17" i="7"/>
  <c r="V17" i="7"/>
  <c r="AF18" i="7"/>
  <c r="D25" i="14"/>
  <c r="C25" i="14"/>
  <c r="V32" i="7"/>
  <c r="X32" i="7"/>
  <c r="Z32" i="7"/>
  <c r="AB32" i="7"/>
  <c r="AD32" i="7"/>
  <c r="V33" i="7"/>
  <c r="X33" i="7"/>
  <c r="Z33" i="7"/>
  <c r="AB33" i="7"/>
  <c r="AD33" i="7"/>
  <c r="AF33" i="7"/>
  <c r="AF32" i="7"/>
  <c r="AH32" i="7"/>
  <c r="AJ32" i="7"/>
  <c r="AL32" i="7"/>
  <c r="AH33" i="7"/>
  <c r="AJ33" i="7"/>
  <c r="AL33" i="7"/>
  <c r="V34" i="7"/>
  <c r="V35" i="7"/>
  <c r="V36" i="7"/>
  <c r="V37" i="7"/>
  <c r="V38" i="7"/>
  <c r="V39" i="7"/>
  <c r="V40" i="7"/>
  <c r="V41" i="7"/>
  <c r="V42" i="7"/>
  <c r="V43" i="7"/>
  <c r="V44" i="7"/>
  <c r="V45" i="7"/>
  <c r="V46" i="7"/>
  <c r="V47" i="7"/>
  <c r="V48" i="7"/>
  <c r="V49" i="7"/>
  <c r="V50" i="7"/>
  <c r="V51" i="7"/>
  <c r="V52" i="7"/>
  <c r="V24" i="7"/>
  <c r="X24" i="7"/>
  <c r="Z24" i="7"/>
  <c r="AB24" i="7"/>
  <c r="AD24" i="7"/>
  <c r="AF24" i="7"/>
  <c r="AH24" i="7"/>
  <c r="AJ24" i="7"/>
  <c r="AL24" i="7"/>
  <c r="AM17" i="7" l="1"/>
  <c r="AN17" i="7" s="1"/>
  <c r="AM32" i="7"/>
  <c r="AN32" i="7" s="1"/>
  <c r="AV32" i="7" s="1"/>
  <c r="AM24" i="7"/>
  <c r="AN24" i="7" s="1"/>
  <c r="AV24" i="7" s="1"/>
  <c r="AM33" i="7"/>
  <c r="AN33" i="7" s="1"/>
  <c r="AV33" i="7" s="1"/>
  <c r="AR10" i="7"/>
  <c r="V11" i="7"/>
  <c r="X11" i="7"/>
  <c r="Z11" i="7"/>
  <c r="AB11" i="7"/>
  <c r="AD11" i="7"/>
  <c r="AF11" i="7"/>
  <c r="AH11" i="7"/>
  <c r="AJ11" i="7"/>
  <c r="AL11" i="7"/>
  <c r="AR11" i="7"/>
  <c r="V12" i="7"/>
  <c r="X12" i="7"/>
  <c r="Z12" i="7"/>
  <c r="AB12" i="7"/>
  <c r="AD12" i="7"/>
  <c r="AF12" i="7"/>
  <c r="AH12" i="7"/>
  <c r="AJ12" i="7"/>
  <c r="AL12" i="7"/>
  <c r="AR12" i="7"/>
  <c r="V13" i="7"/>
  <c r="X13" i="7"/>
  <c r="Z13" i="7"/>
  <c r="AB13" i="7"/>
  <c r="AD13" i="7"/>
  <c r="AF13" i="7"/>
  <c r="AH13" i="7"/>
  <c r="AJ13" i="7"/>
  <c r="AL13" i="7"/>
  <c r="AR13" i="7"/>
  <c r="V14" i="7"/>
  <c r="X14" i="7"/>
  <c r="Z14" i="7"/>
  <c r="AB14" i="7"/>
  <c r="AD14" i="7"/>
  <c r="AF14" i="7"/>
  <c r="AH14" i="7"/>
  <c r="AJ14" i="7"/>
  <c r="AL14" i="7"/>
  <c r="AR14" i="7"/>
  <c r="V15" i="7"/>
  <c r="X15" i="7"/>
  <c r="Z15" i="7"/>
  <c r="AB15" i="7"/>
  <c r="AD15" i="7"/>
  <c r="AF15" i="7"/>
  <c r="AH15" i="7"/>
  <c r="AJ15" i="7"/>
  <c r="AL15" i="7"/>
  <c r="AR15" i="7"/>
  <c r="V16" i="7"/>
  <c r="X16" i="7"/>
  <c r="Z16" i="7"/>
  <c r="AB16" i="7"/>
  <c r="AD16" i="7"/>
  <c r="AF16" i="7"/>
  <c r="AH16" i="7"/>
  <c r="AJ16" i="7"/>
  <c r="AL16" i="7"/>
  <c r="AR16" i="7"/>
  <c r="AR17" i="7"/>
  <c r="V18" i="7"/>
  <c r="X18" i="7"/>
  <c r="Z18" i="7"/>
  <c r="AB18" i="7"/>
  <c r="AD18" i="7"/>
  <c r="AH18" i="7"/>
  <c r="AJ18" i="7"/>
  <c r="AL18" i="7"/>
  <c r="AR18" i="7"/>
  <c r="V19" i="7"/>
  <c r="X19" i="7"/>
  <c r="Z19" i="7"/>
  <c r="AB19" i="7"/>
  <c r="AD19" i="7"/>
  <c r="AF19" i="7"/>
  <c r="AH19" i="7"/>
  <c r="AJ19" i="7"/>
  <c r="AL19" i="7"/>
  <c r="AR19" i="7"/>
  <c r="V20" i="7"/>
  <c r="X20" i="7"/>
  <c r="Z20" i="7"/>
  <c r="AB20" i="7"/>
  <c r="AD20" i="7"/>
  <c r="AF20" i="7"/>
  <c r="AH20" i="7"/>
  <c r="AJ20" i="7"/>
  <c r="AL20" i="7"/>
  <c r="AR20" i="7"/>
  <c r="V21" i="7"/>
  <c r="X21" i="7"/>
  <c r="Z21" i="7"/>
  <c r="AB21" i="7"/>
  <c r="AD21" i="7"/>
  <c r="AF21" i="7"/>
  <c r="AH21" i="7"/>
  <c r="AJ21" i="7"/>
  <c r="AL21" i="7"/>
  <c r="AR21" i="7"/>
  <c r="V22" i="7"/>
  <c r="X22" i="7"/>
  <c r="Z22" i="7"/>
  <c r="AB22" i="7"/>
  <c r="AD22" i="7"/>
  <c r="AF22" i="7"/>
  <c r="AH22" i="7"/>
  <c r="AJ22" i="7"/>
  <c r="AL22" i="7"/>
  <c r="AR22" i="7"/>
  <c r="V23" i="7"/>
  <c r="X23" i="7"/>
  <c r="Z23" i="7"/>
  <c r="AB23" i="7"/>
  <c r="AD23" i="7"/>
  <c r="AF23" i="7"/>
  <c r="AH23" i="7"/>
  <c r="AJ23" i="7"/>
  <c r="AL23" i="7"/>
  <c r="AR23" i="7"/>
  <c r="AR24" i="7"/>
  <c r="V25" i="7"/>
  <c r="X25" i="7"/>
  <c r="Z25" i="7"/>
  <c r="AB25" i="7"/>
  <c r="AD25" i="7"/>
  <c r="AF25" i="7"/>
  <c r="AH25" i="7"/>
  <c r="AJ25" i="7"/>
  <c r="AL25" i="7"/>
  <c r="AR25" i="7"/>
  <c r="V26" i="7"/>
  <c r="X26" i="7"/>
  <c r="Z26" i="7"/>
  <c r="AB26" i="7"/>
  <c r="AD26" i="7"/>
  <c r="AF26" i="7"/>
  <c r="AH26" i="7"/>
  <c r="AJ26" i="7"/>
  <c r="AL26" i="7"/>
  <c r="AR26" i="7"/>
  <c r="V27" i="7"/>
  <c r="X27" i="7"/>
  <c r="Z27" i="7"/>
  <c r="AB27" i="7"/>
  <c r="AD27" i="7"/>
  <c r="AF27" i="7"/>
  <c r="AH27" i="7"/>
  <c r="AJ27" i="7"/>
  <c r="AL27" i="7"/>
  <c r="AR27" i="7"/>
  <c r="V28" i="7"/>
  <c r="X28" i="7"/>
  <c r="Z28" i="7"/>
  <c r="AB28" i="7"/>
  <c r="AD28" i="7"/>
  <c r="AF28" i="7"/>
  <c r="AH28" i="7"/>
  <c r="AJ28" i="7"/>
  <c r="AL28" i="7"/>
  <c r="AR28" i="7"/>
  <c r="V29" i="7"/>
  <c r="X29" i="7"/>
  <c r="Z29" i="7"/>
  <c r="AB29" i="7"/>
  <c r="AD29" i="7"/>
  <c r="AF29" i="7"/>
  <c r="AH29" i="7"/>
  <c r="AJ29" i="7"/>
  <c r="AL29" i="7"/>
  <c r="AR29" i="7"/>
  <c r="V30" i="7"/>
  <c r="X30" i="7"/>
  <c r="Z30" i="7"/>
  <c r="AB30" i="7"/>
  <c r="AD30" i="7"/>
  <c r="AF30" i="7"/>
  <c r="AH30" i="7"/>
  <c r="AJ30" i="7"/>
  <c r="AL30" i="7"/>
  <c r="AR30" i="7"/>
  <c r="V31" i="7"/>
  <c r="X31" i="7"/>
  <c r="Z31" i="7"/>
  <c r="AB31" i="7"/>
  <c r="AD31" i="7"/>
  <c r="AF31" i="7"/>
  <c r="AH31" i="7"/>
  <c r="AJ31" i="7"/>
  <c r="AL31" i="7"/>
  <c r="AR31" i="7"/>
  <c r="AR32" i="7"/>
  <c r="AR33" i="7"/>
  <c r="X34" i="7"/>
  <c r="Z34" i="7"/>
  <c r="AB34" i="7"/>
  <c r="AD34" i="7"/>
  <c r="AF34" i="7"/>
  <c r="AH34" i="7"/>
  <c r="AJ34" i="7"/>
  <c r="AL34" i="7"/>
  <c r="AR34" i="7"/>
  <c r="X35" i="7"/>
  <c r="Z35" i="7"/>
  <c r="AB35" i="7"/>
  <c r="AD35" i="7"/>
  <c r="AF35" i="7"/>
  <c r="AH35" i="7"/>
  <c r="AJ35" i="7"/>
  <c r="AL35" i="7"/>
  <c r="AR35" i="7"/>
  <c r="X36" i="7"/>
  <c r="Z36" i="7"/>
  <c r="AB36" i="7"/>
  <c r="AD36" i="7"/>
  <c r="AF36" i="7"/>
  <c r="AH36" i="7"/>
  <c r="AJ36" i="7"/>
  <c r="AL36" i="7"/>
  <c r="AR36" i="7"/>
  <c r="X37" i="7"/>
  <c r="Z37" i="7"/>
  <c r="AB37" i="7"/>
  <c r="AD37" i="7"/>
  <c r="AF37" i="7"/>
  <c r="AH37" i="7"/>
  <c r="AJ37" i="7"/>
  <c r="AL37" i="7"/>
  <c r="AR37" i="7"/>
  <c r="X38" i="7"/>
  <c r="Z38" i="7"/>
  <c r="AB38" i="7"/>
  <c r="AD38" i="7"/>
  <c r="AF38" i="7"/>
  <c r="AH38" i="7"/>
  <c r="AJ38" i="7"/>
  <c r="AL38" i="7"/>
  <c r="AR38" i="7"/>
  <c r="X39" i="7"/>
  <c r="Z39" i="7"/>
  <c r="AB39" i="7"/>
  <c r="AD39" i="7"/>
  <c r="AF39" i="7"/>
  <c r="AH39" i="7"/>
  <c r="AJ39" i="7"/>
  <c r="AL39" i="7"/>
  <c r="AR39" i="7"/>
  <c r="X40" i="7"/>
  <c r="Z40" i="7"/>
  <c r="AB40" i="7"/>
  <c r="AD40" i="7"/>
  <c r="AF40" i="7"/>
  <c r="AH40" i="7"/>
  <c r="AJ40" i="7"/>
  <c r="AL40" i="7"/>
  <c r="AR40" i="7"/>
  <c r="X41" i="7"/>
  <c r="Z41" i="7"/>
  <c r="AB41" i="7"/>
  <c r="AD41" i="7"/>
  <c r="AF41" i="7"/>
  <c r="AH41" i="7"/>
  <c r="AJ41" i="7"/>
  <c r="AL41" i="7"/>
  <c r="AR41" i="7"/>
  <c r="X42" i="7"/>
  <c r="Z42" i="7"/>
  <c r="AB42" i="7"/>
  <c r="AD42" i="7"/>
  <c r="AF42" i="7"/>
  <c r="AH42" i="7"/>
  <c r="AJ42" i="7"/>
  <c r="AL42" i="7"/>
  <c r="AR42" i="7"/>
  <c r="X43" i="7"/>
  <c r="Z43" i="7"/>
  <c r="AB43" i="7"/>
  <c r="AD43" i="7"/>
  <c r="AF43" i="7"/>
  <c r="AH43" i="7"/>
  <c r="AJ43" i="7"/>
  <c r="AL43" i="7"/>
  <c r="AR43" i="7"/>
  <c r="X44" i="7"/>
  <c r="Z44" i="7"/>
  <c r="AB44" i="7"/>
  <c r="AD44" i="7"/>
  <c r="AF44" i="7"/>
  <c r="AH44" i="7"/>
  <c r="AJ44" i="7"/>
  <c r="AL44" i="7"/>
  <c r="AR44" i="7"/>
  <c r="X45" i="7"/>
  <c r="Z45" i="7"/>
  <c r="AB45" i="7"/>
  <c r="AD45" i="7"/>
  <c r="AF45" i="7"/>
  <c r="AH45" i="7"/>
  <c r="AJ45" i="7"/>
  <c r="AL45" i="7"/>
  <c r="AR45" i="7"/>
  <c r="X46" i="7"/>
  <c r="Z46" i="7"/>
  <c r="AB46" i="7"/>
  <c r="AD46" i="7"/>
  <c r="AF46" i="7"/>
  <c r="AH46" i="7"/>
  <c r="AJ46" i="7"/>
  <c r="AL46" i="7"/>
  <c r="AR46" i="7"/>
  <c r="X47" i="7"/>
  <c r="Z47" i="7"/>
  <c r="AB47" i="7"/>
  <c r="AD47" i="7"/>
  <c r="AF47" i="7"/>
  <c r="AH47" i="7"/>
  <c r="AJ47" i="7"/>
  <c r="AL47" i="7"/>
  <c r="AR47" i="7"/>
  <c r="X48" i="7"/>
  <c r="Z48" i="7"/>
  <c r="AB48" i="7"/>
  <c r="AD48" i="7"/>
  <c r="AF48" i="7"/>
  <c r="AH48" i="7"/>
  <c r="AJ48" i="7"/>
  <c r="AL48" i="7"/>
  <c r="AR48" i="7"/>
  <c r="X49" i="7"/>
  <c r="Z49" i="7"/>
  <c r="AB49" i="7"/>
  <c r="AD49" i="7"/>
  <c r="AF49" i="7"/>
  <c r="AH49" i="7"/>
  <c r="AJ49" i="7"/>
  <c r="AL49" i="7"/>
  <c r="AR49" i="7"/>
  <c r="X50" i="7"/>
  <c r="Z50" i="7"/>
  <c r="AB50" i="7"/>
  <c r="AD50" i="7"/>
  <c r="AF50" i="7"/>
  <c r="AH50" i="7"/>
  <c r="AJ50" i="7"/>
  <c r="AL50" i="7"/>
  <c r="AR50" i="7"/>
  <c r="X51" i="7"/>
  <c r="Z51" i="7"/>
  <c r="AB51" i="7"/>
  <c r="AD51" i="7"/>
  <c r="AF51" i="7"/>
  <c r="AH51" i="7"/>
  <c r="AJ51" i="7"/>
  <c r="AL51" i="7"/>
  <c r="AR51" i="7"/>
  <c r="X52" i="7"/>
  <c r="Z52" i="7"/>
  <c r="AB52" i="7"/>
  <c r="AD52" i="7"/>
  <c r="AF52" i="7"/>
  <c r="AH52" i="7"/>
  <c r="AJ52" i="7"/>
  <c r="AL52" i="7"/>
  <c r="AR52" i="7"/>
  <c r="V53" i="7"/>
  <c r="X53" i="7"/>
  <c r="Z53" i="7"/>
  <c r="AB53" i="7"/>
  <c r="AD53" i="7"/>
  <c r="AF53" i="7"/>
  <c r="AH53" i="7"/>
  <c r="AJ53" i="7"/>
  <c r="AL53" i="7"/>
  <c r="AR53" i="7"/>
  <c r="V54" i="7"/>
  <c r="X54" i="7"/>
  <c r="Z54" i="7"/>
  <c r="AB54" i="7"/>
  <c r="AD54" i="7"/>
  <c r="AF54" i="7"/>
  <c r="AH54" i="7"/>
  <c r="AJ54" i="7"/>
  <c r="AL54" i="7"/>
  <c r="AR54" i="7"/>
  <c r="V55" i="7"/>
  <c r="X55" i="7"/>
  <c r="Z55" i="7"/>
  <c r="AB55" i="7"/>
  <c r="AD55" i="7"/>
  <c r="AF55" i="7"/>
  <c r="AH55" i="7"/>
  <c r="AJ55" i="7"/>
  <c r="AL55" i="7"/>
  <c r="AR55" i="7"/>
  <c r="V56" i="7"/>
  <c r="X56" i="7"/>
  <c r="Z56" i="7"/>
  <c r="AB56" i="7"/>
  <c r="AD56" i="7"/>
  <c r="AF56" i="7"/>
  <c r="AH56" i="7"/>
  <c r="AJ56" i="7"/>
  <c r="AL56" i="7"/>
  <c r="AR56" i="7"/>
  <c r="V57" i="7"/>
  <c r="X57" i="7"/>
  <c r="Z57" i="7"/>
  <c r="AB57" i="7"/>
  <c r="AD57" i="7"/>
  <c r="AF57" i="7"/>
  <c r="AH57" i="7"/>
  <c r="AJ57" i="7"/>
  <c r="AL57" i="7"/>
  <c r="AR57" i="7"/>
  <c r="V58" i="7"/>
  <c r="X58" i="7"/>
  <c r="Z58" i="7"/>
  <c r="AB58" i="7"/>
  <c r="AD58" i="7"/>
  <c r="AF58" i="7"/>
  <c r="AH58" i="7"/>
  <c r="AJ58" i="7"/>
  <c r="AL58" i="7"/>
  <c r="AR58" i="7"/>
  <c r="V59" i="7"/>
  <c r="X59" i="7"/>
  <c r="Z59" i="7"/>
  <c r="AB59" i="7"/>
  <c r="AD59" i="7"/>
  <c r="AF59" i="7"/>
  <c r="AH59" i="7"/>
  <c r="AJ59" i="7"/>
  <c r="AL59" i="7"/>
  <c r="AR59" i="7"/>
  <c r="V60" i="7"/>
  <c r="X60" i="7"/>
  <c r="Z60" i="7"/>
  <c r="AB60" i="7"/>
  <c r="AD60" i="7"/>
  <c r="AF60" i="7"/>
  <c r="AH60" i="7"/>
  <c r="AJ60" i="7"/>
  <c r="AL60" i="7"/>
  <c r="AR60" i="7"/>
  <c r="V61" i="7"/>
  <c r="X61" i="7"/>
  <c r="Z61" i="7"/>
  <c r="AB61" i="7"/>
  <c r="AD61" i="7"/>
  <c r="AF61" i="7"/>
  <c r="AH61" i="7"/>
  <c r="AJ61" i="7"/>
  <c r="AL61" i="7"/>
  <c r="AR61" i="7"/>
  <c r="V62" i="7"/>
  <c r="X62" i="7"/>
  <c r="Z62" i="7"/>
  <c r="AB62" i="7"/>
  <c r="AD62" i="7"/>
  <c r="AF62" i="7"/>
  <c r="AH62" i="7"/>
  <c r="AJ62" i="7"/>
  <c r="AL62" i="7"/>
  <c r="AR62" i="7"/>
  <c r="V63" i="7"/>
  <c r="X63" i="7"/>
  <c r="Z63" i="7"/>
  <c r="AB63" i="7"/>
  <c r="AD63" i="7"/>
  <c r="AF63" i="7"/>
  <c r="AH63" i="7"/>
  <c r="AJ63" i="7"/>
  <c r="AL63" i="7"/>
  <c r="AR63" i="7"/>
  <c r="V64" i="7"/>
  <c r="X64" i="7"/>
  <c r="Z64" i="7"/>
  <c r="AB64" i="7"/>
  <c r="AD64" i="7"/>
  <c r="AF64" i="7"/>
  <c r="AH64" i="7"/>
  <c r="AJ64" i="7"/>
  <c r="AL64" i="7"/>
  <c r="AR64" i="7"/>
  <c r="V65" i="7"/>
  <c r="X65" i="7"/>
  <c r="Z65" i="7"/>
  <c r="AB65" i="7"/>
  <c r="AD65" i="7"/>
  <c r="AF65" i="7"/>
  <c r="AH65" i="7"/>
  <c r="AJ65" i="7"/>
  <c r="AL65" i="7"/>
  <c r="AR65" i="7"/>
  <c r="V66" i="7"/>
  <c r="X66" i="7"/>
  <c r="Z66" i="7"/>
  <c r="AB66" i="7"/>
  <c r="AD66" i="7"/>
  <c r="AF66" i="7"/>
  <c r="AH66" i="7"/>
  <c r="AJ66" i="7"/>
  <c r="AL66" i="7"/>
  <c r="AR66" i="7"/>
  <c r="V67" i="7"/>
  <c r="X67" i="7"/>
  <c r="Z67" i="7"/>
  <c r="AB67" i="7"/>
  <c r="AD67" i="7"/>
  <c r="AF67" i="7"/>
  <c r="AH67" i="7"/>
  <c r="AJ67" i="7"/>
  <c r="AL67" i="7"/>
  <c r="AR67" i="7"/>
  <c r="V68" i="7"/>
  <c r="X68" i="7"/>
  <c r="Z68" i="7"/>
  <c r="AB68" i="7"/>
  <c r="AD68" i="7"/>
  <c r="AF68" i="7"/>
  <c r="AH68" i="7"/>
  <c r="AJ68" i="7"/>
  <c r="AL68" i="7"/>
  <c r="AR68" i="7"/>
  <c r="V69" i="7"/>
  <c r="X69" i="7"/>
  <c r="Z69" i="7"/>
  <c r="AB69" i="7"/>
  <c r="AD69" i="7"/>
  <c r="AF69" i="7"/>
  <c r="AH69" i="7"/>
  <c r="AJ69" i="7"/>
  <c r="AL69" i="7"/>
  <c r="AR69" i="7"/>
  <c r="V70" i="7"/>
  <c r="X70" i="7"/>
  <c r="Z70" i="7"/>
  <c r="AB70" i="7"/>
  <c r="AD70" i="7"/>
  <c r="AF70" i="7"/>
  <c r="AH70" i="7"/>
  <c r="AJ70" i="7"/>
  <c r="AL70" i="7"/>
  <c r="AR70" i="7"/>
  <c r="V71" i="7"/>
  <c r="X71" i="7"/>
  <c r="Z71" i="7"/>
  <c r="AB71" i="7"/>
  <c r="AD71" i="7"/>
  <c r="AF71" i="7"/>
  <c r="AH71" i="7"/>
  <c r="AJ71" i="7"/>
  <c r="AL71" i="7"/>
  <c r="AR71" i="7"/>
  <c r="V72" i="7"/>
  <c r="X72" i="7"/>
  <c r="Z72" i="7"/>
  <c r="AB72" i="7"/>
  <c r="AD72" i="7"/>
  <c r="AF72" i="7"/>
  <c r="AH72" i="7"/>
  <c r="AJ72" i="7"/>
  <c r="AL72" i="7"/>
  <c r="AR72" i="7"/>
  <c r="V73" i="7"/>
  <c r="X73" i="7"/>
  <c r="Z73" i="7"/>
  <c r="AB73" i="7"/>
  <c r="AD73" i="7"/>
  <c r="AF73" i="7"/>
  <c r="AH73" i="7"/>
  <c r="AJ73" i="7"/>
  <c r="AL73" i="7"/>
  <c r="AR73" i="7"/>
  <c r="V74" i="7"/>
  <c r="X74" i="7"/>
  <c r="Z74" i="7"/>
  <c r="AB74" i="7"/>
  <c r="AD74" i="7"/>
  <c r="AF74" i="7"/>
  <c r="AH74" i="7"/>
  <c r="AJ74" i="7"/>
  <c r="AL74" i="7"/>
  <c r="AR74" i="7"/>
  <c r="V75" i="7"/>
  <c r="X75" i="7"/>
  <c r="Z75" i="7"/>
  <c r="AB75" i="7"/>
  <c r="AD75" i="7"/>
  <c r="AF75" i="7"/>
  <c r="AH75" i="7"/>
  <c r="AJ75" i="7"/>
  <c r="AL75" i="7"/>
  <c r="AR75" i="7"/>
  <c r="V76" i="7"/>
  <c r="X76" i="7"/>
  <c r="Z76" i="7"/>
  <c r="AB76" i="7"/>
  <c r="AD76" i="7"/>
  <c r="AF76" i="7"/>
  <c r="AH76" i="7"/>
  <c r="AJ76" i="7"/>
  <c r="AL76" i="7"/>
  <c r="AR76" i="7"/>
  <c r="V77" i="7"/>
  <c r="X77" i="7"/>
  <c r="Z77" i="7"/>
  <c r="AB77" i="7"/>
  <c r="AD77" i="7"/>
  <c r="AF77" i="7"/>
  <c r="AH77" i="7"/>
  <c r="AJ77" i="7"/>
  <c r="AL77" i="7"/>
  <c r="AR77" i="7"/>
  <c r="V78" i="7"/>
  <c r="X78" i="7"/>
  <c r="Z78" i="7"/>
  <c r="AB78" i="7"/>
  <c r="AD78" i="7"/>
  <c r="AF78" i="7"/>
  <c r="AH78" i="7"/>
  <c r="AJ78" i="7"/>
  <c r="AL78" i="7"/>
  <c r="AR78" i="7"/>
  <c r="V79" i="7"/>
  <c r="X79" i="7"/>
  <c r="Z79" i="7"/>
  <c r="AB79" i="7"/>
  <c r="AD79" i="7"/>
  <c r="AF79" i="7"/>
  <c r="AH79" i="7"/>
  <c r="AJ79" i="7"/>
  <c r="AL79" i="7"/>
  <c r="AR79" i="7"/>
  <c r="V80" i="7"/>
  <c r="X80" i="7"/>
  <c r="Z80" i="7"/>
  <c r="AB80" i="7"/>
  <c r="AD80" i="7"/>
  <c r="AF80" i="7"/>
  <c r="AH80" i="7"/>
  <c r="AJ80" i="7"/>
  <c r="AL80" i="7"/>
  <c r="AR80" i="7"/>
  <c r="V81" i="7"/>
  <c r="X81" i="7"/>
  <c r="Z81" i="7"/>
  <c r="AB81" i="7"/>
  <c r="AD81" i="7"/>
  <c r="AF81" i="7"/>
  <c r="AH81" i="7"/>
  <c r="AJ81" i="7"/>
  <c r="AL81" i="7"/>
  <c r="AR81" i="7"/>
  <c r="V82" i="7"/>
  <c r="X82" i="7"/>
  <c r="Z82" i="7"/>
  <c r="AB82" i="7"/>
  <c r="AD82" i="7"/>
  <c r="AF82" i="7"/>
  <c r="AH82" i="7"/>
  <c r="AJ82" i="7"/>
  <c r="AL82" i="7"/>
  <c r="AR82" i="7"/>
  <c r="V83" i="7"/>
  <c r="X83" i="7"/>
  <c r="Z83" i="7"/>
  <c r="AB83" i="7"/>
  <c r="AD83" i="7"/>
  <c r="AF83" i="7"/>
  <c r="AH83" i="7"/>
  <c r="AJ83" i="7"/>
  <c r="AL83" i="7"/>
  <c r="AR83" i="7"/>
  <c r="V84" i="7"/>
  <c r="X84" i="7"/>
  <c r="Z84" i="7"/>
  <c r="AB84" i="7"/>
  <c r="AD84" i="7"/>
  <c r="AF84" i="7"/>
  <c r="AH84" i="7"/>
  <c r="AJ84" i="7"/>
  <c r="AL84" i="7"/>
  <c r="AR84" i="7"/>
  <c r="V85" i="7"/>
  <c r="X85" i="7"/>
  <c r="Z85" i="7"/>
  <c r="AB85" i="7"/>
  <c r="AD85" i="7"/>
  <c r="AF85" i="7"/>
  <c r="AH85" i="7"/>
  <c r="AJ85" i="7"/>
  <c r="AL85" i="7"/>
  <c r="AR85" i="7"/>
  <c r="V86" i="7"/>
  <c r="X86" i="7"/>
  <c r="Z86" i="7"/>
  <c r="AB86" i="7"/>
  <c r="AD86" i="7"/>
  <c r="AF86" i="7"/>
  <c r="AH86" i="7"/>
  <c r="AJ86" i="7"/>
  <c r="AL86" i="7"/>
  <c r="AR86" i="7"/>
  <c r="V87" i="7"/>
  <c r="X87" i="7"/>
  <c r="Z87" i="7"/>
  <c r="AB87" i="7"/>
  <c r="AD87" i="7"/>
  <c r="AF87" i="7"/>
  <c r="AH87" i="7"/>
  <c r="AJ87" i="7"/>
  <c r="AL87" i="7"/>
  <c r="AR87" i="7"/>
  <c r="V88" i="7"/>
  <c r="X88" i="7"/>
  <c r="Z88" i="7"/>
  <c r="AB88" i="7"/>
  <c r="AD88" i="7"/>
  <c r="AF88" i="7"/>
  <c r="AH88" i="7"/>
  <c r="AJ88" i="7"/>
  <c r="AL88" i="7"/>
  <c r="AR88" i="7"/>
  <c r="V89" i="7"/>
  <c r="X89" i="7"/>
  <c r="Z89" i="7"/>
  <c r="AB89" i="7"/>
  <c r="AD89" i="7"/>
  <c r="AF89" i="7"/>
  <c r="AH89" i="7"/>
  <c r="AJ89" i="7"/>
  <c r="AL89" i="7"/>
  <c r="AR89" i="7"/>
  <c r="V90" i="7"/>
  <c r="X90" i="7"/>
  <c r="Z90" i="7"/>
  <c r="AB90" i="7"/>
  <c r="AD90" i="7"/>
  <c r="AF90" i="7"/>
  <c r="AH90" i="7"/>
  <c r="AJ90" i="7"/>
  <c r="AL90" i="7"/>
  <c r="AR90" i="7"/>
  <c r="V91" i="7"/>
  <c r="X91" i="7"/>
  <c r="Z91" i="7"/>
  <c r="AB91" i="7"/>
  <c r="AD91" i="7"/>
  <c r="AF91" i="7"/>
  <c r="AH91" i="7"/>
  <c r="AJ91" i="7"/>
  <c r="AL91" i="7"/>
  <c r="AR91" i="7"/>
  <c r="V92" i="7"/>
  <c r="X92" i="7"/>
  <c r="Z92" i="7"/>
  <c r="AB92" i="7"/>
  <c r="AD92" i="7"/>
  <c r="AF92" i="7"/>
  <c r="AH92" i="7"/>
  <c r="AJ92" i="7"/>
  <c r="AL92" i="7"/>
  <c r="AR92" i="7"/>
  <c r="V93" i="7"/>
  <c r="X93" i="7"/>
  <c r="Z93" i="7"/>
  <c r="AB93" i="7"/>
  <c r="AD93" i="7"/>
  <c r="AF93" i="7"/>
  <c r="AH93" i="7"/>
  <c r="AJ93" i="7"/>
  <c r="AL93" i="7"/>
  <c r="AR93" i="7"/>
  <c r="V94" i="7"/>
  <c r="X94" i="7"/>
  <c r="Z94" i="7"/>
  <c r="AB94" i="7"/>
  <c r="AD94" i="7"/>
  <c r="AF94" i="7"/>
  <c r="AH94" i="7"/>
  <c r="AJ94" i="7"/>
  <c r="AL94" i="7"/>
  <c r="AR94" i="7"/>
  <c r="V95" i="7"/>
  <c r="X95" i="7"/>
  <c r="Z95" i="7"/>
  <c r="AB95" i="7"/>
  <c r="AD95" i="7"/>
  <c r="AF95" i="7"/>
  <c r="AH95" i="7"/>
  <c r="AJ95" i="7"/>
  <c r="AL95" i="7"/>
  <c r="AR95" i="7"/>
  <c r="V96" i="7"/>
  <c r="X96" i="7"/>
  <c r="Z96" i="7"/>
  <c r="AB96" i="7"/>
  <c r="AD96" i="7"/>
  <c r="AF96" i="7"/>
  <c r="AH96" i="7"/>
  <c r="AJ96" i="7"/>
  <c r="AL96" i="7"/>
  <c r="AR96" i="7"/>
  <c r="V97" i="7"/>
  <c r="X97" i="7"/>
  <c r="Z97" i="7"/>
  <c r="AB97" i="7"/>
  <c r="AD97" i="7"/>
  <c r="AF97" i="7"/>
  <c r="AH97" i="7"/>
  <c r="AJ97" i="7"/>
  <c r="AL97" i="7"/>
  <c r="AR97" i="7"/>
  <c r="V98" i="7"/>
  <c r="X98" i="7"/>
  <c r="Z98" i="7"/>
  <c r="AB98" i="7"/>
  <c r="AD98" i="7"/>
  <c r="AF98" i="7"/>
  <c r="AH98" i="7"/>
  <c r="AJ98" i="7"/>
  <c r="AL98" i="7"/>
  <c r="AR98" i="7"/>
  <c r="V99" i="7"/>
  <c r="X99" i="7"/>
  <c r="Z99" i="7"/>
  <c r="AB99" i="7"/>
  <c r="AD99" i="7"/>
  <c r="AF99" i="7"/>
  <c r="AH99" i="7"/>
  <c r="AJ99" i="7"/>
  <c r="AL99" i="7"/>
  <c r="AR99" i="7"/>
  <c r="AD10" i="7"/>
  <c r="AV17" i="7" l="1"/>
  <c r="AW17" i="7" s="1"/>
  <c r="AM50" i="7"/>
  <c r="AN50" i="7" s="1"/>
  <c r="AV50" i="7" s="1"/>
  <c r="AM42" i="7"/>
  <c r="AN42" i="7" s="1"/>
  <c r="AV42" i="7" s="1"/>
  <c r="AM41" i="7"/>
  <c r="AN41" i="7" s="1"/>
  <c r="AV41" i="7" s="1"/>
  <c r="AW41" i="7" s="1"/>
  <c r="AM48" i="7"/>
  <c r="AN48" i="7" s="1"/>
  <c r="AV48" i="7" s="1"/>
  <c r="AW48" i="7" s="1"/>
  <c r="AM39" i="7"/>
  <c r="AN39" i="7" s="1"/>
  <c r="AV39" i="7" s="1"/>
  <c r="AW39" i="7" s="1"/>
  <c r="AM47" i="7"/>
  <c r="AN47" i="7" s="1"/>
  <c r="AV47" i="7" s="1"/>
  <c r="AW47" i="7" s="1"/>
  <c r="AM38" i="7"/>
  <c r="AN38" i="7" s="1"/>
  <c r="AV38" i="7" s="1"/>
  <c r="AW38" i="7" s="1"/>
  <c r="AM45" i="7"/>
  <c r="AN45" i="7" s="1"/>
  <c r="AV45" i="7" s="1"/>
  <c r="AW45" i="7" s="1"/>
  <c r="AM37" i="7"/>
  <c r="AN37" i="7" s="1"/>
  <c r="AV37" i="7" s="1"/>
  <c r="AW37" i="7" s="1"/>
  <c r="AM36" i="7"/>
  <c r="AN36" i="7" s="1"/>
  <c r="AV36" i="7" s="1"/>
  <c r="AW36" i="7" s="1"/>
  <c r="AM44" i="7"/>
  <c r="AN44" i="7" s="1"/>
  <c r="AV44" i="7" s="1"/>
  <c r="AW44" i="7" s="1"/>
  <c r="AM96" i="7"/>
  <c r="AN96" i="7" s="1"/>
  <c r="AV96" i="7" s="1"/>
  <c r="AW96" i="7" s="1"/>
  <c r="AM92" i="7"/>
  <c r="AN92" i="7" s="1"/>
  <c r="AV92" i="7" s="1"/>
  <c r="AW92" i="7" s="1"/>
  <c r="AM80" i="7"/>
  <c r="AN80" i="7" s="1"/>
  <c r="AV80" i="7" s="1"/>
  <c r="AW80" i="7" s="1"/>
  <c r="AM76" i="7"/>
  <c r="AN76" i="7" s="1"/>
  <c r="AV76" i="7" s="1"/>
  <c r="AW76" i="7" s="1"/>
  <c r="AM72" i="7"/>
  <c r="AN72" i="7" s="1"/>
  <c r="AV72" i="7" s="1"/>
  <c r="AW72" i="7" s="1"/>
  <c r="AM68" i="7"/>
  <c r="AN68" i="7" s="1"/>
  <c r="AV68" i="7" s="1"/>
  <c r="AW68" i="7" s="1"/>
  <c r="AM64" i="7"/>
  <c r="AN64" i="7" s="1"/>
  <c r="AV64" i="7" s="1"/>
  <c r="AW64" i="7" s="1"/>
  <c r="AM60" i="7"/>
  <c r="AN60" i="7" s="1"/>
  <c r="AV60" i="7" s="1"/>
  <c r="AW60" i="7" s="1"/>
  <c r="AM52" i="7"/>
  <c r="AN52" i="7" s="1"/>
  <c r="AV52" i="7" s="1"/>
  <c r="AW52" i="7" s="1"/>
  <c r="AM51" i="7"/>
  <c r="AN51" i="7" s="1"/>
  <c r="AV51" i="7" s="1"/>
  <c r="AW51" i="7" s="1"/>
  <c r="AM49" i="7"/>
  <c r="AN49" i="7" s="1"/>
  <c r="AV49" i="7" s="1"/>
  <c r="AW49" i="7" s="1"/>
  <c r="AM43" i="7"/>
  <c r="AN43" i="7" s="1"/>
  <c r="AV43" i="7" s="1"/>
  <c r="AW43" i="7" s="1"/>
  <c r="AM40" i="7"/>
  <c r="AN40" i="7" s="1"/>
  <c r="AV40" i="7" s="1"/>
  <c r="AW40" i="7" s="1"/>
  <c r="AM35" i="7"/>
  <c r="AN35" i="7" s="1"/>
  <c r="AV35" i="7" s="1"/>
  <c r="AW35" i="7" s="1"/>
  <c r="AM21" i="7"/>
  <c r="AN21" i="7" s="1"/>
  <c r="AV21" i="7" s="1"/>
  <c r="AW21" i="7" s="1"/>
  <c r="AM97" i="7"/>
  <c r="AN97" i="7" s="1"/>
  <c r="AV97" i="7" s="1"/>
  <c r="AW97" i="7" s="1"/>
  <c r="AM93" i="7"/>
  <c r="AN93" i="7" s="1"/>
  <c r="AV93" i="7" s="1"/>
  <c r="AW93" i="7" s="1"/>
  <c r="AM89" i="7"/>
  <c r="AN89" i="7" s="1"/>
  <c r="AV89" i="7" s="1"/>
  <c r="AW89" i="7" s="1"/>
  <c r="AM85" i="7"/>
  <c r="AN85" i="7" s="1"/>
  <c r="AV85" i="7" s="1"/>
  <c r="AW85" i="7" s="1"/>
  <c r="AM81" i="7"/>
  <c r="AN81" i="7" s="1"/>
  <c r="AV81" i="7" s="1"/>
  <c r="AW81" i="7" s="1"/>
  <c r="AM77" i="7"/>
  <c r="AN77" i="7" s="1"/>
  <c r="AV77" i="7" s="1"/>
  <c r="AW77" i="7" s="1"/>
  <c r="AM73" i="7"/>
  <c r="AN73" i="7" s="1"/>
  <c r="AV73" i="7" s="1"/>
  <c r="AW73" i="7" s="1"/>
  <c r="AM69" i="7"/>
  <c r="AN69" i="7" s="1"/>
  <c r="AV69" i="7" s="1"/>
  <c r="AW69" i="7" s="1"/>
  <c r="AM65" i="7"/>
  <c r="AN65" i="7" s="1"/>
  <c r="AV65" i="7" s="1"/>
  <c r="AW65" i="7" s="1"/>
  <c r="AM61" i="7"/>
  <c r="AN61" i="7" s="1"/>
  <c r="AV61" i="7" s="1"/>
  <c r="AW61" i="7" s="1"/>
  <c r="AM57" i="7"/>
  <c r="AN57" i="7" s="1"/>
  <c r="AV57" i="7" s="1"/>
  <c r="AW57" i="7" s="1"/>
  <c r="AM53" i="7"/>
  <c r="AN53" i="7" s="1"/>
  <c r="AV53" i="7" s="1"/>
  <c r="AW53" i="7" s="1"/>
  <c r="AT45" i="7"/>
  <c r="AX45" i="7" s="1"/>
  <c r="AY45" i="7" s="1"/>
  <c r="AT37" i="7"/>
  <c r="AX37" i="7" s="1"/>
  <c r="AY37" i="7" s="1"/>
  <c r="AT30" i="7"/>
  <c r="AX30" i="7" s="1"/>
  <c r="AY30" i="7" s="1"/>
  <c r="AT26" i="7"/>
  <c r="AX26" i="7" s="1"/>
  <c r="AY26" i="7" s="1"/>
  <c r="AM22" i="7"/>
  <c r="AN22" i="7" s="1"/>
  <c r="AV22" i="7" s="1"/>
  <c r="AW22" i="7" s="1"/>
  <c r="AM18" i="7"/>
  <c r="AN18" i="7" s="1"/>
  <c r="AV18" i="7" s="1"/>
  <c r="AW18" i="7" s="1"/>
  <c r="AM14" i="7"/>
  <c r="AN14" i="7" s="1"/>
  <c r="AV14" i="7" s="1"/>
  <c r="AW14" i="7" s="1"/>
  <c r="AT96" i="7"/>
  <c r="AX96" i="7" s="1"/>
  <c r="AY96" i="7" s="1"/>
  <c r="AT92" i="7"/>
  <c r="AX92" i="7" s="1"/>
  <c r="AY92" i="7" s="1"/>
  <c r="AT88" i="7"/>
  <c r="AX88" i="7" s="1"/>
  <c r="AY88" i="7" s="1"/>
  <c r="AT84" i="7"/>
  <c r="AX84" i="7" s="1"/>
  <c r="AY84" i="7" s="1"/>
  <c r="AT80" i="7"/>
  <c r="AX80" i="7" s="1"/>
  <c r="AY80" i="7" s="1"/>
  <c r="AT76" i="7"/>
  <c r="AX76" i="7" s="1"/>
  <c r="AY76" i="7" s="1"/>
  <c r="AT72" i="7"/>
  <c r="AX72" i="7" s="1"/>
  <c r="AY72" i="7" s="1"/>
  <c r="AT68" i="7"/>
  <c r="AX68" i="7" s="1"/>
  <c r="AY68" i="7" s="1"/>
  <c r="AT64" i="7"/>
  <c r="AX64" i="7" s="1"/>
  <c r="AY64" i="7" s="1"/>
  <c r="AT60" i="7"/>
  <c r="AX60" i="7" s="1"/>
  <c r="AY60" i="7" s="1"/>
  <c r="AT56" i="7"/>
  <c r="AX56" i="7" s="1"/>
  <c r="AY56" i="7" s="1"/>
  <c r="AT52" i="7"/>
  <c r="AX52" i="7" s="1"/>
  <c r="AY52" i="7" s="1"/>
  <c r="AT44" i="7"/>
  <c r="AX44" i="7" s="1"/>
  <c r="AY44" i="7" s="1"/>
  <c r="AT36" i="7"/>
  <c r="AX36" i="7" s="1"/>
  <c r="AY36" i="7" s="1"/>
  <c r="AM30" i="7"/>
  <c r="AN30" i="7" s="1"/>
  <c r="AV30" i="7" s="1"/>
  <c r="AW30" i="7" s="1"/>
  <c r="AM26" i="7"/>
  <c r="AN26" i="7" s="1"/>
  <c r="AV26" i="7" s="1"/>
  <c r="AW26" i="7" s="1"/>
  <c r="AT21" i="7"/>
  <c r="AX21" i="7" s="1"/>
  <c r="AY21" i="7" s="1"/>
  <c r="AT17" i="7"/>
  <c r="AX17" i="7" s="1"/>
  <c r="AY17" i="7" s="1"/>
  <c r="AT13" i="7"/>
  <c r="AX13" i="7" s="1"/>
  <c r="AY13" i="7" s="1"/>
  <c r="AM88" i="7"/>
  <c r="AN88" i="7" s="1"/>
  <c r="AV88" i="7" s="1"/>
  <c r="AW88" i="7" s="1"/>
  <c r="AM84" i="7"/>
  <c r="AN84" i="7" s="1"/>
  <c r="AV84" i="7" s="1"/>
  <c r="AW84" i="7" s="1"/>
  <c r="AT51" i="7"/>
  <c r="AX51" i="7" s="1"/>
  <c r="AY51" i="7" s="1"/>
  <c r="AM13" i="7"/>
  <c r="AN13" i="7" s="1"/>
  <c r="AV13" i="7" s="1"/>
  <c r="AW13" i="7" s="1"/>
  <c r="AT95" i="7"/>
  <c r="AX95" i="7" s="1"/>
  <c r="AY95" i="7" s="1"/>
  <c r="AT83" i="7"/>
  <c r="AX83" i="7" s="1"/>
  <c r="AY83" i="7" s="1"/>
  <c r="AT75" i="7"/>
  <c r="AX75" i="7" s="1"/>
  <c r="AY75" i="7" s="1"/>
  <c r="AT63" i="7"/>
  <c r="AX63" i="7" s="1"/>
  <c r="AY63" i="7" s="1"/>
  <c r="AT55" i="7"/>
  <c r="AX55" i="7" s="1"/>
  <c r="AY55" i="7" s="1"/>
  <c r="AT50" i="7"/>
  <c r="AX50" i="7" s="1"/>
  <c r="AY50" i="7" s="1"/>
  <c r="AT42" i="7"/>
  <c r="AX42" i="7" s="1"/>
  <c r="AY42" i="7" s="1"/>
  <c r="AT34" i="7"/>
  <c r="AX34" i="7" s="1"/>
  <c r="AY34" i="7" s="1"/>
  <c r="AM34" i="7"/>
  <c r="AN34" i="7" s="1"/>
  <c r="AV34" i="7" s="1"/>
  <c r="AW34" i="7" s="1"/>
  <c r="AM29" i="7"/>
  <c r="AN29" i="7" s="1"/>
  <c r="AV29" i="7" s="1"/>
  <c r="AW29" i="7" s="1"/>
  <c r="AM25" i="7"/>
  <c r="AN25" i="7" s="1"/>
  <c r="AV25" i="7" s="1"/>
  <c r="AW25" i="7" s="1"/>
  <c r="AT20" i="7"/>
  <c r="AX20" i="7" s="1"/>
  <c r="AY20" i="7" s="1"/>
  <c r="AT16" i="7"/>
  <c r="AX16" i="7" s="1"/>
  <c r="AY16" i="7" s="1"/>
  <c r="AT12" i="7"/>
  <c r="AX12" i="7" s="1"/>
  <c r="AY12" i="7" s="1"/>
  <c r="AM99" i="7"/>
  <c r="AN99" i="7" s="1"/>
  <c r="AV99" i="7" s="1"/>
  <c r="AW99" i="7" s="1"/>
  <c r="AM95" i="7"/>
  <c r="AN95" i="7" s="1"/>
  <c r="AV95" i="7" s="1"/>
  <c r="AW95" i="7" s="1"/>
  <c r="AM91" i="7"/>
  <c r="AN91" i="7" s="1"/>
  <c r="AV91" i="7" s="1"/>
  <c r="AW91" i="7" s="1"/>
  <c r="AM87" i="7"/>
  <c r="AN87" i="7" s="1"/>
  <c r="AV87" i="7" s="1"/>
  <c r="AW87" i="7" s="1"/>
  <c r="AM83" i="7"/>
  <c r="AN83" i="7" s="1"/>
  <c r="AV83" i="7" s="1"/>
  <c r="AW83" i="7" s="1"/>
  <c r="AM79" i="7"/>
  <c r="AN79" i="7" s="1"/>
  <c r="AV79" i="7" s="1"/>
  <c r="AW79" i="7" s="1"/>
  <c r="AM75" i="7"/>
  <c r="AN75" i="7" s="1"/>
  <c r="AV75" i="7" s="1"/>
  <c r="AW75" i="7" s="1"/>
  <c r="AM71" i="7"/>
  <c r="AN71" i="7" s="1"/>
  <c r="AV71" i="7" s="1"/>
  <c r="AW71" i="7" s="1"/>
  <c r="AM67" i="7"/>
  <c r="AN67" i="7" s="1"/>
  <c r="AV67" i="7" s="1"/>
  <c r="AW67" i="7" s="1"/>
  <c r="AM63" i="7"/>
  <c r="AN63" i="7" s="1"/>
  <c r="AV63" i="7" s="1"/>
  <c r="AW63" i="7" s="1"/>
  <c r="AM59" i="7"/>
  <c r="AN59" i="7" s="1"/>
  <c r="AV59" i="7" s="1"/>
  <c r="AW59" i="7" s="1"/>
  <c r="AM55" i="7"/>
  <c r="AN55" i="7" s="1"/>
  <c r="AV55" i="7" s="1"/>
  <c r="AW55" i="7" s="1"/>
  <c r="AT49" i="7"/>
  <c r="AX49" i="7" s="1"/>
  <c r="AY49" i="7" s="1"/>
  <c r="AT41" i="7"/>
  <c r="AX41" i="7" s="1"/>
  <c r="AY41" i="7" s="1"/>
  <c r="AT33" i="7"/>
  <c r="AX33" i="7" s="1"/>
  <c r="AY33" i="7" s="1"/>
  <c r="AT28" i="7"/>
  <c r="AX28" i="7" s="1"/>
  <c r="AY28" i="7" s="1"/>
  <c r="AT24" i="7"/>
  <c r="AX24" i="7" s="1"/>
  <c r="AY24" i="7" s="1"/>
  <c r="AM20" i="7"/>
  <c r="AN20" i="7" s="1"/>
  <c r="AV20" i="7" s="1"/>
  <c r="AW20" i="7" s="1"/>
  <c r="AM16" i="7"/>
  <c r="AN16" i="7" s="1"/>
  <c r="AV16" i="7" s="1"/>
  <c r="AW16" i="7" s="1"/>
  <c r="AM12" i="7"/>
  <c r="AN12" i="7" s="1"/>
  <c r="AV12" i="7" s="1"/>
  <c r="AW12" i="7" s="1"/>
  <c r="AT43" i="7"/>
  <c r="AX43" i="7" s="1"/>
  <c r="AY43" i="7" s="1"/>
  <c r="AT35" i="7"/>
  <c r="AX35" i="7" s="1"/>
  <c r="AY35" i="7" s="1"/>
  <c r="AT25" i="7"/>
  <c r="AX25" i="7" s="1"/>
  <c r="AY25" i="7" s="1"/>
  <c r="AT99" i="7"/>
  <c r="AX99" i="7" s="1"/>
  <c r="AY99" i="7" s="1"/>
  <c r="AT91" i="7"/>
  <c r="AX91" i="7" s="1"/>
  <c r="AY91" i="7" s="1"/>
  <c r="AT79" i="7"/>
  <c r="AX79" i="7" s="1"/>
  <c r="AY79" i="7" s="1"/>
  <c r="AT71" i="7"/>
  <c r="AX71" i="7" s="1"/>
  <c r="AY71" i="7" s="1"/>
  <c r="AT67" i="7"/>
  <c r="AX67" i="7" s="1"/>
  <c r="AY67" i="7" s="1"/>
  <c r="AT98" i="7"/>
  <c r="AX98" i="7" s="1"/>
  <c r="AY98" i="7" s="1"/>
  <c r="AT90" i="7"/>
  <c r="AX90" i="7" s="1"/>
  <c r="AY90" i="7" s="1"/>
  <c r="AT82" i="7"/>
  <c r="AX82" i="7" s="1"/>
  <c r="AY82" i="7" s="1"/>
  <c r="AT74" i="7"/>
  <c r="AX74" i="7" s="1"/>
  <c r="AY74" i="7" s="1"/>
  <c r="AT66" i="7"/>
  <c r="AX66" i="7" s="1"/>
  <c r="AY66" i="7" s="1"/>
  <c r="AT58" i="7"/>
  <c r="AX58" i="7" s="1"/>
  <c r="AY58" i="7" s="1"/>
  <c r="AT48" i="7"/>
  <c r="AX48" i="7" s="1"/>
  <c r="AY48" i="7" s="1"/>
  <c r="AT11" i="7"/>
  <c r="AX11" i="7" s="1"/>
  <c r="AY11" i="7" s="1"/>
  <c r="AM56" i="7"/>
  <c r="AN56" i="7" s="1"/>
  <c r="AV56" i="7" s="1"/>
  <c r="AW56" i="7" s="1"/>
  <c r="AT29" i="7"/>
  <c r="AX29" i="7" s="1"/>
  <c r="AY29" i="7" s="1"/>
  <c r="AT87" i="7"/>
  <c r="AX87" i="7" s="1"/>
  <c r="AY87" i="7" s="1"/>
  <c r="AT59" i="7"/>
  <c r="AX59" i="7" s="1"/>
  <c r="AY59" i="7" s="1"/>
  <c r="AT94" i="7"/>
  <c r="AX94" i="7" s="1"/>
  <c r="AY94" i="7" s="1"/>
  <c r="AT86" i="7"/>
  <c r="AX86" i="7" s="1"/>
  <c r="AY86" i="7" s="1"/>
  <c r="AT78" i="7"/>
  <c r="AX78" i="7" s="1"/>
  <c r="AY78" i="7" s="1"/>
  <c r="AT70" i="7"/>
  <c r="AX70" i="7" s="1"/>
  <c r="AY70" i="7" s="1"/>
  <c r="AT40" i="7"/>
  <c r="AX40" i="7" s="1"/>
  <c r="AY40" i="7" s="1"/>
  <c r="AT32" i="7"/>
  <c r="AX32" i="7" s="1"/>
  <c r="AY32" i="7" s="1"/>
  <c r="AM28" i="7"/>
  <c r="AN28" i="7" s="1"/>
  <c r="AV28" i="7" s="1"/>
  <c r="AW28" i="7" s="1"/>
  <c r="AT23" i="7"/>
  <c r="AX23" i="7" s="1"/>
  <c r="AY23" i="7" s="1"/>
  <c r="AT19" i="7"/>
  <c r="AX19" i="7" s="1"/>
  <c r="AY19" i="7" s="1"/>
  <c r="AT15" i="7"/>
  <c r="AX15" i="7" s="1"/>
  <c r="AY15" i="7" s="1"/>
  <c r="AM98" i="7"/>
  <c r="AN98" i="7" s="1"/>
  <c r="AV98" i="7" s="1"/>
  <c r="AW98" i="7" s="1"/>
  <c r="AM94" i="7"/>
  <c r="AN94" i="7" s="1"/>
  <c r="AV94" i="7" s="1"/>
  <c r="AW94" i="7" s="1"/>
  <c r="AM90" i="7"/>
  <c r="AN90" i="7" s="1"/>
  <c r="AV90" i="7" s="1"/>
  <c r="AW90" i="7" s="1"/>
  <c r="AM86" i="7"/>
  <c r="AN86" i="7" s="1"/>
  <c r="AV86" i="7" s="1"/>
  <c r="AW86" i="7" s="1"/>
  <c r="AM82" i="7"/>
  <c r="AN82" i="7" s="1"/>
  <c r="AV82" i="7" s="1"/>
  <c r="AW82" i="7" s="1"/>
  <c r="AM78" i="7"/>
  <c r="AN78" i="7" s="1"/>
  <c r="AV78" i="7" s="1"/>
  <c r="AW78" i="7" s="1"/>
  <c r="AM74" i="7"/>
  <c r="AN74" i="7" s="1"/>
  <c r="AV74" i="7" s="1"/>
  <c r="AW74" i="7" s="1"/>
  <c r="AM70" i="7"/>
  <c r="AN70" i="7" s="1"/>
  <c r="AV70" i="7" s="1"/>
  <c r="AW70" i="7" s="1"/>
  <c r="AM66" i="7"/>
  <c r="AN66" i="7" s="1"/>
  <c r="AV66" i="7" s="1"/>
  <c r="AW66" i="7" s="1"/>
  <c r="AM62" i="7"/>
  <c r="AN62" i="7" s="1"/>
  <c r="AV62" i="7" s="1"/>
  <c r="AW62" i="7" s="1"/>
  <c r="AM58" i="7"/>
  <c r="AN58" i="7" s="1"/>
  <c r="AV58" i="7" s="1"/>
  <c r="AW58" i="7" s="1"/>
  <c r="AM54" i="7"/>
  <c r="AN54" i="7" s="1"/>
  <c r="AV54" i="7" s="1"/>
  <c r="AW54" i="7" s="1"/>
  <c r="AT47" i="7"/>
  <c r="AX47" i="7" s="1"/>
  <c r="AY47" i="7" s="1"/>
  <c r="AT39" i="7"/>
  <c r="AX39" i="7" s="1"/>
  <c r="AY39" i="7" s="1"/>
  <c r="AT31" i="7"/>
  <c r="AX31" i="7" s="1"/>
  <c r="AY31" i="7" s="1"/>
  <c r="AT27" i="7"/>
  <c r="AX27" i="7" s="1"/>
  <c r="AY27" i="7" s="1"/>
  <c r="AM23" i="7"/>
  <c r="AN23" i="7" s="1"/>
  <c r="AV23" i="7" s="1"/>
  <c r="AW23" i="7" s="1"/>
  <c r="AM19" i="7"/>
  <c r="AN19" i="7" s="1"/>
  <c r="AV19" i="7" s="1"/>
  <c r="AW19" i="7" s="1"/>
  <c r="AM15" i="7"/>
  <c r="AN15" i="7" s="1"/>
  <c r="AV15" i="7" s="1"/>
  <c r="AW15" i="7" s="1"/>
  <c r="AM11" i="7"/>
  <c r="AN11" i="7" s="1"/>
  <c r="AV11" i="7" s="1"/>
  <c r="AW11" i="7" s="1"/>
  <c r="AT62" i="7"/>
  <c r="AX62" i="7" s="1"/>
  <c r="AY62" i="7" s="1"/>
  <c r="AT54" i="7"/>
  <c r="AX54" i="7" s="1"/>
  <c r="AY54" i="7" s="1"/>
  <c r="AT97" i="7"/>
  <c r="AX97" i="7" s="1"/>
  <c r="AY97" i="7" s="1"/>
  <c r="AT93" i="7"/>
  <c r="AX93" i="7" s="1"/>
  <c r="AY93" i="7" s="1"/>
  <c r="AT89" i="7"/>
  <c r="AX89" i="7" s="1"/>
  <c r="AY89" i="7" s="1"/>
  <c r="AT85" i="7"/>
  <c r="AX85" i="7" s="1"/>
  <c r="AY85" i="7" s="1"/>
  <c r="AT81" i="7"/>
  <c r="AX81" i="7" s="1"/>
  <c r="AY81" i="7" s="1"/>
  <c r="AT77" i="7"/>
  <c r="AX77" i="7" s="1"/>
  <c r="AY77" i="7" s="1"/>
  <c r="AT73" i="7"/>
  <c r="AX73" i="7" s="1"/>
  <c r="AY73" i="7" s="1"/>
  <c r="AT69" i="7"/>
  <c r="AX69" i="7" s="1"/>
  <c r="AY69" i="7" s="1"/>
  <c r="AT65" i="7"/>
  <c r="AX65" i="7" s="1"/>
  <c r="AY65" i="7" s="1"/>
  <c r="AT61" i="7"/>
  <c r="AX61" i="7" s="1"/>
  <c r="AY61" i="7" s="1"/>
  <c r="AT57" i="7"/>
  <c r="AX57" i="7" s="1"/>
  <c r="AY57" i="7" s="1"/>
  <c r="AT53" i="7"/>
  <c r="AX53" i="7" s="1"/>
  <c r="AY53" i="7" s="1"/>
  <c r="AT46" i="7"/>
  <c r="AX46" i="7" s="1"/>
  <c r="AY46" i="7" s="1"/>
  <c r="AM46" i="7"/>
  <c r="AN46" i="7" s="1"/>
  <c r="AV46" i="7" s="1"/>
  <c r="AW46" i="7" s="1"/>
  <c r="AT38" i="7"/>
  <c r="AX38" i="7" s="1"/>
  <c r="AY38" i="7" s="1"/>
  <c r="AM31" i="7"/>
  <c r="AN31" i="7" s="1"/>
  <c r="AV31" i="7" s="1"/>
  <c r="AW31" i="7" s="1"/>
  <c r="AM27" i="7"/>
  <c r="AN27" i="7" s="1"/>
  <c r="AV27" i="7" s="1"/>
  <c r="AW27" i="7" s="1"/>
  <c r="AT22" i="7"/>
  <c r="AX22" i="7" s="1"/>
  <c r="AY22" i="7" s="1"/>
  <c r="AT18" i="7"/>
  <c r="AX18" i="7" s="1"/>
  <c r="AY18" i="7" s="1"/>
  <c r="AT14" i="7"/>
  <c r="AX14" i="7" s="1"/>
  <c r="AY14" i="7" s="1"/>
  <c r="AW32" i="7"/>
  <c r="AW50" i="7"/>
  <c r="AW42" i="7"/>
  <c r="AW24" i="7"/>
  <c r="AW33" i="7"/>
  <c r="AL10" i="7"/>
  <c r="AH10" i="7"/>
  <c r="Z10" i="7"/>
  <c r="V10" i="7"/>
  <c r="O39" i="4"/>
  <c r="M39" i="4"/>
  <c r="I39" i="4"/>
  <c r="E39" i="4"/>
  <c r="AF10" i="7"/>
  <c r="AB10" i="7"/>
  <c r="X10" i="7"/>
  <c r="D33" i="4"/>
  <c r="S39" i="4"/>
  <c r="Q39" i="4"/>
  <c r="G39" i="4"/>
  <c r="C39" i="4"/>
  <c r="AJ10" i="7"/>
  <c r="AT10" i="7"/>
  <c r="AZ11" i="7" l="1"/>
  <c r="BA11" i="7" s="1"/>
  <c r="BB11" i="7" s="1"/>
  <c r="BC11" i="7" s="1"/>
  <c r="BD11" i="7" s="1"/>
  <c r="AZ55" i="7"/>
  <c r="BA55" i="7" s="1"/>
  <c r="BB55" i="7" s="1"/>
  <c r="AZ98" i="7"/>
  <c r="BA98" i="7" s="1"/>
  <c r="BB98" i="7" s="1"/>
  <c r="AZ94" i="7"/>
  <c r="BA94" i="7" s="1"/>
  <c r="BB94" i="7" s="1"/>
  <c r="AZ69" i="7"/>
  <c r="BA69" i="7" s="1"/>
  <c r="BB69" i="7" s="1"/>
  <c r="AZ44" i="7"/>
  <c r="BA44" i="7" s="1"/>
  <c r="BB44" i="7" s="1"/>
  <c r="AZ40" i="7"/>
  <c r="BA40" i="7" s="1"/>
  <c r="BB40" i="7" s="1"/>
  <c r="BC40" i="7" s="1"/>
  <c r="BD40" i="7" s="1"/>
  <c r="AZ79" i="7"/>
  <c r="BA79" i="7" s="1"/>
  <c r="BB79" i="7" s="1"/>
  <c r="AZ70" i="7"/>
  <c r="BA70" i="7" s="1"/>
  <c r="BB70" i="7" s="1"/>
  <c r="AZ59" i="7"/>
  <c r="BA59" i="7" s="1"/>
  <c r="BB59" i="7" s="1"/>
  <c r="BC59" i="7" s="1"/>
  <c r="BD59" i="7" s="1"/>
  <c r="AZ90" i="7"/>
  <c r="BA90" i="7" s="1"/>
  <c r="BB90" i="7" s="1"/>
  <c r="AZ58" i="7"/>
  <c r="BA58" i="7" s="1"/>
  <c r="BB58" i="7" s="1"/>
  <c r="BC58" i="7" s="1"/>
  <c r="BD58" i="7" s="1"/>
  <c r="AZ35" i="7"/>
  <c r="BA35" i="7" s="1"/>
  <c r="BB35" i="7" s="1"/>
  <c r="BC35" i="7" s="1"/>
  <c r="BD35" i="7" s="1"/>
  <c r="AZ73" i="7"/>
  <c r="AZ62" i="7"/>
  <c r="BA62" i="7" s="1"/>
  <c r="BB62" i="7" s="1"/>
  <c r="AZ41" i="7"/>
  <c r="BA41" i="7" s="1"/>
  <c r="BB41" i="7" s="1"/>
  <c r="BC41" i="7" s="1"/>
  <c r="BD41" i="7" s="1"/>
  <c r="AZ42" i="7"/>
  <c r="BA42" i="7" s="1"/>
  <c r="BB42" i="7" s="1"/>
  <c r="AZ26" i="7"/>
  <c r="BA26" i="7" s="1"/>
  <c r="BB26" i="7" s="1"/>
  <c r="AZ57" i="7"/>
  <c r="BA57" i="7" s="1"/>
  <c r="BB57" i="7" s="1"/>
  <c r="BC57" i="7" s="1"/>
  <c r="BD57" i="7" s="1"/>
  <c r="AZ27" i="7"/>
  <c r="BA27" i="7" s="1"/>
  <c r="BB27" i="7" s="1"/>
  <c r="AZ18" i="7"/>
  <c r="AZ22" i="7"/>
  <c r="AZ12" i="7"/>
  <c r="BA12" i="7" s="1"/>
  <c r="BB12" i="7" s="1"/>
  <c r="AZ63" i="7"/>
  <c r="BA63" i="7" s="1"/>
  <c r="BB63" i="7" s="1"/>
  <c r="AZ33" i="7"/>
  <c r="BA33" i="7" s="1"/>
  <c r="BB33" i="7" s="1"/>
  <c r="AZ17" i="7"/>
  <c r="BA17" i="7" s="1"/>
  <c r="BB17" i="7" s="1"/>
  <c r="AZ87" i="7"/>
  <c r="AZ66" i="7"/>
  <c r="AZ16" i="7"/>
  <c r="AZ13" i="7"/>
  <c r="BA13" i="7" s="1"/>
  <c r="BB13" i="7" s="1"/>
  <c r="AZ21" i="7"/>
  <c r="BA21" i="7" s="1"/>
  <c r="AZ67" i="7"/>
  <c r="AZ50" i="7"/>
  <c r="BA50" i="7" s="1"/>
  <c r="BB50" i="7" s="1"/>
  <c r="AZ48" i="7"/>
  <c r="BA48" i="7" s="1"/>
  <c r="BB48" i="7" s="1"/>
  <c r="AZ61" i="7"/>
  <c r="AZ32" i="7"/>
  <c r="AZ92" i="7"/>
  <c r="AZ47" i="7"/>
  <c r="BA47" i="7" s="1"/>
  <c r="BB47" i="7" s="1"/>
  <c r="BC47" i="7" s="1"/>
  <c r="BD47" i="7" s="1"/>
  <c r="AZ20" i="7"/>
  <c r="AZ24" i="7"/>
  <c r="AZ77" i="7"/>
  <c r="BA77" i="7" s="1"/>
  <c r="BB77" i="7" s="1"/>
  <c r="AZ84" i="7"/>
  <c r="BA84" i="7" s="1"/>
  <c r="BB84" i="7" s="1"/>
  <c r="AZ19" i="7"/>
  <c r="BA19" i="7" s="1"/>
  <c r="BB19" i="7" s="1"/>
  <c r="AZ81" i="7"/>
  <c r="BA81" i="7" s="1"/>
  <c r="BB81" i="7" s="1"/>
  <c r="AZ71" i="7"/>
  <c r="AZ56" i="7"/>
  <c r="BA56" i="7" s="1"/>
  <c r="BB56" i="7" s="1"/>
  <c r="AZ74" i="7"/>
  <c r="AZ45" i="7"/>
  <c r="BA45" i="7" s="1"/>
  <c r="BB45" i="7" s="1"/>
  <c r="AZ29" i="7"/>
  <c r="AZ15" i="7"/>
  <c r="AZ30" i="7"/>
  <c r="AZ23" i="7"/>
  <c r="AZ65" i="7"/>
  <c r="BA65" i="7" s="1"/>
  <c r="BB65" i="7" s="1"/>
  <c r="AZ78" i="7"/>
  <c r="AZ82" i="7"/>
  <c r="AZ28" i="7"/>
  <c r="AZ43" i="7"/>
  <c r="AZ39" i="7"/>
  <c r="AZ76" i="7"/>
  <c r="AZ46" i="7"/>
  <c r="BA46" i="7" s="1"/>
  <c r="BB46" i="7" s="1"/>
  <c r="BC46" i="7" s="1"/>
  <c r="BD46" i="7" s="1"/>
  <c r="AZ34" i="7"/>
  <c r="BA34" i="7" s="1"/>
  <c r="BB34" i="7" s="1"/>
  <c r="BC34" i="7" s="1"/>
  <c r="BD34" i="7" s="1"/>
  <c r="AZ75" i="7"/>
  <c r="AZ93" i="7"/>
  <c r="AZ25" i="7"/>
  <c r="BA25" i="7" s="1"/>
  <c r="BB25" i="7" s="1"/>
  <c r="BC25" i="7" s="1"/>
  <c r="BD25" i="7" s="1"/>
  <c r="AZ86" i="7"/>
  <c r="AZ60" i="7"/>
  <c r="BA60" i="7" s="1"/>
  <c r="BB60" i="7" s="1"/>
  <c r="BC60" i="7" s="1"/>
  <c r="BD60" i="7" s="1"/>
  <c r="AZ97" i="7"/>
  <c r="AZ95" i="7"/>
  <c r="BA95" i="7" s="1"/>
  <c r="BB95" i="7" s="1"/>
  <c r="AZ64" i="7"/>
  <c r="AZ52" i="7"/>
  <c r="AZ68" i="7"/>
  <c r="AZ96" i="7"/>
  <c r="AZ83" i="7"/>
  <c r="BA83" i="7" s="1"/>
  <c r="AZ80" i="7"/>
  <c r="AZ49" i="7"/>
  <c r="BA49" i="7" s="1"/>
  <c r="BB49" i="7" s="1"/>
  <c r="AZ36" i="7"/>
  <c r="BA36" i="7" s="1"/>
  <c r="BB36" i="7" s="1"/>
  <c r="AZ72" i="7"/>
  <c r="BA72" i="7" s="1"/>
  <c r="BB72" i="7" s="1"/>
  <c r="AZ85" i="7"/>
  <c r="AZ88" i="7"/>
  <c r="AZ37" i="7"/>
  <c r="BA37" i="7" s="1"/>
  <c r="BB37" i="7" s="1"/>
  <c r="AZ53" i="7"/>
  <c r="AZ38" i="7"/>
  <c r="BA38" i="7" s="1"/>
  <c r="BB38" i="7" s="1"/>
  <c r="BC38" i="7" s="1"/>
  <c r="BD38" i="7" s="1"/>
  <c r="AZ31" i="7"/>
  <c r="AZ54" i="7"/>
  <c r="BA54" i="7" s="1"/>
  <c r="AZ14" i="7"/>
  <c r="AZ99" i="7"/>
  <c r="BA99" i="7" s="1"/>
  <c r="BB99" i="7" s="1"/>
  <c r="AZ91" i="7"/>
  <c r="AZ89" i="7"/>
  <c r="AZ51" i="7"/>
  <c r="BA51" i="7" s="1"/>
  <c r="BB51" i="7" s="1"/>
  <c r="BC51" i="7" s="1"/>
  <c r="BD51" i="7" s="1"/>
  <c r="AX10" i="7"/>
  <c r="AY10" i="7" s="1"/>
  <c r="AM10" i="7"/>
  <c r="BA22" i="7" l="1"/>
  <c r="BB22" i="7" s="1"/>
  <c r="BA97" i="7"/>
  <c r="BB97" i="7" s="1"/>
  <c r="BC97" i="7" s="1"/>
  <c r="BD97" i="7" s="1"/>
  <c r="BA78" i="7"/>
  <c r="BB78" i="7" s="1"/>
  <c r="BC77" i="7" s="1"/>
  <c r="BD77" i="7" s="1"/>
  <c r="BA74" i="7"/>
  <c r="BB74" i="7" s="1"/>
  <c r="BA73" i="7"/>
  <c r="BB73" i="7" s="1"/>
  <c r="BA18" i="7"/>
  <c r="BB18" i="7" s="1"/>
  <c r="BB28" i="7"/>
  <c r="BC28" i="7" s="1"/>
  <c r="BD28" i="7" s="1"/>
  <c r="BA24" i="7"/>
  <c r="BB24" i="7" s="1"/>
  <c r="BC24" i="7" s="1"/>
  <c r="BD24" i="7" s="1"/>
  <c r="BA53" i="7"/>
  <c r="BB53" i="7" s="1"/>
  <c r="BA93" i="7"/>
  <c r="BB93" i="7" s="1"/>
  <c r="BC93" i="7" s="1"/>
  <c r="BD93" i="7" s="1"/>
  <c r="BA20" i="7"/>
  <c r="BB20" i="7" s="1"/>
  <c r="BC19" i="7" s="1"/>
  <c r="BD19" i="7" s="1"/>
  <c r="BA52" i="7"/>
  <c r="BB52" i="7" s="1"/>
  <c r="BA91" i="7"/>
  <c r="BB91" i="7" s="1"/>
  <c r="BA88" i="7"/>
  <c r="BB88" i="7" s="1"/>
  <c r="BA64" i="7"/>
  <c r="BB64" i="7" s="1"/>
  <c r="BA71" i="7"/>
  <c r="BB71" i="7" s="1"/>
  <c r="BA75" i="7"/>
  <c r="BB75" i="7" s="1"/>
  <c r="BC75" i="7" s="1"/>
  <c r="BD75" i="7" s="1"/>
  <c r="BA85" i="7"/>
  <c r="BB85" i="7" s="1"/>
  <c r="BA80" i="7"/>
  <c r="BB80" i="7" s="1"/>
  <c r="BB23" i="7"/>
  <c r="BC23" i="7" s="1"/>
  <c r="BD23" i="7" s="1"/>
  <c r="BA67" i="7"/>
  <c r="BB67" i="7" s="1"/>
  <c r="BA89" i="7"/>
  <c r="BB89" i="7" s="1"/>
  <c r="BA14" i="7"/>
  <c r="BB14" i="7" s="1"/>
  <c r="BC12" i="7" s="1"/>
  <c r="BD12" i="7" s="1"/>
  <c r="BB83" i="7"/>
  <c r="BC83" i="7" s="1"/>
  <c r="BD83" i="7" s="1"/>
  <c r="BA76" i="7"/>
  <c r="BB76" i="7" s="1"/>
  <c r="BC76" i="7" s="1"/>
  <c r="BD76" i="7" s="1"/>
  <c r="BA30" i="7"/>
  <c r="BB30" i="7" s="1"/>
  <c r="BA92" i="7"/>
  <c r="BB92" i="7" s="1"/>
  <c r="BC92" i="7" s="1"/>
  <c r="BD92" i="7" s="1"/>
  <c r="BB21" i="7"/>
  <c r="BA82" i="7"/>
  <c r="BB82" i="7" s="1"/>
  <c r="BB54" i="7"/>
  <c r="BA96" i="7"/>
  <c r="BB96" i="7" s="1"/>
  <c r="BC96" i="7" s="1"/>
  <c r="BD96" i="7" s="1"/>
  <c r="BA39" i="7"/>
  <c r="BB39" i="7" s="1"/>
  <c r="BC39" i="7" s="1"/>
  <c r="BD39" i="7" s="1"/>
  <c r="BB15" i="7"/>
  <c r="BA32" i="7"/>
  <c r="BB32" i="7" s="1"/>
  <c r="BC32" i="7" s="1"/>
  <c r="BD32" i="7" s="1"/>
  <c r="BA66" i="7"/>
  <c r="BB66" i="7" s="1"/>
  <c r="BC65" i="7" s="1"/>
  <c r="BD65" i="7" s="1"/>
  <c r="BA31" i="7"/>
  <c r="BB31" i="7" s="1"/>
  <c r="BA68" i="7"/>
  <c r="BB68" i="7" s="1"/>
  <c r="BA86" i="7"/>
  <c r="BB86" i="7" s="1"/>
  <c r="BA43" i="7"/>
  <c r="BB43" i="7" s="1"/>
  <c r="BC42" i="7" s="1"/>
  <c r="BD42" i="7" s="1"/>
  <c r="BA29" i="7"/>
  <c r="BB29" i="7" s="1"/>
  <c r="BA61" i="7"/>
  <c r="BB61" i="7" s="1"/>
  <c r="BB16" i="7"/>
  <c r="BA87" i="7"/>
  <c r="BB87" i="7" s="1"/>
  <c r="BC48" i="7"/>
  <c r="BD48" i="7" s="1"/>
  <c r="BC44" i="7"/>
  <c r="BD44" i="7" s="1"/>
  <c r="BC98" i="7"/>
  <c r="BD98" i="7" s="1"/>
  <c r="BC36" i="7"/>
  <c r="BD36" i="7" s="1"/>
  <c r="BC26" i="7"/>
  <c r="BD26" i="7" s="1"/>
  <c r="BC55" i="7"/>
  <c r="BD55" i="7" s="1"/>
  <c r="AN10" i="7"/>
  <c r="AV10" i="7" s="1"/>
  <c r="AW10" i="7" s="1"/>
  <c r="AZ10" i="7" s="1"/>
  <c r="BA10" i="7" s="1"/>
  <c r="BC72" i="7" l="1"/>
  <c r="BD72" i="7" s="1"/>
  <c r="BC21" i="7"/>
  <c r="BD21" i="7" s="1"/>
  <c r="BC61" i="7"/>
  <c r="BD61" i="7" s="1"/>
  <c r="BC29" i="7"/>
  <c r="BD29" i="7" s="1"/>
  <c r="BC79" i="7"/>
  <c r="BD79" i="7" s="1"/>
  <c r="BC88" i="7"/>
  <c r="BD88" i="7" s="1"/>
  <c r="BC15" i="7"/>
  <c r="BD15" i="7" s="1"/>
  <c r="BC85" i="7"/>
  <c r="BD85" i="7" s="1"/>
  <c r="BC67" i="7"/>
  <c r="BD67" i="7" s="1"/>
  <c r="BC52" i="7"/>
  <c r="BD52" i="7" s="1"/>
  <c r="BB10" i="7"/>
  <c r="BC10" i="7" s="1"/>
  <c r="BD10" i="7" s="1"/>
</calcChain>
</file>

<file path=xl/sharedStrings.xml><?xml version="1.0" encoding="utf-8"?>
<sst xmlns="http://schemas.openxmlformats.org/spreadsheetml/2006/main" count="3812" uniqueCount="863">
  <si>
    <t>#</t>
  </si>
  <si>
    <t>ID LUCHA</t>
  </si>
  <si>
    <t>Fecha identificación</t>
  </si>
  <si>
    <t>Información General del Riesgo</t>
  </si>
  <si>
    <t>SI</t>
  </si>
  <si>
    <t>Responsable</t>
  </si>
  <si>
    <t>Procesos</t>
  </si>
  <si>
    <t>¿El riesgos se relaciona con el objetivo del proceso?</t>
  </si>
  <si>
    <t>¿Las causas son coherentes con el riesgo ?</t>
  </si>
  <si>
    <t>¿Las consecuencias son coherentes con las causas y el riesgo ?</t>
  </si>
  <si>
    <t>NO</t>
  </si>
  <si>
    <t>RIESGOS DE CORRUPCIÓN</t>
  </si>
  <si>
    <t>Acción u Omisión</t>
  </si>
  <si>
    <t>Uso del Poder</t>
  </si>
  <si>
    <t>Desvio gestión de lo Público</t>
  </si>
  <si>
    <t>Beneficio Privado</t>
  </si>
  <si>
    <t>¿Las acciones planteadas son aplicables para la prevención de la materialización del riesgo?</t>
  </si>
  <si>
    <t>¿Tiene Plan de Tratamiento? Según Política</t>
  </si>
  <si>
    <t>LISTAS DESPLEGABLES</t>
  </si>
  <si>
    <t>N/A</t>
  </si>
  <si>
    <t>RIESGOS</t>
  </si>
  <si>
    <t>Nombre</t>
  </si>
  <si>
    <t>Periodicidad de ejecución</t>
  </si>
  <si>
    <t>Responsable de ejecución</t>
  </si>
  <si>
    <t>EVALUACIÓN DEL DISEÑO o ESTRUCTURA DE CONTROLES</t>
  </si>
  <si>
    <t xml:space="preserve"> EVALUACIÓN DE LA EJECUCIÓN DEL CONTROL </t>
  </si>
  <si>
    <t>OBSERVACIONES OCI EJECUCIÓN DE CONTROLES</t>
  </si>
  <si>
    <t xml:space="preserve">SOLIDEZ DEL CONTROL </t>
  </si>
  <si>
    <t>¿Responsable con autoridad y adecuada segregación de funciones?</t>
  </si>
  <si>
    <t>Periodicidad</t>
  </si>
  <si>
    <t>¿Manejo de desviaciones?</t>
  </si>
  <si>
    <t>¿Evidencia o rastro de la ejecución?</t>
  </si>
  <si>
    <t>Ejecucion del control</t>
  </si>
  <si>
    <t xml:space="preserve">Materialización </t>
  </si>
  <si>
    <t xml:space="preserve">SOLIDEZ INDIVIDUAL DEL CONTROL </t>
  </si>
  <si>
    <t>SOLIDEZ CONJUNTO DE CONTROLES</t>
  </si>
  <si>
    <t>Puntaje</t>
  </si>
  <si>
    <t>Preventivo</t>
  </si>
  <si>
    <t>Asignado</t>
  </si>
  <si>
    <t xml:space="preserve">Adecuado </t>
  </si>
  <si>
    <t>Oportuna</t>
  </si>
  <si>
    <t>Incompleta</t>
  </si>
  <si>
    <t>El control se ejecuta de manera consistente por parte del responsable</t>
  </si>
  <si>
    <t>RIESGO</t>
  </si>
  <si>
    <t>Estrategias para combatir el riesgo</t>
  </si>
  <si>
    <t>Combinado</t>
  </si>
  <si>
    <t>Tipo de Control</t>
  </si>
  <si>
    <t>Plan de Tratamiento 
(Según punto 8. Tratamiento de Riesgos - Politica Adm del Riesgo SDMujer)</t>
  </si>
  <si>
    <t>OBSERVACIONES OCI DISEÑO/
ESTRUCTURA DE CONTROLES</t>
  </si>
  <si>
    <t>No Asignado</t>
  </si>
  <si>
    <t>El control se ejecuta algunas veces por parte del responsable.</t>
  </si>
  <si>
    <t>El control no se ejecuta por parte del responsable</t>
  </si>
  <si>
    <t>Inadecuado</t>
  </si>
  <si>
    <t>Inoportuna</t>
  </si>
  <si>
    <t>No es un control</t>
  </si>
  <si>
    <t>Definido</t>
  </si>
  <si>
    <t>Incompleto</t>
  </si>
  <si>
    <t>No definido</t>
  </si>
  <si>
    <t>Completa</t>
  </si>
  <si>
    <t>No Existe</t>
  </si>
  <si>
    <t>segregación de funciones</t>
  </si>
  <si>
    <t xml:space="preserve">Detectivo </t>
  </si>
  <si>
    <t xml:space="preserve">Correctivo </t>
  </si>
  <si>
    <t xml:space="preserve">Manual </t>
  </si>
  <si>
    <t>Automático</t>
  </si>
  <si>
    <t>Desviaciones</t>
  </si>
  <si>
    <t>Evidencia o rastro</t>
  </si>
  <si>
    <t>Documentado LUCHA</t>
  </si>
  <si>
    <t>Coherencia</t>
  </si>
  <si>
    <t>Naturaleza/Implementación</t>
  </si>
  <si>
    <t>CONTROLES - DISEÑO</t>
  </si>
  <si>
    <t>CONTROLES - EJECUCIÓN</t>
  </si>
  <si>
    <t xml:space="preserve">Naturaleza /
Implementación </t>
  </si>
  <si>
    <t>¿Formalizado en documentos registrados en LUCHA?</t>
  </si>
  <si>
    <t>¿Con cúales verbos clave del objetivo del proceso se relaciona? REGISTRARLOS</t>
  </si>
  <si>
    <t>¿Se tiene registrado el segumiento correspondiente?</t>
  </si>
  <si>
    <t>¿Se cuenta con soportes o evidencias de su ejecución?</t>
  </si>
  <si>
    <t>REGISTRAR LA FECHA LIMITE CONSIGNADA EN LUCHA</t>
  </si>
  <si>
    <t>Acciones Preventivas Plan de Tratamiento
Consignado LUCHA</t>
  </si>
  <si>
    <t>DEFINICIÓN O DESCRIPCIÓN DEL RIESGO</t>
  </si>
  <si>
    <t>No identifica</t>
  </si>
  <si>
    <t>1. Responsable</t>
  </si>
  <si>
    <t>2. Tiene una periodicidad</t>
  </si>
  <si>
    <t xml:space="preserve">3.  Esta documentado en procedimientos y/o documentos </t>
  </si>
  <si>
    <t>4.  Se tiene soporte de ejecución del control</t>
  </si>
  <si>
    <t>¿Se cuenta con fecha limite de ejecución? Revisar en LUCHA</t>
  </si>
  <si>
    <t>La Acción descrita en control es coherente con el Riesgo?</t>
  </si>
  <si>
    <t>Verificar aceptación de acuerdo Política Administración del Riesgo</t>
  </si>
  <si>
    <t>Manejo de Desviaciones</t>
  </si>
  <si>
    <t xml:space="preserve"> SECRETARIA DISTRITAL DE LA MUJER</t>
  </si>
  <si>
    <t>Código: SEC-FO-10</t>
  </si>
  <si>
    <t>SEGUIMIENTO EVALUACION Y CONTROL</t>
  </si>
  <si>
    <t>ANÁLISIS DE RIESGOS Y CONTROLES DE LA UNIDAD AUDITABLE</t>
  </si>
  <si>
    <t>PERIODO A EVALUAR:</t>
  </si>
  <si>
    <t>Versión: XX</t>
  </si>
  <si>
    <t>Fecha de Emisión: Documento Prueba</t>
  </si>
  <si>
    <t>Fecha de Emisión: Documento en Prueba</t>
  </si>
  <si>
    <t>Párametros a tener en cuenta</t>
  </si>
  <si>
    <r>
      <rPr>
        <b/>
        <u/>
        <sz val="14"/>
        <color rgb="FF000000"/>
        <rFont val="Arial"/>
        <family val="2"/>
      </rPr>
      <t>Incompleto</t>
    </r>
    <r>
      <rPr>
        <sz val="14"/>
        <color indexed="8"/>
        <rFont val="Arial"/>
        <family val="2"/>
      </rPr>
      <t xml:space="preserve">:
Debe estar documentado y con cualquiera de los otros aspectos  </t>
    </r>
  </si>
  <si>
    <r>
      <rPr>
        <b/>
        <u/>
        <sz val="12"/>
        <color rgb="FF000000"/>
        <rFont val="Arial"/>
        <family val="2"/>
      </rPr>
      <t>NO Definido</t>
    </r>
    <r>
      <rPr>
        <sz val="12"/>
        <color indexed="8"/>
        <rFont val="Arial"/>
        <family val="2"/>
      </rPr>
      <t xml:space="preserve"> si no esta documentado</t>
    </r>
  </si>
  <si>
    <r>
      <rPr>
        <b/>
        <u/>
        <sz val="14"/>
        <color rgb="FF000000"/>
        <rFont val="Arial"/>
        <family val="2"/>
      </rPr>
      <t>Definido</t>
    </r>
    <r>
      <rPr>
        <sz val="14"/>
        <color indexed="8"/>
        <rFont val="Arial"/>
        <family val="2"/>
      </rPr>
      <t xml:space="preserve"> si cumple con todo </t>
    </r>
  </si>
  <si>
    <t>ID</t>
  </si>
  <si>
    <t>Descripción</t>
  </si>
  <si>
    <t>Tipo</t>
  </si>
  <si>
    <t>Implementación</t>
  </si>
  <si>
    <t>Documentación</t>
  </si>
  <si>
    <t>Frecuencia</t>
  </si>
  <si>
    <t>Evidencia</t>
  </si>
  <si>
    <t>Calificación</t>
  </si>
  <si>
    <t>Fecha última evaluación</t>
  </si>
  <si>
    <t>Posibilidad de incumplimiento de los compromisos suscritos en los pactos de corresponsabilidad para el seguimiento a la Política Pública de Mujeres y Equidad de Género, debido a la ausencia de seguimiento o desconocimiento de los terceros involucrados</t>
  </si>
  <si>
    <t>Gladys Marcela Enciso Gaitan</t>
  </si>
  <si>
    <t xml:space="preserve">- PROMOCION DE LA PARTICIPACION Y REPRESENTACION DE LAS MUJERES
</t>
  </si>
  <si>
    <t>Posibilidad de incumplimiento de los compromisos derivados del Consejo Consultivo de Mujeres de Bogotá Mesa Coordinadora y del Espacio Ampliado con la SDMujer y las Entidades del Distrito Capital, debido a la ausencia de seguimiento o desconocimiento de los terceros involucrados.</t>
  </si>
  <si>
    <t>Posibilidad de realizar pagos inoportunos, errados o de no realizarlos por fallas del proceso de trámite de pagos. Riesgo presupuestal</t>
  </si>
  <si>
    <t>Dayra Marcela Aldana Díaz</t>
  </si>
  <si>
    <t xml:space="preserve">- GESTION FINANCIERA
</t>
  </si>
  <si>
    <t>Posibilidad de recibir investigaciones, sanciones y/o multas, debido a la presentación de informes financieros, contables y tributarios a clientes internos y/o entes de control de forma extemporánea o inconsistente. Riesgo Fiscal</t>
  </si>
  <si>
    <t>Posibilidad de incumplimiento en los términos procesales por falta de diligencia o atención de la operadora disciplinaria generando nulidades, caducidad o prescripción de la investigación disciplinaria.</t>
  </si>
  <si>
    <t>Erika Cervantes Linero</t>
  </si>
  <si>
    <t xml:space="preserve">- GESTION DISCIPLINARIA
</t>
  </si>
  <si>
    <t>Posibilidad de no responder las peticiones ciudadanas de conformidad con lo establecido en la ley</t>
  </si>
  <si>
    <t>Laura Marcela Tami Leal</t>
  </si>
  <si>
    <t xml:space="preserve">- ATENCION A LA CIUDADANIA
</t>
  </si>
  <si>
    <t>Posibilidad de publicaciones de actos contractuales fuera de los términos legales, debido al inoportuno tiempo del requerimiento normativo.</t>
  </si>
  <si>
    <t>Luis Guillermo Flechas Salcedo</t>
  </si>
  <si>
    <t xml:space="preserve">- GESTION CONTRACTUAL
</t>
  </si>
  <si>
    <t>Posibilidad de una inadecuada asesoría en materia de comunicaciones a los procesos institucionales y en la administración de los canales de comunicación institucionales de la SDMujer</t>
  </si>
  <si>
    <t>CLAUDIA MARCELA RINCON CAICEDO</t>
  </si>
  <si>
    <t xml:space="preserve">- COMUNICACION ESTRATEGICA
</t>
  </si>
  <si>
    <t>Posibilidad de tener personal vinculado a la planta de personal sin afiliación al SGSS. Riesgo Fiscal.</t>
  </si>
  <si>
    <t>Claudia Marcela Garcia Santos</t>
  </si>
  <si>
    <t xml:space="preserve">- GESTION  TALENTO HUMANO
</t>
  </si>
  <si>
    <t>Posibilidad de extraviar documentos relacionados en las Historias Laborales.</t>
  </si>
  <si>
    <t>Posibilidad de pérdida de competencia para liquidar contratos por falta de seguimiento de los términos legales.</t>
  </si>
  <si>
    <t>Posible presentación extemporánea o no presentación de información a los entes de control externo o instancias directivas internas</t>
  </si>
  <si>
    <t>Sandra Catalina Campos Romero</t>
  </si>
  <si>
    <t xml:space="preserve">- DIRECCIONAMIENTO ESTRATEGICO
</t>
  </si>
  <si>
    <t>Posibilidad de una inadecuada orientación y asesoría a los procesos en los seguimientos para la articulación, implementación y sostenibilidad del Modelo Integrado de Planeación y Gestión.</t>
  </si>
  <si>
    <t xml:space="preserve">- PLANEACION Y GESTION
</t>
  </si>
  <si>
    <t>Posibilidad de atención extemporánea de procesos y peticiones por emisión de respuestas tardías debido a la no contestación dentro de los términos de Ley.</t>
  </si>
  <si>
    <t>ANDREA CATALINA ZOTA BERNAL</t>
  </si>
  <si>
    <t xml:space="preserve">- GESTION JURIDICA
</t>
  </si>
  <si>
    <t>Posibilidad de emisión de respuestas diferentes y contradictorias a una misma petición por desconocimiento de antecedentes de respuestas debido a la falta de comunicación y gestión de trámites de respuesta.</t>
  </si>
  <si>
    <t>Posibilidad de expedición de actos administrativos contrarios a las normas superiores, por desconocimiento del marco normativo debido a la falta de planeación, investigación y documentación en su elaboración.</t>
  </si>
  <si>
    <t>Posibilidad de brindar asistencia técnica deficiente para la incorporación del enfoque de género en las acciones, programas, proyectos, adecuación y transformación de la cultura organizacional a los sectores de la Administración Distrital, debido a implementar de forma deficiente</t>
  </si>
  <si>
    <t>CLARA LOPEZ GARCIA</t>
  </si>
  <si>
    <t xml:space="preserve">- TRANSVERSALIZACION DEL ENFOQUE DE GENERO Y DIFERENCIAL PARA MUJERES
</t>
  </si>
  <si>
    <t>Posibilidad de tener deficiencia en la implementación de los lineamientos técnicos en el ciclo de políticas públicas a partir del enfoque de género en pro de la garantía de los derechos de las mujeres en sus diferencias y diversidades, según las disposiciones Distritales, debido a implementar...</t>
  </si>
  <si>
    <t xml:space="preserve">- GESTION DE POLITICAS PUBLICAS
</t>
  </si>
  <si>
    <t>Posibilidad de afectación reputacional por presentación inoportuna y/o inadecuada de Informes de Ley</t>
  </si>
  <si>
    <t>Angela Johanna Marquez Mora</t>
  </si>
  <si>
    <t xml:space="preserve">- SEGUIMIENTO EVALUACION Y CONTROL
</t>
  </si>
  <si>
    <t>Posibilidad de emisiones y/o fugas de agentes contaminantes asociados al parque automotor. Riesgo Fiscal</t>
  </si>
  <si>
    <t xml:space="preserve">- GESTION ADMINISTRATIVA
</t>
  </si>
  <si>
    <t>Posibles caídas de red de comunicaciones y sistemas de información de la entidad</t>
  </si>
  <si>
    <t xml:space="preserve">- GESTION TECNOLOGICA
</t>
  </si>
  <si>
    <t>Posible perdía de la información confidencial de la entidad</t>
  </si>
  <si>
    <t>Posibilidad de ausencia en seguimientos a mujeres con riesgo de feminicidio.</t>
  </si>
  <si>
    <t xml:space="preserve">- TERRITORIALIZACION DE LA POLITICA PUBLICA
</t>
  </si>
  <si>
    <t>Posibilidad de un incorrecto direccionamiento de las mujeres en la primera atención.</t>
  </si>
  <si>
    <t>Posibilidad de ejercer representación jurídica, en favor de las mujeres víctimas de violencia, sin el cumplimiento de requisitos legales y sin la debida diligencia</t>
  </si>
  <si>
    <t>LISA CRISTINA GOMEZ CAMARGO</t>
  </si>
  <si>
    <t xml:space="preserve">- PROMOCION DEL ACCESO A LA JUSTICIA PARA LAS MUJERES
</t>
  </si>
  <si>
    <t>Posibilidad de realizar el cobro inoportuno de las incapacidades ante las EPS y ARL. Riesgo Fiscal</t>
  </si>
  <si>
    <t>Posibilidad de hurto, pérdida y/o daño de los bienes tangibles de la entidad.</t>
  </si>
  <si>
    <t>Posibilidad de afectación en la gestión de análisis de información debido a la entrega inoportuna de información estadística interna y externa sobre la situación de derechos de las mujeres</t>
  </si>
  <si>
    <t>ORIANA MARIA LA ROTTA AMAYA</t>
  </si>
  <si>
    <t xml:space="preserve">- GESTION DEL CONOCIMIENTO
</t>
  </si>
  <si>
    <t>Posibilidad de Incumplimiento en la normatividad vigente en materia de gestión documental</t>
  </si>
  <si>
    <t xml:space="preserve">- GESTION DOCUMENTAL
</t>
  </si>
  <si>
    <t>Posibilidad de Perdida temporal, parcial o total de documentos.</t>
  </si>
  <si>
    <t>Posibilidad de ausencia en los seguimientos a las medidas de intervención establecidas en los accidentes de trabajo y enfermedades laborales.</t>
  </si>
  <si>
    <t>Posibilidad de incumplimiento en la formalización de alianzas debido a la falta de gestión por parte del equipo de la estrategia de emprendimiento y empleabilidad</t>
  </si>
  <si>
    <t>DIANA MARIA PARRA ROMERO</t>
  </si>
  <si>
    <t xml:space="preserve">- DESARROLLO DE CAPACIDADES PARA LA VIDA DE LAS MUJERES
</t>
  </si>
  <si>
    <t>Posibilidad de afectación en la implementación de las acciones de prevención (SOFIA), atención (SAAT-DUPLAS) y protección (CASA REFUGIO) con el fin de garantizar el derecho de una vida libre de violencias para las mujeres.</t>
  </si>
  <si>
    <t>ALEXANDRA QUINTERO BENAVIDES</t>
  </si>
  <si>
    <t xml:space="preserve">- PREVENCION Y ATENCION A MUJERES VICTIMAS DE VIOLENCIAS
</t>
  </si>
  <si>
    <t>Gestión_Corrupción_LA/FT</t>
  </si>
  <si>
    <t>Verificar a través de la matriz de Excel el cumplimiento de los compromisos suscritos en los pactos de corresponsabilidad de acuerdo a la periodicidad programada</t>
  </si>
  <si>
    <t>Trimestral</t>
  </si>
  <si>
    <t>Reducir</t>
  </si>
  <si>
    <t>- Denis Helbert Morales Roa</t>
  </si>
  <si>
    <t>Preventivo(25)</t>
  </si>
  <si>
    <t>Manual(15)</t>
  </si>
  <si>
    <t>Documentado(0)</t>
  </si>
  <si>
    <t>Continua(0)</t>
  </si>
  <si>
    <t>Con registro(0)</t>
  </si>
  <si>
    <t>Verificar a través de la matriz de Excel el cumplimiento de los compromisos derivados del Consejo Consultivo de Mujeres de Bogotá Mesa Coordinadora y del Espacio Ampliado con la SDMujer y las Entidades del Distrito Capital.</t>
  </si>
  <si>
    <t>Verificar a través de la matriz de Excel el cumplimiento de los compromisos derivados del Consejo Consultivo de Mujeres de Bogotá Mesa Coordinadora y del Espacio Ampliado con la SDMujer y las Entidades del Distrito Capital. Procedimiento; PPRM-PR-5 - ACOMPAñAMIENTO TECNICO AL CONSEJO CONSULTIVO DE MUJERES</t>
  </si>
  <si>
    <t>Mensual</t>
  </si>
  <si>
    <t>Revisar la documentación allegada para el pago de las obligaciones o compromisos, de acuerdo con el contrato y los requisitos de ley</t>
  </si>
  <si>
    <t>Revisar la documentación allegada para el pago de las obligaciones o compromisos, de acuerdo con el contrato y los requisitos de ley
Procedimiento: GF-PR-10 - GESTION DE PAGOS DE LA ENTIDAD</t>
  </si>
  <si>
    <t>- CLAUDIA PATRICIA VELASCO LÃPEZ
- Mercedes Tibavizco Quintero</t>
  </si>
  <si>
    <t>Generar reportes de pago mensual, identificando la existencia de pagos rechazado para validar y generar el nuevo cargue.</t>
  </si>
  <si>
    <t>Generar reportes de pago mensual, identificando la existencia de pagos rechazado para validar y generar el nuevo cargue.
Procedimiento: GF-PR-10 - GESTION DE PAGOS DE LA ENTIDAD</t>
  </si>
  <si>
    <t>Efectuar la revisión de la liquidación de los pagos.</t>
  </si>
  <si>
    <t>Efectuar la revisión de la liquidación de los pagos.
Procedimiento:GF-PR-10 - GESTION DE PAGOS DE LA ENTIDAD</t>
  </si>
  <si>
    <t>- CLAUDIA PATRICIA VELASCO LÃPEZ</t>
  </si>
  <si>
    <t>Validar la liquidación de retenciones y otros descuentos y la afectación contable, para el pago de contratista y proveedores.
Procedimiento: GF-FO-10. Gestión de pagos de la entidad, Numeral 14.</t>
  </si>
  <si>
    <t>Transferir</t>
  </si>
  <si>
    <t>Realizar la conciliación de los informes tributarios entre los diferentes procesos que generara la información</t>
  </si>
  <si>
    <t>Realizar la conciliación de los informes tributarios entre los diferentes procesos que generara la información GF-CA-0 - CARACTERIZACIÓN GESTION FINANCIERA</t>
  </si>
  <si>
    <t>Semestral</t>
  </si>
  <si>
    <t>- Amanda Martinez Arias
- Yonathan David SÃ¡nchez</t>
  </si>
  <si>
    <t>Realizar la generación del reporte de pago mensual para efectuar el cruce de información con otros informes propios de la entidad.</t>
  </si>
  <si>
    <t>Realizar la generación del reporte de pago mensual para efectuar el cruce de información con otros informes propios de la entidad.
Procedimiento: GF-PR-10 - GESTION DE PAGOS DE LA ENTIDAD</t>
  </si>
  <si>
    <t>Validar un día (1) antes de los tiempos establecidos por la Secretaría Distrital de Hacienda que los cargues y/o envío de los formatos de información tributaria se realicen de manera oportuna</t>
  </si>
  <si>
    <t>Verificar las actualizaciones que se deben registrar  en el  Sistema Distrital de Información.</t>
  </si>
  <si>
    <t>- Esperanza Gil Estevez</t>
  </si>
  <si>
    <t>Sin documentar (0)</t>
  </si>
  <si>
    <t>Sin registro(0)</t>
  </si>
  <si>
    <t>Realizar el seguimiento a los procesos</t>
  </si>
  <si>
    <t>Realizar el seguimiento a los procesos por parte de la jefa de la Oficina de Control Disciplinario Interno
Proceso:GDIS-PR-2 - DISCIPLINARIO ORDINARIO</t>
  </si>
  <si>
    <t>Seguimiento a las dependencias para que las respuestas a las peticiones ciudadanas sean emitidas de fondo y dentro de los términos establecidos por ley</t>
  </si>
  <si>
    <t>Informar a la dependencia y/o proceso responsable de responder la solicitud, mediante el envío de un correo electrónico semanal, la fecha de vencimiento de las peticiones ciudadanas. Nota: Cuando las dependencias no respondan oportunamente los requerimientos se debe informar esta situación al responsable de la Oficina de Control Interno Disciplinario.
Procedimiento AC-PR-2 GESTIÓN DE LAS PETICIONES, QUEJAS, RECLAMOS, SUGERENCIAS Y DENUNCIAS DE LA CIUDADANÃáááA</t>
  </si>
  <si>
    <t>- Angie Julieth Bustos Gonzalez
- Diego AndrÃ©s Pedraza</t>
  </si>
  <si>
    <t>Registro de todas las peticiones ciudadanas en el Sistema Distrital para la Gestión de Peticiones Ciudadanas, Bogotá Te Escucha</t>
  </si>
  <si>
    <t>Registrar las peticiones, quejas, reclamos, sugerencias, denuncias, solicitudes, consultas y felicitaciones instauradas por la ciudadanía en el Sistema Distrital para la Gestión de Peticiones Ciudadanas - Bogotá te escucha.
Procedimiento AC-PR-2 GESTIÓN DE LAS PETICIONES, QUEJAS, RECLAMOS, SUGERENCIAS Y DENUNCIAS DE LA CIUDADANÃáááA</t>
  </si>
  <si>
    <t>- Angie Julieth Bustos Gonzalez
- Diego AndrÃ©s Pedraza
- MarÃ­a Valentina Castillejo Caycedo
- Angelica Maria Diaz Guevara</t>
  </si>
  <si>
    <t>Realizar el envió de correo electrónico en el segundo día hábil del cumplimiento del termino perentorio a los supervisores para realizar el cargue de los documentos de perfeccionamiento del contrato.
GC-MA-1 Manual de Contratación y Supervisión</t>
  </si>
  <si>
    <t>- Camila Andrea MerchÃ¡n RincÃ³n
- Natalia Naranjo Rojas</t>
  </si>
  <si>
    <t>Revisar y aprobar el diseño de las piezas graficas digitales o impresas y materiales de comunicación audiovisual.</t>
  </si>
  <si>
    <t>Revisar y aprobar el diseño de las piezas graficas digitales o impresas y materiales de comunicación audiovisual.
Procedimiento: CE-PR-6 - DISEñO DE PIEZAS GRÃFICAS Y MATERIAL COMUNICATIVO</t>
  </si>
  <si>
    <t>Cuatrimestral</t>
  </si>
  <si>
    <t>Mitigar</t>
  </si>
  <si>
    <t>- CLAUDIA PATRICIA LOPEZ HERRERA</t>
  </si>
  <si>
    <t>Diligenciamiento y radicación oportuna de afiliaciones</t>
  </si>
  <si>
    <t>Diligenciar y radicar oportunamente los formatos correspondientes en las empresas o entidades del Sistema General de Seguridad Social.</t>
  </si>
  <si>
    <t>Cuando se requiera</t>
  </si>
  <si>
    <t>- Andrea Milena Parada Ortiz</t>
  </si>
  <si>
    <t>Utilización del formato : GTH-FO-01 Relación de documentos historia laboral de servidoras y servidores públicos</t>
  </si>
  <si>
    <t>Utilizar el formato : GTH-FO-01 Relación de documentos historia laboral de servidoras y servidores públicos
 SELECCIÓN Y VINCULACIÓN DE PERSONAL</t>
  </si>
  <si>
    <t>- Andrea Milena Parada Ortiz
- Claudia Marcela Garcia Santos</t>
  </si>
  <si>
    <t>Utilización del formato GD-FO-05 - Consulta y Préstamo de Documentos</t>
  </si>
  <si>
    <t>Utilizar el formato GD-FO-05 - Consulta y Préstamo de Documentos, con el fin de tener control sobre el préstamo de las historias laborales.
SELECCIÓN Y VINCULACIÓN DE PERSONAL - V2</t>
  </si>
  <si>
    <t>Generar memorandos a los supervisores</t>
  </si>
  <si>
    <t>Verificar la formulación del plan de acción</t>
  </si>
  <si>
    <t>La (El) profesional asignada (o) de la OAP verifica la formulación del plan de acción enviado por la dependencia responsable acorde a lo establecido en la guía metodológica para la planeación institucional.</t>
  </si>
  <si>
    <t>Anual</t>
  </si>
  <si>
    <t>- Daniel Mauricio AvendaÃ±o</t>
  </si>
  <si>
    <t>Verificar el contenido del seguimiento del Plan de acción</t>
  </si>
  <si>
    <t>La (el) profesional asignada (o) de la OAP verifica el contenido del seguimiento enviado por la dependencia responsable acorde a lo establecido en la guía metodológica para la planeación institucional, así como la información de la muestra aleatoria tomada sobre las evidencias de ejecución. La revisión deberá comunicarse a la dependencia responsable del plan de acción a través de correo electrónico.</t>
  </si>
  <si>
    <t>Verificar el contenido de la solicitud de actualización del plan de acción</t>
  </si>
  <si>
    <t>La (El) profesional asignada (o) de la OAP verifica el contenido de la solicitud de actualización del Plan de acción enviado por la dependencia responsable acorde a lo establecido en la Guía Metodológica para la Planeación Institucional.</t>
  </si>
  <si>
    <t>Aleatoria(0)</t>
  </si>
  <si>
    <t>Realizar el seguimiento a la ejecución de los Planes de Gestión Institucional CIGD</t>
  </si>
  <si>
    <t>Desde la Oficina Asesora de Planeación - OAP, se solicita a las áreas el envío de la presentación con los avances de seguimiento a los planes de gestión institucional que les corresponda, acorde con el cronograma de temas a presentar, verificando su cumplimiento.
PG-CA-0 - CARACTERIZACIÓN DE PLANEACIÓN Y GESTIÓN</t>
  </si>
  <si>
    <t>- Sirley Yessenia Quevedo Rodriguez</t>
  </si>
  <si>
    <t>Realizar el seguimiento a la ejecución del Plan de Adecuación y Sostenibilidad del MIPG</t>
  </si>
  <si>
    <t>Realizar el seguimiento a la ejecución del Plan de Adecuación y Sostenibilidad del MIPG
Procedimiento: PG-PR-5 - FORMULACION Y SEGUIMIENTO A LOS PLANES DE GESTION INSTITUCIONAL</t>
  </si>
  <si>
    <t>Hacer seguimiento semanal a las peticiones y solicitudes asignadas a cada profesional, verificando la fecha de entrada, el trámite y la fecha de vencimiento</t>
  </si>
  <si>
    <t>Hacer seguimiento semanal a las peticiones y solicitudes asignadas a cada profesional, verificando la fecha de entrada, el trámite y la fecha de vencimiento
ELABORACION DE CONCEPTOS JURIDICOS</t>
  </si>
  <si>
    <t>- NIDYA LILIANA ESPEJO MEDINA</t>
  </si>
  <si>
    <t>Realizar mensualmente la clasificación temática de las respuestas consolidadas por la OAJ, asignando etiquetas a través de la herramienta de gestión documental de la entidad.</t>
  </si>
  <si>
    <t>- NIDYA LILIANA ESPEJO MEDINA
- Monica Rengifo Delgado</t>
  </si>
  <si>
    <t>Revisión de los proyectos de actos administrativos por la Jefa de la Oficina Asesora Jurídica y solicitud de correcciones, si hay lugar a ellas</t>
  </si>
  <si>
    <t>Seguimiento a la actualización del normograma de la entidad, en lo atienente a los procedimientos de la Oficina Asesora Jurídica</t>
  </si>
  <si>
    <t>Seguimiento a la actualización del normograma de la entidad, en lo atinente a los procedimientos de la Oficina Asesora Jurídica</t>
  </si>
  <si>
    <t>Revisar el informe de Asistencia Técnica del Sector de la vigencia anterior.</t>
  </si>
  <si>
    <t>Revisar el informe de Asistencia Técnica del Sector de la vigencia anterior. 
Procedimiento: TEGDM-PR-2 - ASISTENCIA TÉCNICA A LOS SECTORES DE LA ADMINISTRACIÓN DISTRITAL PARA LA TRANSVERSALIZACIÓN DEL ENFOQUE DE GÉNERO</t>
  </si>
  <si>
    <t>- LUZ IRAYDA ROJAS ZAMBRANO
- Leidy Briyith Alvarez Alvarez</t>
  </si>
  <si>
    <t>Realizar la revisión y retroalimentar los reportes de la PPMyEG, la PPASP y sus instrumentos.</t>
  </si>
  <si>
    <t>Realizar la revisión y retroalimentar los reportes de la PPMyEG, la PPASP y sus instrumentos. Procedimiento: GPP-PR-2 - SEGUIMIENTO DE POLITICAS PUBLICAS</t>
  </si>
  <si>
    <t>- SANDRA MARIA CIFUENTES SANDOVAL
- Leidy Briyith Alvarez Alvarez</t>
  </si>
  <si>
    <t>Realizar el seguimiento a la ejecución del Plan Anual de Auditoría</t>
  </si>
  <si>
    <t>- Claudia Liliana PiÃ±eros Garcia</t>
  </si>
  <si>
    <t>Realización de mantenimientos preventivos a los vehículos de propiedad de la entidad.</t>
  </si>
  <si>
    <t>- DIEGO ALEXANDER PEREA GUTIERREZ</t>
  </si>
  <si>
    <t>Realizar la programación de mantenimiento correctivo y preventivo servidores y equipos de comunicaciones.</t>
  </si>
  <si>
    <t>Programación de mantenimiento correctivo y preventivo servidores y equipos de comunicaciones. Procedimiento: GT-MA-1 - MANUAL GESTIÓN TECNOLÓGICA, GT-MA-4 - MANUAL DE DESARROLLO O MANTENIMIENTO DE SISTEMAS DE INFORMACIÓN</t>
  </si>
  <si>
    <t>- Miguel Alberto Bernal Garnica
- GIOVANNY BENITEZ MORALES
- Johan Rodrigo Barrios Hernandez</t>
  </si>
  <si>
    <t>Establecer control de acceso al  centro de cómputo</t>
  </si>
  <si>
    <t>Establecer control de acceso al  centro de cómputo. Procedimiento: GT-MA-1 - MANUAL GESTIÓN TECNOLÓGICA,  GT-MA-3 - MANUAL DE POLITICAS ESPECIFICAS DE SEGURIDAD DE LA INFORMACION</t>
  </si>
  <si>
    <t>Realizar Backup de servidores, aplicaciones y configuraciones según politica de backup para la SDMujer</t>
  </si>
  <si>
    <t>Realizar Backup de servidores, aplicaciones y configuraciones según política de backup
para la SDMujer GT-MA-1 - MANUAL GESTIÓN TECNOLÓGICA</t>
  </si>
  <si>
    <t>- Gleidy Jeniffer Jerez Mayorga
- Miguel Alberto Bernal Garnica
- GIOVANNY BENITEZ MORALES
- Johan Rodrigo Barrios Hernandez</t>
  </si>
  <si>
    <t>Monitorear las amenazas que puedan vulnerar los equipos de cómputo, así como la información de la entidad</t>
  </si>
  <si>
    <t>Monitorear las amenazas que puedan vulnerar los equipos de cómputo, así como la información de la entidad. Procedimiento:GT-MA-1 - MANUAL GESTIÓN TECNOLÓGICA, GT-MA-3 - MANUAL DE POLITICAS ESPECIFICAS DE SEGURIDAD DE LA INFORMACIÓN</t>
  </si>
  <si>
    <t>Realizar seguimiento a las atenciones clasificadas en SIMISIONAL como riesgo de feminicidio de las mujeres.</t>
  </si>
  <si>
    <t>Realizar seguimiento a las atenciones clasificadas en SIMISIONAL como riesgo de feminicidio de las mujeres.
Procedimiento: TPP-PR-10 - PRIMERA ATENCIÓN</t>
  </si>
  <si>
    <t>- Maria Carlina Galindo Villalba</t>
  </si>
  <si>
    <t>Revisión aleatoria sobre el direccionamiento de la primera atención realizada en la CIOM, con el fin de identificar desviaciones frente a la incorrecta orientación.</t>
  </si>
  <si>
    <t>Revisión aleatoria sobre el direccionamiento de la primera atención realizada en la CIOM, con el fin de identificar desviaciones frente a la incorrecta orientación.
Procedimiento: Se ajusta los responsables de ejecución por migración de BD.
Procedimiento: TPP-PR-10 - PRIMERA ATENCIÓN</t>
  </si>
  <si>
    <t>Analizar caso y tomar decisión</t>
  </si>
  <si>
    <t>En el marco de las sesiones del Comité Técnico de representación jurídica y de asignaciones directas, se realiza el análisis del caso a partir de los enfoques de la SDMujer, y se decide sobre la asignación de la abogada para la representación o la no aceptación del caso. Estas instancias podrán devolver el caso a la abogada/o que escalonó con sugerencias para complementar las acciones de asesoría
Procedimiento: PAJM-PR-3 - REPRESENTACIÓN JURÃáDICA</t>
  </si>
  <si>
    <t>- SANDRA LILIANA CALDERON CASTELLANOS
- Lina MarÃ­a Fonseca LÃ³pez</t>
  </si>
  <si>
    <t>Depuración de base unificada de casos representados por abogada y consolidado de casos de representación. 
Se realiza trimestralmente por el responsable del reporte de información con base en SIMISIONAL.
Para el manejo de desviaciones, lo realizan los apoyos técnicos quienes validan información de casos nuevos de representación y su estado (activo o finalizado)
Procedimiento: PAJM-PR-3 - REPRESENTACIÓN JURÃDICA</t>
  </si>
  <si>
    <t>- SANDRA LILIANA CALDERON CASTELLANOS</t>
  </si>
  <si>
    <t>Reporte seguimiento periódico de casos en comité de enlaces</t>
  </si>
  <si>
    <t>Reporte seguimiento periódico de casos en comité de técnico de representación jurídica
Procedimiento: PAJM-PR-3 - REPRESENTACIÓN JURÃDICA</t>
  </si>
  <si>
    <t>Seguimiento de la radicación de incapacidades ante la EPS y ARL, así como la expedición de los actos administrativos que otorgan dichas licencias y los demás documentos que hagan parte de la ejecución del procedimiento interno GTH-PR-24</t>
  </si>
  <si>
    <t>Seguimiento de la radicación de incapacidades ante la EPS y ARL, así como la expedición de los actos administrativos que otorgan dichas licencias y los demás
documentos que hagan parte de la ejecución del procedimiento interno GTH-PR-24
Procedimiento: GTH-PR-24 - RECONOCIMIENTO Y PAGO DE INCAPACIDADES</t>
  </si>
  <si>
    <t>- DEYANIRA BUITRAGO RAMIREZ
- Andrea Milena Parada Ortiz
- Diego Alberto PÃ©rez RodrÃ­guez
- Angela MarÃ­a Tavera PatiÃ±o</t>
  </si>
  <si>
    <t>Verificar y aprobar el traslado de los bienes</t>
  </si>
  <si>
    <t>Verificar y aprobar el traslado de los bienes, dando visto bueno por parte de la (el) responsable de almacén, para posterior firma y autorización por la Directora (or) Administrativa y Financiera.GA-PR-26 - GESTIÓN DE INVENTARIOS</t>
  </si>
  <si>
    <t>- MarÃ­a Elizabeth SÃ¡nchez Roa
- Sandra Patricia Albadan Lozada</t>
  </si>
  <si>
    <t>Verificar la existencia del bien asignado contra la información de los bienes de la entidad.</t>
  </si>
  <si>
    <t>Verificar la existencia del bien asignado contra la información de los bienes de la entidad, en el marco de la toma física de inventarios. Procedimiento: GA-PR-26 - GESTIÓN DE INVENTARIOS</t>
  </si>
  <si>
    <t>Realizar el informe por pérdida o daño de los bienes, para solicitar la afectación de la póliza de seguros de la entidad</t>
  </si>
  <si>
    <t>Realizar el informe por pérdida o daño de los bienes, para solicitar la afectación de la póliza de seguros de la entidad
CARACTERIZACION GESTION ADMINISTRATIVA</t>
  </si>
  <si>
    <t>- Giovanna Milena Moreno Meneses</t>
  </si>
  <si>
    <t>Solicitar a terceros (internos o externos) la información estadística sobre la situación de derechos de las mujeres</t>
  </si>
  <si>
    <t>Solicitar a terceros (internos o externos) la información estadística sobre la situación de derechos de las mujeres
Procedimineto:GDC-PR-2 ANALISIS DE DATOS Y PRODUCCIÓN DE CONOCIMINETOS</t>
  </si>
  <si>
    <t>- JosÃ© Edwin Bernal Bello</t>
  </si>
  <si>
    <t>Mantener la información estadística actualizada en la pagina web del OMEG</t>
  </si>
  <si>
    <t>Mantener la información estadística actualizada en la pagina web del OMEG Procedimineto:GDC-PR-2 ANALISIS DE DATOS Y PRODUCCIÓN DE CONOCIMINETOS</t>
  </si>
  <si>
    <t>Realizar la verificación de la normatividad vigente en materia de gestión documental que aplica a la Secretaria Distrital de la Mujer</t>
  </si>
  <si>
    <t>- Liliana Salazar MuÃ±oz</t>
  </si>
  <si>
    <t>Realizar seguimiento y control de calidad de la organización de los archivos de gestión.</t>
  </si>
  <si>
    <t>Realizar seguimiento y control de calidad de la organización de los
archivos de gestión. Procedimiento: GD-GU-1 - ORGANIZAR EL ARCHIVO FÃSICO</t>
  </si>
  <si>
    <t>Base de seguimiento</t>
  </si>
  <si>
    <t>Realizar el seguimiento del registro de cumplimientos en la base de datos con la información de las medidas de intervención de los accidentes y enfermedades laborales.</t>
  </si>
  <si>
    <t>Seguimiento y la evaluación del plan de alianzas para la vigencia</t>
  </si>
  <si>
    <t>- Ana Daniela Pineda Tobasia</t>
  </si>
  <si>
    <t>Verificar que las mujeres que son remitidas al equipo de duplas psicosociales sean atendidas de manera oportuna.</t>
  </si>
  <si>
    <t>La profesional coordinadora del equipo de Duplas psicosociales realizará mensualmente el seguimiento a la oportunidad en la atención a mujeres víctimas de violencias remitidas a este equipo, a partir de la revisión de la matriz de casos nuevos, en la cual las profesionales deben registrar la información sobre los casos nuevos remitidos al equipo y su estado de atención de manera permanente. La oportunidad en la atención a las mujeres remitidas está definida con el siguiente criterio: el número de casos en espera NO pueden superar el número de casos atendidos en el mes de acuerdo a las remisiones o solicitudes de atención de casos nuevos.</t>
  </si>
  <si>
    <t>- DAYAN ESTEFANY CAMARGO GARCIA</t>
  </si>
  <si>
    <t>Realizar seguimiento a los sectores</t>
  </si>
  <si>
    <t>Realizar seguimiento a implementación de los lineamientos técnicos del Sistema Sofia.
PROCEDIMIENTO: PAMVV-PR-4: COORDINACIÓN INSTITUCIONAL PARA LA IMPLEMENTACIÓN DEL SISTEMA - SOFIA</t>
  </si>
  <si>
    <t>- ESTEFANÃA MÃNDEZ ORTIZ</t>
  </si>
  <si>
    <t>Verificar que todos los casos en riesgo de feminicidio son asignados a equipos de la SDMujer para seguimiento psicosocial y socio-jurídico y que todos los casos asignados cuenten con al menos un seguimiento.</t>
  </si>
  <si>
    <t>La profesional coordinadora del Sistema Articulado de Alertas Tempranas para la prevención del feminicidio en Bogotá- SAAT, verificará que todos los casos de mujeres en riesgo de feminicidio ingresados al SAAT son asignados para seguimiento psicosocial y socio-jurídico (el 100% de los casos ingresados externos e internos son asignados para seguimiento); así mismo, verificará que los casos asignados para seguimiento a los diferentes equipos de la Secretaría Distrital de la Mujer cuenten con mínimo un seguimiento (el porcentaje de casos asignados sin seguimiento no puede superar el 10%).</t>
  </si>
  <si>
    <t>- Helga Natalia BermÃºdez PÃ©rez</t>
  </si>
  <si>
    <t>Realizar seguimiento posterior al egreso de la mujer y su sistema familiar.</t>
  </si>
  <si>
    <t>El equipo profesional de la Casa Refugio realizará seguimiento posterior al egreso de la mujer cuando ella así lo haya aceptado, por medio telefónico o visita domiciliaria, de acuerdo con los tiempos y procedimientos definidos en los Protocolos/guías de Ingreso, Permanencia y Egreso de las Casas Refugio de los diferentes modelos de atención.
En el seguimiento realizado a la mujer se verifica su situación de seguridad y el cumplimiento de compromisos adquiridos. 
En caso de identificar alguna situación de vulneración y/o riesgo, se orienta a la mujer y se pone en conocimiento a la autoridad competente y a la entidad o equipo de atención remisorio, mediante correo electrónico y/o comunicación escrita. 
Los seguimientos serán registrados en el SIMISIONAL y en la carpeta de la ciudadana.
PROCEDIMIENTO: PAMVV-PR-5 ACOGIDA, PROTECCIÓN Y ATENCIÓN A MUJERES VÃCTIMAS DE VIOLENCIAS EN CASAS REFUGIO</t>
  </si>
  <si>
    <t>- Catalina BeleÃ±o Quimbayo</t>
  </si>
  <si>
    <t>Detectivo(15)</t>
  </si>
  <si>
    <t>Gestión</t>
  </si>
  <si>
    <t>Posibilidad recibir o solicitar dadivas para alterar el curso de una actuación disciplinaria en su procedimiento, términos y/o las decisiones de fondo que se profieran en beneficio propio o de un tercero.</t>
  </si>
  <si>
    <t xml:space="preserve">- Talento Humano - Fraude interno (corrupción soborno) (Factores: Talento Humano (DAFP))
- Talento Humano - Fraude interno (corrupción soborno) (Factores: Talento Humano (DAFP))
- Talento Humano - Posible comportamientos no éticos de los empleados (Factores: Talento Humano (DAFP))
- Talento Humano - Posible comportamientos no éticos de los empleados (Factores: Talento Humano (DAFP))
</t>
  </si>
  <si>
    <t>- Fraude interno</t>
  </si>
  <si>
    <t xml:space="preserve">- Falta de formación en principios éticos y compromiso institucional y social. (Origen: Interno | Factor: Cultura)
</t>
  </si>
  <si>
    <t xml:space="preserve">- Investigación disciplinaria y penal para los funcionarios.
- Pérdida de imagen y credibilidad institucional por ineficacia de la actuación disciplinaria.
</t>
  </si>
  <si>
    <t>Nombre Riesgo</t>
  </si>
  <si>
    <t>Posibilidad de recibir o solicitar dádivas por la prestación de los servicios ofertados por la Entidad para beneficio propio o de un tercero</t>
  </si>
  <si>
    <t xml:space="preserve">- GESTION DEL CONOCIMIENTO
- PROMOCION DE LA PARTICIPACION Y REPRESENTACION DE LAS MUJERES
- ATENCION A LA CIUDADANIA
- GESTION DEL SISTEMA DISTRITAL DE CUIDADO
- DESARROLLO DE CAPACIDADES PARA LA VIDA DE LAS MUJERES
</t>
  </si>
  <si>
    <t xml:space="preserve">- Acciones legales en contra de la Entidad.
- Afectación de la imagen institucional.
- Investigaciones de carácter disciplinario, fiscal y penal.
</t>
  </si>
  <si>
    <t xml:space="preserve">- Falta de difusión de la gratuidad de los servicios. (Origen: Interno | Factor: Estrategia)
- Falta de sensibilización en principios éticos y compromiso institucional y social. (Origen: Interno | Factor: Cultura)
- Intereses personales de servidoras, servidores, contratistas o terceros (Origen: Interno | Factor: Cultura)
- Deficiente seguimiento sobre las actividades de difusión. (Origen: Interno | Factor: Estrategia)
</t>
  </si>
  <si>
    <t>Posibilidad de recibir o solicitar dadivas para elaborar pliegos de condiciones o estudios previos ambiguos, incompletos o excluyentes, para beneficio propio o de un tercero.</t>
  </si>
  <si>
    <t xml:space="preserve">- Talento Humano - Posible comportamientos no éticos de los empleados (Factores: Talento Humano (DAFP))
- Talento Humano - Posible comportamientos no éticos de los empleados (Factores: Talento Humano (DAFP))
</t>
  </si>
  <si>
    <t xml:space="preserve">- Investigaciones disciplinarias, fiscales y penales
- Demandas contra la Entidad.
</t>
  </si>
  <si>
    <t xml:space="preserve">- Inobservancia del Manual de Contratación y de la normativa legal aplicable vigente (Origen: Interno | Factor: Cultura)
- Tráfico de influencias, coerción, entrega de dádivas o abuso de poder (Origen: Interno | Factor: Cultura)
</t>
  </si>
  <si>
    <t>Posibilidad de realizar nombramientos en vacantes de la planta de personal de la SDMujer, sin el cumplimiento de requisitos exigidos por la normatividad vigente, para beneficio personal o de un tercero.</t>
  </si>
  <si>
    <t xml:space="preserve">- Investigaciones disciplinarias, fiscales y penales.
</t>
  </si>
  <si>
    <t xml:space="preserve">- Presión, coerción o entrega de dádivas por parte de superiores jerárquicos o particulares interesados. (Origen: Interno | Factor: Cultura)
- Incumplimiento de políticas de operación y/o actividades del procedimiento; Selección y Vinculación del Personal. (Origen: Interno | Factor: Cultura)
</t>
  </si>
  <si>
    <t>Posibilidad de falsificar, ocultar, alterar o vender la información de la documentación física y/o electrónica de la Secretaría Distrital de la Mujer con el fin de favorecer a un tercero o en beneficio propio.</t>
  </si>
  <si>
    <t xml:space="preserve">- Investigaciones disciplinarias, fiscales y penales
</t>
  </si>
  <si>
    <t xml:space="preserve">- Presión, coerción o entrega de dádivas por parte de superiores jerárquicos o particulares interesados (Origen: Interno | Factor: Cultura)
- Incumplimiento de políticas de operación y/o actividades del procedimiento Selección y Vinculación del Personal (Origen: Interno | Factor: Cultura)
</t>
  </si>
  <si>
    <t>Posibilidad de manipulación o alteración en las respuestas a requerimientos o en los procesos judiciales asignados a la Oficina Asesora Jurídica para beneficio propio o de un tercero con el fin de obtener una respuesta favorable.</t>
  </si>
  <si>
    <t xml:space="preserve">- Investigaciones disciplinarias
- Posible interposición de acciones judiciales contra la entidad.
- Afectaciones a terceros
- Pérdida de la imagen institucional
</t>
  </si>
  <si>
    <t xml:space="preserve">- Intereses particulares que incidan en  el proceso judicial asignado a las-os profesionales de la OAJ (Origen: Interno | Factor: Cultura)
- Intereses particulares que incidan en las respuestas a los requerimientos tramitados por parte de las-os profesionales de la OAJ (Origen: Interno | Factor: Cultura)
- Baja formación en principios éticos y compromiso institucional y social. (Origen: Interno | Factor: Cultura)
</t>
  </si>
  <si>
    <t>Posibilidad de sustraer bienes o elementos de la Secretaría Distrital de la Mujer con el fin de favorecer a un tercero o en beneficio propio</t>
  </si>
  <si>
    <t xml:space="preserve">- Hurto activos (Factores: Talento Humano (DAFP))
- Hurto activos (Factores: Talento Humano (DAFP))
- Posibles comportamientos no éticos de los empleados (Factores: Talento Humano (DAFP))
- Posibles comportamientos no éticos de los empleados (Factores: Talento Humano (DAFP))
</t>
  </si>
  <si>
    <t xml:space="preserve">- Detrimetro patrimonial
- Investigaciones disciplinarias, fiscales y penales.
- Desviación de la destinación de los bienes a cargo de la Entidad, en beneficio de un tercero interno o externo que les da un uso privado.
</t>
  </si>
  <si>
    <t xml:space="preserve">- Concentración de acciones y controles para el manejo de los bienes en una misma persona (Origen: Interno | Factor: Estructura)
- Facilidad que tiene el colaborador de dar diversos usos a los bienes asignados (Origen: Interno | Factor: Cultura)
</t>
  </si>
  <si>
    <t>Posibilidad de aceptar o solicitar cualquier beneficio o dádiva a nombre propio o de un tercero por las actividades prestadas o desarrolladas en la CIOM</t>
  </si>
  <si>
    <t xml:space="preserve">- Talento Humano - Posible comportamientos no éticos de los empleados (Factores: Talento Humano (DAFP))
- Talento Humano - Posible comportamientos no éticos de los empleados (Factores: Talento Humano (DAFP))
- OPA - SUIT (Factores: Talento Humano (DAFP))
- OPA - SUIT (Factores: Talento Humano (DAFP))
</t>
  </si>
  <si>
    <t xml:space="preserve">- Quejas y demandas ante los entes competentes.
- Baja credibilidad y daños a la imagen institucional
- Investigaciones y/o sanciones penales, fiscales o disciplinarias.
</t>
  </si>
  <si>
    <t xml:space="preserve">- Intereses personales de servidoras, servidores o contratistas (Origen: Interno | Factor: Cultura)
- Falta de lineamientos que permitan a las servidoras (es) conocer las condiciones o criterios con los que se deben desarrollar las actividades de cualificación y bienestar por parte de otras entidades, organizaciones y personas naturales en las CIOM (Origen: Interno | Factor: Cultura)
- Falta de difusión de la gratuidad de los servicios (Origen: Interno | Factor: Estrategia)
- Deficiente seguimiento sobre las actividades de bienestar y cualificación que realizan de manera voluntaria por las (os) facilitadoras (es) en las CIOM (Origen: Interno | Factor: Cultura)
</t>
  </si>
  <si>
    <t>Posible alteración y/o no presentación de los reportes que se remiten a los entes rectores relacionados con la planeación, la inversión, sus resultados y metas alcanzados en beneficio propio o de tercero</t>
  </si>
  <si>
    <t xml:space="preserve">- Informes de seguimiento a la gestión, la inversión y las metas presentados con resultados sesgados, favoreciendo a un tercero o en beneficio propio
- Afectación de la información en temas de gestión, presupuestales y de cumplimiento de metas, dificultando el ejercicio del control social.
- Afectación de la imagen de la Secretaría Distrital de la Mujer por pérdida de la credibilidad en el ejercicio de seguimiento a la gestión.
- Investigaciones y/o sanciones penales, fiscales o disciplinarias.
</t>
  </si>
  <si>
    <t xml:space="preserve">- 1. presiones de servidoras (es) públicas (os) con poder de decisión para modificar los resultados de la gestión y/o su no presentación (Origen: Interno | Factor: Cultura)
</t>
  </si>
  <si>
    <t>Posibilidad de manipular la información y/o datos producto de la evaluación independiente a beneficio de un tercero.</t>
  </si>
  <si>
    <t xml:space="preserve">- Informes de Auditoria presentados ante la Alta Dirección y responsables de procesos, con resultados sesgados que no correspondan a las debilidades y/o a incumplimientos encontrados en la gestión y desempeño de la entidad, favoreciendo al auditado y/o a un tercero interno o externo.
- Afectación de la imagen institucional de la Oficina de Control Interno por pérdida de la credibilidad en el ejercicio de la evaluación independiente.
- Estimular la continuidad del hecho de corrupción.
- Daño al patrimonio institucional.
- Posibles investigaciones y/o sanciones penales, fiscales y/o disciplinarias.
</t>
  </si>
  <si>
    <t xml:space="preserve">- Solicitud, o entrega y aceptación de dádivas en ejercicio de la auditoría. (Origen: Interno | Factor: Cultura)
- No informar sobre la existencia de un conflicto de interés real o potencial en el ejercicio de la auditoría. (Origen: Interno | Factor: Cultura)
- Amiguismo (Origen: Interno | Factor: Cultura)
- Presiones indebidas y/o amenazas por parte del auditado o de la alta dirección de la entidad, al equipo auditor. (Origen: Interno | Factor: Cultura)
- Inexistencia de lineamientos y/o mecasnismos institucionales seguros para reportar situaciones irregulares que se identifiquen a lo largo del proceso auditor. (Origen: Interno | Factor: Estrategia)
</t>
  </si>
  <si>
    <t>Posibilidad de asignación arbitraria o negación de cupos en las casas refugio para beneficio propio o favorecimiento de un tercero</t>
  </si>
  <si>
    <t xml:space="preserve">- Favorecimiento propio por recibo de dádivas.
- Favorecimiento de un tercero que no cumple los requisitos para acceder al servicio.
- Afectación de la imagen institucional
- Investigaciones y/o sanciones penales, fiscales o disciplinarias
</t>
  </si>
  <si>
    <t xml:space="preserve">- Recibo y/o solicitud de dávivas o favores por parte de servidoras(es) y/contratistas de las Casas Refugio (Origen: Interno | Factor: Cultura)
</t>
  </si>
  <si>
    <t>Posibilidad de recibir o solicitar dádiva para manipular el trámite de pagos financieros con el fin de realizarlos sin el cumplimiento de los requisitos establecidos para beneficio propio o de un tercero</t>
  </si>
  <si>
    <t xml:space="preserve">- Destinación indebida de recursos en beneficio de terceros internos o externos.
- Detrimento patrimonial
- Investigaciones de carácter disciplinario, fiscal y penal
- Inconsistencia entre la información de nomina, financiera y contable
</t>
  </si>
  <si>
    <t xml:space="preserve">- Debilidades en la implementación del procedimiento GF-PR-10 - Trámite de pagos. (Origen: Interno | Factor: Cultura)
- Falta de formación en principios éticos y compromiso institucional y social. (Origen: Interno | Factor: Cultura)
</t>
  </si>
  <si>
    <t>Posibilidad de recibir o solicitar cualquier dádiva o beneficio a nombre propio o de terceros por los servicios de atención (orientación,  asesoría o representación)  que se brindan en las Casas de Justicia, escenarios de Fiscalía (Caivas, Capiv, URI), donde se desarrolla la Estrategia de justicia d</t>
  </si>
  <si>
    <t>Posibilidad de recibir o solicitar cualquier dádiva o beneficio a nombre propio o de terceros por los servicios de atención (orientación,  asesoría o representación)  que se brindan en las Casas de Justicia, escenarios de Fiscalía (Caivas, Capiv, URI), donde se desarrolla la Estrategia de justicia de género</t>
  </si>
  <si>
    <t xml:space="preserve">- Intereses personales de servidoras, servidores o contratistas (Origen: Interno | Factor: Cultura)
- Falta de difusión de la gratuidad de los servicios. (Origen (Origen: Interno | Factor: Estrategia)
- Deficiente seguimiento sobre las actividades que realizan el equipo que brinda el servicio (Origen: Interno | Factor: Cultura)
</t>
  </si>
  <si>
    <t>Posibilidad de celebrar contratos con personas naturales y jurídicas condenado en lavado de activos</t>
  </si>
  <si>
    <t xml:space="preserve">- Perdida de la imagen de la Entidad.
- Investigaciones administrativas y fiscales.
</t>
  </si>
  <si>
    <t xml:space="preserve">- Falta de verificación de la documentación entrada por parte del proponente (Origen: Interno | Factor: Cultura)
- Estudios previos y pliego de condiciones direccionados (Origen: Interno | Factor: Cultura)
- Estudios previos y pliego de condiciones direccionados (Origen: Interno | Factor: Cultura)
- Documentación entregada por el proponente con apariencia de legalidad (Origen: Externo | Factor: Social / Cultural)
</t>
  </si>
  <si>
    <t>Posibilidad de acceso indebido, eliminación y modificación en los servidores, aplicaciones y bases de datos de la Entidad</t>
  </si>
  <si>
    <t xml:space="preserve">- Impide la ejecución exitosa de otros procesos y afecta la competitividad de la entidad.
- Incide en la calidad de la información, en la agilidad, costos y credibilidad en cuanto a los procedimientos y seguridad de los mismos
</t>
  </si>
  <si>
    <t xml:space="preserve">- Falta de herramientas para el control de la seguridad de la información. (Origen: Interno | Factor: Recursos)
- Falta de actualización de credenciales de usuarios de los diferentes aplicativos y sistemas de información (Origen: Interno | Factor: Recursos)
- Prestamo de la clave de acceso (Origen: Interno | Factor: Cultura)
</t>
  </si>
  <si>
    <t>¿CÓMO - PORQUE?
CAUSAS</t>
  </si>
  <si>
    <t>¿El factor del riesgo del riesgo corresponde a la definición? (Según Tabla 1 Guía DAFP)</t>
  </si>
  <si>
    <t>¿La Clasificación del riesgo corresponde a la definición? (Según Tabla 2 Guía DAFP)</t>
  </si>
  <si>
    <t xml:space="preserve"> ¿QUÉ? PODRÍA GENERAR 
(EFECTO ~ CONSECUENCIA)</t>
  </si>
  <si>
    <t>Descripción del Riesgo 
PUEDE OCURRIR
(RIESGO ~ EVENTO)</t>
  </si>
  <si>
    <t>Gestión_
Corrupción_
LA/FT</t>
  </si>
  <si>
    <t xml:space="preserve">Asociado a Corrupción </t>
  </si>
  <si>
    <t>LA/FT</t>
  </si>
  <si>
    <t xml:space="preserve">Análisis del riesgo frente a la Caracterización del Proceso </t>
  </si>
  <si>
    <r>
      <t xml:space="preserve">
</t>
    </r>
    <r>
      <rPr>
        <b/>
        <sz val="14"/>
        <color rgb="FF000000"/>
        <rFont val="Arial"/>
        <family val="2"/>
      </rPr>
      <t xml:space="preserve">OBSERVACIONES OCI </t>
    </r>
    <r>
      <rPr>
        <b/>
        <sz val="12"/>
        <color rgb="FF000000"/>
        <rFont val="Arial"/>
        <family val="2"/>
      </rPr>
      <t xml:space="preserve">
1. Definición /Redacción del Riesgo 
(Qué - Cómo - Porqué)
2. Factor y Clasificación del Riesgo acordes con la definición y la caracterización del proceso
3. Sobre relación Riesgo y Caracterización
</t>
    </r>
  </si>
  <si>
    <t xml:space="preserve">Gestión </t>
  </si>
  <si>
    <t xml:space="preserve">- a. Proceso - Falta de capacitación, temas relacionados con el personal (Factores: Procesos (DAFP))
- a. Proceso - Falta de capacitación, temas relacionados con el personal (Factores: Procesos (DAFP))
</t>
  </si>
  <si>
    <t xml:space="preserve">- Incumplimiento de los objetivos y metas del proceso
- Ineficiencia en los resultados esperados en el procedimiento.
</t>
  </si>
  <si>
    <t xml:space="preserve">- Insuficiente seguimiento a los compromisos acordados en los pactos de corresponsabilidad (Origen: Interno | Factor: Cultura)
- Falta de claridad técnica en relación con el procedimiento de pactos de corresponsabilidad, en particular frente al rol que debe cumplir cada actor o actora que expresa su voluntad de participar en el pacto. (Origen: Interno | Factor: Cultura)
- Falta de compromiso por parte de las entidades Distritales. (Origen: Externo | Factor: Social / Cultural)
- Baja cobertura y capacidad administrativa de las entidades distritales para atender las demandas de las ciudadanas (Origen: Externo | Factor: Económico)
</t>
  </si>
  <si>
    <t>- Usuarios, productos y prácticas</t>
  </si>
  <si>
    <t>Posibilidad de incumplimiento de los compromisos derivados del Consejo Consultivo de Mujeres de Bogotá Mesa Coordinadora y del Espacio Ampliado con la SDMujer y las Entidades del Distrito
Capital, debido a la ausencia de seguimiento o desconocimiento de los terceros involucrados.</t>
  </si>
  <si>
    <t xml:space="preserve">- Afectación de la imagen institucional de la entidad.
- Desconocimiento de los avances en términos de los compromisos fijados entre las consejeras consultivas y la administración distrital
- Ineficiencia en el reporte de los avances del plan de acción
</t>
  </si>
  <si>
    <t xml:space="preserve">- Insuficiente seguimiento a los compromisos acordados entre las consejeras consultivas y el Sector Mujeres (Origen: Interno | Factor: Cultura)
- Falta reporte de seguimiento a los compromisos pactados entre las consejeras consultivas y los sectores de la Administración Distrital (Origen: Interno | Factor: Cultura)
- Falta de estandarización de la herramienta mediante la cual se hace seguimiento a los compromisos definidos en el plan de acción trianual en el marco del CCM (Origen: Interno | Factor: Cultura)
- Falta de compromiso por parte de las entidades Distritales. (Origen: Externo | Factor: Social / Cultural)
- Baja cobertura y capacidad administrativa de las entidades distritales para atender las demandas de las ciudadanas (Origen: Externo | Factor: Económico)
</t>
  </si>
  <si>
    <t>Posibilidad de realizar pagos inoportunos, errados o de no realizarlos por fallas del proceso de trámite de pagos.</t>
  </si>
  <si>
    <t xml:space="preserve">- Solicitud de pago de intereses por mora.
- Desviación de la programación del PAC.
- Constitución de reservas presupuestales y pasivos exigibles.
- Reprocesos del procedimiento de pagos.
- Sanciones para la Entidad.
- Investigaciones y procesos disciplinarios a los(as) responsable(s) del proceso de financiera
</t>
  </si>
  <si>
    <t xml:space="preserve">- Demora de los contratistas y/o proveedores y/o supervisores en la entrega de la cuenta(s) o facturas y documentos a los que están obligados. (Origen: Interno | Factor: Cultura)
- Solicitudes de pago realizadas por las supervisoras(es) o interventoras(es) con documentos incompletos y/o inconsistentes (Origen: Interno | Factor: Cultura)
- Generación de pagos a una cuenta bancaria que no corresponde a la vigente por falta de actualización de la información o una cuenta no autorizada del proveedor (Origen: Interno | Factor: Cultura)
- Errores en el descuento de los impuestos que aplican a la cuenta de cobro o factura que se va a pagar. (Origen: Interno | Factor: Cultura)
- Falta de programación y/o seguimiento al PAC (Origen: Interno | Factor: Cultura)
</t>
  </si>
  <si>
    <t>Posibilidad de recibir investigaciones, sanciones y/o multas, debido a la presentación de informes financieros, contables y tributarios a clientes internos y/o entes de control de forma extemporánea o inconsistente.</t>
  </si>
  <si>
    <t xml:space="preserve">- Sanciones pecuniarias por incumplimiento normativo.
- Reprocesos.
- Hallazgos de los entes de control
- Reflejo erróneo de la realidad económica de la entidad.
</t>
  </si>
  <si>
    <t xml:space="preserve">- Existencia de partidas conciliatorias. (Origen: Interno | Factor: Cultura)
- Entrega de información inoportuna, incompleta, errada, evasiva o engañosa por parte de un tercero interno (Origen: Interno | Factor: Cultura)
- Diferencias en la aplicación de criterios contables para el registro de hechos económicos (Origen: Interno | Factor: Cultura)
- Entrega de información inoportuna, incompleta, errada, evasiva o engañosa por parte de un tercero interno. (Origen: Interno | Factor: Cultura)
- Debilidades en el manejo del sistema de información contable (Origen: Interno | Factor: Recursos)
- Falta de sistematización e integración de los sistemas de información de la entidad (Origen: Interno | Factor: Recursos)
</t>
  </si>
  <si>
    <t xml:space="preserve">- Investigaciones disciplinarias, demandas, sanciones.
- Insatisfacción de las usuarias (os) de la Entidad.
- Afectación de la imagen institucional.
</t>
  </si>
  <si>
    <t xml:space="preserve">- Desconocimiento de la normatividad vigente en cuanto a la gestión de peticiones ciudadanas (Origen: Interno | Factor: Cultura)
- Desconocimiento del procedimiento de gestión de peticiones ciudadanas (Origen: Interno | Factor: Cultura)
- Incumplimiento de los deberes de las(os) servidoras(es) públicas(os) y contratistas (Origen: Interno | Factor: Cultura)
</t>
  </si>
  <si>
    <t xml:space="preserve">- Sanciones disciplinarias.
- Violación del principio de publicidad.
</t>
  </si>
  <si>
    <t xml:space="preserve">- Fallas de los equipos tecnológicos y de los sistemas de información (Origen: Interno | Factor: Estructura)
- Falla en los portales de contratación -SECOP- y -CAV- (Origen: Interno | Factor: Estructura)
- La rotación del equipo de trabajo responsable del producto (Origen: Interno | Factor: Cultura)
- Falta de recurso humano suficiente e idóneo para ejecutar el programa (Origen: Interno | Factor: Cultura)
- Falta de planeación. (Origen: Interno | Factor: Cultura)
</t>
  </si>
  <si>
    <t xml:space="preserve">- a. Proceso - Falta de procedimientos (Factores: Procesos (DAFP))
- a. Proceso - Falta de procedimientos (Factores: Procesos (DAFP))
- a. Proceso - Falta de capacitación, temas relacionados con el personal (Factores: Procesos (DAFP))
- a. Proceso - Falta de capacitación, temas relacionados con el personal (Factores: Procesos (DAFP))
</t>
  </si>
  <si>
    <t xml:space="preserve">- Comunicacion publicada sin perspectiva de genero y lenguaje incluyente
- Desinformación ante la opinión pública
</t>
  </si>
  <si>
    <t>- Fraude externo</t>
  </si>
  <si>
    <t>Personal en nomina de la Entidad sin afiliacion al Sistema General de Seguridad Social o a alguna(s) de sus entidades (EPS, AFP, ARL, CESANTIAS y Caja de Compensación).</t>
  </si>
  <si>
    <t xml:space="preserve">- Desprotección de una persona por no estar afiliada al Sistema General de Salud.
- Sanciones pecuniarias para la Entidad por no realizar o verificar las afiliaciones.
- Demandas por parte de las (os) Servidoras (es) públicas (os).
- Investigaciones Disciplinarias
</t>
  </si>
  <si>
    <t xml:space="preserve">- No realizar las afiliaciones en el momento de la posesión de la servidora(or) pública(o) de la Entidad (Origen: Interno | Factor: Cultura)
- Cambio de la  servidora (or) pública(o) de EPS, AFP o Cesantías sin previa autorización de las entidades o empresas prestadoras. (Origen: Interno | Factor: Cultura)
- Cambio de la  servidora (or) pública(o) de EPS, AFP o Cesantías sin previa autorización de las entidades o empresas prestadoras. (Origen: Interno | Factor: Cultura)
</t>
  </si>
  <si>
    <t>- Ejecución y administración de procesos</t>
  </si>
  <si>
    <t>Perdida o extravio de Documentos de las Historias Laborales de las(los) servidoras(es) públicas(os) de la Entidad.</t>
  </si>
  <si>
    <t xml:space="preserve">- Desconocimiento de la normatividad en cuanto a la administración y manejo de las Historias Laborales.
- No controlar la manipulación de las hojas de vida.
- No aplicación de los Cuadros de Clasificación Documental.
</t>
  </si>
  <si>
    <t xml:space="preserve">- Desconocimiento de la normatividad en cuanto a la administración y manejo de las Historias Laborales (Origen: Interno | Factor: Cultura)
- No controlar la manipulación de las hojas de vida. (Origen: Interno | Factor: Cultura)
- No aplicación de los Cuadros de Clasificación Documental (Origen: Interno | Factor: Cultura)
</t>
  </si>
  <si>
    <t xml:space="preserve">- Investigaciones y sanciones disciplinarias.
- Constitución de pasivos exigibles.
- Retraso en el pago y en la liberación de saldos a los que hubiere lugar, en los contratos que se deban liquidar.
- Desgaste administrativo.
</t>
  </si>
  <si>
    <t xml:space="preserve">- Ausencia de seguimiento y control a los contratos por parte de la supervisión (Origen: Interno | Factor: Cultura)
- Retardo pr parte de la supervisión para proyectar la solicitud de liquidación (Origen: Interno | Factor: Cultura)
- Falta de aplicación del Manual de Contratación por parte de la Supervisión. (Origen: Interno | Factor: Cultura)
- nexactitud en la información registrada en las bases de datos de la contratación. (Origen: Interno | Factor: Recursos)
</t>
  </si>
  <si>
    <t xml:space="preserve">- 1. Mala calificación de la gestión institucional
- 2. Inicio de procesos disciplinarios internos y externos
</t>
  </si>
  <si>
    <t xml:space="preserve">- Inexistencia de metodologías para la consolidación y depuración pertinente y oportuna de información (Origen: Interno | Factor: Recursos)
- Debilidad en la socialización de cronogramas de presentación de información externa e interna (Origen: Interno | Factor: Recursos)
- No disponibilidad de insumos adecuados para la presentación de información (Origen: Interno | Factor: Recursos)
</t>
  </si>
  <si>
    <t xml:space="preserve">- Falta de capacitación, temas relacionados con el personal  (Factores: Procesos (DAFP))
- Falta de capacitación, temas relacionados con el personal  (Factores: Procesos (DAFP))
</t>
  </si>
  <si>
    <t xml:space="preserve">- Incumplimiento de los objetivos y compromisos institucionales
- Pérdida de credibilidad institucional
</t>
  </si>
  <si>
    <t xml:space="preserve">- . Investigaciones disciplinarias
- Posible interposisción de acciones de Tutelas contra la entidad
</t>
  </si>
  <si>
    <t xml:space="preserve">- Falta de seguimiento a los términos de respuesta en cada caso (Origen: Interno | Factor: Cultura)
</t>
  </si>
  <si>
    <t xml:space="preserve">- a. Proceso - Falta de procedimientos (Factores: Procesos (DAFP))
- a. Proceso - Falta de procedimientos (Factores: Procesos (DAFP))
</t>
  </si>
  <si>
    <t xml:space="preserve">- . Perdida de credibilidad institucional a nivel local y distrital
- Posibles acciones judiciales contra la entidad
- . Perdida de credibilidad institucional a nivel local y distrital
</t>
  </si>
  <si>
    <t xml:space="preserve">- - Falta de coordinación y comunicación entre las diferentes dependencias que deben emitir la respuesta (Origen: Interno | Factor: Cultura)
- Presentación de varias solicitudes o requerimientos sobre el mismo asunto. (Origen: Interno | Factor: Cultura)
- Modificaciones o reformas normativas (Origen: Externo | Factor: Legal / Reglamentario)
</t>
  </si>
  <si>
    <t>Posibilidad de expedición de actos administrativos contrarios a las normas superiores, por desconocimiento del marco normativo debido a la falta de planeación, investigación y
documentación en su elaboración.</t>
  </si>
  <si>
    <t xml:space="preserve">- Los sectores no implementan acciones para la transversalización del enfoque de género
</t>
  </si>
  <si>
    <t xml:space="preserve">- Normograma desactualizado que incide en el desconocieminot de la normatividad relacionada con la expediición del acto adminsitrativo (Origen: Interno | Factor: Cultura)
- Modificaciones o reformas normativas (Origen: Interno | Factor: Cultura)
- Modificaciones o reformas normativas (Origen: Interno | Factor: Cultura)
- Inadecuada aplicación normativa en la proyección y revisión de actos administrativos (Origen: Externo | Factor: Legal / Reglamentario)
</t>
  </si>
  <si>
    <t>Posibilidad de brindar asistencia técnica deficiente para la incorporación del enfoque de género en las acciones, programas, proyectos, adecuación y transformación de la cultura organizacional a los sectores de la Administración Distrital, debido a implementar de forma deficiente los lineamientos sobre la transversalización del enfoque de género.</t>
  </si>
  <si>
    <t xml:space="preserve">- Baja capacidad técnica del equipo que brinda asistencia técnica a los sectores, sobre la trasnversalización del enfoque de género,  la implementación de la PPMYEG, la administración pública y cada uno de los sectores (Origen: Interno | Factor: Recursos)
- Baja capacidad técnica del equipo que brinda asistencia técnica a los sectores, sobre la trasnversalización del enfoque de género,  la implementación de la PPMYEG, la administración pública y cada uno de los sectores (Origen: Interno | Factor: Estructura)
</t>
  </si>
  <si>
    <t>Posibilidad de tener deficiencia en la implementación de los lineamientos técnicos en el ciclo
de políticas públicas a partir del enfoque de género en pro de la garantía de los derechos de las mujeres en sus
diferencias y diversidades, según las disposiciones Distritales, debido a implementar de forma deficiente los
lineamientos establecidos.</t>
  </si>
  <si>
    <t xml:space="preserve">- No se puede establecer el grado de avance de la implementación en los planes de acción de las políticas a cargo del sector mujeres.
- No poder tomar de decisiones respecto a las debilidades y fortalezas en la implementación de las políticas públicas a cargo del sector mujeres
- Reprocesos internos y a nivel Distrital en relación con el ciclo de política pública a partir del enfoque de género en pro de la garantía de los derechos de las mujeres en sus diferencias y diversidades
</t>
  </si>
  <si>
    <t xml:space="preserve">- Debilidades técnicas en la implementación de lineamientos e instrumentos que hacen parte del ciclo de las políticas públicas a nivel Distrital (Origen: Interno | Factor: Recursos)
</t>
  </si>
  <si>
    <t xml:space="preserve">- Requerimiento por parte de las Entidades Públicas y de Control, por incumplimiento.
- Incumplimiento de objetivos y metas del proceso.
- Efectos legales y/o disciplinarios sobre la  jefa de la Oficina de Control Interno o Secretaria de Despacho como responsable del Sistema de Control Interno.
</t>
  </si>
  <si>
    <t>Contaminación atmosférica y ambiental.</t>
  </si>
  <si>
    <t xml:space="preserve">- Retrasos y dificultades en las labores de las servidoras y servidores de la Entidad.
- Incumplimientos de las obligaciones de la entidad.
- Inicio de procesos disciplinarios internos y externos
- Pérdida de información.
</t>
  </si>
  <si>
    <t xml:space="preserve">- Se ajusta los responsables de ejecución por migración de BD. (Origen: Interno | Factor: Recursos)
- Daño del Sistema de alimentación interrumpida (UPS). (Origen: Interno | Factor: Recursos)
- . El no pago de los servicios. 4. Errores humanos (Origen: Interno | Factor: Recursos)
</t>
  </si>
  <si>
    <t xml:space="preserve">- Retrasos y dificultades en las labores de las servidoras y servidores de la Entidad
- Reportes erróneos.
- Duplicidad de la información.
- Bajos niveles de seguridad  en la información.
- Retrasos en el procesamiento de datos por la necesidad de verificar y depurar la información.
</t>
  </si>
  <si>
    <t xml:space="preserve">- Caída de servidores (Origen: Interno | Factor: Recursos)
- Manipulación de la información (Origen: Interno | Factor: Recursos)
- Falta de backup (respaldo externo) (Origen: Interno | Factor: Cultura)
- Préstamo de usuarios y contraseñas (Origen: Interno | Factor: Recursos)
</t>
  </si>
  <si>
    <t>Posibilidad de ausencia en seguimientos a mujeres con riesgo de feminicidio.
Descripción: Seguimiento inoportuno a las atenciones clasificadas en SIMISIONAL como riesgo de feminicidio de las mujeres que acuden a los servicios de las CIOM.</t>
  </si>
  <si>
    <t xml:space="preserve">- Perdida de la credibilidad institucional
- Afectación a la integridad de la ciudadana
</t>
  </si>
  <si>
    <t xml:space="preserve">- Documentación del proceso sin punto de control para realizar el seguimiento a los casos clasificados en SIMISIONAL como riesgo de feminicidio. (Origen: Interno | Factor: Estructura)
- Falta de herramienta unificada para que el personal de las CIOM realice seguimiento a los casos clasificados en SIMISIONAL como riesgo de feminicidio. (Origen: Interno | Factor: Recursos)
</t>
  </si>
  <si>
    <t>Posibilidad de un Incorrecto direccionamiento externo en la primera atención realizada a las mujeres que asistentes a las CIOM, que requieran un servicio no competente de la SDMujer.</t>
  </si>
  <si>
    <t xml:space="preserve">- Pérdida de imagen institucional e insatisfacción de la ciudadanía.
- Aumento del número de peticiones, quejas, reclamos por parte de la ciudadanía
</t>
  </si>
  <si>
    <t xml:space="preserve">- Desconocimiento de las rutas de atención por parte de la servidora que realiza la primera atención (Origen: Interno | Factor: Cultura)
- Desconocimiento de los servicios o productos que ofrecen otras entidades (Origen: Interno | Factor: Cultura)
- Ausencia de seguimiento y retroalimentación por parte del líder del grupo frente a los servicios o productos que ofrecen otras entidades (Origen: Interno | Factor: Cultura)
</t>
  </si>
  <si>
    <t xml:space="preserve">- Pérdida de imagen y credibilidad institucional
- Sanciones Judiciales para las Abogadas implicadas en el caso
- No se puede brindar la representación de manera oportuna
</t>
  </si>
  <si>
    <t xml:space="preserve">- Escalonamiento de casos de manera inoportuna y/o incompleta (Origen: Interno | Factor: Cultura)
- Información de casos representados o en representación en diferentes bases de datos que dificultan su consolidación (Origen: Interno | Factor: Cultura)
- Frecuencia inadecuada de seguimiento a casos por parte del comité de enlaces (Origen: Interno | Factor: Cultura)
</t>
  </si>
  <si>
    <t xml:space="preserve">- Pago por parte de la Entidad a las EPS, por incapacidad no cobrada
</t>
  </si>
  <si>
    <t xml:space="preserve">- falta de personal (Origen: Interno | Factor: Recursos)
</t>
  </si>
  <si>
    <t xml:space="preserve">- Reprocesos en el manejo de bienes y aumento de carga operativa.
- Investigaciones disciplinarias y/o fiscales
- Desactualización de los inventarios de la Entidad.
- Detrimento para la Entidad, en el sentido de no poder gestionar la recuperación de los bienes con la Aseguradora
</t>
  </si>
  <si>
    <t xml:space="preserve">- Errores en la digitación de la información que afecten los archivos y bases de control del inventario de los bienes tangibles de la entidad (Origen: Interno | Factor: Cultura)
- Desconocimiento de los procedimientos internos relacionados con el manejo de bienes e inventarios y el diligenciamiento de sus formatos para la aplicación de controles (Origen: Interno | Factor: Cultura)
- Debilidad de la herramienta tecnológica para realizar la actualización de los movimientos de inventario en tiempo real, lo que obliga a llevar el control y seguimiento de los mismos de forma manual (Origen: Interno | Factor: Recursos)
- Demoras en el reporte de la pérdida, daño o hurto del bien para iniciar el tramite de reclamacion con la aseguradora. (Origen: Interno | Factor: Cultura)
- Temor a sanciones disciplinarias y/o fiscales por la pérdida o daño de un bien tangible (Origen: Interno | Factor: Cultura)
- Temor a sanciones disciplinarias y/o fiscales por la pérdida o daño de un bien tangible (Origen: Interno | Factor: Cultura)
</t>
  </si>
  <si>
    <t xml:space="preserve">- No tener información actualizada para dar cuenta de la situación en materia de derechos de las mujeres en el distrito capital con enfoque de género y diferencial
- No contar con evidencias que respalden la toma de decisiones de la gestión pública
</t>
  </si>
  <si>
    <t xml:space="preserve">- Barreras en el acceso a los insumos de información estadística y/o que esta se encuentra sin desagregar por las variables sexo, y otras variables del enfoque de género y diferencial (Origen: Externo | Factor: Social / Cultural)
</t>
  </si>
  <si>
    <t xml:space="preserve">- Deficiencia técnica en la implementación de los instrumentos archivísticos
- Incumplimiento de la normatividad para preservar el acervo documental de la entidad
- Observaciones en las visitas de seguimiento realizadas por el Archivo de Bogotá
- Sanciones administrativas y disciplinarias
</t>
  </si>
  <si>
    <t xml:space="preserve">- Falta de responsabilidad y compromiso frente al manejo de los archivos (Origen: Interno | Factor: Cultura)
- Desconocimiento de los lineamientos y normativas internas y externas, en términos archivistas (Origen: Interno | Factor: Cultura)
- Cambio de la normatividad archivística (Origen: Externo | Factor: Legal / Reglamentario)
</t>
  </si>
  <si>
    <t xml:space="preserve">- Incidencia disciplinaria, fiscal y penal.
- Afectación de los principios de confidencialidad, integridad, autenticidad y no repudio de la información.
- . Pérdida de memoria institucional.
- Incumplimiento en la respuesta a solicitudes
- .Pérdida parcial del acervo documental de la Entidad
- Desintegración de los expedientes
</t>
  </si>
  <si>
    <t xml:space="preserve">- Ausencia de seguridad en el espacio de almacenamiento en el archivo de gestión centralizado (Origen: Interno | Factor: Estructura)
- Falta capacitaciones y sensibilizaciones para la organización y almacenamiento de la información, en la etapa de clasificación, ordenación, foliación, rotulación, diligenciamiento de la hoja de control y FUID (Origen: Interno | Factor: Cultura)
- Ausencia de conocimientos del personal encargado de la administración y organización del Archivo Central y de gestión centralizado en manejo de emergencias (Origen: Interno | Factor: Cultura)
- Ausencia de mobiliario suficiente para el almacenamiento de la documentación producida en los archivos de gestión y archivo central de la entidad. y materiales adecuados para la elaboración de las unidades de almacenamiento (cajas). (Origen: Interno | Factor: Recursos)
- Daños por inundaciones, accidentes electricos o situaciones de fuerza mayor causadas por la naturaleza (Origen: Interno | Factor: Estructura)
</t>
  </si>
  <si>
    <t xml:space="preserve">- Hallazgo por parte de la ARL o entes certificadores a la entidad
</t>
  </si>
  <si>
    <t xml:space="preserve">- - Falta de seguimiento en la implementación de las medidas de intervención (Origen: Interno | Factor: Cultura)
- Falta de seguimiento en las fechas definidas en la investigación del accidente de trabajo (Origen: Interno | Factor: Cultura)
</t>
  </si>
  <si>
    <t xml:space="preserve">- No formalización de alianzas
- No se desarrollan ofertas de empleo para las mujeres
</t>
  </si>
  <si>
    <t xml:space="preserve">- Insatisfacción de la ciudadanía
- No garantizar atención a las mujeres víctimas de violencia de acuerdo con las competencias del sector
- Retrasos en los seguimientos y atenciones a las mujeres víctimas de violencias remitidas a las Duplas Psicosociales
- Afectación en el acceso a otros servicios en el marco de la ruta única de atención.
- Acciones implementadas por los sectores de manera incompleta desatendiendo a las competencias específicas o sin enfoque de género, diferencial y de derecho de las mujeres
- Baja credibilidad de la entidad como líder técnico.
- Barreras de acceso a las medidas de prevención, protección, atención y acceso a la justicia oportunas a las ciudadanas valoradas e identificadas en riesgo de feminicidio
</t>
  </si>
  <si>
    <t xml:space="preserve">- Situaciones de contingencia interna que afecten la prestación del servicio (Origen: Interno | Factor: Cultura)
- Falta de actualización oportuna de los datos de caracterización (Origen: Interno | Factor: Cultura)
- Falta de seguimiento efectivo e impulso de las acciones requeridas por parte de los equipos de atención frente a los casos asignados por el SAAT. (Origen: Interno | Factor: Cultura)
- Incremento en la demanda debido a dinámicas sociales coyunturales (Origen: Externo | Factor: Social / Cultural)
- Barreras para la articulación por parte de las demás entidades con competencias en la garantía del derecho de las mujeres a una vida libre de violencias (Origen: Externo | Factor: Social / Cultural)
- Débil implementación, a nivel nacional y distrital, del marco jurídico del derecho de las mujeres a una vida libre de violencias. (Origen: Externo | Factor: Legal / Reglamentario)
- Factores individuales, familiares y comunitarios de la ciudadana que le impidan continuar con el seguimiento así como falta de voluntad de la misma (Origen: Externo | Factor: Social / Cultural)
- Desconocimiento en la información de mujeres valoradas en riesgo de muerte por parte de las autoridades competentes, por el no envío o demora en el envío de esta información (Origen: Externo | Factor: Social / Cultural)
</t>
  </si>
  <si>
    <t>Probabilidad Residual</t>
  </si>
  <si>
    <t>Impacto Residual</t>
  </si>
  <si>
    <t>Zona Residual</t>
  </si>
  <si>
    <t>Aceptación</t>
  </si>
  <si>
    <t>Alto</t>
  </si>
  <si>
    <t>No</t>
  </si>
  <si>
    <t xml:space="preserve"> - Sensibilización al equipo de control interno disciplinario relacionado con el tema de principios éticos
</t>
  </si>
  <si>
    <t>Extremo</t>
  </si>
  <si>
    <t xml:space="preserve"> - Sensibilización sobre evitar solicitar o recibir dadivas dirigida a servidoras, servidores y contratistas.
</t>
  </si>
  <si>
    <t xml:space="preserve"> - Sensibilización al equipo de Gestión Contractual relacionado con el tema de principios éticos
</t>
  </si>
  <si>
    <t xml:space="preserve"> - Sensibilización al equipo de Talento Humano relacionado con el tema de principios éticos
</t>
  </si>
  <si>
    <t xml:space="preserve"> - Verificar término de cinco (5) días hábiles contados a partir de la fecha del préstamo de la documentación
</t>
  </si>
  <si>
    <t xml:space="preserve"> - Sensibilización al equipo de Gestión Jurídica relacionado con el tema de principios éticos
</t>
  </si>
  <si>
    <t xml:space="preserve"> - Entrega de copia de inventario firmado y a cargo a cada una (o) de las (os) servidoras (es) y contratistas responsables para facilitar control individual.
 - Firma de paz y salvos por la Dirección de Gestión Administrativa y Financiera, únicamente con visto bueno de confirmación de devolución de inventario a cargo.
 - Elaborar y presentar conciliaciones de Almacén e inventarios.
</t>
  </si>
  <si>
    <t xml:space="preserve"> - Sensibilización al equipo de Direccionamiento Estratégico relacionado con el tema de principios éticos
</t>
  </si>
  <si>
    <t xml:space="preserve"> - Registrar en LUCHA los nuevos controles
</t>
  </si>
  <si>
    <t xml:space="preserve"> - Revisar previamente el cumplimiento del perfil y requisitos establecidos normativamente y a través del protocolo para el ingreso de las mujeres y sus familias a las casas refugio.
</t>
  </si>
  <si>
    <t xml:space="preserve"> - Descargar el informe ZTR_0056- Responsables cuentas por pagar,  validando que el nivel de firmas I y II no sean iguales.
</t>
  </si>
  <si>
    <t xml:space="preserve"> - Verificar que los casos nuevos de representación cuenten con acta de compromiso suscrita por la ciudadana.
</t>
  </si>
  <si>
    <t xml:space="preserve"> - Realizar la denuncia formal ante los entes reguladores.
</t>
  </si>
  <si>
    <t xml:space="preserve"> - Sensibilización al equipo de Gestión Tecnológica relacionado con el tema de principios éticos
</t>
  </si>
  <si>
    <t>ANÁLISIS ASPECTOS 
(Marcar con Equis X)</t>
  </si>
  <si>
    <t>PLAN DE TRATAMIENTO</t>
  </si>
  <si>
    <t>Avance Plan Tratamiento</t>
  </si>
  <si>
    <r>
      <t xml:space="preserve">OBSERVACIONES OCI
</t>
    </r>
    <r>
      <rPr>
        <b/>
        <sz val="10"/>
        <color rgb="FF000000"/>
        <rFont val="Arial"/>
        <family val="2"/>
      </rPr>
      <t xml:space="preserve">1. Definición/Redacción del Riesgo
2. Cumple Aspectos Riesgos de Corrupción
3. Cumple con identificación y ejecución plan de tratamiento </t>
    </r>
  </si>
  <si>
    <t>CUMPLE</t>
  </si>
  <si>
    <t>NO CUMPLE</t>
  </si>
  <si>
    <t>PARCIAL</t>
  </si>
  <si>
    <t>Asociado a Corrupción</t>
  </si>
  <si>
    <t>Verificar los proyectos realizados</t>
  </si>
  <si>
    <t>Verificar los proyectos realizados de acuerdo a las pruebas legalmente aportadas al proceso Disciplinario
Procedimiento: GDIS-PR-2 - DISCIPLINARIO ORDINARIO</t>
  </si>
  <si>
    <t>Realizar seguimiento semestral a los procesos disciplinarios mediante la elaboración, entrega y  revisión de informe de estado de procesos disciplinarios.</t>
  </si>
  <si>
    <t>Realizar seguimiento semestral a los procesos disciplinarios mediante la elaboración, entrega y revisión de informe de estado de procesos disciplinarios.
Procedimiento: GDIS-PR-2 - DISCIPLINARIO ORDINARIO</t>
  </si>
  <si>
    <t>- Erika Cervantes Linero
- Esperanza Gil Estevez</t>
  </si>
  <si>
    <t>Realizar la verificación de la inclusión y publicación del mensaje de gratuidad en los diferentes canales de atención de la entidad</t>
  </si>
  <si>
    <t>Realizar la verificación de la inclusión y publicación del mensaje de gratuidad en los diferentes canales de atención de la entidad.</t>
  </si>
  <si>
    <t>- Angie Julieth Bustos Gonzalez
- Diego AndrÃ©s Pedraza
- Angelica Maria Diaz Guevara</t>
  </si>
  <si>
    <t>Verificar a través de los documentos (correos, folletos, redes sociales) que la información acerca de los servicios divulgados y ofertados para la generación de ingresos de las mujeres, cuente con los anuncios de gratuidad de los mismos.</t>
  </si>
  <si>
    <t>Verificar que la información acerca de los servicios ofertados incluya su gratuidad en las socializaciones de las manzanas de cuidado</t>
  </si>
  <si>
    <t>- Ivette Shirley Sepulveda Sanabria
- Rafael Eduardo Ronderos GarcÃ­a</t>
  </si>
  <si>
    <t>Realizar la verificación in situ de los procesos de formación en la fichas de verificación en cuanto a implementación y la gratuidad de la oferta</t>
  </si>
  <si>
    <t>Realizar la verificación in situ de los procesos de formación en la fichas de verificación en cuanto a implementación y la gratuidad de la oferta, por parte de la persona contratada para hacer el seguimiento del equipo facilitador. En caso de presentarse el incumplimiento del control, deberá reportarse a la lideresa del proceso (Directora - Supervisora de los Contratos) para efectuar las medidas correctivas pertinentes Procedimiento: GDC-PR- 3 LINEAMIENTOS METODOLOGICOS PARA PROCESOS DE FORMACION</t>
  </si>
  <si>
    <t>- Claudia Marcela Diaz</t>
  </si>
  <si>
    <t>Verificar que no exista conflicto de intereses entre el personal de la Dirección de Territorialización de Derechos y Participación que realizan actividades con edilesas y las edilesas de Bogotá.</t>
  </si>
  <si>
    <t>Verificar que no exista conflicto de intereses entre el personal de la Dirección de Territorialización de Derechos y Participación que realizan actividades con edilesas y las edilesas de Bogotá. Procedimiento: PPRM- ACOMPAñAMIENTO TECNICO A LAS EDILESAS DE LAS JUNTAS ADMINISTRADORAS LOCALES DE BOGOTA</t>
  </si>
  <si>
    <t>Verificar el contenido de los estudios previos</t>
  </si>
  <si>
    <t>Verificar el contenido de los estudios previos, de conformidad con la normativa vigente aplicable.
Procedimiento: GC-PR-1 - ESTRUCTURACIÓN ESTUDIOS PREVIOS</t>
  </si>
  <si>
    <t>- Jennifer Lorena Moreno Arcila</t>
  </si>
  <si>
    <t>Recibir y responder observaciones en los plazos  establecidos por la ley</t>
  </si>
  <si>
    <t>Recibir y responder observaciones en los plazos establecidos por la ley en los procesos de selección publicados por la Entidad
Procedimiento: GC-PR-6 - CONTRATACIÓN DE MÃNIMA CUANTÃA, GC-PR-7 - LICITACIÓN PÚBLICA, GC-PR-8 - SELECCIÓN ABREVIADA SUBASTA INVERSA 
GC-PR-9 - SELECCIÓN ABREVIADA MENOR CUANTÃA,GC-PR-5 - CONCURSO DE MÉRITOS</t>
  </si>
  <si>
    <t>Realizar la publicación de los estudios previos y demás documentos que hagan parte del procesos.</t>
  </si>
  <si>
    <t>Realizar la publicación de los estudios previos y demás documentos que hagan parte del procesos.
Procedimientos: GC-PR-6 - CONTRATACIÓN DE MÃNIMA CUANTÃA GC-PR-7 - LICITACIÓN PÚBLICA GC-PR-8 - SELECCIÓN ABREVIADA SUBASTA INVERSA 
GC-PR-9 - SELECCIÓN ABREVIADA MENOR CUANTÃA GC-PR-5 - CONCURSO DE MÉRITOS</t>
  </si>
  <si>
    <t>Verificar cumplimiento de requisitos mínimos</t>
  </si>
  <si>
    <t>Verificar el cumplimiento de los requisitos de nombramiento conforme al  Manual de Funciones y Competencias vigente en la Entidad, y registrar la información y documentos requeridos utilizando el formato:
- GTH-FO-41 Revisión de cumplimiento de requisitos mínimos
Proceso: GTH-PR-2 - SELECCIÓN Y VINCULACIÓN DE PERSONAL</t>
  </si>
  <si>
    <t>- Andrea Milena Parada Ortiz
- NIDIA LUCERO CLAVIJO ROZO</t>
  </si>
  <si>
    <t>Controlar la consulta de la documentación que reposa en el archivo central, de acuerdo con las tablas de control de acceso</t>
  </si>
  <si>
    <t>Controlar la consulta de la documentación que reposa en el archivo central, de acuerdo con las tablas de control de acceso
Procedimiento: GD-IN-6 - TABLAS DE CONTROL DE ACCESO</t>
  </si>
  <si>
    <t>Ingresar la documentación en SIPROJ web</t>
  </si>
  <si>
    <t>Supervisión permanente de la información ingresada al SIPROJ por las abogadas y abogados a cargo de los procesos judiciales.
Procedimiento: GJ-PR-4 - DEFENSA JUDICIAL CONTENCIOSO ADMINISTRATIVO</t>
  </si>
  <si>
    <t>- NIDYA LILIANA ESPEJO MEDINA
- Carolina Maria Morris Sarmiento</t>
  </si>
  <si>
    <t>Revisar conceptos Juridicos</t>
  </si>
  <si>
    <t>Realizar la revisión por parte de la Jefa (e) de Oficina Asesora Jurídica, a la respuesta proyectada de los conceptos y requerimientos jurídicos elaborados por la (el) profesional de la oficina asignada.</t>
  </si>
  <si>
    <t>- NIDYA LILIANA ESPEJO MEDINA
- ANDREA CATALINA ZOTA BERNAL</t>
  </si>
  <si>
    <t>Verificar que las (os) servidoras (es) públicas (os) y contratistas conozcan los inventarios asignados para el cumplimiento de sus funciones/actividades.</t>
  </si>
  <si>
    <t>Verificar que las (os) servidoras (es) públicas (os) y contratistas conozcan los inventarios asignados para el cumplimiento de sus funciones/actividades, teniendo en cuenta el avance en el cronograma de toma física.
Procedimiento: GA-PR-26 - GESTIÓN DE INVENTARIOS</t>
  </si>
  <si>
    <t>Verificar a la terminación de la vinculación laboral o contractual la entrega de los insumos, suministros, herramientas, dotación, implementación, inventarios y/o materiales que sean puestos a su disposición para la prestación del servicio.</t>
  </si>
  <si>
    <t>Verificar a la terminación de la relación contractual, la entrega de los insumos, suministros, herramientas, dotación, implementación, inventarios y/o materiales que sean puestos a su disposición para la prestación del servicio.
Procedimiento: 2. 
GA-IN-11 - CONTROLAR EL TRASLADO, PRESTAMO O REINTEGRO A ALMACEN DE BIENES DEVOLUTIVOS O CONSUMO CONTROLADO</t>
  </si>
  <si>
    <t>Verificar saldos, realizar los ajustes correspondientes, diligenciar la conciliación de inventarios, contabilizar los movimiento del Kárdex y verificar la conciliación.</t>
  </si>
  <si>
    <t>Verificar saldos a través de la conciliación de inventarios y contabilizar los movimientos del Kárdex.
Procedimientos:</t>
  </si>
  <si>
    <t>Realizar envió del reporte de inventarios a cada uno de los funcionarios y/o contratistas, de tal manera que pueda tener conocimiento del mismo y puedan validar que las placas correspondan a los elementos asignados, de acuerdo con el cronograma de toma fisica.</t>
  </si>
  <si>
    <t>Realizar envió del reporte de inventarios a cada uno de los funcionarios y/o contratistas, de tal manera que pueda tener conocimiento del mismo y puedan validar que las placas correspondan a los elementos asignados, de acuerdo con el cronograma de toma física.
Procedimiento: 3. GA-PR-26 - GESTIÓN DE INVENTARIOS</t>
  </si>
  <si>
    <t>Hacer la verificación de gratuidad de las actividades dirigidas a las ciudadanas que son articuladas a través de terceros en las CIOM</t>
  </si>
  <si>
    <t>Hacer la verificación de gratuidad de las actividades dirigidas a las ciudadanas que son articuladas a través de terceros en las CIOM. Procedimiento TPP-PR-11 IMPLEMENTACIÓN DE LA POLÃTICA PÚBLICA DE MUJERES Y EQUIDAD DE GÉNERO A TRAVÉS DE REFERENTES</t>
  </si>
  <si>
    <t>Verificar la aceptación de los compromisos de gratuidad en las concertaciones realizadas para el desarrollo de las actividades a través de terceros en las CIOM.</t>
  </si>
  <si>
    <t>Verificar la aceptación de los compromisos de gratuidad en las concertaciones realizadas para el desarrollo de las actividades a través de terceros en las CIOM. TPP-PR-11 IMPLEMENTACIÓN DE LA POLÃTICA PÚBLICA DE MUJERES Y EQUIDAD DE GÉNERO A TRAVÉS DE REFERENTES</t>
  </si>
  <si>
    <t>Verificar la versión final de la formulación del plan de acción</t>
  </si>
  <si>
    <t>La (El) profesional asignada (o) de la OAP verifica que el documento se encuentre debidamente firmado y que la información corresponda con la validación realizada en sesión del CIGD.</t>
  </si>
  <si>
    <t>Verificar la versión final seguimiento al plan de acción</t>
  </si>
  <si>
    <t>La (El) profesional asignada (o) de la OAP verifica que el documento se encuentre debidamente firmado y que la información corresponda con la validación realizada al seguimiento presentado por la dependencia responsable.</t>
  </si>
  <si>
    <t>Verificar la versión final de la actualización de plan de acción</t>
  </si>
  <si>
    <t>La (El) profesional asignada (o) de la OAP verifica que los documentos se encuentren debidamente firmados y que la información corresponda con la validación realizada al contenido de la solicitud de actualización enviada por la dependencia responsable</t>
  </si>
  <si>
    <t>Recibir respuesta a la distribución de los trabajos de auditoría.</t>
  </si>
  <si>
    <t>Realizar el seguimiento, verificando mensualmente el cumplimiento del Plan Anual de Auditoría aprobado por el Comité Institucional de Coordinación de Control Interno, teniendo en cuenta:
- Fecha de inicio del trabajo de auditoría.
- Fecha y radicado de entrega (o correo electrónico, de ser el caso).
- Grado de avance en los trabajos de auditoría programados.
- Posibles necesidades de ajuste al Plan Anual de Auditoría.
PROCEDIMIENTO SEC-PR-01 FORMULACIÓN Y SEGUIMIENTO DEL PLAN ANUAL DE AUDITORÃááááááááááA</t>
  </si>
  <si>
    <t>Recibir y analizar la (s) réplica (s) del proceso auditado respecto a hallazgos y oportunidades de mejora registradas en los informes</t>
  </si>
  <si>
    <t>Recibir y analizar la (s) réplica (s) del proceso auditado respecto a hallazgos y oportunidades de mejora registradas en los informes
SEC-PR-7 - AUDITORIAS INTERNAS - V1
SEC-PR-8 - INFORMES Y/O REPORTES DE SEGUIMIENTO Y REGLAMENTARIOS - V1</t>
  </si>
  <si>
    <t>Analizar en el CICCI las diferencias que surjan en el desarrollo de las auditorias y/o seguimientos/reglamentarios y tomar las decisiones que correspondan.</t>
  </si>
  <si>
    <t>Analizar en el CICCI las diferencias que surjan en el desarrollo de las auditorias y/o seguimientos/reglamentarios y tomar las decisiones que correspondan.
Documentado: Resolución Interna 323 del 10 de agosto de 2023</t>
  </si>
  <si>
    <t>Corectivo(10)</t>
  </si>
  <si>
    <t>Revisar la información recibida y verificar los criterios de acogida para asignación del cupo en las casas Refugio, así como la disponibilidad de cupos de acuerdo a la dinámica de ocupación de las Casas en operación</t>
  </si>
  <si>
    <t>Las profesionales del Equipo Técnico de la Secretaría Distrital de la Mujer a cargo de las Casas Refugio, revisan y analizan la información recibida en la solicitud y el Sistema de Información Misional- SIMISIONAL de la entidad, para verificar los criterios de acogida establecidos en el Acuerdo 631 de 2015 y aquellas normas que lo modifiquen o sustituyan, y en los protocolos/guías de Ingreso, Permanencia y Egreso de los modelos de atención de las Casas Refugio. 
Procedimiento: PAMVV-PR-5 - ACOGIDA, PROTECCIÓN Y ATENCIÓN A MUJERES VÃáCTIMAS DE VIOLENCIAS EN CASAS REFUGIO
Se revisa la matriz reporte de cupos para verificar la disponibilidad. Cuando se requiera ampliar información o corroborar datos suministrados, las profesionales se contactarán con quien realizó la solicitud por medio de correo electrónico y/o canales telefónicos dispuestos. De acuerdo con esta revisión y la existencia de cupos se decide si se cumple con los criterios para asignar el cupo o negarlo, en este último caso, también se informarán los motivos de no acogida.</t>
  </si>
  <si>
    <t>Revisar la documentación allegada a la Dirección de Gestión Administrativa y Financiera para el pago de las obligaciones o compromisos, y dejar la trazabilidad de las devoluciones.</t>
  </si>
  <si>
    <t>Revisar la documentación allegada a la Dirección de Gestión Administrativa y Financiera para el pago de las obligaciones o compromisos, y dejar la trazabilidad de las devoluciones.
Procedimiento: GF-PR-10 - GESTION DE PAGOS DE LA ENTIDAD</t>
  </si>
  <si>
    <t>Segregación de funciones para separar las reponsabilidades de las personas que intervienen en el proceso de pagos</t>
  </si>
  <si>
    <t>Segregación de funciones para separar las responsabilidades de las personas que intervienen en el proceso de pagos, el cual se aplica en la asignación usuarios según las responsabilidades establecidas para cada una de las actividades que intervienen en el proceso de autorización y registro de pagos.
Procedimientos: GF-PR-10 - GESTION DE PAGOS DE LA ENTIDAD</t>
  </si>
  <si>
    <t>Realizar la Conciliación entre cuentas</t>
  </si>
  <si>
    <t>Realizar la Conciliación entre cuentas
Procedimientos:GF-PR-9 - REGISTRAR OPERACIONES CONTABLES</t>
  </si>
  <si>
    <t>Verificar que en la publicación y divulgación de información sobre la oferta institucional de servicios, se indique sobre la gratuidad de los mismos (carteleras institucionales, piezas comunicativas remitidas a la ciudadanía a través de los distintos medios tecnológicos).</t>
  </si>
  <si>
    <t>Verificar que en la publicación y divulgación de información sobre la oferta institucional de servicios, se indique sobre la gratuidad de los mismos (carteleras institucionales, piezas comunicativas remitidas a la ciudadanía a través de los distintos medios tecnológicos).
Procedimientos:</t>
  </si>
  <si>
    <t>Compartir</t>
  </si>
  <si>
    <t>- NORMA CONSTANZA RIOS MEDINA
- SANDRA LILIANA CALDERON CASTELLANOS</t>
  </si>
  <si>
    <t>Consulta y validación de los documentos de la evaluación en las plataformas dispuestas por el distrito y nación</t>
  </si>
  <si>
    <t>Consulta y validación de los documentos de la evaluación en las plataformas dispuestas por el distrito y nación.</t>
  </si>
  <si>
    <t>Realizar backup de servidores, aplicaciones y configuraciones según política de backup para la SDMujer</t>
  </si>
  <si>
    <t>Realizar backup de servidores, aplicaciones y configuraciones según política de backup para la SDMujer
Procedimiento:GT-MA-3 - MANUAL DE POLITICAS ESPECIFICAS DE SEGURIDAD DE LA INFORMACION</t>
  </si>
  <si>
    <t>Programar el cambio de contraseña de los usuarios cada 45 días</t>
  </si>
  <si>
    <t>Programar el cambio de contraseña de los usuarios cada 45 días
Procedimiento: GT-MA-5 - MANUAL DE GESTIÓN DE RIESGOS DE SEGURIDAD DE LA INFORMACIÓN</t>
  </si>
  <si>
    <t>REQUISITO FURAG</t>
  </si>
  <si>
    <t>INFORMACIÓN DE CONTROLES (Guías DAFP)</t>
  </si>
  <si>
    <t>¿SE EVIDENCIÓ EN DESCRIPCIÓN DEL CONTROL, EL DOCUMENTO DONDE ESTE SE ENCUENTRA FORMALIZADO?</t>
  </si>
  <si>
    <t>Valoración Diseño</t>
  </si>
  <si>
    <t>Valoración Ejecución</t>
  </si>
  <si>
    <t>Coordinar
Hacer
Implementar
Prevenir
Proteger
Atender
Sancionar
Garantizar</t>
  </si>
  <si>
    <t>De acuerdo con lo evidenciado y la evaluación realizada se identifica que el riesgo se encuentra coherentemente relacionado con la caracterización del proceso y definido apropiadamente.</t>
  </si>
  <si>
    <t>Promover
Coordinar
Articular
Realizar
avanzar</t>
  </si>
  <si>
    <t>Planificar
Gestionar
Evaluar
Optimizar
Garantizar
Velar</t>
  </si>
  <si>
    <t>Integrar
Contribuir</t>
  </si>
  <si>
    <t xml:space="preserve">1 Desconocimiento de los procedimientos de la comunicación estratégica, establecidos (Origen: Interno | Factor: Cultura)
2 Desconocimiento del profesional de comunicación, en cuanto a la perspectiva de género (Origen: Interno | Factor: Cultura)
3 Apropiación inadecuada del lenguaje Incluyente en la Entidad (Origen: Interno | Factor: Cultura)
</t>
  </si>
  <si>
    <t>Orientar
Asesorar
Lograr</t>
  </si>
  <si>
    <t xml:space="preserve">1. Falta de conocimiento del equipo OAP -MIPG en el Modelo Integrado de Planeación y Gestión. (Origen: Interno | Factor: Cultura)
2. Ausencia de instrumentos para seguimiento a los planes y políticas definidos en el marco de MIPG (Origen: Interno | Factor: Recursos)
</t>
  </si>
  <si>
    <t>De acuerdo con lo evidenciado el riesgo se relaciona y es coherente con el objetivo, las causas, las consecuencias.  Se recomienda que se realice un análisis sobre la clasificación del riesgo en el marco de la definición aportada por la Guía DAFP, ya que el proceso clasifica el riesgo dentro de lo que corresponde a usuarios, productos y prácticas y también podría ajustarse a lo definido para ejecución y administración de procesos para pérdidas derivadas de errores en la ejecución y administración de procesos.</t>
  </si>
  <si>
    <t>De acuerdo con la revisión efectuada se identifica que la definición del riesgo se encuentra estructurada y clasificada apropiadamente, sin embargo, el factor del riesgo no corresponde a la definición de la guía del DAFP, dado que se encuentra identificado como proceso (eventos relacionados con errores en las actividades que deben realizar los servidores), cuando concierne a tecnología (eventos relacionados con la infraestructura tecnológica de la entidad).</t>
  </si>
  <si>
    <t>Coordinar
Hacer
Implementar
Prevenir
Proteger</t>
  </si>
  <si>
    <t>X</t>
  </si>
  <si>
    <t xml:space="preserve">No se registra fecha límite </t>
  </si>
  <si>
    <t>Se evidencia que el control está documentado y es apropiado de acuerdo con el riesgo.</t>
  </si>
  <si>
    <t xml:space="preserve">De acuerdo con la revisión efectuada se evidencia que el seguimiento del control de riesgo tiene una periodicidad cuatrimestral en la que se han hecho seguimiento y cargues en dos fechas del mismo mes; en una primera fecha 07 de septiembre de 2023; en donde se cuenta con una evidencia de reunión del 04 de septiembre de 2023 de Revisión, ajuste y aval riegos 2023 y una segunda fecha 12 de septiembre de 2023, en la que se encuentra correos de solicitud de creación y ajustes de piezas graficas en las siguientes fechas: 24 de mayo, el 19 de mayo, el 01 y 02 de junio, el 26 de julio y el 30 de agosto, por tanto se está teniendo en cuenta la periodicidad establecida en el seguimiento del control del riesgo, las cuales dan cuenta del seguimiento del control del riesgo. 	</t>
  </si>
  <si>
    <t>De acuerdo con la revisión efectuada se identifica evidencia de reunión del Segundo seguimiento cuatrimestral Riesgos PYG del 28 de agosto de 2023, al igual que actas del Comité Institucional de Gestión y Desempeño: Acta No.6 del 24 de mayo de 2023, Acta No.7 del 04 de julio de 2023, 04 de julio 2023 y Acta No.9 del 24 de agosto de 2023, sin embargo, no se encuentran debidamente formalizadas, dado que se encuentran sin firmas, por tanto se recomienda cargar las actas debidamente firmadas y formalizadas.</t>
  </si>
  <si>
    <t>De acuerdo con la revisión efectuada se identifica evidencia el seguimiento plan de adecuación y sostenibilidad MIPG 2023 de febrero, marzo, abril, mayo, junio, julio, agosto, al igual que actas del Comité Institucional de Gestión y Desempeño: Acta No.6 del 24 de mayo de 2023, Acta No.7 del 04 de julio de 2023, 04 de julio 2023 y Acta No.9 del 24 de agosto de 2023, sin embargo, no se encuentran debidamente suscritas: dado que se encuentran sin firmas, por tanto, se recomienda cargar las actas debidamente suscritas, de igual modo el procedimiento de caracterización corresponde al control ID.5717 y el procedimiento de la formulación y seguimiento a los planes de gestión institucional al control ID.5714.</t>
  </si>
  <si>
    <t>PROCESOS CON MAPA DE RIESGOS</t>
  </si>
  <si>
    <t>N° RIESGOS</t>
  </si>
  <si>
    <t>N° CONTROLES</t>
  </si>
  <si>
    <t xml:space="preserve">Gestión Financiera </t>
  </si>
  <si>
    <t>Gestión del Conocimiento</t>
  </si>
  <si>
    <t>Planeación y Gestión</t>
  </si>
  <si>
    <t>Gestión Disciplinaria</t>
  </si>
  <si>
    <t>Gestión Jurídica</t>
  </si>
  <si>
    <t>Gestión Contractual</t>
  </si>
  <si>
    <t>Comunicación Estratégica</t>
  </si>
  <si>
    <t>Atención a la Ciudadanía</t>
  </si>
  <si>
    <t>Territorialización de la Política Pública</t>
  </si>
  <si>
    <t>Prevención y Atención a Mujeres Víctimas de Violencias</t>
  </si>
  <si>
    <t>Gestión del Talento Humano</t>
  </si>
  <si>
    <t>Direccionamiento Estratégico</t>
  </si>
  <si>
    <t>Gestión Administrativa</t>
  </si>
  <si>
    <t>Gestión Documental</t>
  </si>
  <si>
    <t>Transversalización Enfoque de Género y Diferencial para Mujeres</t>
  </si>
  <si>
    <t>Gestión de Políticas Públicas</t>
  </si>
  <si>
    <t>Gestión Tecnológica</t>
  </si>
  <si>
    <t>Promoción del Acceso a la Justicia para las Mujeres</t>
  </si>
  <si>
    <t>Promoción de la Participación y Representación de las Mujeres</t>
  </si>
  <si>
    <t>Seguimiento Evaluación y Control</t>
  </si>
  <si>
    <t>Desarrollo de Capacidades para la Vida de las Mujeres</t>
  </si>
  <si>
    <t>Gestión Sistema Distrital del Cuidado</t>
  </si>
  <si>
    <t>Evaluar
Medir</t>
  </si>
  <si>
    <t xml:space="preserve">a. Proceso - Falta de capacitación, temas relacionados con el personal (Factores: Procesos (DAFP))
</t>
  </si>
  <si>
    <t xml:space="preserve">Talento Humano - Posible comportamientos no éticos de los empleados (Factores: Talento Humano (DAFP))
</t>
  </si>
  <si>
    <t>Posibilidad de tener deficiencia en la implementación de los lineamientos técnicos en el ciclo de políticas públicas a partir del enfoque de género en pro de la garantía de los derechos de las mujeres en sus diferencias y diversidades, según las disposiciones Distritales, debido a implementar.</t>
  </si>
  <si>
    <t xml:space="preserve"> a. Proceso - Falta de capacitación, temas relacionados con el personal (Factores: Procesos (DAFP))
</t>
  </si>
  <si>
    <t>Dar
Llevar a cabo</t>
  </si>
  <si>
    <t>Ver objetivos de los proceso asociados</t>
  </si>
  <si>
    <t xml:space="preserve">Se observó que el riesgo se encuentra definido de acuerdo con los aspectos relacionados con la accción y omision, el uso del poder, el desvio de lo público y el beneficio privado, con lo cual se puede concluir que cumple con la definición para un riesgo asociado a corrupcion.  Adicionalmente se evidenció que la aceptación del riesgo y la matriz de calor del riesgo residual se encuentra en una zona extrema, lo cual es consecuente con los lineamientos establecidos en la Política de Administración de Riesgos de la Entidad versión 6 de 2022 y 7 de 2023 (tabla de aceptación y estrategias para combatir los riesgos de corrupción), por lo que el proceso formuló el plan de tratamiento correspondiente y la acción se desarrollo de acuerdo con lo planeado para lo cual fueron registrados los soportes que dan cuenta de su ejecución. </t>
  </si>
  <si>
    <t xml:space="preserve">El riesgo identificado por el proceso se encuentra redactado en concordancia con los componentes que concurren en la tipología asociada a corrupción, que se establecen como críterios Acción u Omisión + Uso del Poder + Desviación de la gestión de lo Público + Beneficio Privado de acuerdo con los lineamientos internos dados desde la Política de Administración del Riesgo de la SDM en sus últimas versiones y las guías proferidas por el DAFP.  Por otro lado se evidenció que la aceptación del riesgo y la matriz de calor del riesgo residual se encuentra en una zona extrema, lo cual es consecuente con los lineamientos establecidos en la Política de Administración de Riesgos de la Entidad versión 6 de 2022 y 7 de 2023 (tabla de aceptación y estrategias para combatir los riesgos de corrupción), por lo que el proceso formuló el plan de tratamiento correspondiente y la acción se desarrollo de acuerdo con lo planeado con fecha limite del 30 d ejunio de 2023 para lo cual fueron registrados los soportes que dan cuenta de su ejecución. </t>
  </si>
  <si>
    <t xml:space="preserve">Falta de recurso humano suficiente e idóneo para ejecutar el plan anual de audítoria (Origen: Interno | Factor: Recursos)
Falta de planeación (Origen: Interno | Factor: Estrategia)
Cambios normativos no previstos (Origen: Externo | Factor: Legal / Reglamentario)
</t>
  </si>
  <si>
    <t xml:space="preserve">Ejercer
Investigar
Garantizar
Buscar
Cumplir
Implementar 
Prevenir
</t>
  </si>
  <si>
    <t>Desarrollar
Observar</t>
  </si>
  <si>
    <t>Determinar
Asesorar
Defender
Prevenir</t>
  </si>
  <si>
    <t xml:space="preserve">Falta de control a los términos establecidos en la Ley 1952/2019 modificada por la Ley 2094 de 2021. (Origen: Interno | Factor: Cultura)
Negligencia del funcionario (Origen: Interno | Factor: Cultura)
Negligencia del funcionario (Origen: Interno | Factor: Cultura)
- Cúmulo de trámites (Origen: Interno | Factor: Estructura)
</t>
  </si>
  <si>
    <t>Ejercer
Investigar
Garantizar
Buscar
Cumplir
Implementar 
Prevenir</t>
  </si>
  <si>
    <t>A través de la revisión realizada se observó que el riesgo aborda de manera clara y precisa la definición/redacción, que incluye los componentes realcionado con el qué, cómo y por qué. Además, se evidencia una alineación de su definición con el proceso mediante el factor y clasificación del riesgo, asegurando su coherencia con la definición y caracterización del proceso. Asimismo, se observó que existe coherencia entre el riesgo y la caracterización, resaltando la comprensión de la interrelación entre ambos elementos fundamentales. No obstante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t>
  </si>
  <si>
    <t>Se evdenció que el riesgo identifica de manera clara y precisa su definición/redacción, que incluye los componentes del qué, cómo y por qué. Además, se evidencia una alineación con el proceso mediante el factor y clasificación del riesgo, asegurando su coherencia con la definición y caracterización del proceso. Asimismo, se observó que se encuentra conexión entre el riesgo y la caracterización, resaltando la comprensión profunda de la interrelación entre ambos elementos fundamentales para su definición. No obstante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t>
  </si>
  <si>
    <t>Mediante el análisis pertinente se observó que el riesgo aborda de manera clara y precisa la definición/redacción, que incluye los elementos relacionados con el qué, cómo y por qué. Además, se evidencia una alineación con el proceso mediante el factor y clasificación del riesgo, asegurando su coherencia con la definición y caracterización del proceso. Asimismo, se evidenció que existe una conexión entre el riesgo y la caracterización, resaltando la comprensión de la interrelación entre ambos elementos fundamentales. No obstante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t>
  </si>
  <si>
    <t>Mediante el análisis pertinente se observó que el riesgo aborda de manera clara y precisa la definición/redacción, que incluye los elementos relacionados con el qué, cómo y por qué. Además, se evidencia una alineación con el proceso mediante el factor y clasificación del riesgo, asegurando su coherencia con la definición y caracterización del proceso. Asimismo, se evidenció que existe una conexión entre el riesgo y la caracterización, resaltando la comprensión de la interrelación entre ambos elementos fundamentales.  No obstante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t>
  </si>
  <si>
    <t>Desarrollar</t>
  </si>
  <si>
    <t>De acuerdo con el análisis realizado se evidencia que existe coherencia entre el riesgo identificado, la caracterización y objetivo del proceso. Asi mismo, se observa  relación con los verbos clave del objetivo (Administrar, Controlar y Garantizar) y la  articulación de las actividades del ciclo PHVA, en especial, en las de HACER.
Al respecto es de mencionar que el proceso en el marco del análisis cuatrimestral realizado el 29 de agosto de 2023, no se evidenciaron modificaciones en la descripción del riesgo y controles. 
Por otra parte, en lo relacionado con las causas  y consecuencias determinadas para el riesgo, las mismas son coherentes y conexas a este.  
Para finalizar, se observa que el factor y clasificación identificado para el riesgo corresponde con la definición establecida en la Guía de Riesgos del Departamento Administrativo de la Función Pública - DAFP
El riesgo cumple con los criterios de redacción establecidos en la guía del DAFP -  Qué, Cómo y Porqué, iniciando con la palabra Posibilidad de...</t>
  </si>
  <si>
    <t>Administrar
Controlar
Garantizar</t>
  </si>
  <si>
    <t>Certificar
Presentar
Garantizar</t>
  </si>
  <si>
    <t>Brindar 
Diseñar
Implementar
Garantizar</t>
  </si>
  <si>
    <t>Producir
Divulgar</t>
  </si>
  <si>
    <t>Código: SEC-FO-11</t>
  </si>
  <si>
    <t xml:space="preserve">Establecer, gestionar, tramitar, organizar, transferir, conservar, preservar </t>
  </si>
  <si>
    <t>Definir, administrar, custodiar, conservar,gestionar, disponer</t>
  </si>
  <si>
    <t>Promover, Frotalecer, Representar, Participar, Propiciar</t>
  </si>
  <si>
    <t>Acorde con lo observado dentro de la definición de riesgo, se evidencio que se cuenta con una adecuada redacciòn del riesgo contando con las variables que, como y porque, asì mismo se hace la identificaciòn del impacto y sus causas.  En lo referente al factor del riesgo y su clasificaciòn,  estos se encuentran identificados acorde con la guìa del DAFP, la caracterizaciòn del proceso identifica los principales verbos rectores tales como Establecer,gestionar,tràmitar,organizar,transferir,conservar y preservar, los cuales e encuentran identificados en el riesgo.</t>
  </si>
  <si>
    <t>Diseñar
Implementar</t>
  </si>
  <si>
    <t xml:space="preserve">Desconocimiento del procedimiento de la estrategia de empleo y empleabilidad (Origen: Interno | Factor: Recursos)
Desconocimiento del procedimiento de la estrategia de empleo y empleabilidad (Origen: Interno | Factor: Recursos)
falta de compromiso con la entidad para conseguir las alianzas necesarias que permitan el desarrollo de la estrategia (Origen: Interno | Factor: Recursos)
</t>
  </si>
  <si>
    <t>Gestionar
Propender
Tener</t>
  </si>
  <si>
    <t>Formular 
Asesorar
Hacer</t>
  </si>
  <si>
    <t>Implementar
Gestionar
Garantizar</t>
  </si>
  <si>
    <t xml:space="preserve">De acuerdo con el análisis realizado se observa que el riesgo esta relacionado con el objetivo y los verbos rectores del proceso identificados en la caracterización, el cual su desarrollo se despliega en el ciclo PHVA, asimismo las causas y consecuencias son coherentes con la definición del riesgo.  
En cuanto al factor y clasificación identificada para el riesgo se observa que corresponden con la definición y descripción  establecida en la Guía para la Administración del Riesgo y Diseño de Controles en Entidades Públicas del Departamento Administrativo de la Función Pública. </t>
  </si>
  <si>
    <r>
      <t xml:space="preserve">De acuerdo con el análisis realizado se observa que el riesgo esta relacionado con el objetivo y los verbos rectores del proceso identificados en la caracterización, el cual su desarrollo se despliega en el ciclo PHVA, asimismo las causas y consecuencias son coherentes con la definición del riesgo.  
En cuanto al factor y clasificación identificada para el riesgo se observa que corresponden con la definición y descripción establecida en la Guía para la Administración del Riesgo y Diseño de Controles en Entidades Públicas del Departamento Administrativo de la Función Pública. 
Sin embargo se recomienda analizar si adicionalmente la clasificación del riesgo puede corresponder a </t>
    </r>
    <r>
      <rPr>
        <i/>
        <sz val="11"/>
        <rFont val="Calibri"/>
        <family val="2"/>
        <scheme val="minor"/>
      </rPr>
      <t>"ejecución y administración de procesos"</t>
    </r>
    <r>
      <rPr>
        <sz val="11"/>
        <rFont val="Calibri"/>
        <family val="2"/>
        <scheme val="minor"/>
      </rPr>
      <t xml:space="preserve"> en virtud a que el factor de riesgo y las causas identificadas están asociadas con temas metodológicos y gestión del proceso. </t>
    </r>
  </si>
  <si>
    <t>Realizado el análisis correspondiente se observó que el riesgo es consecuente con la caracterización de los procesos asociados, ya que los servicios ofrecidos por la Entidad se enmarcan en directrices y caracteristicas que se dan desde la implementación de la Política Pública de Servicio a la Ciudadanía y el portafolio de Servicios ofrecidos por la SDmujer. Por otro lado se observa que el factor identificado para el riesgo corresponde con la definición establecida en la Guía de Riesgos del Departamento Administrativo de la Función Pública en su última versión y  se articula con la clasificación del riesgo se identificó con relación a fraude interno; asimismo se observó que tanto el factor como la clasificación del riesgo guardan coherencia con la tipología del riesgo dado que esta asociado a corrupción.</t>
  </si>
  <si>
    <t>Mediante el análisis pertinente se observó que el riesgo aborda de manera clara y precisa la definición/redacción, que incluye los elementos relacionados con el qué, cómo y por qué. Además, se evidencia una alineación con el proceso mediante el factor y clasificación del riesgo, asegurando su coherencia con la definición y caracterización del proceso. Por otro lado, se evidenció que existe una conexión entre el riesgo y la caracterización, resaltando la comprensión de la interrelación entre ambos elementos fundamentales.</t>
  </si>
  <si>
    <t xml:space="preserve">De acuerdo con el análisis realizado se observa que el riesgo esta relacionado con el objetivo y los verbos rectores del proceso identificados en la caracterización, el cual su desarrollo se despliega en el ciclo PHVA, asimismo las causas y consecuencias son coherentes con la definición del riesgo.  
En cuanto al factor y clasificación identificada para el riesgo se observa que corresponden con la definición y descripción establecida en la Guía para la Administración del Riesgo y Diseño de Controles en Entidades Públicas del Departamento Administrativo de la Función Pública en su última versión. </t>
  </si>
  <si>
    <t>A través de la revisión realizada se observó que el riesgo aborda de manera clara y precisa la definición/redacción, que incluye los componentes realcionado con el qué, cómo y por qué. Además, se evidencia una alineación de su definición con el proceso mediante el factor y clasificación del riesgo, asegurando su coherencia con la definición y caracterización del proceso.  Se observó que existe coherencia entre el riesgo y la caracterización, resaltando la comprensión de la interrelación entre ambos elementos fundamentales.</t>
  </si>
  <si>
    <t>Acorde con lo observado dentro de la definición de riesgo, se evidenció que se cuenta con una adecuada redacciòn del riesgo contando con las variables que, como y porque, asimismo se hace la identificación del impacto y sus causas.  En lo referente al factor del riesgo y su clasificaciòn,  estos se encuentran identificados acorde con la guìa del DAFP, la caracterización del proceso identifica los principales verbos rectores tales como Definir,administrar, custodiar, conservar, gestionar y disponer, los cuales se encuentran identificados en el riesgo.</t>
  </si>
  <si>
    <t>De acuerdo con el análisis realizado se evidencia que existe coherencia entre el riesgo identificado, la caracterización y objetivo del proceso a través de la ejecución de acciones de promoción, reconocimiento y garantía de los derechos de las mujeres que se brindan desde el modelo de atención de las CIOM, así como con las causas y consecuencias aplicables a este. Al respecto cabe mencionar que el proceso en el marco del análisis cuatrimestral realizado el 01 de septiembre de 2023, no se evidenciaron modificaciones en la descripción del riesgo, sin embargo respecto a los controles identificados se indica que estos fueron modificados acorde con la gestión o actividades de desarrolladas con las usuarias, así como la documentación para controlar la materialización del riesgo. 
Por otra parte, en lo relacionado con las causas  y consecuencias determinadas para el riesgo, las mismas son coherentes y conexas a este.  
Por otra parte, se observa que el factor y clasificación identificado para el riesgo corresponde con la definición establecida en la Guía de Riesgos del Departamento Administrativo de la Función Pública - DAFP en su última versión.
El riesgo cumple con los criterios de redacción establecidos en la guía del DAFP -  Qué, Cómo y Porqué, iniciando con la palabra Posibilidad de...</t>
  </si>
  <si>
    <t xml:space="preserve">De acuerdo con el análisis realizado se observa que el riesgo esta relacionado con el objetivo y los verbos rectores del proceso identificados en la caracterización, el cual su desarrollo se despliega en el ciclo PHVA, asimismo las causas y consecuencias son coherentes con la definición del riesgo.  
En cuanto al factor y clasificación identificada para el riesgo se observa que corresponden con la definición y descripción  establecida en la Guía para la Administración del Riesgo y Diseño de Controles en Entidades Públicas en su última versión establecida por el Departamento Administrativo de la Función Pública. </t>
  </si>
  <si>
    <t xml:space="preserve">Mediante el análisis pertinente se observó que el riesgo aborda de manera clara y precisa la definición/redacción, que incluye los elementos relacionados con el qué, cómo y por qué. Además, se evidencia una alineación con el proceso mediante el factor y clasificación del riesgo, asegurando su coherencia con la definición y caracterización del proceso.  Por otro lado, se evidenció que existe una conexión entre el riesgo y la caracterización, resaltando la comprensión de la interrelación entre ambos elementos fundamentales. </t>
  </si>
  <si>
    <t>Acorde con lo observado dentro de la definición de riesgo, se evidenció que se cuenta con una adecuada redacción del riesgo contando con las variables que, como y porque, asimismo se hace la identificación del impacto y sus causas. En lo referente al factor del riesgo y su clasificación,  estos se encuentran identificados acorde con la guìa del DAFP, la caracterización del proceso identifica los principales verbos rectores tales como Promover, Fortalecer,Representar, Participar y Propicar, los cuales están articulados con el riesgo.</t>
  </si>
  <si>
    <t>Acorde con lo observado dentro de la definición de riesgo, se evidencio que se cuenta con una adecuada redacciòn del riesgo contando con las variables que, como y porque, así mismo se hace la identificación del impacto y sus causas. En lo referente al factor del riesgo,  se encuentran identificados acorde con la guía del DAFP y la caracterización del proceso identifica los principales verbos rectores tales como Promover, Fortalecer,Representar, Participar y Propicar, los cuales e encuentran identificados en el riesgo.  No obstante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t>
  </si>
  <si>
    <t xml:space="preserve">De acuerdo con el análisis realizado se evidencia que existe coherencia entre el riesgo identificado, la caracterización y objetivo del proceso. Asi mismo, se observa  relación con los verbos clave del objetivo (Administrar, Controlar y Garantizar) y la  articulación de las actividades del ciclo PHVA, en especial, en las de HACER y VERIFICAR, en especifico con el tramite de los pagos de la SDMujer. 
Al respecto es de mencionar que el proceso en el marco del análisis cuatrimestral realizado el 29 de agosto de 2023, no se evidenciaron modificaciones en la descripción del riesgo y controles.  El riesgo cumple con los criterios de redacción establecidos en la guía del DAFP -  Qué, Cómo y Porqué, iniciando con la palabra Posibilidad de...
Por otra parte, en lo relacionado con las causas  y consecuencias determinadas para el riesgo, las mismas son coherentes y conexas a este.  
Para finalizar,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 </t>
  </si>
  <si>
    <t xml:space="preserve">De acuerdo con el análisis realizado se observa que el riesgo esta relacionado con el objetivo y los verbos rectores del proceso identificados en la caracterización, el cual su desarrollo se despliega en el ciclo PHVA, asimismo las causas y consecuencias son coherentes con la definición del riesgo.  
En cuanto al factor identificado para el riesgo se observa que corresponde con la definición y descripción, no obstante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 </t>
  </si>
  <si>
    <t>De acuerdo con el análisis realizado se observa que el riesgo esta relacionado con el objetivo y los verbos rectores del proceso identificados en la caracterización, el cual su desarrollo se despliega en el ciclo PHVA, asimismo las causas son coherentes con la definición del riesgo y el factor  corresponde con la definición y descripción  establecida en la Guía para la Administración del Riesgo y Diseño de Controles en Entidades Públicas del Departamento Administrativo de la Función Pública. 
Sin embargo se identificaron las siguientes situaciones: 
a.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
b. Se observó que las consecuencias o efectos son las mismas causas, de lo cual se precisa que los efectos corresponden al impacto que tiene para la entidad la materialización del riesgo.</t>
  </si>
  <si>
    <t>A través de la revisión realizada se observó que el riesgo aborda de manera clara y precisa la definición/redacción, que incluye los componentes relacionado con el qué, cómo y por qué. Además, se evidencia una alineación de su definición con el proceso mediante el factor y clasificación del riesgo, asegurando su coherencia con la definición y caracterización del proceso. Asimismo, se observó que existe coherencia entre el riesgo y la caracterización. No obstante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t>
  </si>
  <si>
    <t>En revisión realizada se observó que el riesgo aborda de manera clara y precisa la definición/redacción, que incluye los componentes realcionado con el qué, cómo y por qué. Además, se evidencia una alineación de su definición con el proceso mediante el factor y clasificación del riesgo, asegurando su coherencia con la definición y caracterización del proceso.  Se observó que existe coherencia entre el riesgo y la caracterización mediante la comprensión de la interrelación entre ambos elementos fundamentales. No obstante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t>
  </si>
  <si>
    <t>Posible perdída de la información confidencial de la entidad</t>
  </si>
  <si>
    <t xml:space="preserve">De acuerdo con el análisis realizado se evidencia que existe coherencia entre el riesgo identificado, la caracterización y objetivo del proceso, como parte del modelo de atención de las CIOM se cuenta con la primera atención que direcciona la ruta de atención a las mujeres, así como con las causas y consecuencias aplicables a este. 
En cuanto a las actividades identificadas en el ciclo PHVA de la caracterización del proceso, se observó que se encuentra asociado con las actividades de VERIFICAR en relación con "Verificar" la ejecución e implementación de los servicios CIOM a través de los procedimientos mencionados en PROCEDIMIENTOS RELACIONADOS del documento caracterización, así como en el seguimiento al plan de acción y al plan operativo anual – POA.
Al respecto es de mencionar que el proceso en el marco del análisis cuatrimestral realizado el 01 de septiembre de 2023, no se evidenció modificación en el nombre y descripción del riesgo, asi como en el control . 
El riesgo cumple con los criterios de redacción establecidos en la guía del DAFP -  Qué, Cómo y Porqué, iniciando con la palabra Posibilidad de... y con la identificación del factor del riesgo.
Por otra parte, en lo relacionado con las causas  y consecuencias determinadas para el riesgo, las mismas son coherentes y conexas a este.  
Para finalizar,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 
</t>
  </si>
  <si>
    <t xml:space="preserve">De acuerdo con lo evidenciado y la evaluación realizada se identifica que el riesgo se encuentra coherentemente relacionado con la caracterización del proceso y definido apropiadamente. El riesgo cumple con los criterios de redacción establecidos en la guía del DAFP -  Qué, Cómo y Porqué, iniciando con la palabra Posibilidad de... y con la identificación del factor del riesgo.
Por otra parte, en lo relacionado con las causas  y consecuencias determinadas para el riesgo, las mismas son coherentes y conexas a este.  
Para finalizar,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 
</t>
  </si>
  <si>
    <t xml:space="preserve">De acuerdo con el análisis realizado se observa que el riesgo esta relacionado con el objetivo y los verbos rectores del proceso identificados en la caracterización, el cual su desarrollo se despliega en el ciclo PHVA, asimismo las causas y consecuencias son coherentes con la definición del riesgo.  
En cuanto al factor identificado para el riesgo se observa que corresponde con la definición y descripción, no obstante,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 
Para finalizar se recomienda analizar si pueden existir causas adicionales como por ejemplo relacionadas con la falta de lineamientos internos para el cobro de las incapacidades. 
</t>
  </si>
  <si>
    <t xml:space="preserve">Acorde con lo observado dentro de la definición de riesgo, se evidenciò que se cuenta con una adecuada redacción del riesgo contando con las variables que, como y porque, así mismo se hace la identificación del impacto y sus causas. En lo referente al factor del riesgo,  se encuentran identificados acorde con la guìa del DAFP, la caracterizaciòn del proceso identifica los principales verbos rectores tales como Definir,administrar,custodiar,conservar,gestionar,disponer, los cuales están identificados en el riesgo.
No obstante,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 </t>
  </si>
  <si>
    <t xml:space="preserve">Acorde con lo observado dentro de la definición de riesgo, se evidenció que se cuenta con una adecuada redacción del riesgo contando con las variables que, como y porque, asimismo existe coherencia con el impacto y sus causas. En lo referente al factor del riesgo,  se encuentran identificados acorde con la guìa del DAFP y la caracterizaciòn del proceso identifica los principales verbos rectores tales como Diseñar e implementar, los cuales se encuentran identificados en el riesgo. 
Sin embargo, se evidenció que no se cuenta con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 </t>
  </si>
  <si>
    <t xml:space="preserve">De acuerdo con el análisis realizado se observa que el riesgo esta relacionado con el objetivo y los verbos rectores del proceso identificados en la caracterización, el cual su desarrollo se despliega en el ciclo PHVA, asimismo las causas y consecuencias son coherentes con la definición del riesgo.  
En cuanto al factor identificado para el riesgo se observa que corresponde con la definición y descripción, sin embargo, se evidenció que no se cuenta con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 
Para finalizar se recomienda analizar si pueden existir causas adicionales como por ejemplo relacionadas con la falta de lineamientos internos que establezcan pautas y tiempos para el seguimiento a los accidentes de trabajo y enfermedades laborales.
</t>
  </si>
  <si>
    <t xml:space="preserve">Acorde con lo observado dentro de la definición de riesgo, se evidenció que se cuenta con una adecuada redacción del riesgo contando con las variables que, como y porque, asimismo existe coherencia con el impacto y sus causas y la caracterización del proceso identifica los principales verbos rectores tales como Establecer,gestionar,tramitar,organizar,transferir, conserva y preservar, los cuales se encuentran identificados en el riesgo. 
En lo referente al factor del riesgo,  se encuentran identificados acorde con los lineamientos, sin embargo, se evidenció que no se cuenta con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 </t>
  </si>
  <si>
    <t xml:space="preserve">Acorde con lo observado dentro de la definición de riesgo, se evidenció que se cuenta con una adecuada redacción del riesgo contando con las variables que, como y porque, asimismo existe coherencia con el impacto y sus causas y la caracterizaciòn del proceso identifica los principales verbos rectores tales como Establecer,gestionar,tramitar,organizar,transferir, conserva y preservar, los cuales se encuentran identificados en el riesgo. 
En lo referente al factor del riesgo,  se encuentran identificados acorde con los lineamientos, sin embargo, se evidenció que no se cuenta con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 
</t>
  </si>
  <si>
    <t xml:space="preserve">De acuerdo con el análisis realizado se evidencia que existe coherencia entre el riesgo identificado, la caracterización y objetivo del proceso. Asi mismo, se observa  relación con los verbos clave del objetivo (Certificar, Presentar y Garantizar) y la  articulación de las actividades del ciclo PHVA, en especial, en las de HACER, en específico con la consolidación de los hechos económicos y emisión de reportes financieros (estados financieros) de la SDMujer . 
Al respecto es de mencionar que el proceso en el marco del análisis cuatrimestral realizado el 29 de agosto de 2023, no se evidenciaron modificaciones en la descripción del riesgo y controles.  Por otra parte, en lo relacionado con las causas  y consecuencias determinadas para el riesgo, las mismas son coherentes y conexas a este y se cumple con los criterios de redacción establecidos en la guía del DAFP -  Qué, Cómo y Porqué, iniciando con la palabra Posibilidad de...
No obstante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
</t>
  </si>
  <si>
    <t xml:space="preserve">De acuerdo con el análisis realizado se evidencia que existe coherencia entre el riesgo identificado, la caracterización y objetivo del proceso, como parte del modelo de atención de las CIOM en cuanto a los datos y la información que se toma desde la primera atención que direcciona la ruta de atención a las mujeres, así como con las causas y consecuencias aplicables a este, sin embargo se recomienda al proceso analizar la viabilidad de que se incluyan causas relacionadas con dificultades que se pueden presentar en el marco de los convenios suscritos con otras entidades para compartir información. 
En cuanto a las actividades identificadas en el ciclo PHVA de la caracterización del proceso se observa que se encuentra asociado con las actividades de HACER en relación con las gestiones de las fuentes de información y flujos de conocimiento. 
 Al respecto es de mencionar que el proceso en el marco del análisis cuatrimestral realizado  el 29 de agosto de 2023, no se evidenció modificación en el nombre y descripción del riesgo, asi como en el control . 
El riesgo cumple con los criterios de redacción establecidos en la guía del DAFP -  Qué, Cómo y Porqué, iniciando con la palabra Posibilidad de... y con la identificación del factor del riesgo.
Para finalizar,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 
</t>
  </si>
  <si>
    <t>De acuerdo con la revisión realizada sobre los elementos del riesgo se observó que existe coherencia entre el objetivo de la caracterización del proceso y el riesgo formulado, se evidencia que dicho objetivo está asociado con las actividades clave y que en el ciclo PHVA se identifican actividades relacionadas con el riesgo en el HACER y el  VERIFICAR en cuanto al desarrollo de las actividades de evaluación y seguimiento que se llevan a cabo desde el proceso.  Asimismo se encuentra relacionado con la aplicación de los parámetros consignados en los documentos CÓDIGO DE ÉTICA PARA EL EJERCICIO DE AUDITORÍA INTERNA OFICINA DE CONTROL INTERNO y ESTATUTO DE AUDITORÍA OFICINA DE CONTROL INTERNO en lo que respecta a las actividades de revisión y verificación en las etapas de planeación, ejecución y cierre de proceso de auditoria o realización de seguimientos. 
Para el análisis de coherencia entre la causa, el riesgo y las consecuencias identificadas, se observa que el riesgo definido se articula coherentemente y es posible realizar la lectura lineal mediante la metodología de metalenguaje. En cuanto al factor identificado para el riesgo, definido como posible comportamientos no éticos de los empleados, se evidenció que este se articula con la tipología del riesgo dado que esta asociado a corrupción; asimismo para la clasificación del riesgo se identificó con relación a fraude interno.</t>
  </si>
  <si>
    <t xml:space="preserve">Se realizó el análisis correspondiente de lo cual se evidenció que el riesgo identificado esta asociado con el objetivo del proceso indicado en la caracterización del mismo (SEC-CA- 0 V3) y se relaciona con los verbos rectores identificados por el proceso. En cuanto a las causas  y consecuencias determinadas para el riesgo, las mismas son coherentes y conexas a este. Por otro lado se observa que el factor del riesgo identificado corresponde con la definición.  
No obstante,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
</t>
  </si>
  <si>
    <r>
      <t xml:space="preserve">De conformidad con el análisis realizado se observó que durante el presente seguimiento se realizó un cambio en la redacción del riesgo en virtud del monitoreo periódico llevado a cabo por el proceso de gestión de políticas públicas y las observaciones aportadas en el Informe de Auditoría al Proceso de Gestión de Políticas Públicas del 13 de julio de 2023. Este cambio fue presentado en el marco de la sesión No. 07 extraordinaria del Comité Institucional de Coordinación de Control Interno del día 08 de noviembre de 2023 y fue aprobado quedando definido así: </t>
    </r>
    <r>
      <rPr>
        <i/>
        <sz val="11"/>
        <rFont val="Calibri"/>
        <family val="2"/>
        <scheme val="minor"/>
      </rPr>
      <t>"Posibilidad de generar deficientemente la orientación técnica y el seguimiento de las políticas públicas de acuerdo al ciclo de políticas públicas distrital, debido al desconocimiento de los lineamientos técnicos distritales, en pro de la garantía de los derechos de las mujeres en sus diferencias y diversidades a partir del enfoque de género</t>
    </r>
    <r>
      <rPr>
        <sz val="11"/>
        <rFont val="Calibri"/>
        <family val="2"/>
        <scheme val="minor"/>
      </rPr>
      <t>".
Dado el cambio que se registrará en el acta No. 07 del CICCI se observó que existe coherencia y relación entre la causa-riesgo-efecto, adicionalmente se evidencia que el riesgo es consecuente con la caracterización del proceso y el despliegue a través del ciclo PHVA, en la medida que las políticas públicas se desarrollan a través de fases (ciclos) y que se pueden ver interrumpidos en caso de la materialización del riesgo.
Sin embargo,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t>
    </r>
  </si>
  <si>
    <t>30/11/2023
31/12/2023</t>
  </si>
  <si>
    <t>Se evidenció que el riesgo está definido y redactado de manera precisa en cuanto a los parámetros para identificarse como asociado a corrupción. Además, demuestra cumplimiento en la identificación y ejecución del plan de tratamiento correspondiente mediante los soportes aportados y la culminación de la acción formulada dentro del tiempo planeado para su ejecución.</t>
  </si>
  <si>
    <t>Se evidenció que el riesgo está definido y redactado de manera precisa en cuanto a los parámetros para identificarse como asociado a corrupción. Además, demuestra cumplimiento en la identificación y ejecución del plan de tratamiento correspondiente mediante los soportes aportados y la ejecución de la acción formulada se viene desarrollando dentro del tiempo planeado.</t>
  </si>
  <si>
    <t>Se observó que el riesgo se encuentra definido de acuerdo con los aspectos relacionados con la accción y omision, el uso del poder, el desvio de lo público y el beneficio privado, con lo cual se puede concluir que cumple con la definición para un riesgo asociado a corrupcion. De acuerdo con lo evidenciado se identifica que el plan de tratamiento se viene llevando a cabo y se aportan los soportes correspondientes con la ejecución de la acción formulada.</t>
  </si>
  <si>
    <t>En concordancia con lo evidenciado se identifica que cumple con la identificación y los componentes para un riesgo asociado a corrupción, sin embargo, tiene creada la acción con ID LUCHA 5533 para el plan de tratamiento el cual registra un 100% de avance pero en revisión de la información del aplicativo LUCHA no se registra la información respectiva ni soportes que den cuenta de su ejecución.</t>
  </si>
  <si>
    <t>Se observó que el riesgo se encuentra definido de acuerdo con los aspectos relacionados con la accción y omision, el uso del poder, el desvio de lo público y el beneficio privado, con lo cual se puede concluir que cumple con la definición para un riesgo asociado a corrupcion. No obstante, después de revisar la información regsitrada sobre el plan de tratamiento en la plataforma Lucha, se observó  que carece de información, como la fecha límite de ejecución, detalles sobre la ejecución del plan y tampoco se consignan evidencias relacionadas.</t>
  </si>
  <si>
    <t>Se observó que el riesgo se encuentra definido de acuerdo con los aspectos relacionados con la accción y omision, el uso del poder, el desvio de lo público y el beneficio privado, con lo cual se puede concluir que cumple con la definición para un riesgo asociado a corrupcion. No obstante, de acuerdo con lo evidenciado se identifica que aunque se realizó la formulación del plan de tratamiento del riesgo de corrupción, no se obervó que se cuente con un avance de ejecución.</t>
  </si>
  <si>
    <t xml:space="preserve">Se evidencia que el riesgo de corrupción del proceso Direccionamiento Estratégico cumple con los componentes en cuanto a su redacción (acción u omisión, uso del poder, desviar la gestión de lo público y beneficio privado). Adicionalmente, se observa que el riesgo cumple con las disposiciones establecidas en la Política de Administración del Riesgo de la Entidad en cuanto a la zona residual y la no aceptación del riesgo dada su tipología. 
Por otra parte en lo que respecta al Plan de Tratamiento se evidenció que se encuentra consignado dentro del aplicativo LUCHA, sin embargo su fecha límite finaliza en el mes de diciembre de la presente vigencia de lo cual si bien se encuentra dentro del tiempo, es de mencionar que al corte del presente seguimiento (31 de octubre 2023) no registra seguimiento ni avance porcentual. Por lo que se recomienda tener en cuenta los tiempos definidos y priorizar las gestiones que correspondan con el propósto de dar cumplimiento al plan de tratamiento definido. </t>
  </si>
  <si>
    <t>Se evidencia que el riesgo de corrupción del proceso Gestión de Talento Humano cumple con los componentes en cuanto a su redacción (acción u omisión, uso del poder, desviar la gestión de lo público y beneficio privado). Adicionalmente, se observa que el riesgo cumple con las disposiciones establecidas en la Política de Administración del Riesgo de la Entidad en cuanto a la zona residual y la no aceptación del riesgo dada su tipología. 
En lo que respecta al Plan de Tratamiento se evidenció que esta registrado dentro del aplicativo LUCHA, sin embargo no se encuentra aprobado por la líder del proceso. Por otra parte su fecha límite finaliza en el mes de diciembre de la presente vigencia de lo cual si bien se encuentra dentro del tiempo, es de mencionar que al corte del presente seguimiento (31 de octubre 2023) no registra seguimiento ni avance porcentual. Por lo que se recomienda en primera medida realizar su aprobación y tener en cuenta los tiempos definidos y priorizar las gestiones que correspondan con el propósto de dar cumplimiento al plan de tratamiento definido.</t>
  </si>
  <si>
    <r>
      <t xml:space="preserve">1. El riesgo cumple con los criterios de redacción establecidos en la guía del DAFP -  Qué, Cómo y Porqué, iniciando con la palabra Posibilidad de...
2. Se evidencia que los componentes de la definición del riesgo de corrupción del proceso Territorialización de la Política Pública cumple con las caracteristicas en cuanto a su redacción (acción u omisión, uso del poder, desviar la gestión de lo público y beneficio privado). La zona de riesgo residual para el  riesgo asociado a corrupción es Extremo, asi como No hay aceptación de este Riesgo. 
3. Se cuenta con un Plan de Tratamiento acorde a lo establecido en la Política, que consta de una actividad preventiva (Brindar información sobre evitar solicitar o recibir dádivas dirigida a servidoras, servidoresy contratistas.) enfocada en mitigar la materialización del riesgo, identificado con el ID 5505 </t>
    </r>
    <r>
      <rPr>
        <i/>
        <sz val="10"/>
        <color rgb="FF002060"/>
        <rFont val="Calibri"/>
        <family val="2"/>
        <scheme val="minor"/>
      </rPr>
      <t>"Sensibilización sobre evitar solicitar o recibir dadivas dirigida a servidoras, servidores y contratistas.",</t>
    </r>
    <r>
      <rPr>
        <sz val="10"/>
        <color rgb="FF002060"/>
        <rFont val="Calibri"/>
        <family val="2"/>
        <scheme val="minor"/>
      </rPr>
      <t xml:space="preserve"> con fecha limite de ejecución el 29/12/2023, y de la cual se reporta un 100% de avance de la ejecución de la misma, con el registro en el aplicativo de los soportes que dan cuenta de las socializaciones brindadas a las (os) servidoras (es) y contratistas de las CIOM (Actas de reunión meses de junio a septiembre de 2023)</t>
    </r>
  </si>
  <si>
    <r>
      <t xml:space="preserve">1. El riesgo cumple con los criterios de redacción establecidos en la guía del DAFP -  Qué, Cómo y Porqué, iniciando con la palabra Posibilidad de...
2. Se evidencia que los componentes de la definición del riesgo de corrupción del proceso de Gestión Financiera cumple con las caracteristicas en cuanto a su redacción (acción u omisión, uso del poder, desviar la gestión de lo público y beneficio privado). La zona de riesgo residual para el  riesgo asociado a corrupción es Extremo, asi como No hay aceptación de este Riesgo. 
3. Se cuenta con un Plan de Tratamiento acorde a lo establecido en la Política, que consta de una actividad preventiva (Descargar el informe ZTR_0056-Responsables cuentas por pagar,validando que el nivel de firmas I y II no sean iguales) enfocada en mitigar la materialización del riesgo, identificado con el ID 5522 </t>
    </r>
    <r>
      <rPr>
        <i/>
        <sz val="11"/>
        <rFont val="Calibri"/>
        <family val="2"/>
        <scheme val="minor"/>
      </rPr>
      <t>"Descargar el informe ZTR_0056-Responsables cuentas por pagar,validando que el nivel de firmas I y II no sean iguales.",</t>
    </r>
    <r>
      <rPr>
        <sz val="11"/>
        <rFont val="Calibri"/>
        <family val="2"/>
        <scheme val="minor"/>
      </rPr>
      <t xml:space="preserve"> con fecha limite de ejecución el 29/12/2023, y de la cual aun no se reporta avance alguno, por lo cual se recomienda al proceso realizar el registro de las evidencias que dan cuenta de la ejecución de la actividad en el aplicativo LUCHA - Modulo de Riesgos y Oportunidades. </t>
    </r>
  </si>
  <si>
    <t>De acuerdo con la revisión efectuada, se evidencia que los aspectos en cuanto al diseño del control cumplen siendo su valoraciòn es fuerte.    Así mismo se evidencia que dicho control se encuentra formalizado en el procedimiento con còdigo PPRM-PR-5- Versión- 5 del 15-08-2023, su ùltima evaluaciòn fuè en septiemrbe 1 de 2023.</t>
  </si>
  <si>
    <t>Se evidencio que el control se ejecuta de manera consistente .</t>
  </si>
  <si>
    <t>Se evidencio que el control se ejecuta de manera consistente</t>
  </si>
  <si>
    <t>De Acuerdo con la revisión efectuada  se evidencia que los aspectos en cuanto al diseño del control cumple en algunos items  de la evaluación del diseño como en la coherencia, el responsable y la segregación de funciones,la periodicidad, el tipo de control, la naturaleza, presenta rastro de su ejecuciòn,  el manejo de desviaciones  no se encuentra definido  por no evidenciarse que se encuentre documentado, no se evidencio que este formalizado en documentos  en LUCHA , su valoraciòn de diseño  es moderado, la ùltima evaluaciòn fuè el 31-05-2023</t>
  </si>
  <si>
    <t>De acuerdo con la revisión efectuada, se evidencia que los aspectos en cuanto al diseño del control cumplen siendo su valoraciòn en fuerte.    Así mismo se evidencia que dicho control se encuentra formalizado en el procedimiento con còdigo GA-PR-26 - GESTIÓN DE INVENTARIOS Versión- 2 del 12-07-2023, su ùltima evaluaciòn fuè en agosto 30 de 2023.</t>
  </si>
  <si>
    <t>De acuerdo con la revisión efectuada, se evidencia que los aspectos en cuanto al diseño del control cumplen siendo su valoraciòn es fuerte.    Así mismo se evidencia que dicho control se encuentra formalizado en el procedimiento con còdigo GA-PR-26 - GESTIÓN DE INVENTARIOS Versión- 2 del 12-07-2023, su ùltima evaluaciòn fuè en  agosto 30 de 2023.</t>
  </si>
  <si>
    <t>De acuerdo con la revisión efectuada  se evidencia que los aspectos en cuanto al diseño del control cumplen y por consiguiente su valoracion es fuerte.    Así mismo se evidencia que dicho control se encuentra documentado  en el procedimiento  en el procedimiento  GA-PR-26-V-2 del 12-07-2023, actividad Nº 2 realizar inventario y actividad  Nº 7 conciliar el inventario, la ùltima evaluaciòn se efectuò el  30-8-2023</t>
  </si>
  <si>
    <t>De acuerdo con la revisión efectuada  se evidencia que los aspectos en cuanto al diseño del control cumplen y por consiguiente su valoracion es fuerte.    Así mismo se evidencia que dicho control se encuentra documentado  en el instructivo GA-IN-11-V-02 del 12-07-2023, la ùltima evaluaciòn se efectuò el  30-8-2023</t>
  </si>
  <si>
    <t>De acuerdo con la revisión efectuada, se evidencia que los aspectos en cuanto al diseño del control cumplen siendo su valoraciòn es fuerte.    Así mismo se evidencia que dicho control se encuentra formalizado en el procedimiento Organziar el Archivo Fìsic con còdigo GD-GU-1 -  Versión- 2 del 29-04-2022, su ùltima evaluaciòn fuè en agosto 30 de 2023.</t>
  </si>
  <si>
    <t>De acuerrdo con la revisión realizada, se evidencia que los aspectos en cuanto al diseño se cumplen y por ende la calificación del control es fuerte. Así mismo se evidencia que dicho control se encuentra formalizado en el  instructivo GD-IN-6 Tabla de Control de Acceso-V-2.Se cuenta con la ultima evaluaciòn de fecha 31-05-2023</t>
  </si>
  <si>
    <t>De Acuerdo con la revisión efectuada  se evidencia que los aspectos en cuanto al diseño del control cumple en algunos items  de la evaluación del diseño como en la coherencia, el responsable y la segregación de funciones,la periodicidad, el tipo de control, la naturaleza, presenta rastro de su ejecuciòn,  el manejo de desviaciones  no se encuentra definido  por no evidenciarse que se encuentre documentado, no se evidencio que este formalizado en documentos  en LUCHA , su valoraciòn de diseño  es moderado, la ùltima evaluaciòn fuè el 29-08-2023</t>
  </si>
  <si>
    <t xml:space="preserve">De acuerdo con el análisis del diseño del control se observa que el control definido es coherente con el riesgo, asi como se cuenta con los responsables adecuados para su ejecución y seguimiento, y una periodicidad establecida para su aplicación., lo que permite un manejo adecuado de las desviaciones que se presentasen. 
Por otra parte, en cuanto a la formalización del control se observó  que  en el  procedimiento GF-PR-10 - GESTION DE PAGOS DE LA ENTIDAD - V10,  se encuentra inmerso como  punto de control (actividad N° 27 ) . Los soportes registrados en el aplicativo LUCHA, permiten evidenciar la aplicación del control, acorde a la periodicidad establecida. </t>
  </si>
  <si>
    <t xml:space="preserve">En la verificación de la ejecución del control se evidenció en el aplicativo LUCHA - Modulo de Riesgos, los soportes que evidencian la ejecución del control: 
1. Archivos de excel "Reporte de radicados" meses de abril, mayo, junio y julio de 2023
2. Archivo de excel "Reporte de devoluciones" meses de abril, mayo, junio y julio de 2023
3. Archivos de excel "Informe mensual de servicios públicos" meses de abril, mayo, junio y julio de 2023
4. Archivos de excel "Proveedores Ficha de Radicación" meses de abril, mayo, junio y julio de 2023
Sin embargo, se observó que el reporte de las evidencias se hizo en forma mensual, por lo que se mantiene la recomendación de analizar la periodicidad establecida. 
Por otra parte, se evidenció en el Acta de Seguimiento, revisión y actualización a los riesgos de gestión, riesgos asociados a corrupción, riesgos de seguridad de la Información y sus respectivos controles a cargo del Proceso de Gestión Financiera del 29 de agosto de 2023,  que NO se materializo el riesgo.
</t>
  </si>
  <si>
    <t xml:space="preserve">En la verificación de la ejecución del control se evidenció en el aplicativo LUCHA - Modulo de Riesgos, los soportes cargados al aplicativo, sin embargo estos no permiten validar la aplicabilidad total del control, ya que en estos no se determina la segregación de funciones de las personas que intervienen en el proceso de pagos. 
1. Memorando N° 1-2023-005300 del 15/05/2023 - Solicitud desactivación permiso BOGDATA
2. Formato para solicitar la administración de usuarios y roles 8/05/2023
3. Formato de registro de firmas 8/05/2023
Por otra parte se evidenció en el Acta de seguimiento, revisión y actualización de los riesgos de gestión, riesgos asociados a corrupción, riesgos de seguridad de la información y sus respectivos controles a cargo del proceso de Gestión Financiera del 29 de agosto de 2023, que NO se materializo el riesgo.
</t>
  </si>
  <si>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las siguientes conciliaciones de los meses de mayo a septiembre de 2023:
1. Cuentas por cobrar.
2. Deterioro de cuentas por cobrar.
3. Conciliación cuentas por pagar.
4. Cuentas de orden.
5. Informe de inventario de bienes devolutivos, bienes de consumo y consumo controlado elementos y depreciación.
6. Conceptos Nomina.
7. Cuentas de enlace.
8. Verificación de Estados Financieros.
Por otra parte se evidenció en el Acta de seguimiento, revisión y actualización de los riesgos de gestión, riesgos asociados a corrupción, riesgos de seguridad de la información y sus respectivos controles a cargo del proceso de Gestión Financiera del 29 de agosto de 2023, que NO se materializo el riesgo.
</t>
  </si>
  <si>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Reporte en excel de fechas de pagos de ICOPS meses de mayo a junio de 2023
2. Reporte ZTR 0062 Bogdata meses de mayo a junio de 2023 
Por otra parte, se evidenció en el Acta de Seguimiento, revisión y actualización a los riesgos de gestión, riesgos asociados a corrupción, riesgos de seguridad de la Información y sus respectivos controles a cargo del Proceso de Gestión Financiera del 29 de agosto de 2023,  que NO se materializo el riesgo.
</t>
  </si>
  <si>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Reporte de cargue de exogena articulos 2 y 4 (Inf. compras bienes - servicios y retención de ICA)
2. Reporte de cargue de estampillas articuloa 1 y 2 (U.Distrital y Procultura Adulto Mayor)
3. Reporte en excel de la normativa aplicable para reporte de exogena y sus modificaciones. 
Por otra parte, se evidenció en el Acta de Seguimiento, revisión y actualización a los riesgos de gestión, riesgos asociados a corrupción, riesgos de seguridad de la Información y sus respectivos controles a cargo del Proceso de Gestión Financiera del 29 de agosto de 2023,  que NO se materializo el riesgo.
</t>
  </si>
  <si>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Seguimientos mensuales a los casos con riesgo de feminicidio atendidos por los equipos de las Casas de Igualdad de Oportunidades para las Mujeres. Así mismo, se realiza seguimiento por las y los profesionales jurídicos de las CIOM frente a la matriz de medicina legal enviada por el SAAT -  Meses de diciembre de 2022 a junio de 2023
Por otra parte, se evidenció en el Acta de Seguimiento, revisión y actualización a los riesgos de gestión, riesgos asociados a corrupción, riesgos de seguridad de la Información y sus respectivos controles a cargo del Proceso de Territorialización de la Política Pública del 01 de septiembre de 2023,  que NO se materializo el riesgo.
</t>
  </si>
  <si>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Seguimientos aleatorios de direccionamientos de servicios internos o externos realizados por las Trabajadoras Sociales de las CIOM  -  Meses de mayo a jseptiembre de 2023
Por otra parte, se evidenció en el Acta de Seguimiento, revisión y actualización a los riesgos de gestión, riesgos asociados a corrupción, riesgos de seguridad de la Información y sus respectivos controles a cargo del Proceso de Territorialización de la Política Pública del 01 de septiembre de 2023,  que NO se materializo el riesgo.
</t>
  </si>
  <si>
    <t xml:space="preserve">De acuerdo con el análisis del diseño del control se observa que el control definido es coherente con el riesgo, asi como se cuenta con los responsables, sin embargo se observó que la persona designada como una de las ejecutoras del control y quien realiza el seguimiento es la misma en el carguedel II Cuatrimestre de 2023, por lo cual no se evidencia segregación de funciones, por lo que se recomienda al proceso realizar los ajustes acorde a lo establecido en la Politica de Operación N°4 del procedimiento Administración de Riesgos de Gestión, Corrupción y SARLAFT PG-PR-3 V7 del 28/07/2023 . Por otra parte, se evidenció una periodicidad establecida para su aplicación., lo que permite un manejo adecuado de las desviaciones que se presentasen. 
Por otra parte, en cuanto a la formalización del control se observó  que  en el  procedimiento TEGDM-PR-2 - ASISTENCIA TÉCNICA A LOS SECTORES DE LA ADMINISTRACIÓN DISTRITAL PARA LA TRANSVERSALIZACIÓN DEL ENFOQUE DE GÉNERO V7,  se encuentra inmerso como  punto de control (actividad N° 6 ),  . Los soportes registrados en el aplicativo LUCHA, permiten evidenciar la aplicación del control, acorde a la periodicidad establecida. </t>
  </si>
  <si>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Reportes en excel de los informes de asistencia tecnica de los 15 sectores (Formato TEGDM-FO-6, v4, del 9/06/2022), donde se evidencia el seguimiento de los meses de mayo a agosto de 2023.  
Por otra parte, se evidenció en el Acta de Seguimiento, revisión y actualización a los riesgos de gestión, riesgos asociados a corrupción, riesgos de seguridad de la Información y sus respectivos controles a cargo del Proceso de Transversalización del Enfoque de Género del 23 de agosto de 2023,  que NO se materializo el riesgo.
</t>
  </si>
  <si>
    <r>
      <t xml:space="preserve">De acuerdo con el análisis del diseño del control se observa que cuenta con los responsables adecuados tanto para su ejecución, así como una periodicidad establecida para su aplicación, en cuanto a la formalización se evidenció que el  control se encuentra documentado en el procedimiento AC-PR-2 - Gestión de las Peticiones, Quejas, Reclamos, Sugerencias y Denuncias de la Ciudadanía (versión 10) como punto de control en la actividad N° 12 “Realizar seguimiento a las peticiones para verificar los tiempos de respuesta”, adicionalmente se encuentra establecido en la política de operación 4.7.  Sin embargo en cuanto a la persona responsable de seguimiento se evidenció que en el aplicativo LUCHA registra la misma que ejecuta por cuanto se precisa que el procedimiento PG-PR-3 Administración de Riesgos de Gestión, Corrupción y SARLAFT en la política de operación 4 establece que se designen usuarios diferentes para ejecución y seguimiento con el fin de poder ejercer primera y segunda línea de defensa. Por lo que se recomienda realizar los ajustes que correspondan. 
En lo que respecta a la periodicidad de ejecución se evidenciaron diferencias entre lo registrado en LUCHA </t>
    </r>
    <r>
      <rPr>
        <i/>
        <sz val="10"/>
        <rFont val="Arial"/>
        <family val="2"/>
      </rPr>
      <t>“trimestral”</t>
    </r>
    <r>
      <rPr>
        <sz val="10"/>
        <rFont val="Arial"/>
        <family val="2"/>
      </rPr>
      <t xml:space="preserve"> y la descripción del punto del control del procedimiento </t>
    </r>
    <r>
      <rPr>
        <i/>
        <sz val="10"/>
        <rFont val="Arial"/>
        <family val="2"/>
      </rPr>
      <t>“semanal</t>
    </r>
    <r>
      <rPr>
        <sz val="10"/>
        <rFont val="Arial"/>
        <family val="2"/>
      </rPr>
      <t xml:space="preserve">”, por lo que se recomienda realizar los ajustes que correspondan con el propósito de que exista articulación. Al respecto es de mencionar que dicha situación ya había sido identificada en el seguimiento realizado en la vigencia 2022. </t>
    </r>
  </si>
  <si>
    <t>De acuerdo con el análisis del diseño del control se observa que cuenta con el responsable adecuado para su ejecución, así como una periodicidad establecida para su aplicación. Sin embargo en cuanto a la persona responsable de seguimiento se evidenció que corresponde a la misma que ejecuta el control, por cuanto se precisa que el procedimiento PG-PR-3 Administración de Riesgos de Gestión, Corrupción y SARLAFT en la política de operación 4 establece que se designen usuarios diferentes para ejecución y seguimiento con el fin de poder ejercer primera y segunda línea de defensa. Por lo que se recomienda realizar los ajustes que correspondan. 
En lo que respecta a la formalización no se evidenció en la descripción del control el documento en el cual se encuentra registrado y tampoco se encuentra dicha información en el modulo de riesgos en la descripción de la información general del control, sin embargo en revisión de los documentos del proceso se observó  su documentación en el procedimiento GTH-PR-2 “Selección y vinculación del personal” como parte de la actividad N° 25 “Diligenciar formatos para vinculación”.  
Al respecto, se evidenció que dicha actividad en el procedimiento relaciona como parte de las evidencias que permiten validar su ejecución formatos como GTH-FO-39 - Apertura cuenta bancaria y GTH-FO-49 - Retención en la fuente que no son consistentes con la afiliación a EPS,ARL y Caja de Compensación y tampoco con los soportes aportados por el proceso, es de mencionar que dicha situación ya había identificada por este despacho desde la vigencia 2021 sin que se observe su atención por parte del proceso Gestión de Talento Humano. 
Por lo cual se recomienda tener en cuenta y atender las observaciones y/o recomendaciones emitidas por la Oficina de Control Interno para que en el marco de los seguimiento cuatrimestrales a la gestión del riesgo se analicen todas las variables a tener en cuenta en el diseño del control y realizar los ajustes que correspondan con el propósito de que exista articulación entre los documentos donde se encuentran formalizados y la información registrada en el aplicativo LUCHA.</t>
  </si>
  <si>
    <t xml:space="preserve">En cuanto a la ejecución del control y de acuerdo con la información registrada por el proceso en el aplicativo LUCHA se observó una pequeña muestra de los certificados de afiliación a la ARL, Fondo de Pensiones y Caja de Compensación. 
Sin embargo, es de aclarar que el control hace referencia al diligenciamiento y radicación oportuna de los formatos de vinculación del Sistema General de Seguridad Social (EPS, AFP, ARL, CESANTIAS y Caja de Compensación) lo cual no es posible validar su oportunidad con los soportes aportados pues estos corresponden a certificados de afiliación, por lo que se recomienda dar claridad y analizar cual es medio o documento idóneo para dar cuenta de la aplicación del control y que dicho documento que registrado en el procedimiento de acuerdo a las observaciones referidas en el diseño del control.  Es de mencionar que dicha situación ya había identificada por este despacho desde la vigencia 2021 sin que se observe su atención por parte del proceso Gestión de Talento Humano. 
 </t>
  </si>
  <si>
    <t>En cuanto a la ejecución del control y de acuerdo con la información registrada por el proceso en el aplicativo LUCHA se observó una pequeña muestra del formato  GTH-FO-01 Relación de documentos de historia laboral de servidoras y servidores, en el cual en uno de ellos se evidenciaron deficiencias puesto que no se aporto el documento completo faltando ítems que indica el formato así como el nombre y firma de la persona que realizo la verificación, por lo que se calificó la evidencia como incompleta.
Por otra parte en cuanto al registro de soportes en el aplicativo LUCHA, se recomienda cargar todos los documentos diligenciados y no una muestra, esto siempre y cuando se identifique que no fue una gran cantidad, con el propósito de poder validar claramente su aplicación.</t>
  </si>
  <si>
    <t xml:space="preserve">En cuanto a la ejecución del control y de acuerdo con la información registrada por el proceso en el aplicativo LUCHA fue aportado el diligenciamiento del formato GD-FO-5 Consulta y préstamo de documentos para 7 historias laborales, en el cual en 1 de ellos se evidenciaron deficiencias en cuanto a su diligenciamiento puesto que no contiene la firma del solicitante, por lo que se calificó la evidencia como incompleta. Por cuanto se recomienda realizar el diligenciamiento completo de los campos definidos en los formatos. 
</t>
  </si>
  <si>
    <t xml:space="preserve">De acuerdo con el análisis del control se observa que cuenta con un responsable para su ejecución, una periodicidad establecida y adicionalmente se encuentra formalizado en el procedimiento GTH-PR-2 Selección y Vinculación del Personal como punto de control en la actividad 9 "Verificación de cumplimiento de requisitos mínimos", Sin embargo en dicho procedimiento se evidenció que como parte del soporte de ejecución del punto de control se indica el formato GTH-FO-41 pero con un nombre diferente  (Relación experiencia general y específica) al formato oficial vigente en el aplicativo LUCHA y que está siendo aplicado “GHT-FO-41 Revisión de cumplimiento de requisitos mínimos”. Es de mencionar que esta situación ya había sido identificado por este despacho en el seguimiento efectuado en la vigencia 2022 sin que se hayan adoptado medidas al respecto. 
Para finalizar, en cuanto a la persona responsable de seguimiento se evidenció que corresponde a la misma que ejecuta el control por cuanto se precisa que el procedimiento PG-PR-3 Administración de Riesgos de Gestión, Corrupción y SARLAFT en la política de operación 4 establece que se designen usuarios diferentes para ejecución y seguimiento con el fin de poder ejercer primera y segunda línea de defensa. Por lo que se recomienda realizar los ajustes que correspondan. 
</t>
  </si>
  <si>
    <t xml:space="preserve">En cuanto a la ejecución del control y de acuerdo con la información registrada por el proceso en el aplicativo LUCHA fue aportado documento denominado "Seguimiento medidas de intervención / accidentes de trabajo 2023" el cual contiene nombre e identificación de la servidora que presentó el accidente de trabajo, fecha del accidente, fecha de investigación, medidas de intervención y fecha de implementación, responsable y cumplimiento, para el periodo comprendido entre mayo y agosto de 2023. 
Al respecto, se recomienda analizar la viabilidad de mejorar y fortalecer dicho instrumento en el que se establezcan compromisos y avances frente a las medidas pendientes con el propósito de que se realice un seguimiento permanente tendiente a dar cumplimiento de las intervenciones establecidas que se encuentran pendiente para los casos identificados en la entidad. </t>
  </si>
  <si>
    <t xml:space="preserve">En cuanto a la ejecución del control y de acuerdo con la información registrada por el proceso en el aplicativo LUCHA fue aportado la aplicación del formato GHT-FO-41 Revisión de cumplimiento de requisitos mínimos versión 7 en el cual se describe el detalle de los requisitos del aspirante a ocupar el cargo como lo son: estudio, experiencia, títulos acreditados, experiencia laboral, tiempo total laborados, si cumple con los requisitos, entre otros. </t>
  </si>
  <si>
    <t xml:space="preserve">De acuerdo con el análisis del diseño del control se observa que cuenta con los responsables adecuados tanto para su ejecución como para su seguimiento, así como una periodicidad establecida para su aplicación acorde con lo establecido en el documento, en cuanto a la formalización se evidenció que el  control se encuentra documentado en el procedimiento DE-PR-21 - Formulación de la planeación institucional (versión 1) como punto de control en la actividad N° 7 “Verificar la formulación del plan de acción". 
Es de mencionar que si bien en la descripción del control no se referencia el documento en el cual esta formalizado, se evidenció que en la información general del control se registra el procedimiento asociado. 
</t>
  </si>
  <si>
    <t xml:space="preserve">De acuerdo con el análisis del diseño del control se observa que cuenta con los responsables adecuados tanto para su ejecución como para su seguimiento, así como una periodicidad establecida para su aplicación acorde con lo establecido en el documento, en cuanto a la formalización se evidenció que el  control se encuentra documentado en el procedimiento DE-PR-22 - Seguimiento a la planeación institucional (versión 1) como punto de control en la actividad N° 3 “Verificar el contenido del seguimiento y/o solicitud de actualización del plan de acción. 
Es de mencionar que si bien en la descripción del control no se referencia el documento en el cual esta formalizado, se evidenció que en la información general del control se registra el procedimiento en el cual se encuentra documentado.
</t>
  </si>
  <si>
    <t xml:space="preserve">De acuerdo con el análisis del diseño del control se observa que cuenta con los responsables adecuados tanto para su ejecución como para su seguimiento, así como una periodicidad establecida para su aplicación acorde con lo establecido en el documento, en cuanto a la formalización se evidenció que el  control se encuentra documentado en el procedimiento DE-PR-22 - Seguimiento a la planeación institucional (versión 1) como punto de control en la actividad N° 3 “Verificar el contenido del seguimiento y/o solicitud de actualización del plan de acción. Sin embargo es de señalar que en la descripción de la actividad no se refleja la verificación del proceso cuando corresponden a actualizaciones, adicionalmente la periodicidad de ejecución establecida en el procedimiento "Mensual" difiere de la registrada en el aplicativo LUCHA "Cuatrimestral", pese a que se aportaron actualizaciones mensuales. Por cuanto se recomienda revisar y analizar si se requiere hacer claridad en la descripción de control en lo que respecta a la actualización o se requiere su división.
Por otra parte es de mencionar que si bien en la descripción del control no se referencia el documento en el cual esta formalizado, se evidenció que en la información general del control se registra el procedimiento en el cual se encuentra documentado.
</t>
  </si>
  <si>
    <t xml:space="preserve">En cuanto a la aplicación del control de conformidad con lo indicado en el procedimiento DE-PR-21 - Formulación de la planeación institucional y lo registrado en el aplicativo LUCHA se evidenció el correo electrónico de 10 de los 11 proyectos de inversión en los que se observa la verificación que el proceso realiza a la formulación del plan de acción en el que se envían observaciones de los ajustes que se requieren por parte de las dependencias. Al respecto es de precisar que para el proyecto de inversión 7676 no se evidenció la verificación realizada por el proceso Direccionamiento Estratégico pues el soportes allegado solo refleja información de la dependencia encargada de dicho proyecto de inversión. 
Por otra parte, no se evidenció como parte de la evidencia del control el formato DE-FO-5 Formulación y seguimiento Plan de Acción que indica el procedimiento, por cuanto se precisa la importancia de la articulación que debe existir entre la información registrada en el aplicativo LUCHA y lo establecido en los documentos donde se formalizan los controles. 
</t>
  </si>
  <si>
    <t xml:space="preserve">En cuanto a la aplicación del control de conformidad con lo indicado en el procedimiento DE-PR-22 - Seguimiento a la planeación institucional y lo registrado en el aplicativo LUCHA se evidenció el correo electrónico de los 11 proyectos de inversión en los que se observa la verificación que el proceso realiza al seguimiento del plan de acción realizado por las dependencias responsables en el que se envían observaciones de los ajustes que se requieren, documentos los cuales están acordes con la evidencia establecida en el procedimiento. 
Sin embargo, teniendo en cuenta que la periodicidad es mensual no se evidenció el seguimiento correspondiente al mes de octubre de 2023. 
</t>
  </si>
  <si>
    <t xml:space="preserve">En cuanto a la aplicación del control de conformidad con lo indicado en el procedimiento DE-PR-22 - Seguimiento a la planeación institucional y lo registrado en el aplicativo LUCHA se evidenciaron los correos electrónicos mensuales de las solicitudes de modificación realizadas por la dependencias responsables de los proyectos de inversión y la verificación realizada por el proceso Direccionamiento Estratégico, los cuales fueron agrupados por cuatrimestre y registrados de esta manera en el aplicativo. 
Sin embargo se recomienda revisar la periodicidad de acuerdo a lo mencionado en el diseño del control. 
</t>
  </si>
  <si>
    <t xml:space="preserve">En cuanto a la aplicación del control de conformidad con lo indicado en el procedimiento DE-PR-21 - Formulación de la planeación institucional y lo registrado en el aplicativo LUCHA se evidenció el formato DE-FO-5 Formulación y Seguimiento Plan de Acción de los 11 proyectos de inversión, en los cuales para el 7676 no se evidenció la firma de la persona que elaboró o diligenció el documento. 
No obstante es de mencionar que en los soportes allegados no se puede identificar la aplicación del control en lo que respecta a que la información corresponda con la validación realizada en la sesión del CIGD, por lo que se recomienda analizar si se requiere adicionar otro soporte para el control que permitan verificar la aplicación en su totalidad. 
</t>
  </si>
  <si>
    <t xml:space="preserve">En cuanto a la aplicación del control de conformidad con lo indicado en el procedimiento DE-PR-22 - Seguimiento a la planeación institucional y lo registrado en el aplicativo LUCHA, fue aportado el formato DE-FO-5 Formulación y Seguimiento Plan de Acción el que se evidencia el seguimiento realizado a nivel cuantitativo y cualitativo, documentos los cuales cuentan con las firmas de elaboración, líder técnica y Oficina Asesora de Planeación.
Sin embargo, teniendo en cuenta que la periodicidad es mensual no se evidenció el seguimiento correspondiente a los meses de agosto, septiembre y octubre de 2023. 
</t>
  </si>
  <si>
    <t xml:space="preserve">En cuanto a la aplicación del control fue aportado el formato DE-FO-5 Formulación y Seguimiento Plan de Acción de los proyectos de inversión (7662, 7668, 7671, 7672, 7675, 7676, 7718, 7734 y 7739 que solicitaron ajustes de acuerdo a la información reportada por el proceso en el aplicativo LUCHA.
Sin embargo es de precisar que en dicho soporte no se puede evidenciar cuales fueron las modificaciones realizadas, por lo cual se recomienda analizar si dicho formato es el idóneo para dar cuenta de la aplicación del control. Adicionalmente no se evidenció el documento final firmado para los proyectos 7662 y 7718 en razón a que fueron aportados archivos en Excel los cuales no cuentan con las firmas del líder de la dependencia, gerenta del proyecto de inversión y la revisión y firma por parte de la Oficina Asesora de Planeación. 
Sin embargo se recomienda revisar la formalización de acuerdo a lo mencionado en el diseño del control. 
</t>
  </si>
  <si>
    <t>Se cumple con la ejecucón del control.</t>
  </si>
  <si>
    <t xml:space="preserve">El control se encuentra incompleto respecto al manjo de desviaciones, a pesar de contar con un responsable y una frecuencia trimestral.  carece de documentación en relación con los procedimientos del proceso. </t>
  </si>
  <si>
    <t>Con un responsable competente y una periodicidad trimestral establecida, es importante resaltar que el manejo de desviaciones en el presente control se encuentra adecuadamente documentado. La totalidad de evidencias y ejecuciones trimestrales está registrada en la aplicación Lucha, conforme a lo establecido en el procedimiento Disciplinario ordinario GDIS-PR-2 versión 6. Esta congruencia en el registro demuestra el compromiso con los lineamientos establecidos y contribuye a fortalecer la gestión disciplinaria de manera efectiva.</t>
  </si>
  <si>
    <t>Tras realizar la verificación del control, se constata la existencia de un responsable asignado desde la Oficina de Control Interno Disciplinario y una periodicidad adecuada. No obstante, en relación con la documentación del control, no se encuentra la descripción del control ni la periodicidad indicada en el riesgo dentro del procedimiento GDIS-PR-2 Disciplinario Ordinario. Además, al revisar el reporte de seguimiento.</t>
  </si>
  <si>
    <t>El presente control demuestra una fortaleza significativa en cuanto al cumplimiento de los criterios de evaluación. En primer lugar, el control es adecuado según la descripción del riesgo, cuenta con un responsable asignado en la Oficina de Control Interno Disciplinario, y se lleva a cabo con una periodicidad apropiada. Además, el control está debidamente documentado dentro del procedimiento GDIS-PR-2 Disciplinario Ordinario, con una periodicidad semestral. Por último, se destaca que en la plataforma Lucha se encuentra el seguimiento correspondiente al primer semestre de 2023, con todas las evidencias cargadas.</t>
  </si>
  <si>
    <t xml:space="preserve">Con respecto al control actual, se evidencia su adecuación al cumplir con la descripción del riesgo, contar con un responsable designado y una periodicidad adecuada. Sin embargo, es imperativo señalar que no se encuentra documentado dentro de ninguna guía, manual o procedimiento. </t>
  </si>
  <si>
    <t>Como fortaleza, el control actual destaca por contar con un responsable, una periodicidad adecuada y registros de evidencias correspondientes al primer y segundo cuatrimestre de la vigencia 2023. No obstante, se nota la ausencia del control dentro de cualquier guía, manual o procedimiento, lo que dificulta determinar su obligatoriedad y proporcionar evidencia idónea.</t>
  </si>
  <si>
    <t>El control actual cumple con los criterios de tener un responsable designado y una periodicidad establecida. Sin embargo, no se encuentra documentado en ningún manual, procedimiento ni guía adoptada por el proceso, lo que dificulta determinar la obligatoriedad del cumplimiento y la obtención de evidencia idónea.</t>
  </si>
  <si>
    <t xml:space="preserve">Después de revisar el control de supervisión permanente de la información ingresada al SIPROJ por los abogados a cargo de los procesos judiciales, se nota que el procedimiento GJ-PR-4 - DEFENSA JUDICIAL CONTENCIOSO ADMINISTRATIVO incluye la actividad de registrar los procesos y actuaciones en SIPROJWEB. Sin embargo, no se encuentra documentado un punto específico de verificación que contenga el responsable, periodicidad y evidencia idónea para el control. Por lo tanto, es esencial considerarlo como una actividad independiente. </t>
  </si>
  <si>
    <t>De acuerdo con lo evidenciado el control se encuentra debidamente diseñado y estructurado, sin embargo, en el manual de Gestión Tecnológica, la periodicidad programada del backup de los sistemas operativos, base de datos, aplicaciones, recursos compartidos, no es la misma periodicidad de la ejecución del control, dado lo anterior se recomienda se unifique la periodicidad.</t>
  </si>
  <si>
    <t>De acuerdo con la revisión realizada se evidencia se esta dando cumplimiento a la ejecución del control para lo cual se identifican soportes de programación de mantenimientos de los sistemas de información 2023 del I y II semestre 2023, acta de reunión del Segundo seguimiento cuatrimestral a riesgos 2023 y programación anual de mantenimientos – calendario de actividades 2021; en el cual se recomienda se revise la fecha dado que el titulo es 2021 y la fecha de inicio relacionada en el documento es 2022.</t>
  </si>
  <si>
    <t>De acuerdo con la revisión realizada se evidencia se está dando cumplimiento a la ejecución del control, de lo cual se identifican soportes de registro de ingreso al centro de cómputo del año 2022 y 2023.</t>
  </si>
  <si>
    <t>De acuerdo con lo evidenciado el control se está ejecutando de manera apropiada, en efecto se encuentran soportes de acta de reunión del 31 de agosto de 2023 cuyo objetivo es el Seguimiento, revisión y actualización (cuando a ello haya lugar) a los riesgos de gestión, riesgos asociados a corrupción, riesgos de seguridad de la Información y sus respectivos controles a cargo del proceso de Gestión Tecnológica, de igual manera de copias de seguridad de volúmenes de inicio de los servidores de aplicaciones y de Veeam Backup Files.</t>
  </si>
  <si>
    <t>De acuerdo con lo evidenciado el control se está ejecutando de manera apropiada, en efecto se encuentran soportes de reportes de cambio de contraseñas de junio a agosto 2023.</t>
  </si>
  <si>
    <t>De acuerdo con lo evidenciado el control se está ejecutando de manera apropiada, en efecto se encuentran soportes de seguimiento del control de riesgo de seguimiento de escalonamientos de mayo a agosto 2023, sin embargo faltan los meses de septiembre y octubre 2023, de igual manera se identifica que en la desagregación de responsables se encuentra asignada la misma persona como responsable de la ejecución, como responsable del seguimiento por tanto se sugiere definir diferentes responsables de la ejecución al responsable del seguimiento.</t>
  </si>
  <si>
    <t>De acuerdo con lo evidenciado el control se está ejecutando de manera apropiada, en efecto se encuentran soportes de inventario indicativo de casos activos representación – detalle de casos hasta agosto 2023, sin embargo, en la desagregación de responsables se encuentra asignada la misma persona como responsable de la ejecución, como responsable del seguimiento por tanto se sugiere definir diferentes responsables de la ejecución al responsable del seguimiento.</t>
  </si>
  <si>
    <t>De acuerdo con lo evidenciado el control se está ejecutando de manera apropiada, en efecto se encuentran soportes de agendamiento de reunión de la Secretaria técnica del comité técnico de representación jurídica; listado de asistencia del 30 de junio de 2023, presentación de informe acceso a la justicia para las mujeres de Bogotá – componente de representación de la estrategia de justicia y género, sin embargo, no hay soporte de acta de evidencia de la reunión, de igual manera en la desagregación de responsables se encuentra asignada la misma persona como responsable de la ejecución, como responsable del seguimiento por tanto se sugiere definir diferentes responsables de la ejecución al responsable del seguimiento.</t>
  </si>
  <si>
    <t>De acuerdo con lo evidenciado se identifica que el control se encuentra caracterizado apropiadamente, sin embargo, no se encuentra definido dado que en la segregación de responsables se encuentra asignada la misma persona como responsable de la ejecución, como responsable del seguimiento por tanto se sugiere definir diferentes responsables de la ejecución al responsable del seguimiento.</t>
  </si>
  <si>
    <t>De acuerdo con lo evidenciado el control se está ejecutando de manera apropiada, en efecto se encuentra como soporte acta de reunión del 24 de agosto de 2023, del Seguimiento, revisión y actualización a los riesgos de gestión, riesgos asociados a corrupción, riesgos de seguridad de la Información y sus respectivos controles a cargo del PROMOCIÓN DE ACCESO A LA JUSTICIA PARA LAS MUJERES, al igual que evidencias de divulgación sobre la gratuidad de servicios en socialización de la oferta institucional.</t>
  </si>
  <si>
    <t>De acuerdo con lo evidenciado el control se está ejecutando de manera apropiada, en efecto se encuentran soporte de seguimiento de atenciones abril a julio de 2023.</t>
  </si>
  <si>
    <t>De acuerdo con lo evidenciado el control se está ejecutando de manera apropiada, en efecto se encuentran soporte de acta de reunión del 02 de agosto de 2023 de Presentar Avances y seguimiento Plan de acción 2023 – I semestre y del 03 de mayo de 2023 cuyo objetivo era Presentar la propuesta del Plan de acción 2023 de la Mesa de trabajo del Sistema SOFIA.</t>
  </si>
  <si>
    <t>De acuerdo con lo evidenciado el control se está ejecutando de manera apropiada, en efecto se encuentran soporte de seguimiento a mujeres en riesgo de feminicidio de mayo a agosto 2023.</t>
  </si>
  <si>
    <t>De acuerdo con lo evidenciado el control no se está ejecutando de manera apropiada, en efecto se encuentran soporte de seguimiento a mujeres en riesgo de feminicidio de mayo a agosto 2023, el cual no permite verificar la ejecución del seguimiento del control.</t>
  </si>
  <si>
    <t>De acuerdo con lo evidenciado el control se está ejecutando de manera apropiada, en efecto se encuentran soportes de actas de reuniones del 18 de abril de 2023 y del 31 de agosto de 2023, cuyo objetivo es el Seguimiento, revisión y actualización (cuando a ello haya lugar) a los riesgos de gestión, riesgos asociados a corrupción, riesgos de seguridad de la Información y sus respectivos controles a cargo del proceso de Prevención, atención y protección a mujeres víctimas de violencias, de igual manera consolidado de solicitudes de cupos de la estrategia casas refugio del 29 de diciembre de 2022 al 30 de abril de 2023 y del 29 de mayo de 2023 al 29 de agosto de 2023.</t>
  </si>
  <si>
    <t>De acuerdo con lo evidenciado se identifica que el control se encuentra definido y diseñado en concordancia con los parámetros.</t>
  </si>
  <si>
    <t>De acuerdo con lo evidenciado se encuentra debidamente diseñado y estructurado, sin embargo, las evidencias cargadas corresponden a actas de reuniones que no se encuentran debidamente suscritas, por lo que se sugiere aportar y consignar en el aplicativo LUCHA las actas formalizadas y aprobadas.</t>
  </si>
  <si>
    <t xml:space="preserve">De acuerdo con lo evidenciado el control se está ejecutando de manera apropiada, en efecto se encuentran soportes de Backup´s del 01/01/2023 al 26/04/2023 y reporte de evidencia backups de base de datos – copias de seguridad a los volúmenes de inicio de los servidores de aplicaciones de mayo a agosto 2023- sin embargo en la segregación de responsables se identifica que tanto el responsable de la ejecución como el responsable del seguimiento se encuentran cargando los soportes del seguimiento por tanto se sugiere que quien cargue los soportes sea el responsable de la ejecución mas no el responsable del seguimiento. </t>
  </si>
  <si>
    <t xml:space="preserve">De acuerdo con lo evidenciado el control se está ejecutando de manera apropiada, en efecto se encuentran soportes de monitoreo de amenazas a sitios web y aplicaciones, sin embargo en la segregación de responsables se identifica que tanto el responsable de la ejecución como el responsable del seguimiento se encuentran cargando los soportes del seguimiento por tanto se sugiere que quien cargue los soportes sea el responsable de la ejecución mas no el responsable del seguimiento. </t>
  </si>
  <si>
    <t>De acuerdo con lo evidenciado se identifica que el control se encuentra caracterizado apropiadamente, sin embargo, no se encuentra definido dado que en la segregación de responsables se encuentra asignada la misma persona como responsable de la ejecución, como responsable del seguimiento por tanto se sugiere definir diferentes responsables de la ejecución al responsable del seguimiento. No se evidencia reporte de soportes del trimestre julio, agosto y septiembre de 2023 por lo tanto la evidencia esta incomplenta en lo que respecta al seguimiento cargado en el aplicativo LUCHA.</t>
  </si>
  <si>
    <t>De acuerdo con lo evidenciado y revisado se observó que el riesgo se encuentra diseñado y estructurado en el marco de los parámetros establecidos.</t>
  </si>
  <si>
    <t xml:space="preserve">Se evidenció que se realizó un cambio en los controles del riesgo, identificando una actividad que se formaliza en el procedimiento GPP-PR-2 - SEGUIMIENTO DE POLITICAS PUBLICAS. Dado lo anterior se observó que el presente control se encuentra diseñado y estructurado en concordancia con los parámetros establecidos y se cuenta con los soportes correspondientes para dar cuenta de su ejecución en el marco de la periodicidad determinada. </t>
  </si>
  <si>
    <t>Verificadas y revisadas las actas de seguimiento correspondientes y la información aportada desde la segunda línea de defensa no se reporta materialización del riesgo.  Por otro lado, en relación con la ejecución del control se observan soportes de su aplicación para los dos primeros cuatrimestres del 2023 en concordancia con la periodicidad que se identificó por el proceso y además se evidenció que se ejecucta consecuentemente por la (el) responsable.</t>
  </si>
  <si>
    <t>Verificar mensualmente el cumplimiento del plan anual de auditoría aprobado por el Comité Institucional de Coordinación de Control Interno. PROCEDIMIENTO SEC-PR-01 FORMULACIÓN Y SEGUIMIENTO DEL PLAN ANUAL DE AUDITORÍA.</t>
  </si>
  <si>
    <t xml:space="preserve">El control identificado por el proceso es conforme con los críterios de evaluación de idoneidad del diseño, lo cual se formaliza en el procedimiento Formulación y Seguimiento del Plan de Auditoria SEC-PR-01 donde se establece una (un) responsable para ejecutar la actividad y se aplica mediante el desarrollo de reuniones de gestión y planeación de las labores que lleva a cabo el equipo  de trabajo de la Oficina de Control Interno.  En cuanto a la aplicación y ejecución del control se observó que se cuenta con soportes y evidencias de la realización de dicha reunión, lo cual se consigna en el formato EVIDENCIA DE REUNIONES INTERNAS Y EXTERNAS Código: GD-FO-38 para documentar las actas que contienen el seguimiento realizado al desarrollo del PAA en cada vigencia.  Adicionalmente, se evidencia que es una actividad permanente que se lleva a cabo tanto como control de los riesgos del proceso de Seguimiento, Evaluación y Control como de seguimiento a la gestión de la oficina, identificada en el monitoreo que se realiza al plan operativo anual. </t>
  </si>
  <si>
    <t xml:space="preserve">El control identificado por el proceso es conforme con los críterios de evaluación de idoneidad del diseño, lo cual se formaliza en el PROCEDIMIENTO SEC-PR-01 FORMULACIÓN Y SEGUIMIENTO DEL PLAN ANUAL DE AUDITORÍA, donde se establece una (un) responsable para ejecutar la actividad y se aplica mediante el desarrollo de reuniones de gestión y planeación de las labores que lleva a cabo el equipo  de trabajo de la Oficina de Control Interno.  En cuanto a la aplicación y ejecución del control se observó que se cuenta con soportes y evidencias de la realización de dicha reunión, lo cual se consigna en el formato EVIDENCIA DE REUNIONES INTERNAS Y EXTERNAS Código: GD-FO-38 para documentar las actas que contienen el seguimiento realizado al desarrollo del PAA en cada vigencia.  Adicionalmente, se evidencia que es una actividad permanente que se lleva a cabo tanto como control de los riesgos del proceso de Seguimiento, Evaluación y Control como de seguimiento a la gestión de la oficina, identificada en el monitoreo que se realiza al plan operativo anual.  </t>
  </si>
  <si>
    <t>El control se ha venido ejecutando consecuentemente de acuerdo con lo reportado en el aplicativo LUCHA y no presenta materialización revisadas las actas de seguimiento correspondientes.</t>
  </si>
  <si>
    <t>Recibir respuesta a la designación de auditorías con la declaración de conflicto de interés para cada proceso auditor. PROCEDIMIENTO SEC-PR-01 FORMULACIÓN Y SEGUIMIENTO DEL PLAN ANUAL DE AUDITORÍA</t>
  </si>
  <si>
    <t>Realizada la verificación de la información reportada en el apilcativo LUCHA modulo de riesgos y oportunidades , se observó que el control se viene aplicando en concordancia con la periodicidad indicada y se identifica una (un) respnsable de su aplicación.  Por otro lado, se observó que las evidencias de la ejecución del control se encuentran soportadas dentro del formato que se diligencia para cada proceso auditor, el cual se encuentra documentado en el aplicativo LUCHA para el proceso de Seguimiento, Evaluación y Control nombrado  SEC-FO-12 - DECLARACIÓN DE CONFLICTO DE INTERÉS Y CONFIDENCIALIDAD AUDITORES INTERNOS - V1. En este sentido, el proceso aportó los formatos diligenciados por las (los) auditoras (es) correspondientes, para las auditorías internas desarrolladas en concordancia con la programación del Plan Anual de Auditoria de la SDMujer para la vigencia 2023.</t>
  </si>
  <si>
    <t>El control identificado por el proceso es conforme con los críterios de evaluación de idoneidad del diseño, lo cual se formaliza en el procedimiento SEC-PR-7 - AUDITORIAS INTERNAS - V1 y el procedimiento SEC-PR-8 - INFORMES Y/O REPORTES DE SEGUIMIENTO Y REGLAMENTARIOS - V1 donde se establece una (un) responsable para ejecutar la actividad y se aplica mediante el desarrollo de la etapa de ejecución y cierre de auditorias y seguimientos en el marco del PAA para cada vigencia.  En cuanto a la aplicación y ejecución del control se observó que se cuenta con soportes y evidencias correspondientes y en concordancia con los registros descritos en los procedimientos establecidos.</t>
  </si>
  <si>
    <t>El presente control fue incluido como parte de las actividades de control identificadas en el marco de la actualización del acto administrativo que regula el funcionamiento del Comité Institucional de Coordinación de Control Interno CICCI mediante el establecimiento de la Resolución Interna 323 del 10 de agosto de 2023.  En este sentido se observó que el control identificado por el proceso es conforme con los críterios de evaluación de idoneidad del diseño, se encuentra formalizado  y se aplica mediante el desarrollo de las sesiones del CICCI que se lleven a cabo en concordancia con la normatividad relacionada y la programación anual.</t>
  </si>
  <si>
    <t>De acuerdo con lo registrado en el aplicativo LUCHA modulo de riesgos y oportunidades se observó que el control se encuentra diseñado en concordancia con los parámetros establecidos y se aplica en desarrollo de los procesos de formación, mediante las visitas realizadas a diferentes Centros de Inclusión Dígital CID ubicados en las CIOM de las localidades, donde se verifica que se de la información a la ciudadanía sobre la gratuidad de la oferta y los servicios de la entidad. Se evidenció la ejecución del presente riesgos se formaliza en el procedimiento: GDC-PR- 3 - LINEAMIENTOSMETODOLOGICOSPARA PROCESOSDE FORMACION, mediante la aplicación de las FICHAS VERIFICACIÓN VISITAS IN SITU CENTROS DE INCLUSIÓN DIGITAL realizadas durante el 1er y 2o cuatrimestre de 2023 a las diferentes CID.</t>
  </si>
  <si>
    <t>El control identificado por el proceso es conforme con los críterios de evaluación de idoneidad del diseño, lo cual se formaliza en el  Procedimiento: PPRM-ACOMPAñAMIENTO TÉCNICO A LAS EDILESAS DE LAS JUNTAS ADMINISTRADORAS LOCALES DE BOGOTA, donde se establece una (un) responsable para ejecutar la actividad.  En cuanto a la aplicación y ejecución del control se observó que se cuenta con soportes y evidencias contenidas en el formato de DECLARACIÓN DE CONFLICTO DE INTERÉS EN ACTIVIDADES CON EDILESAS Código: PPRM-FO-3.</t>
  </si>
  <si>
    <t>De acuerdo con lo registrado en el aplicativo LUCHA modulo de riesgos y oportunidades se observó que el control se encuentra diseñado en concordancia con los parámetros establecidos y se aplica en desarrollo de los procesos de socialización de la información sobre el SIDICU, espacio donde se brinda la información a la ciudadanía sobre la gratuidad de la oferta y los servicios de la entidad.  De acuerdo con lo registrado en el aplicativo LUCHA modulo de riesgos y oportunidades se observó que el control se aplica mediante el formato de acta nombrado EVIDENCIA DE REUNIONES INTERNAS Y EXTERNAS Código: GD-FO-38 lo cual se encuentra registrado dentro del aplicativo LUCHA modulo de riesgos y oportunidades para el 2o cuatrimestre de 2023. No obstante se evidencia su aplicación a través de actas de reunión no se observó que la actividad o punto de control se encuentre documentado dentro de los procedimientos o demás documentos del proceso responsable y es por esto que se recomienda realizar la formalización correspondiente.</t>
  </si>
  <si>
    <t>El control identificado por el proceso es conforme con los críterios de evaluación de idoneidad del diseño y su estructura en cuanto a que se identifica un responsable, se tiene una periodicidad establecida y es de tipo preventivo.  En cuanto a la ejecución se evidenció que control se aplica mediante la divulgación de la información acerca de los servicios prestados y ofertados para la generación de ingresos de las mujeres con soportes y/o documentación del proceso donde se ofertan los servicios prestados ante la ciudadania y estos contienen los datos y la información relacionada con la gratuidad, lo cual se difunde en la página web insitucional y en la página web de la estrategia de empleabilidad. No obstante se evidenció que la actividad o punto de control identificado, no se encuentra formalizado dentro de los diferentes documentos del proceso, por lo cual se recomienda realizar el análisis pertinente y llevar a cabo su formalización.</t>
  </si>
  <si>
    <t>El control identificado por el proceso es conforme con los críterios de evaluación de idoneidad del diseño y su estructura en cuanto a que se identifica un responsable, se tiene una periodicidad establecida y es de tipo preventivo.  No obstante se evidenció que la actividad o punto de control identificado, no se encuentra formalizado dentro de los diferentes documentos del proceso, si bien se hace referencia que el control se desarrolla de acuerdo con lo establecido en el procedimiento AC-PR-2 - Gestión de las Peticiones, Quejas, Reclamos, Sugerencias y Denuncias de la Ciudadanía V 10, no se indentifico el control en las políticas de operación del procedimiento ni en los demás documentos del proceso o dentro del AC-MA-1 - MANUAL ATENCIóN A LA CIUDADANíA - V8, razón por la cual se recomienda al proceso realizar lo pertinente identificando el control determinado para tratar el riesgo, dentro de sus documentos.</t>
  </si>
  <si>
    <t>TOTALES</t>
  </si>
  <si>
    <t>Generar memorando de alertas (comunicados y recordatorios) a las(os) supervisoras(es) en relación con los tiempos para liquidar los contratos y convenios cuando haya lugar.
GC-MA- 01 Manual de Contratación y Supervisión.</t>
  </si>
  <si>
    <t>Realizar el envió de correo electrónico en el segundo día hábil del cumplimiento del término perentorio a los supervisores para realizar el cargue de los documentos de perfeccionamiento del contrato.</t>
  </si>
  <si>
    <t>En relación al control actual, se destaca la asignación adecuada de un responsable que forma parte de la Dirección de Contratación. No obstante, la periodicidad actual no es adecuada, ya que debería ajustarse a los cronogramas establecidos en cada proceso contractual, lo cual no concuerda con los procedimientos en los que está documentado el control.  Es esencial llevar a cabo un estudio cuidadoso para determinar la verdadera periodicidad necesaria para este control, garantizando así su alineación efectiva con los procesos contractuales y su documentación adecuada en la plataforma Lucha. El presente control fue evaluado dentro de la Auditoría al Proceso de Gestión Contractual de 30 de octubre de 2023, de lo cual se cuenta con el plan de mejoramiento para las oportunidades de mejora No. 08, 10 y 11.</t>
  </si>
  <si>
    <t>En relación al control actual, es destacable la asignación adecuada de un responsable perteneciente a la Dirección de Contratación. Sin embargo, la periodicidad actual no resulta apropiada, ya que no se ajusta a los procedimientos documentados . Es crucial reconocer que la periodicidad no es adecuada, especialmente considerando que la publicación de documentos en la plataforma SECOP no sigue un ciclo trimestral, sino que depende del flujo de contratación realizado por la entidad durante la vigencia. Un análisis cuidadoso es esencial para determinar la verdadera periodicidad necesaria para este control, asegurando así su alineación efectiva con los procesos contractuales y su debida documentación en la plataforma Lucha.El presente control fue evaluado dentro de la Auditoría al Proceso de Gestión Contractual de 30 de octubre de 2023, de lo cual se cuenta con el plan de mejoramiento para las oportunidades de mejora No. 08, 10 y 11.</t>
  </si>
  <si>
    <t>En relación al control actual, es crucial señalar que la descripción del mismo no concuerda con el punto de control delineado en el procedimiento GC-PR-1 Estructuración de Estudios Previos. En este procedimiento, la periodicidad no está detallada de manera trimestral. Sin embargo, dada la naturaleza del control, que depende del flujo de elaboración de contratos de la entidad, se recomienda llevar a cabo un análisis para determinar la verdadera periodicidad del control.  Además, es importante destacar que el control cuenta con un responsable designado y está documentado, no obstante, la periodicidad descrita en el procedimiento no es adecuada.  El presente control fue evaluado dentro de la Auditoría al Proceso de Gestión Contractual de 30 de octubre de 2023, de lo cual se cuenta con el plan de mejoramiento para las oportunidades de mejora No. 10 y 11.</t>
  </si>
  <si>
    <t>Se evidencio que el control se ejecuta de manera consistente, no obstante se presentó la materialización del riesgo lo cual fue informado por la segunda línea de defensa dentro de los temas tratados en el CICCI Sesión No. 05 del 09 de octubre se 2023.</t>
  </si>
  <si>
    <t xml:space="preserve">En cuanto a la ejecución del control y de acuerdo con la información registrada por el proceso en el aplicativo LUCHA, se evidenció una muestra de documentos como:
a. Oficios radicados ante la EPS de las solicitudes del pago de incapacidades.
B. Actos Administrativos en los que se conceden licencias por enfermedad.
c. Oficios de respuesta por parte de la Entidad ante la manifestación de las EPS respecto de las solicitudes de pago de incapacidades. Adicionalmente se evidenció la materialización del evento, lo cual fue dado a conocer por parte de la segunda linea de defensa en el marco de los seguimientos realizados a la gestión del riesgo, realizados en los CICCI de fecha 28/07/23.
Al respecto, es de mencionar que si bien en los oficios aportados se observa la gestión del proceso para el pago de incapacidades de los 17 oficios allegados 15 corresponden a reiteraciones de las solicitudes iniciales por cuanto no fue posible validar las radicaciones iniciales realizadas por la Entidad, por lo que se recomienda al momento de realizar el cargue de evidencias verificar que estas reflejen en su totalidad la acción formulada. 
</t>
  </si>
  <si>
    <t>Factor del Riesgo (Guía DAFP)</t>
  </si>
  <si>
    <t>Clasificación del Riesgo (Guía DAFP)</t>
  </si>
  <si>
    <t>Dada su descripción esta actividad obedece a una acción operativa de la cual resulta difícil obtener los soportes adecuados y adicionalmente no se encuentra identificada en los documentos del proceso. Además, la periodicidad determinada para ejecutar el control es trimestral, lo que resulta inadecuado debido a la frecuencia requerida por la cantidad de contratos suscritos; se sugiere el análisis correspondiente para su ejecución permanente. En cuanto a la revisión realizada a los registros consignados en el aplicativo LUCHA, se evidenció que se carece por completo de registros de ejecución y evidencias.  El presente control fue evaluado dentro de la Auditoría al Proceso de Gestión Contractual de 30 de octubre de 2023, de lo cual se cuenta con el plan de mejoramiento para las oportunidades de mejora No. 08, 09, 10 y 11.</t>
  </si>
  <si>
    <t>en revisión de la información consignada en el aplicativo LUCHA modulo de riesgos y oportunidades, se observó que la ejecución del control muestra debilidades notables al carecer de seguimientos y evidencias cargadas en el aplicativo Lucha. Además, se destaca la ausencia de documentación en los manuales, guías o procedimientos adoptados por el proceso, lo que impide demostrar solidez y proporcionar evidencia adecuada para verificar su ejecución. Adicionalmente se evidenció la materialización del evento, lo cual fue dado a conocer por parte de la segunda linea de defensa en el marco de los seguimientos realizados a la gestión del riesgo, realizados en los CICCI de fechas 27/01/23, 24/04/23, 28/07/23 y 08/10/23.</t>
  </si>
  <si>
    <t>La ejecución del control muestra debilidades notables al carecer de seguimientos y evidencias que deberían se cargadas en el aplicativo LUCHA. Además, se evidenció la ausencia de documentación en los manuales, guías o procedimientos adoptados por el proceso, lo que impide demostrar solidez y proporcionar evidencia adecuada para verificar su ejecución.
Adicionalmente se evidenció la materialización del evento, lo cual fue dado a conocer por parte de la segunda linea de defensa en el marco de los seguimientos realizados a la gestión del riesgo, realizados en los CICCI de fechas 24/04/23 y 28/07/23.</t>
  </si>
  <si>
    <t xml:space="preserve">De acuerdo con el análisis del diseño del control se evidenció que cuenta con los responsables para su ejecución y una periodicidad establecida. Sin embargo en su descripción no se observa el verbo que indica la acción a realizar. 
En cuanto a la formalización se evidenció que una parte del control se identifica en el procedimiento  GTH-PR-24 Reconocimiento y pago de incapacidades, en las actividades del 7 al 10 y del 15 al 18 en cuanto a la proyección del Acto Administrativo que otorga la licencia al servidor (a) y en el que se ordena el pago de una suma de dinero por parte de la EPS, en lo que respecta al seguimiento de la radicación de incapacidades en la EPS y ARL se observa que en la actividad N° 13  "Solicitar el reconocimiento y pago de la incapacidad ante la EPS" hace referencia a la realización del trámite de solicitud a la EPS, sin embargo, la actividad no permite identificar de que forma se realiza seguimiento a las radicaciones de las incapacidades. Por lo que se recomienda ampliar la actividad en la que haga claridad del seguimiento en el que se establezca como punto de control y se definan los medios de verificación (evidencias) adecuadas que permitan identificar la aplicación del control. 
Por otra parte en cuanto a la persona responsable de seguimiento se evidenció que corresponde a la misma que también hace parte de la ejecución del control, por cuanto se precisa que el procedimiento PG-PR-3 Administración de Riesgos de Gestión, Corrupción y SARLAFT en la política de operación 4 establece que se designen usuarios diferentes para ejecución y seguimiento con el fin de poder ejercer primera y segunda línea de defensa. Por lo que se recomienda realizar los ajustes que correspondan. 
</t>
  </si>
  <si>
    <t>En la verificación de la ejecución del control se evidenció en el aplicativo LUCHA - Modulo de Riesgos, que el mismo se ejecuta en los periodos establecidos por parte del responsable, lo cual se observó en los soportes cargados al aplicativos.
1. Archivos de excel "Reporte de radicados" meses de mayo, junio y julio de 2023
2. Archivos de excel "Informe mensual de servicios públicos" meses de mayo, junio y julio de 2023
3. Archivos de excel "Proveedores Ficha de Radicación" meses de mayo, junio y julio de 2023
Por otra parte, se evidenció en el Acta que se llevó a cabo el Seguimiento, revisión y actualización a los riesgos de gestión, riesgos asociados a corrupción, riesgos de seguridad de la Información y sus respectivos controles a cargo del Proceso de Gestión Financiera del 29 de agosto de 2023. No obstante, se presentó la materialización del riesgo lo cual fue informado por la segunda línea de defensa dentro de los temas tratados en el CICCI de las fechas 27/01/2023 y 28/07/2023.</t>
  </si>
  <si>
    <t>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Reporte en PDF Rechazos meses de marzo a julio de 2023
2. Reporte Historial de Pagos de Proveedor meses de marzo y abril, donde se evidencia el nuevo cargue de los pagos rechazados y la validación del pago efectivo de estos.  
Por otra parte, se evidenció en el Acta que se llevó a cabo el Seguimiento, revisión y actualización a los riesgos de gestión, riesgos asociados a corrupción, riesgos de seguridad de la Información y sus respectivos controles a cargo del Proceso de Gestión Financiera del 29 de agosto de 2023. No obstante, se presentó la materialización del riesgo lo cual fue informado por la segunda línea de defensa dentro de los temas tratados en el CICCI de las fechas 27/01/2023 y 28/07/2023.</t>
  </si>
  <si>
    <t>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Soporte Mesa de ayuda a OAP bajo el caso 25609, PARA incluir un nuevo módulo que permita realizar el proceso de Validación de los pagos de los contratistas ICOPS, con el fin de contar con un proceso eficiente y se mantenga la trazabilidad del mismo. 
2. Archivo de excel "Proveedores ficha de radicación" mes de agosto de 2023, soporte que evidencia ejecución del control, sin embargo no da cuenta de la periodicidad establecida de ejecución del mismo al ser mensual, y no evidenciarse el cargue de otros periodos. 
Por otra parte, se evidenció en el Acta que se llevó a cabo el Seguimiento, revisión y actualización a los riesgos de gestión, riesgos asociados a corrupción, riesgos de seguridad de la Información y sus respectivos controles a cargo del Proceso de Gestión Financiera del 29 de agosto de 2023. No obstante, se presentó la materialización del riesgo lo cual fue informado por la segunda línea de defensa dentro de los temas tratados en el CICCI de las fechas 27/01/2023 y 28/07/2023.</t>
  </si>
  <si>
    <t xml:space="preserve">De acuerdo con el análisis del diseño del control se observa que el control definido es coherente con el riesgo, asi como se cuenta con los responsables adecuados para su ejecución y seguimiento y una periodicidad establecida para su aplicación, lo que permite un manejo adecuado de las desviaciones que se presentasen. 
Por otra parte, en cuanto a la formalización del control se observó  que  en el  procedimiento GF-PR-10 - GESTION DE PAGOS DE LA ENTIDAD - V10,  se encuentra inmerso como  puntos de control (actividades N° 2 y 5) y como actividad (N° 3).  Los soportes registrados en el aplicativo LUCHA, permiten evidenciar la aplicación del control, acorde a la periodicidad establecida. 
</t>
  </si>
  <si>
    <t xml:space="preserve">De acuerdo con el análisis del diseño del control se observa que el control definido es coherente con el riesgo, asi como se cuenta con los responsables adecuados para su ejecución y seguimiento y una periodicidad establecida para su aplicación, lo que permite un manejo adecuado de las desviaciones que se presentasen. 
Por otra parte, en cuanto a la formalización del control se observó  que  en el  procedimiento GF-PR-10 - GESTION DE PAGOS DE LA ENTIDAD - V10,  se encuentra inmerso como  punto de control (actividad N° 25 ) y como actividad (N° 26). Los soportes registrados en el aplicativo LUCHA, permiten evidenciar la aplicación del control, acorde a la periodicidad establecida. </t>
  </si>
  <si>
    <t xml:space="preserve">De acuerdo con el análisis del diseño del control se observa que el control definido es coherente con el riesgo, asi como se cuenta con los responsables adecuados para su ejecución y seguimiento y una periodicidad establecida para su aplicación.  Sin embargo las evidencias que soportan la ejecución solo dan cuenta del seguimiento del mes de agosto de 2023, y no de los meses desde que se hizo la migración a la matriz, identificado en el sistema desde el mes de mayo de 2023,  por lo cual en cumplimiento de lo establecido en el DAFP, respecto al manejo de las desviaciones, esto no se encuentra definido, al ser la periodicidad de la ejecución de caracter mensual y no contar con evidencias suficientes. 
Por otra parte, en cuanto a la formalización del control se observó  que  en el  procedimiento GF-PR-10 - GESTION DE PAGOS DE LA ENTIDAD - V10,  se encuentra determinado como  punto de control (actividad N° 14 ). 
</t>
  </si>
  <si>
    <t>En verificación del control se podría observar que la acción descrita es coherente con el riesgo y se identifica una (un) responsable determinada (o), no obstante, es necesario señalar que la periodicidad determinada para la ejecución del control es trimestral, siendo indecuada ante la necesidad de aplicación frecuente debido a la cantidad de contratos que necesitan liquidaciòn; se sugiere una ejecución continua.  Por otro parte, al examinar la información consignada dentro del aplicativo LUCHA, se evidencia la carencia total de registros de ejecución y evidencias, subrayando la importancia de una mejora urgente en este aspecto; teniendo en cuenta que el control se encuentra documentado dentro del procedimiento "LIQUIDACIÓN DE CONTRATOS Y/O CONVENIOS" GC-PR-13.</t>
  </si>
  <si>
    <t>De acuerdo con la revisión efectuada, se evidencia que los aspectos en cuanto al diseño del control se han identificado en concordancia con los parámetros establecidos.    Así mismo se evidencia que dicha actividad de control se encuentra formalizado en la caracterización GA-CA-Versiòn 4 del 14 de marzo de 2021 y su última evaluación serealizó de acuerdo con los parámetros establecidos que para el 2o cuatrimestre fué el  30 de agosto de 2023.   Sin embargo, se evidenció que dada la descripción del control, esta actividad obedece a una acción correctiva que podria identificarse dentro de un plan de contingencia por lo que NO ES UN CONTROL ; si bien tiende a brindar alertas en cuanto a los eventos materializados no tiende a minimizar el riesgo de pérdida o hurto ya que se aplica cuando ya ha ocurrido el evento.</t>
  </si>
  <si>
    <t>Validar la liquidación de retenciones y otros descuentos y la afectación contable, para el pago de contratista y proveedores. Procedimiento: GF-FO-10. Gestión de pagos de la entidad, Numeral 14.</t>
  </si>
  <si>
    <r>
      <t>De acuerdo con el análisis del diseño del control se observa que cuenta con una periodicidad establecida para su aplicación. En cuanto a la formalización en los documentos del proceso se evidenció que en el procedimiento AC-PR-2 - Gestión de las Peticiones, Quejas, Reclamos, Sugerencias y Denuncias de la Ciudadanía (versión 10  existe la actividad N° 2 “Registrar las peticiones en el sistema Bogotá te escucha”, sin embargo se recomienda hacer claridad en el procedimiento de que la evidencia que da cuenta del registro de la información en el sistema es el reporte que arroja el Sistema Bogotá te Escucha, con el propósito de que exista articulación con la información que se reporta en el aplicativo.   En cuanto a la persona responsable de seguimiento se evidenció que en el aplicativo LUCHA se registra la misma que ejecuta, por cuanto se precisa que el procedimiento PG-PR-3 Administración de Riesgos de Gestión, Corrupción y SARLAFT en la política de operación 4 establece que se designen usuarios diferentes para ejecución y seguimiento con el fin de poder ejercer primera y segunda línea de defensa. Por lo que se recomienda realizar los ajustes que correspondan.  Por otro lado, la actividad descrita como control, NO ES UN CONTROL, dado que se refiere a una actividad propia del procedimiento de AC-PR-2 - Gestión de las Peticiones, Quejas, Reclamos, Sugerencias y Denuncias de la Ciudadanía que debe cumplirse para todos los procesos contractuales; adicionalmente no es un control porque está definida como una función en términos como “Registro de...” y no como la realización de un análisis del desempeño de la labor descrita que realmente mitigue la materialización del evento. 
Para finalizar se recomienda analizar la periodicidad establecida en el aplicativo LUCHA "</t>
    </r>
    <r>
      <rPr>
        <i/>
        <sz val="10"/>
        <rFont val="Arial"/>
        <family val="2"/>
      </rPr>
      <t>trimestral</t>
    </r>
    <r>
      <rPr>
        <sz val="10"/>
        <rFont val="Arial"/>
        <family val="2"/>
      </rPr>
      <t xml:space="preserve">" toda vez que se evidenciaron diferencias en relación con los soportes aportados por el proceso en la medida que el reporte del Sistema Bogotá te Escucha se observa que el registro de las peticiones se efectúa diariamente, con el propósito de que exista articulación entre el aplicativo y los documentos del proceso que referencian la aplicación del control. Al respecto es de mencionar que dichas situaciones ya habían sido identificada en el seguimiento realizado en la vigencia 2022. 
</t>
    </r>
  </si>
  <si>
    <t>De Acuerdo con la revisión efectuada  se evidencia que los aspectos en cuanto al diseño del control cumple en algunos items  de la evaluación del diseño como en la coherencia, el responsable y la segregación de funciones,la periodicidad, el tipo de control, la naturaleza, pero el manejo de desviaciones  no se encuentra definido  por no evidenciarse que se encuentre documentado, se evidencia rastro de la ejecuciòn del control, no se evidencio que este formalizado en documentos  en LUCHA , su valoraciòn es moderado, la ùltima evaluaciòn realziada corresponde al  30-8-2023</t>
  </si>
  <si>
    <t>Seguimiento y evaluación del plan de alianzas para la vigencia</t>
  </si>
  <si>
    <t>Después de verificar el presente control en relación con la revisión por parte de la Jefa (e) de la Oficina Asesora Jurídica a la respuesta proyectada de los conceptos y requerimientos jurídicos elaborados por la profesional asignada, se observa que es adecuado y cuenta con un responsable idóneo. Sin embargo, carece de una periodicidad adecuada, ya que estas verificaciones deben llevarse a cabo antes de proferir o remitir respuestas, siguiendo el flujo de solicitudes y conceptos a emitir. Realizarlo de manera cuatrimestral no garantiza la efectividad del control. Ademas es importante señalar que el control no se encuentra documentado de manera idónea dentro de los procedimientos, guías y manuales adoptados por el proceso.</t>
  </si>
  <si>
    <r>
      <t xml:space="preserve">De acuerdo con la revisión efectuada, se evidencio que se cumple con la mayoria de los aspectos en cuanto al diseño del control,no obstante se evidenció que en lo referente al manejo de las desviaciones,  esta se encuentra </t>
    </r>
    <r>
      <rPr>
        <b/>
        <sz val="10"/>
        <rFont val="Arial"/>
        <family val="2"/>
      </rPr>
      <t>no definida</t>
    </r>
    <r>
      <rPr>
        <sz val="10"/>
        <rFont val="Arial"/>
        <family val="2"/>
      </rPr>
      <t xml:space="preserve"> toda vez que se carece de documentación identificada en algún procedimiento, instructivo o documento similar, por lo que se recomienda identificar las actividad o punto de control específico.   Se observó que la última evaluaciòn efectuada al mapa de riesgos del proceso corresponde al  30-8-2023</t>
    </r>
  </si>
  <si>
    <r>
      <t xml:space="preserve">De acuerdo con el análisis del diseño del control se observa que el control definido es coherenrte con el riesgo, asi como se cuenta con los responsables adecuados para su ejecución y seguimiento, y una periodicidad establecida para su aplicación. 
Por otra parte, en cuanto a la formalización del control se observó  que  en el  procedimiento TPP-PR-11 IMPLEMENTACIÓN DE LA POLÍTICA PÚBLICA DE MUJERES Y EQUIDAD DE GÉNERO A TRAVÉS DE REFERENTES, se establece en la Politica de Operación 7 que </t>
    </r>
    <r>
      <rPr>
        <i/>
        <sz val="10"/>
        <rFont val="Arial"/>
        <family val="2"/>
      </rPr>
      <t>"Los servicios que brinda la Secretaría Distrital de la Mujer no tienen ningún costo y pueden acceder a ellos de manera voluntaria personas de los diferentes ciclos vitales, económicos, étnicos, de todas las condiciones educativas y creencias, con diferentes orientaciones sexuales e identidad de género, independientes y organizadas.</t>
    </r>
    <r>
      <rPr>
        <sz val="10"/>
        <rFont val="Arial"/>
        <family val="2"/>
      </rPr>
      <t xml:space="preserve">" asi como en la actividad 5.4 "Articulación",se evidenció la aplicabilidad del formato </t>
    </r>
    <r>
      <rPr>
        <i/>
        <sz val="10"/>
        <rFont val="Arial"/>
        <family val="2"/>
      </rPr>
      <t>TPP-FO-15 Seguimiento y evaluación de actividades de empoderamiento en las CIOM</t>
    </r>
    <r>
      <rPr>
        <sz val="10"/>
        <rFont val="Arial"/>
        <family val="2"/>
      </rPr>
      <t xml:space="preserve">, el cual corresponde a los soportes registrados por el proceso como evidencia de la aplicabilidad del control . No obstante, en la actividad 6 "Consolidar Información", determinada como punto de control, se establece </t>
    </r>
    <r>
      <rPr>
        <i/>
        <sz val="10"/>
        <rFont val="Arial"/>
        <family val="2"/>
      </rPr>
      <t xml:space="preserve">"Nota: los controles para el riesgo de corrupción están relacionado exclusivamente con las actividades que se articulan para “Cursos, talleres o actividades realizadas en las CIOM y/u otros espacios locales.” clasificadas como actividades de bienestar y que se documentan a través de los formatos TPP-FO-10 Concertación de actividades de empoderamiento en las CIOM, TPP-FO-14 Listado de inscripción y seguimiento de asistencia de las actividades de empoderamiento en las CIOM y TPP-FO-15 Seguimiento y evaluación de actividades de empoderamiento en las CIOM.". </t>
    </r>
  </si>
  <si>
    <r>
      <t xml:space="preserve">De acuerdo con el análisis del diseño del control se observa que el control definido es coherenrte con el riesgo, asi como se cuenta con los responsables adecuados para su ejecución y seguimiento, y una periodicidad establecida para su aplicación. 
Por otra parte, en cuanto a la formalización del control se observó  que  en el  procedimiento TPP-PR-11 IMPLEMENTACIÓN DE LA POLÍTICA PÚBLICA DE MUJERES Y EQUIDAD DE GÉNERO A TRAVÉS DE REFERENTES, se establece en la actividad 5.3 "Concertar acciones",sin embargo, esta actividad no corresponde a un punto de control. Por otra parte ,se evidenció la aplicabilidad del formato </t>
    </r>
    <r>
      <rPr>
        <i/>
        <sz val="10"/>
        <rFont val="Arial"/>
        <family val="2"/>
      </rPr>
      <t>TPP-FO-10 Concertación de actividades de empoderamiento en las CIOM</t>
    </r>
    <r>
      <rPr>
        <sz val="10"/>
        <rFont val="Arial"/>
        <family val="2"/>
      </rPr>
      <t xml:space="preserve">, el cual corresponde a los soportes registrados por el proceso como evidencia de la aplicabilidad del control . No obstante, en la actividad 6 "Consolidar Información", determinada como punto de control, se establece </t>
    </r>
    <r>
      <rPr>
        <i/>
        <sz val="10"/>
        <rFont val="Arial"/>
        <family val="2"/>
      </rPr>
      <t xml:space="preserve">"Nota: los controles para el riesgo de corrupción están relacionado exclusivamente con las actividades que se articulan para “Cursos, talleres o actividades realizadas en las CIOM y/u otros espacios locales.” clasificadas como actividades de bienestar y que se documentan a través de los formatos TPP-FO-10 Concertación de actividades de empoderamiento en las CIOM, TPP-FO-14 Listado de inscripción y seguimiento de asistencia de las actividades de empoderamiento en las CIOM y TPP-FO-15 Seguimiento y evaluación de actividades de empoderamiento en las CIOM.". </t>
    </r>
  </si>
  <si>
    <t xml:space="preserve">De acuerdo con el análisis del diseño del control se observa que cuenta con los responsables adecuados tanto para su ejecución como para su seguimiento, así como una periodicidad establecida para su aplicación acorde con lo establecido en el procedimiento, en cuanto a la formalización se evidenció que el  control se encuentra documentado en el procedimiento DE-PR-21 - Formulación de la planeación institucional (versión 1) como punto de control en la actividad N° 11 “Verificar la versión final de la formulación del plan de acción". 
Es de mencionar que si bien en la descripción del control no se referencia el documento en el cual esta formalizado, se evidenció que en la información general del control se registra el procedimiento asociado. 
</t>
  </si>
  <si>
    <t xml:space="preserve">De acuerdo con el análisis del diseño del control se observa que cuenta con los responsables adecuados tanto para su ejecución como para su seguimiento, así como una periodicidad establecida para su aplicación acorde con lo establecido en el procedimiento , en cuanto a la formalización se evidenció que el control se encuentra documentado en el procedimiento DE-PR-22 - Seguimiento a la planeación institucional (versión 1) como punto de control en la actividad N° 6 “Verificar la versión final del seguimiento al plan de acción. 
Es de mencionar que si bien en la descripción del control no se referencia el documento en el cual esta formalizado, se evidenció que en la información general del control se registra el procedimiento en el cual se encuentra documentado.
</t>
  </si>
  <si>
    <t>De acuerdo con el análisis del diseño del control se observa que el control definido es coherente con el riesgo, asi como se cuenta con los responsables adecuados para su ejecución y seguimiento, y una periodicidad establecida para su aplicación. 
Este control se encuentra incluido en todas las actividades del procedimiento GF-PR-10 - GESTION DE PAGOS DE LA ENTIDAD - V10, en el cual se indican las dependencias y responsables de cada actividad. Sin embargo, los soportes registrados en el aplicativo LUCHA, no permiten validar la aplicabilidad del control en su totalidad, ya que estos documentos solo evidencian los cargos de las personas que tenian habilitado usuario para el proceso de pagos en la Entidad, más no las funciones de los diferentes perfiles de las personas que participan en el proceso de pagos.</t>
  </si>
  <si>
    <t xml:space="preserve">De acuerdo con el análisis del diseño del control se observa que el control definido es coherente con el riesgo, asi como se cuenta con los responsables adecuados para su ejecución y seguimiento, y una periodicidad establecida para su aplicación. 
Por otra parte, en cuanto a la formalización del control se observó  que  en el  procedimiento GF-PR-10 - GESTION DE PAGOS DE LA ENTIDAD - V10,  se encuentra inmerso como  puntos de control (actividades N° 2 y 5) y como actividad (N° 3).. Los soportes registrados en el aplicativo LUCHA, permiten evidenciar la aplicación del control, Sin embargo se sugiere revisar la periodicidad establecida frente a las evidencias aportadas, ya que las mismas son de caracter mensual. </t>
  </si>
  <si>
    <t xml:space="preserve">De acuerdo con el análisis del diseño del control se observa que el control definido es coherente con el riesgo, asi como se cuenta con los responsables adecuados para su ejecución y seguimiento, una periodicidad establecida para su aplicación y es confiable para el manejo de desviaciones que se pudiesen presentar. 
Respecto a la documentación de este control, el mismo se encuentra inmerso como punto de control en el procedimiento GF-PR-9 - REGISTRAR OPERACIONES CONTABLES - V4 (actividad 9), asi como politica de operación (N° 9). 
Los soportes registrados en el aplicativo LUCHA, permiten evidenciar la aplicación del control. 
1. Conciliaciones de los meses de mayo, junio, julio, agosto y septiembre de 2023 (formatos GF-FO-12 - Conciliación Conceptos de Nómina  - V1, GF-FO-13 - Conciliación Informe de Inventario de Bienes Devolutivos, Bienes de Consumo y Consumo Controlado Elementos y Depreciación - V2, GF-FO-17 - Conciliación Contable y Presupuestal - V2 y  GF-FO-18 - Verificación Estados Financieros - V2)
2. Memorandos cuyo asunto es Conciliación Cuentas de Enlace meses de mayo, junio, julio,agosto y septiembre de 2023
3. Formato Conciliación Operaciones de Enlace de la Dirección Distrital de Contabilidad de los meses de mayo a septiembre de 2023. </t>
  </si>
  <si>
    <t>De acuerdo con lo evidenciado se identifica que el control se encuentra diseñado en el marco de los parámetros establecidos.</t>
  </si>
  <si>
    <t>Después de realizar la verificación del control de consulta y validación de los documentos de la evaluación en las plataformas dispuestas por el Distrito y la Nación, se observa que cuenta con un responsable idóneo. Sin embargo, su periodicidad cuatrimestral no es apropiada, ya que esta verificación se realiza dependiendo del flujo de contratación que lleva la Dirección de Contratación, siendo una una labor constante realizada para todos los procesos contractuales que se estructuran durante la vigencia. Además, este control no se encuentra formalizado dentro de los documentos propios del proceso. Es de anotar que el presente control fue evaluado dentro de la Auditoría al Proceso de Gestión Contractual de 30 de octubre de 2023, de lo cual se cuenta con el plan de mejoramiento para las oportunidades de mejora No. 09, 10 y 11.</t>
  </si>
  <si>
    <t>De acuerdo con lo evidenciado y revisado se observó que el riesgo se encuentra diseñado y estructurado en el marco de los parámetros establecidos. No obstante, la periodicidad programada y definida en el control (Cada 45 días) no es la misma periodicidadque se reporta en el aplicativo LUCHA de la ejecución del control (Cuatrimestral), dado lo anterior se recomienda se unifique la periodicidad.</t>
  </si>
  <si>
    <t>En concordancia el análisis realizado, se evidenció que se cuenta con una adecuada redacción del riesgo contando con las variables que, como y porque, asimismo se hace la identificación del impacto y sus causas. En lo referente al factor del riesgo y su clasificación,  estos se encuentran identificados acorde con la guìa del DAFP.</t>
  </si>
  <si>
    <t>Se evidenció que el riesgo identifica de manera clara y precisa su definición/redacción, que incluye los componentes del qué, cómo y por qué. Además, se evidencia una alineación con el proceso mediante el factor y clasificación del riesgo, asegurando su coherencia con la definición y caracterización del proceso. Asimismo, se observó que se encuentra conexión entre el riesgo y la caracterización, resaltando la comprensión profunda de la interrelación entre ambos elementos fundamentales para su definición.</t>
  </si>
  <si>
    <r>
      <t xml:space="preserve">De acuerdo con el análisis realizado se evidencia que existe coherencia entre el riesgo identificado, la caracterización y objetivo del proceso. Asi mismo, se observa  relación con los verbos clave del objetivo (Brindar, Diseñar, Implementar y Garantizar) y la  articulación de las actividades del ciclo PHVA, en especial, en las de PLANEAR y HACER. 
Al respecto es de mencionar que el proceso en el marco del análisis cuatrimestral realizado el 23 de agosto de 2023, se evidenció modificación en el nombre y descripción del riesgo, y enlace responsable, este cambio fue presentado en el marco de la sesión No. 07 extraordinaria del Comité Institucional de Coordinación de Control Interno del día 08 de noviembre de 2023 y fue aprobado quedando definido así: </t>
    </r>
    <r>
      <rPr>
        <i/>
        <sz val="11"/>
        <rFont val="Calibri"/>
        <family val="2"/>
        <scheme val="minor"/>
      </rPr>
      <t>"Posibilidad de brindar asistencia técnica deficiente para la transversalización del enfoque de género en las políticas, planes, programas y proyectos de los sectores de la Administración Distrital".</t>
    </r>
    <r>
      <rPr>
        <sz val="11"/>
        <rFont val="Calibri"/>
        <family val="2"/>
        <scheme val="minor"/>
      </rPr>
      <t xml:space="preserve">
En cuanto al control identificado, no se presentó modificación. 
Por otra parte, en lo relacionado con las causas  y consecuencias determinadas para el riesgo, las mismas son coherentes y conexas a este y cumple con los criterios de redacción establecidos en la guía del DAFP -  Qué, Cómo y Porqué, iniciando con la palabra Posibilidad de...
No obstante,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t>
    </r>
  </si>
  <si>
    <t xml:space="preserve">De acuerdo con el análisis realizado se evidencia que existe coherencia entre el riesgo identificado y la caracterización, sin embargo, en el objetivo del proceso no se evidencia que exista un verbo o verbos clave (s) relacionados especifícamente con el seguimiento que se realiza a los casos de mujeres en riesgo de feminicidio sino de manera amplia en cuanto a la implementación de la PPMyEG.  En cuanto a las actividades identificadas en el ciclo PHVA de la caracterización del proceso se observa que se encuentra asociado con las actividades del HACER en relación con la prestación de los servicios (orientación sociojurídica y psicosocial), pero no se ha identificado una actividad puntual de seguimiento que podría llegar a ser una actividad del verificar en el ciclo, por lo cual se sugiere al proceso hacer una revisión de la caracterización y el objetivo del proceso en relación con el riesgo identificado, que permita establecer las acciones que se desarrollan en el marco del seguimiento que se realiza a las atenciones de violencias contra las mujeres.
Al respecto es de mencionar que el proceso en el marco del análisis cuatrimestral realizado el 01 de septiembre de 2023, no se evidenció modificación en el nombre y descripción del riesgo, asi como en el control . 
El riesgo cumple con los criterios de redacción establecidos en la guía del DAFP -  Qué, Cómo y Porqué, iniciando con la palabra Posibilidad de... y con la identificación del factor del riesgo.
Por otra parte, en lo relacionado con las causas  y consecuencias determinadas para el riesgo, las mismas son coherentes y conexas a este.  
Para finalizar,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 
</t>
  </si>
  <si>
    <t xml:space="preserve">Desarrollar la implementación de PPMyEG
Definir lineamientos y ejecutar acciones 
</t>
  </si>
  <si>
    <t>Acorde con lo observado dentro de la definición de riesgo, se evidencio que en cuanto a la administración de bienes y servicios se podría identificar una relación entre el objetivo del riesgo y su definición. En cuanto a las causas, se recomienda revisar lo descrito toda vez que se refiere a un tema de auditoria que no guarda coherencia con la ocurrencia del riesgo, por lo cual las consecuencias tampoco tiene relaciòn con el riesgo planteado. 
Adicionalmente, no se evidenció que se haya realizado la clasificación del riesgo en el aplicativo LUCHA en concordancia con lo establecido en la Guía para la Administración del Riesgo y el Diseño de Controles en Entidades Públicas – Riesgos de Gestión, Corrupción y Seguridad Digital, emitida por el Departamento Administrativo de la Función Pública (Versiones No. 5 de 2020 y No. 6 de 2022).</t>
  </si>
  <si>
    <t>¿El Plan de Tratatamiento se encuentra aprobado en LUCHA?</t>
  </si>
  <si>
    <t xml:space="preserve">Se observó que el riesgo se encuentra definido de acuerdo con los aspectos relacionados con la accción y omision, el uso del poder, el desvio de lo público y el beneficio privado, con lo cual se puede concluir que cumple con la definición para un riesgo asociado a corrupcion . Adicionalmente se evidenció que el riesgo contiene un Plan de Tratamiento el cual fue registrado en el aplicativo  LUCHA bajo los parámetros de la política con los ID 5493-5494 y 5495.  Se observó que las acciones planteadas presentan el seguimiento y los soportes correspondientes con su ejecución. </t>
  </si>
  <si>
    <t>Se observó que el riesgo se encuentra definido de acuerdo con los aspectos relacionados con la accción y omision, el uso del poder, el desvio de lo público y el beneficio privado, con lo cual se puede concluir que cumple con la definición para un riesgo asociado a corrupcion . Adicionalmente se evidenció que el riesgo contiene un Plan de Tratamiento el cual fue registrado en el aplicativo  LUCHA bajo los parámetros de la política con el ID 5482.  Sin embargo, se observa que en  las acciones preventivas registran dos fechas limite (30/11/23 y 31/12/23) en cuanto a la ejecución; dado lo anterior se observó que dentro del nuevo modulo para riesgos asociados a corrupción se reporta un avance del 33% pero no se cuenta con seguimiento ni tampoco con soportes o evidencias de su ejecuciòn, evidenciando que el porcentaje de avance que presenta el proceso no es coherente con lo registrado en el aplicativo LUCHA.  Se revisó el modulo de riesgos inactivos y se evidenció que se realizó el registro de los soportes de ejecución de la actividad formulada para el plan de tratamiento del riesgo hasta el mes de abril de 2023, lo cual presume que es una actividad que se realiza de manera mensual.  
En este sentido, se recomienda al proceso registrar en el aplicativo LUCHA lo concerniente a la ejecución llevada a cabo a lo largo del año, independientemente del los cambios que se realizaron al moculo de riesgos a mediados de la presente vigencia.</t>
  </si>
  <si>
    <t>DEBIL</t>
  </si>
  <si>
    <t>01 junio de 2023  al 30 de septiembre de 2023</t>
  </si>
  <si>
    <t>01 junio de 2023 al 30 de septiembre de 2023</t>
  </si>
  <si>
    <r>
      <t xml:space="preserve">De Acuerdo con la revisión efectuada  se evidencia que los aspectos en cuanto al diseño del control cumple en algunos items  de la evaluación del diseño como en la coherencia, el responsable y la segregación de funciones,la periodicidad, el tipo de control, la naturaleza, </t>
    </r>
    <r>
      <rPr>
        <b/>
        <sz val="10"/>
        <rFont val="Arial"/>
        <family val="2"/>
      </rPr>
      <t xml:space="preserve">el manejo de desviaciones  no se encuentra definido  por no evidenciarse que se encuentre documentado, </t>
    </r>
    <r>
      <rPr>
        <sz val="10"/>
        <rFont val="Arial"/>
        <family val="2"/>
      </rPr>
      <t xml:space="preserve">se evidencia rastro de la ejecuciòn del control, no se evidencio que este formalizado en documentos  en LUCHA , su valoraciòn es </t>
    </r>
    <r>
      <rPr>
        <b/>
        <sz val="10"/>
        <rFont val="Arial"/>
        <family val="2"/>
      </rPr>
      <t>moderado.</t>
    </r>
  </si>
  <si>
    <t>Rango de calificación</t>
  </si>
  <si>
    <t>Resultado peso evaluación del control</t>
  </si>
  <si>
    <t>Fuerte</t>
  </si>
  <si>
    <t>Calificación entre 90 y 100</t>
  </si>
  <si>
    <t>Moderado</t>
  </si>
  <si>
    <t>Calificación entre 75 y 89</t>
  </si>
  <si>
    <t>Débil</t>
  </si>
  <si>
    <t>Calificación entre 0 y 74</t>
  </si>
  <si>
    <t xml:space="preserve"> Cuadro resumen de calificación del diseño del control</t>
  </si>
  <si>
    <t>Posibilidad de recibir o solicitar cualquier dádiva o beneficio a nombre propio o de terceros por los servicios de atención (orientación,  asesoría o representación)  que se brindan en las Casas de Justicia, escenarios de Fiscalía (Caivas, Capiv, URI), donde se desarrolla la Estrategia de justicia de género.</t>
  </si>
  <si>
    <r>
      <t xml:space="preserve">De acuerdo con el análisis del diseño del control se observa que cuenta con el responsable para su ejecución, así como una periodicidad establecida para su aplicación. En relación con la formalización se observa que si bien en la descripción del control se referencia el documento en el cual se encuentra formalizado </t>
    </r>
    <r>
      <rPr>
        <i/>
        <sz val="10"/>
        <rFont val="Arial"/>
        <family val="2"/>
      </rPr>
      <t xml:space="preserve">"Selección y Vinculación del Personal GTH-PR-2" , </t>
    </r>
    <r>
      <rPr>
        <sz val="10"/>
        <rFont val="Arial"/>
        <family val="2"/>
      </rPr>
      <t xml:space="preserve">en revisión del contenido de dicho documento no se evidenció que se encontrará registrado. 
Por cuanto se realizó verificación de la documentación del aplicativo LUCHA, observando que este se encuentra documentado en el instructivo GA-IN-4 Gestionar la consulta de y préstamo de documentos en las actividades 2 y 5, el cual corresponde al proceso de Gestión Documental, sin embargo en dicho instructivo se observó que no se ha actualizado el nombre del formato con ocasión de la actualización realizada el 26 de mayo de 2023. En este sentido se recomienda al proceso realizar la articulación del formato que es aplicado como parte del control en los documentos del proceso Gestión de Talento Humano de modo que este sea visible como una política de operación. 
En lo que respecta a la segregación de funciones se identificaron deficiencias dado que el responsable asignado debe ser la persona que da aplicación en cuanto al diligenciamiento del  formato y no la directora como se encuentra establecido. Por otra parte en cuanto a la persona responsable de seguimiento se evidenció que corresponde a la misma que ejecuta el control por cuanto se precisa que el procedimiento PG-PR-3 Administración de Riesgos de Gestión, Corrupción y SARLAFT en la política de operación 4 establece que se designen usuarios diferentes para ejecución y seguimiento con el fin de poder ejercer primera y segunda línea de defensa. Por lo que se recomienda realizar los ajustes que correspondan. </t>
    </r>
  </si>
  <si>
    <t>De acuerdo con lo evidenciado se identifica que el control se encuentra definido y caracterizado apropiadamente, sin embargo, no se encuentran completos los soportes de las evidencias dado que la Periodicidad de ejecución del control es mensual y las mismas corresponden a los meses de mayo a agosto 2023, quedando pendientes los soportes de septiembre y octubre 2023. Adicionalmente en la segregación de funciones para la ejecuión dle control se evidenció que la responsable se encuentra asignada tanto para el seguimiento como para realizar la ejecución, por tanto se sugiere definir diferentes responsables de la ejecución al responsable del seguimiento.</t>
  </si>
  <si>
    <t>Depuración de base unificada de casos representados por abogada y consolidado de casos de representación</t>
  </si>
  <si>
    <t xml:space="preserve">De acuerdo con el acta de Seguimiento, revisión y actualización a los riesgos de gestión, riesgos asociados a corrupción, riesgos de seguridad de la Información y sus respectivos controles a cargo del Proceso de Gestión Financiera, del 29/08/2023, se solicitara la eliminación de este control dado que no tiene causalidad con el riesgo el cual es recibir sanciones y/o multas por la presentación extemporánea de información contable, financiera y tributaria. Este control tiene causalidad con el riesgo ID 2123 - Posibilidad de realizar pagos inoportunos, errados o de no realizarlos por fallas del proceso de trámite de pagos y ya se encuentra como control con el ID 5632 -Efectuar la revisión de la liquidación de los pagos.
Sin embargo a la fecha del presente seguimiento no se ha realizado dicha eliminación del aplicativo, por lo que se recomienda al proceso dar cumplimiento a lo indicado en el acta de seguimiento, y hacer los ajustes pertinentes al riesgo ID 2124 y sus controles. </t>
  </si>
  <si>
    <t xml:space="preserve">De acuerdo con el acta de Seguimiento, revisión y actualización a los riesgos de gestión, riesgos asociados a corrupción, riesgos de seguridad de la Información y sus respectivos controles a cargo del Proceso de Gestión Financiera, del 29/08/2023, se solicitara la eliminación de este control dado que no tiene causalidad con el riesgo el cual es recibir sanciones y/o multas por la presentación extemporánea de información contable, financiera y tributaria. Este control tiene causalidad con el riesgo ID 2123 - Posibilidad de realizar pagos inoportunos, errados o de no realizarlos por fallas del proceso de trámite de pagos y ya se encuentra como control con el ID 5632 -Efectuar la revisión de la liquidación de los pagos.
Sin embargo a la fecha del presente seguimiento no se ha realizado dicha eliminación del aplicativo, por lo que se recomienda al proceso dar cumplimiento a lo indicado en el acta de seguimiento, y hacer los ajustes pertinentes al riesgo ID 2124 y sus controles. 
Por lo anterior no habra ejecución de controles. </t>
  </si>
  <si>
    <t xml:space="preserve">En la información general del control reportada en el aplicativo LUCHA -Modulo de Riesgos, se evidenció que la acción del control descrita es coherente con el riesgo identificado, sin embargo acorde a lo establecido en el Acta de Seguimiento, revisión y actualización a los riesgos de gestión, riesgos asociados a corrupción, riesgos de seguridad de la Información y sus respectivos controles a cargo del Proceso de Gestión Financiera. del 29/08/2023 "se debe modificar el responsable de la actividad, dado que no es responsabilidad de contabilidad, sino del proceso de pagos. Revisar y ajustar el GF-PR-10 Gestión de Pagos, para definir correctamente el responsable de la gestión. Punto de Control: Se debe crear el Formato de Radicación en KAWAK, el cual es de responsabilidad de Gestión de Pagos. Está relacionado como punto de control, pero no se cuenta con el formato creado en KAWAK, debe gestionarse.", por lo cual, no es confiable para el manejo de desviaciones, ya que al realizar la verificación en eol sistema a la fecha del present5e seguimiento no se evidencia el ajuste manifestado en el acta de seguimiento. 
Este control se encuentra inmerso en la GF-CA-0 - CARACTERIZACIÓN GESTION FINANCIERA - V4, dentro de las actividades del HACER, sin embargo a la fecha de este seguimiento no se evidencia soportes de la ejecución del mismo,.
</t>
  </si>
  <si>
    <t xml:space="preserve">De acuerdo con el acta de Seguimiento, revisión y actualización a los riesgos de gestión, riesgos asociados a corrupción, riesgos de seguridad de la Información y sus respectivos controles a cargo del Proceso de Gestión Financiera, del 29/08/2023, se debe modificar el responsable de la actividad, dado que no es responsabilidad de contabilidad, sino del proceso de pagos. Revisar y ajustar el GF-PR-10 Gestión de Pagos, para definir correctamente el responsable de la gestión. Punto de Control: Se debe crear el Formato de Radicación en KAWAK, el cual es de responsabilidad de Gestión de Pagos. Está relacionado como punto de control, pero no se cuenta con el formato creado en KAWAK, debe gestionarse.
Sin embargo a la fecha del presente seguimiento no se ha realizado dicho ajuste en aplicativo, por lo que se recomienda al proceso dar cumplimiento a lo indicado en el acta de seguimiento, y hacer los ajustes pertinentes al riesgo ID 2124 y sus controles, asi como,registrar la ejecución de este control, ya que la periodicidad indica semestral y al corte del 30 de septiembre no se evidencia cargue de su ejecución.  
</t>
  </si>
  <si>
    <t xml:space="preserve">De acuerdo con el análisis del diseño del control se observa que el control definido es coherente con el riesgo, asi como se cuenta con los responsables adecuados para su ejecución y seguimiento, de acuerdo a lo manifestado en el Acta de Seguimiento, revisión y actualización a los riesgos de gestión, riesgos asociados a corrupción, riesgos de seguridad de la Información y sus respectivos controles a cargo del Proceso de Gestión Financiera. del 29/08/2023, en la cual se determino "se debe modificar el responsable de la actividad. Es Responsabilidad de pagos, no de Contabilidad (...)" , y una periodicidad establecida para su aplicación., lo que permite un manejo adecuado de las desviaciones que se presentasen.
 Los soportes registrados en el aplicativo LUCHA, permiten evidenciar la aplicación del control, acorde a la periodicidad establecida. 
Por otra parte, acorde a lo manifestado por el proceso en el Acta de Seguimiento se debe "Prestar atención, dado que se materializó el riesgo por los tiempos, sin embargo, acorde a la Resolución del ICA, los tiempos fueron ampliados. La profesional con funciones de contabilidad remitirá al área de Pagos el archivo (Resolución) como soporte de la información." 
</t>
  </si>
  <si>
    <t xml:space="preserve">En cuanto a la aplicación del control y de conformidad con los soportes aportados por el proceso se evidencia su consistencia en la ejecución de acuerdo con lo establecido en el procedimiento AC-PR-2 - Gestión de las Peticiones, Quejas, Reclamos, Sugerencias y Denuncias de la Ciudadanía (versión 10), en el que se observa el envío de correos electrónicos mensuales a las dependencias donde se recuerdan lineamientos en cuanto tiempo para el traslado de la petición cuando no es competencia de la entidad, los tiempos de respuesta de las PQRS de conformidad con la normatividad vigente, así como lineamientos en cuanto al radicado, entre otros. 
Sin embargo de las evidencias registradas se identificó lo siguiente:
a. Se observó que no fue aportado el correo de seguimiento de la semana del 28 de junio al 01 de julio de 2023. 
b. Los soportes registrados se encuentran del mes de mayo a agosto,  por cuanto no se pudo evidenciar su aplicación para el mes de septiembre 2023 teniendo en cuenta que la periodicidad establecida es trimestral. 
Para finalizar se recomienda articular la periodicidad de ejecución del control establecido en LUCHA con lo documentado en el procedimiento y de esta manera realizar el registro de soportes que permitan validar su aplicación. 
</t>
  </si>
  <si>
    <t xml:space="preserve">En relación con la ejecución del control y de conformidad con los soportes aportados por el proceso se evidencia su aplicación con el reporte que genera el Sistema Bogotá te Escucha, en el que se observa que su registro es permanente dado la dinámica del ingreso de peticiones a la Entidad. 
Sin embargo se observaron diferencias en la periodicidad de la aplicación del control, como se indicó en el diseño del control y en cuanto a los soportes registrados en el aplicativo LUCHA  se encuentran del mes de mayo a agosto, por cuanto no se pudo evidenciar su aplicación para el mes de septiembre 2023 teniendo en cuenta que la periodicidad establecida es trimestral.  </t>
  </si>
  <si>
    <t xml:space="preserve">De acuerdo con el análisis del diseño del control se observa que cuenta con el responsable  para su ejecución, así como una periodicidad establecida para su aplicación, en cuanto a la formalización se evidenció que el  control se encuentra documentado en el procedimiento GTH-PR-2 Selección y Vinculación del Personal (versión 2) en el que se observa que el formato GTH-FO-01 Relación de documentos de historia laboral de servidoras y servidores se aplica en varias actividades del procedimiento, en cuanto a los responsables de su aplicación se observa que también se encuentra la Directora de Talento Humano. Sin embargo en revisión del formato se identifico que este es verificado por parte de las personas del equipo más no por la Directora por lo que se recomienda realizar los ajustes que correspondan en el aplicativo y en caso de ser necesario en el procedimiento. Por otra parte, en cuanto a la persona responsable del seguimiento se evidenció que corresponde a la misma que ejecuta el control, por cuanto se precisa que el procedimiento PG-PR-3 Administración de Riesgos de Gestión, Corrupción y SARLAFT en la política de operación 4 establece que se designen usuarios diferentes para ejecución y seguimiento con el fin de poder ejercer primera y segunda línea de defensa. </t>
  </si>
  <si>
    <t xml:space="preserve">De acuerdo con el análisis del diseño del control se observa que cuenta con los responsables adecuados para su ejecución y seguimiento, así como con una periodicidad establecida para su aplicación. En cuanto a la formalización en los documentos del proceso se observa que se cuenta con la política de operación N° 10 y actividad N° 7 del procedimiento TPP-PR-10 Primera Atención que referencia de los casos en riesgo de feminicidio, no obstante estos no hacen claridad de como el proceso se efectua el seguimiento para estos casos. Por lo que se infiere que se  genera un reporte del SIMISIONAL acorde a lo enunciado en el control que permita identificar las mujeres para posterior realizar el seguimiento.
Por lo que se recomienda completar la formalización del control en el que se incluya la manera en la que desde el proceso se realiza seguimiento a los casos, en el que se identifique el medio de verificación (evidencia) que permita dar cuenta de la adecuado aplicación del control. Adicionalmente se recomienda analizar si la periodicidad establecida para el seguimiento a casos en riesgo de feminicidio es la adecuada, teniendo en cuenta que la afectación que implica en las mujeres. 
Para finalizar es de mencionar que se identificó que el proceso de Prevención y Atención a Mujeres Víctimas de Violencia tiene identificado un riesgo relacionado con el seguimiento a casos de feminicidio, por lo que se recomienda articular con dicho proceso si de ser el caso se pueda establecer un solo riesgo en el que se compartan los controles. 
</t>
  </si>
  <si>
    <t xml:space="preserve">De acuerdo con el análisis del diseño del control se observa que cuenta con los responsables adecuados para su ejecución y seguimiento, así como con una periodicidad establecida para su aplicación. 
En cuanto a la formalización en los documentos del proceso se evidencia que en el procedimiento TPP-PR-10 Primera atención en el punto de control N° 10 referencia como parte de la validación del ingreso a servicios de la SDMujer o externos, la articulación con los equipos (internos o extenos) para confirmar la atención efectiva a la mujer. Sin embargo el punto de control no es claro en establecer cual es medio de vertificación (evidencia) que permita identificar la aplicación del control y los criterios para la muestra aleatoria que selecciona el proceso para validar que se dio un correcto direccionamiento a la mujer de acuerdo con el control indentificado. Por lo que se recomienda ampliar la manera en la que se desarrolla el punto de control a través de una política de operación que indique el curso de acción para dicha revisión.  </t>
  </si>
  <si>
    <t xml:space="preserve">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sin embargo no es confiable para el manejo de desviaciones que se pudiesen presentar, debido a que la información registrada como soporte no corresponde a la ejecución del control ID 5901, el mismo se encuentra inmerso como punto de control n° 4 en el procedimiento GDC-PR-2 - ANÁLISIS DE DATOS Y PRODUCCIÓN DE CONOCIMIENTOS - V5
Sin embargo, los soportes registrados en el aplicativo LUCHA, corresponde a la evidencia que da cuenta del cumplimiento del control ID 5902 "Mantener la información estadística actualizada en la pagina web delOMEG", pro lo cual se recomienda al proceso hacer los ajustes pertinentes, asi como se sugiere revisar la periodicidad frente a los soportes que se encuentran registrados en el ID 5902  y que corresponden a este control. </t>
  </si>
  <si>
    <t xml:space="preserve">En la verificación de la ejecución del control se evidenció en el aplicativo LUCHA - Modulo de Riesgos, que los soportes registrados no corresponden a la ejecución del control ID 5901, sino al control ID 5902
Es asi, que al verificar la información registrada en el ID 5902, se observó que los soportes cargadados a este control corresponden en realidad al ID 5901, en el cual se evidencia la ejecución del control en los tiempos establecidos. Las solicitudes se realizaron a: 
a. Medicina Legal (externo)
b. Policia Nacional (externo)
c. Salud capital (externo)
d. Secretaría Distrital de Seguridad, Convivencia y Justicia (externo)
e. Secretaría Distrital de Integración Social (externo)
b. Datos violencias SIEDCO (externo)
c. Mesa técnica violencias (interno)
d. SIMISIONAL (interno)
Por otra parte se evidenció en el Acta de seguimiento, revisión y actualización de los riesgos de gestión, riesgos asociados a corrupción, riesgos de seguridad de la información y sus respectivos controles a cargo del proceso de Gestión del Conocimiento del 29 de agosto de 2023, que NO se materializo el riesgo.
</t>
  </si>
  <si>
    <t xml:space="preserve">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sin embargo no es confiable para el manejo de desviaciones que se pudiesen presentar, debido a que la información registrada como soporte no corresponde a la ejecución del control ID 5902, el mismo se encuentra inmerso como punto de control n° 11 en el procedimiento GDC-PR-2 - ANÁLISIS DE DATOS Y PRODUCCIÓN DE CONOCIMIENTOS - V5 
Sin embargo, los soportes registrados en el aplicativo LUCHA, corresponde a la evidencia que da cuenta del cumplimiento del control ID 5901 "Solicitar a terceros (internos o externos) la información estadísticasobre la situación de derechos de las mujeres", por lo cual se recomienda al proceso hacer los ajustes pertinentes, asi como se sugiere revisar la periodicidad frente a los soportes que se encuentran registrados en el ID 5901  y que corresponden a este control y la evidencia indicada en el procedimiento como soporte de la ejecución del control, ya que indica "Visaulizador del OMEG con la información actualizada oportunamente". </t>
  </si>
  <si>
    <t xml:space="preserve">En la verificación de la ejecución del control se evidenció en el aplicativo LUCHA - Modulo de Riesgos, que los soportes registrados no corresponden a la ejecución del control ID 5902, sino al control ID 5901
Es asi, que al verificar la información registrada en el ID 5901, se observó que los soportes cargadados a este control corresponden en realidad al ID 5902, en el cual se evidencia la ejecución parcial del control en los tiempos establecidos.
Dentro de los soportes que evidencia la ejecución del control se encuentran las siguientes :: 
a. Reportes Información Medicina Legal meses de marzo a julio de 2023
b. reportes de SIEDCO meses de abril a julio de 2023
c. Reportes de SIMISIONAL meses de abril a julio de 2023
d. Archivo de excel "Cronograma de actualización 2023 de datos de empleo y pobreza"
Por otra parte se evidenció en el Acta de seguimiento, revisión y actualización de los riesgos de gestión, riesgos asociados a corrupción, riesgos de seguridad de la información y sus respectivos controles a cargo del proceso de Gestión del Conocimiento del 29 de agosto de 2023, que NO se materializo el riesgo.
</t>
  </si>
  <si>
    <r>
      <t xml:space="preserve">De acuerdo con el análisis del diseño del control se observa que cuenta con el responsable para su ejecución, así como una periodicidad establecida para su aplicación.
En lo que respecta a la formalización no se evidenció en la descripción del control el documento en el cual se encuentra registrado y tampoco se encuentra dicha información en el modulo de riesgos en la descripción de la información general del control, sin embargo en revisión de los documentos del proceso se observó  su documentación en el procedimiento GTH-PR-12 “Reporte e investigaciones de accidentes e incidentes de trabajo” como punto de control en la actividad N° 15 “Realizar seguimiento a la implementación de las medidas”.  Al respecto, se recomienda analizar si la periodicidad establecida </t>
    </r>
    <r>
      <rPr>
        <i/>
        <sz val="10"/>
        <rFont val="Arial"/>
        <family val="2"/>
      </rPr>
      <t xml:space="preserve">"Cuatrimestral" </t>
    </r>
    <r>
      <rPr>
        <sz val="10"/>
        <rFont val="Arial"/>
        <family val="2"/>
      </rPr>
      <t xml:space="preserve">es la indicada en razón a que se evidenció en la base de datos suministrada que las medidas de intervención definidas cuentan con una fecha de implementación en el que se observaron que para los casos registrados en dicho instrumento existen intervenciones pendientes por desarrollar.  
Por otra parte, en cuanto a la persona responsable de seguimiento se evidenció que corresponde a la misma que ejecuta el control por cuanto se precisa que el procedimiento PG-PR-3 Administración de Riesgos de Gestión, Corrupción y SARLAFT en la política de operación 4 establece que se designen usuarios diferentes para ejecución y seguimiento con el fin de poder ejercer primera y segunda línea de defensa. Por lo que se recomienda realizar los ajustes que correspondan. 
Para finalizar, se recomienda analizar si se puede en la tipología del control adicionar el correctivo, ya que se observó en la base de datos que se establecieron medidas de intervención de las cuales algunas corresponden a correcciones. 
</t>
    </r>
  </si>
  <si>
    <t xml:space="preserve">De acuerdo con los soportes registrados por el proceso se evidencia que el proceso realiza seguimiento a las actividades dirigidas a las ciudadanas a través del  formato TPP-FO-15 Seguimiento y evaluación de actividades de empoderamiento en las CIOM en el que se verifica que las actividades desarrolladas por las facilitadores no se realizó ningún tipo de cobro. Al respecto es de resaltar que el  formato utilizado es adecuado para prevenir la materialización del riesgo.
En lo que respecta a la frecuencia de aplicación, se recomienda analizar si la periodicidad establecida (cuatrimestral) es la adecuada, toda vez que de acuerdo a los soportes registrados por el proceso se observa que el seguimiento a las actividades dirigidas a la ciudadanía se realizan de acuerdo a la dinámica y programación de las casas, más no en un periodo de tiempo específico. </t>
  </si>
  <si>
    <t xml:space="preserve">De acuerdo con los soportes registrados por el proceso se evidencia que el proceso realiza seguimiento a las actividades dirigidas a las ciudadanas a través del  formato TPP-FO-10 Concertación de actividades de empoderamiento en las CIOM en el que se verifica que las actividades desarrolladas por las facilitadores no se realizó ningún tipo de cobro. Al respecto es de resaltar que el  formato utilizado es adecuado para prevenir la materialización del riesgo.
En lo que respecta a la frecuencia de aplicación, se recomienda analizar si la periodicidad establecida (cuatrimestral) es la adecuada, toda vez que de acuerdo a los soportes registrados por el proceso se observa que el seguimiento a las actividades dirigidas a la ciudadanía se realizan de acuerdo a la dinámica y programación de las casas, más no en un periodo de tiempo específico. </t>
  </si>
  <si>
    <t xml:space="preserve">De acuerdo con el análisis del diseño del control se observa que cuenta con los responsables adecuados tanto para su ejecución como para su seguimiento, así como una periodicidad establecida para su aplicación acorde con lo establecido en el documento. 
Por otra parte es de mencionar que si bien en la descripción del control no se referencia el documento en el cual esta formalizado, se evidenció que en la información general del control se registra el procedimiento DE-PR-21 Formulación de la Planeación Institucional en el cual se encuentra documentado, sin embargo en revisión de su contenido no se observa política de operación o actividad puntual que haga referencia a la verificación final de la actualización del plan de acción, por cuanto se recomienda revisar el procedimiento y realizar los ajustes que correspondan.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</si>
</sst>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
  </numFmts>
  <fonts count="46" x14ac:knownFonts="1">
    <font>
      <sz val="11"/>
      <color theme="1"/>
      <name val="Calibri"/>
      <family val="2"/>
      <scheme val="minor"/>
    </font>
    <font>
      <sz val="10"/>
      <color rgb="FF000000"/>
      <name val="Arial"/>
      <family val="2"/>
    </font>
    <font>
      <b/>
      <sz val="10"/>
      <color rgb="FF000000"/>
      <name val="Arial"/>
      <family val="2"/>
    </font>
    <font>
      <b/>
      <sz val="12"/>
      <color rgb="FF000000"/>
      <name val="Arial"/>
      <family val="2"/>
    </font>
    <font>
      <b/>
      <sz val="14"/>
      <color rgb="FF000000"/>
      <name val="Arial"/>
      <family val="2"/>
    </font>
    <font>
      <b/>
      <sz val="9"/>
      <color rgb="FF000000"/>
      <name val="Arial"/>
      <family val="2"/>
    </font>
    <font>
      <b/>
      <sz val="16"/>
      <color rgb="FF000000"/>
      <name val="Arial"/>
      <family val="2"/>
    </font>
    <font>
      <sz val="10"/>
      <color indexed="8"/>
      <name val="Arial"/>
      <family val="2"/>
    </font>
    <font>
      <sz val="12"/>
      <color indexed="8"/>
      <name val="Arial"/>
      <family val="2"/>
    </font>
    <font>
      <b/>
      <sz val="16"/>
      <color indexed="8"/>
      <name val="Arial"/>
      <family val="2"/>
    </font>
    <font>
      <b/>
      <sz val="14"/>
      <color indexed="8"/>
      <name val="Arial"/>
      <family val="2"/>
    </font>
    <font>
      <sz val="9"/>
      <color rgb="FF000000"/>
      <name val="Arial"/>
      <family val="2"/>
    </font>
    <font>
      <sz val="9"/>
      <color indexed="8"/>
      <name val="Arial"/>
      <family val="2"/>
    </font>
    <font>
      <sz val="9"/>
      <color theme="1"/>
      <name val="Calibri"/>
      <family val="2"/>
      <scheme val="minor"/>
    </font>
    <font>
      <sz val="12"/>
      <color rgb="FF000000"/>
      <name val="Arial"/>
      <family val="2"/>
    </font>
    <font>
      <sz val="14"/>
      <color rgb="FF000000"/>
      <name val="Arial"/>
      <family val="2"/>
    </font>
    <font>
      <b/>
      <sz val="11"/>
      <color theme="1"/>
      <name val="Calibri"/>
      <family val="2"/>
      <scheme val="minor"/>
    </font>
    <font>
      <sz val="14"/>
      <color indexed="8"/>
      <name val="Arial"/>
      <family val="2"/>
    </font>
    <font>
      <sz val="10"/>
      <color rgb="FF000000"/>
      <name val="Times New Roman"/>
      <family val="1"/>
    </font>
    <font>
      <b/>
      <sz val="18"/>
      <color rgb="FF000000"/>
      <name val="Arial"/>
      <family val="2"/>
    </font>
    <font>
      <sz val="16"/>
      <color indexed="8"/>
      <name val="Arial"/>
      <family val="2"/>
    </font>
    <font>
      <sz val="12"/>
      <name val="Times New Roman"/>
      <family val="1"/>
    </font>
    <font>
      <b/>
      <sz val="12"/>
      <name val="Times New Roman"/>
      <family val="1"/>
    </font>
    <font>
      <sz val="8"/>
      <name val="Calibri"/>
      <family val="2"/>
      <scheme val="minor"/>
    </font>
    <font>
      <b/>
      <u/>
      <sz val="14"/>
      <color rgb="FF000000"/>
      <name val="Arial"/>
      <family val="2"/>
    </font>
    <font>
      <b/>
      <u/>
      <sz val="12"/>
      <color rgb="FF000000"/>
      <name val="Arial"/>
      <family val="2"/>
    </font>
    <font>
      <sz val="11"/>
      <color indexed="8"/>
      <name val="Arial"/>
      <family val="2"/>
    </font>
    <font>
      <b/>
      <sz val="18"/>
      <color rgb="FF000000"/>
      <name val="Times New Roman"/>
      <family val="1"/>
    </font>
    <font>
      <b/>
      <sz val="12"/>
      <color rgb="FF000000"/>
      <name val="Times New Roman"/>
      <family val="1"/>
    </font>
    <font>
      <b/>
      <sz val="11"/>
      <color theme="1"/>
      <name val="Times New Roman"/>
      <family val="1"/>
    </font>
    <font>
      <sz val="11"/>
      <color rgb="FF000000"/>
      <name val="Times New Roman"/>
      <family val="1"/>
    </font>
    <font>
      <sz val="11"/>
      <name val="Calibri"/>
      <family val="2"/>
      <scheme val="minor"/>
    </font>
    <font>
      <sz val="10"/>
      <color theme="1"/>
      <name val="Calibri"/>
      <family val="2"/>
      <scheme val="minor"/>
    </font>
    <font>
      <b/>
      <sz val="18"/>
      <color theme="1"/>
      <name val="Calibri"/>
      <family val="2"/>
      <scheme val="minor"/>
    </font>
    <font>
      <sz val="11"/>
      <color rgb="FF002060"/>
      <name val="Calibri"/>
      <family val="2"/>
      <scheme val="minor"/>
    </font>
    <font>
      <b/>
      <sz val="22"/>
      <color rgb="FF000000"/>
      <name val="Arial"/>
      <family val="2"/>
    </font>
    <font>
      <i/>
      <sz val="11"/>
      <name val="Calibri"/>
      <family val="2"/>
      <scheme val="minor"/>
    </font>
    <font>
      <sz val="10"/>
      <color rgb="FF002060"/>
      <name val="Calibri"/>
      <family val="2"/>
      <scheme val="minor"/>
    </font>
    <font>
      <i/>
      <sz val="10"/>
      <color rgb="FF002060"/>
      <name val="Calibri"/>
      <family val="2"/>
      <scheme val="minor"/>
    </font>
    <font>
      <sz val="10"/>
      <name val="Arial"/>
      <family val="2"/>
    </font>
    <font>
      <b/>
      <sz val="10"/>
      <name val="Arial"/>
      <family val="2"/>
    </font>
    <font>
      <i/>
      <sz val="10"/>
      <name val="Arial"/>
      <family val="2"/>
    </font>
    <font>
      <b/>
      <sz val="14"/>
      <color theme="1"/>
      <name val="Times New Roman"/>
      <family val="1"/>
    </font>
    <font>
      <sz val="14"/>
      <color theme="1"/>
      <name val="Times New Roman"/>
      <family val="1"/>
    </font>
    <font>
      <sz val="11"/>
      <name val="Arial"/>
      <family val="2"/>
    </font>
    <font>
      <sz val="9"/>
      <name val="Arial"/>
      <family val="2"/>
    </font>
  </fonts>
  <fills count="38">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FFC000"/>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CD5B4"/>
        <bgColor indexed="64"/>
      </patternFill>
    </fill>
    <fill>
      <patternFill patternType="solid">
        <fgColor rgb="FFFF7C8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indexed="11"/>
        <bgColor indexed="8"/>
      </patternFill>
    </fill>
    <fill>
      <patternFill patternType="solid">
        <fgColor indexed="9"/>
        <bgColor indexed="8"/>
      </patternFill>
    </fill>
    <fill>
      <patternFill patternType="solid">
        <fgColor theme="7" tint="0.79998168889431442"/>
        <bgColor indexed="64"/>
      </patternFill>
    </fill>
    <fill>
      <patternFill patternType="solid">
        <fgColor rgb="FFFF3300"/>
        <bgColor indexed="8"/>
      </patternFill>
    </fill>
    <fill>
      <patternFill patternType="solid">
        <fgColor rgb="FFFFC000"/>
        <bgColor indexed="8"/>
      </patternFill>
    </fill>
    <fill>
      <patternFill patternType="solid">
        <fgColor rgb="FF58F22E"/>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bgColor indexed="64"/>
      </patternFill>
    </fill>
    <fill>
      <patternFill patternType="solid">
        <fgColor theme="8" tint="0.79998168889431442"/>
        <bgColor indexed="64"/>
      </patternFill>
    </fill>
    <fill>
      <patternFill patternType="solid">
        <fgColor rgb="FFFF3300"/>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style="medium">
        <color indexed="64"/>
      </top>
      <bottom/>
      <diagonal/>
    </border>
    <border>
      <left style="medium">
        <color rgb="FF000000"/>
      </left>
      <right style="medium">
        <color rgb="FF000000"/>
      </right>
      <top/>
      <bottom/>
      <diagonal/>
    </border>
    <border>
      <left/>
      <right style="medium">
        <color rgb="FF000000"/>
      </right>
      <top/>
      <bottom/>
      <diagonal/>
    </border>
  </borders>
  <cellStyleXfs count="3">
    <xf numFmtId="0" fontId="0" fillId="0" borderId="0"/>
    <xf numFmtId="0" fontId="1" fillId="0" borderId="0"/>
    <xf numFmtId="0" fontId="7" fillId="0" borderId="0" applyFill="0" applyProtection="0"/>
  </cellStyleXfs>
  <cellXfs count="482">
    <xf numFmtId="0" fontId="0" fillId="0" borderId="0" xfId="0"/>
    <xf numFmtId="0" fontId="0" fillId="0" borderId="15" xfId="0" applyBorder="1" applyAlignment="1">
      <alignment horizontal="center" vertical="center" wrapText="1"/>
    </xf>
    <xf numFmtId="0" fontId="0" fillId="0" borderId="15" xfId="0" applyBorder="1"/>
    <xf numFmtId="0" fontId="1" fillId="0" borderId="15" xfId="0" applyFont="1" applyBorder="1" applyAlignment="1" applyProtection="1">
      <alignment horizontal="center" vertical="center" wrapText="1"/>
      <protection hidden="1"/>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15" xfId="0" applyFont="1" applyBorder="1" applyAlignment="1" applyProtection="1">
      <alignment horizontal="left" vertical="center" wrapText="1"/>
      <protection hidden="1"/>
    </xf>
    <xf numFmtId="0" fontId="7" fillId="0" borderId="15" xfId="2" applyFill="1" applyBorder="1" applyAlignment="1" applyProtection="1">
      <alignment horizontal="left" vertical="center" wrapText="1"/>
    </xf>
    <xf numFmtId="0" fontId="8" fillId="11" borderId="15" xfId="2" applyFont="1" applyFill="1" applyBorder="1" applyAlignment="1" applyProtection="1">
      <alignment horizontal="center" vertical="center" wrapText="1"/>
    </xf>
    <xf numFmtId="0" fontId="0" fillId="0" borderId="0" xfId="0" applyAlignment="1">
      <alignment horizontal="center" vertical="center"/>
    </xf>
    <xf numFmtId="0" fontId="1" fillId="0" borderId="0" xfId="1"/>
    <xf numFmtId="0" fontId="14" fillId="0" borderId="15" xfId="1" applyFont="1" applyBorder="1" applyAlignment="1">
      <alignment horizontal="center" vertical="center"/>
    </xf>
    <xf numFmtId="0" fontId="1" fillId="0" borderId="15" xfId="1" applyBorder="1" applyAlignment="1">
      <alignment horizontal="center" vertical="center"/>
    </xf>
    <xf numFmtId="0" fontId="11" fillId="0" borderId="15" xfId="0" applyFont="1" applyBorder="1" applyAlignment="1">
      <alignment horizontal="center" vertical="center" wrapText="1"/>
    </xf>
    <xf numFmtId="0" fontId="0" fillId="0" borderId="0" xfId="0" applyAlignment="1">
      <alignment horizontal="center" vertical="center" wrapText="1"/>
    </xf>
    <xf numFmtId="0" fontId="0" fillId="8" borderId="15" xfId="0" applyFill="1" applyBorder="1" applyAlignment="1">
      <alignment horizontal="center" vertical="center"/>
    </xf>
    <xf numFmtId="0" fontId="11" fillId="0" borderId="15" xfId="1" applyFont="1" applyBorder="1" applyAlignment="1">
      <alignment vertical="center" wrapText="1"/>
    </xf>
    <xf numFmtId="0" fontId="11" fillId="17" borderId="29" xfId="1" applyFont="1" applyFill="1" applyBorder="1" applyAlignment="1">
      <alignment vertical="center" wrapText="1"/>
    </xf>
    <xf numFmtId="0" fontId="14" fillId="18" borderId="15" xfId="1" applyFont="1" applyFill="1" applyBorder="1" applyAlignment="1">
      <alignment horizontal="center" vertical="center"/>
    </xf>
    <xf numFmtId="0" fontId="15" fillId="18" borderId="15" xfId="1" applyFont="1" applyFill="1" applyBorder="1" applyAlignment="1">
      <alignment horizontal="center" vertical="center"/>
    </xf>
    <xf numFmtId="0" fontId="14" fillId="19" borderId="15" xfId="1" applyFont="1" applyFill="1" applyBorder="1" applyAlignment="1">
      <alignment horizontal="center" vertical="center"/>
    </xf>
    <xf numFmtId="0" fontId="0" fillId="0" borderId="15" xfId="0" applyBorder="1" applyAlignment="1">
      <alignment horizontal="center" vertical="center"/>
    </xf>
    <xf numFmtId="0" fontId="1" fillId="3" borderId="15" xfId="1" applyFill="1" applyBorder="1" applyAlignment="1">
      <alignment horizontal="center" vertical="center"/>
    </xf>
    <xf numFmtId="0" fontId="1" fillId="0" borderId="0" xfId="1" applyAlignment="1">
      <alignment horizontal="center" vertical="center"/>
    </xf>
    <xf numFmtId="164" fontId="0" fillId="0" borderId="15" xfId="0" applyNumberFormat="1" applyBorder="1" applyAlignment="1">
      <alignment horizontal="center" vertical="center"/>
    </xf>
    <xf numFmtId="0" fontId="7" fillId="0" borderId="15" xfId="2" applyFill="1" applyBorder="1" applyAlignment="1" applyProtection="1">
      <alignment horizontal="center" vertical="center" wrapText="1"/>
    </xf>
    <xf numFmtId="0" fontId="8" fillId="11" borderId="16" xfId="2" applyFont="1" applyFill="1" applyBorder="1" applyAlignment="1" applyProtection="1">
      <alignment horizontal="center" vertical="center" wrapText="1"/>
    </xf>
    <xf numFmtId="14" fontId="12" fillId="11" borderId="16" xfId="2" applyNumberFormat="1" applyFont="1" applyFill="1" applyBorder="1" applyAlignment="1" applyProtection="1">
      <alignment horizontal="center" vertical="center" wrapText="1"/>
    </xf>
    <xf numFmtId="0" fontId="8" fillId="14" borderId="16" xfId="2" applyFont="1" applyFill="1" applyBorder="1" applyAlignment="1" applyProtection="1">
      <alignment horizontal="center" vertical="center" wrapText="1"/>
    </xf>
    <xf numFmtId="14" fontId="12" fillId="0" borderId="15" xfId="2" applyNumberFormat="1" applyFont="1" applyFill="1" applyBorder="1" applyAlignment="1" applyProtection="1">
      <alignment horizontal="center" vertical="center" textRotation="90" wrapText="1"/>
    </xf>
    <xf numFmtId="0" fontId="7" fillId="0" borderId="15" xfId="2" applyFill="1" applyBorder="1" applyAlignment="1" applyProtection="1">
      <alignment horizontal="left" vertical="top" wrapText="1"/>
    </xf>
    <xf numFmtId="0" fontId="0" fillId="3" borderId="15" xfId="0" applyFill="1" applyBorder="1" applyAlignment="1">
      <alignment horizontal="center" vertical="center"/>
    </xf>
    <xf numFmtId="0" fontId="7" fillId="8" borderId="15" xfId="2" applyFill="1" applyBorder="1" applyAlignment="1" applyProtection="1">
      <alignment horizontal="center" vertical="center" wrapText="1"/>
    </xf>
    <xf numFmtId="14" fontId="12" fillId="8" borderId="15" xfId="2" applyNumberFormat="1" applyFont="1" applyFill="1" applyBorder="1" applyAlignment="1" applyProtection="1">
      <alignment horizontal="center" vertical="center" textRotation="90" wrapText="1"/>
    </xf>
    <xf numFmtId="0" fontId="7" fillId="8" borderId="15" xfId="2" applyFill="1" applyBorder="1" applyAlignment="1" applyProtection="1">
      <alignment horizontal="left" vertical="center" wrapText="1"/>
    </xf>
    <xf numFmtId="0" fontId="7" fillId="8" borderId="15" xfId="2" applyFill="1" applyBorder="1" applyAlignment="1" applyProtection="1">
      <alignment horizontal="left" vertical="top" wrapText="1"/>
    </xf>
    <xf numFmtId="0" fontId="7" fillId="5" borderId="15" xfId="2" applyFill="1" applyBorder="1" applyAlignment="1" applyProtection="1">
      <alignment horizontal="center" vertical="center" wrapText="1"/>
    </xf>
    <xf numFmtId="14" fontId="12" fillId="5" borderId="15" xfId="2" applyNumberFormat="1" applyFont="1" applyFill="1" applyBorder="1" applyAlignment="1" applyProtection="1">
      <alignment horizontal="center" vertical="center" textRotation="90" wrapText="1"/>
    </xf>
    <xf numFmtId="0" fontId="7" fillId="5" borderId="15" xfId="2" applyFill="1" applyBorder="1" applyAlignment="1" applyProtection="1">
      <alignment horizontal="left" vertical="center" wrapText="1"/>
    </xf>
    <xf numFmtId="0" fontId="7" fillId="5" borderId="15" xfId="2" applyFill="1" applyBorder="1" applyAlignment="1" applyProtection="1">
      <alignment horizontal="left" vertical="top" wrapText="1"/>
    </xf>
    <xf numFmtId="0" fontId="7" fillId="9" borderId="15" xfId="2" applyFill="1" applyBorder="1" applyAlignment="1" applyProtection="1">
      <alignment horizontal="center" vertical="center" wrapText="1"/>
    </xf>
    <xf numFmtId="14" fontId="12" fillId="9" borderId="15" xfId="2" applyNumberFormat="1" applyFont="1" applyFill="1" applyBorder="1" applyAlignment="1" applyProtection="1">
      <alignment horizontal="center" vertical="center" textRotation="90" wrapText="1"/>
    </xf>
    <xf numFmtId="0" fontId="7" fillId="9" borderId="15" xfId="2" applyFill="1" applyBorder="1" applyAlignment="1" applyProtection="1">
      <alignment horizontal="left" vertical="center" wrapText="1"/>
    </xf>
    <xf numFmtId="0" fontId="7" fillId="9" borderId="15" xfId="2" applyFill="1" applyBorder="1" applyAlignment="1" applyProtection="1">
      <alignment horizontal="left" vertical="top" wrapText="1"/>
    </xf>
    <xf numFmtId="0" fontId="7" fillId="19" borderId="15" xfId="2" applyFill="1" applyBorder="1" applyAlignment="1" applyProtection="1">
      <alignment horizontal="center" vertical="center" wrapText="1"/>
    </xf>
    <xf numFmtId="14" fontId="12" fillId="19" borderId="15" xfId="2" applyNumberFormat="1" applyFont="1" applyFill="1" applyBorder="1" applyAlignment="1" applyProtection="1">
      <alignment horizontal="center" vertical="center" textRotation="90" wrapText="1"/>
    </xf>
    <xf numFmtId="0" fontId="7" fillId="19" borderId="15" xfId="2" applyFill="1" applyBorder="1" applyAlignment="1" applyProtection="1">
      <alignment horizontal="left" vertical="center" wrapText="1"/>
    </xf>
    <xf numFmtId="0" fontId="7" fillId="29" borderId="15" xfId="2" applyFill="1" applyBorder="1" applyAlignment="1" applyProtection="1">
      <alignment horizontal="center" vertical="center" wrapText="1"/>
    </xf>
    <xf numFmtId="14" fontId="12" fillId="29" borderId="15" xfId="2" applyNumberFormat="1" applyFont="1" applyFill="1" applyBorder="1" applyAlignment="1" applyProtection="1">
      <alignment horizontal="center" vertical="center" textRotation="90" wrapText="1"/>
    </xf>
    <xf numFmtId="0" fontId="7" fillId="29" borderId="15" xfId="2" applyFill="1" applyBorder="1" applyAlignment="1" applyProtection="1">
      <alignment horizontal="left" vertical="center" wrapText="1"/>
    </xf>
    <xf numFmtId="0" fontId="7" fillId="29" borderId="15" xfId="2" applyFill="1" applyBorder="1" applyAlignment="1" applyProtection="1">
      <alignment horizontal="left" vertical="top" wrapText="1"/>
    </xf>
    <xf numFmtId="0" fontId="7" fillId="15" borderId="15" xfId="2" applyFill="1" applyBorder="1" applyAlignment="1" applyProtection="1">
      <alignment horizontal="center" vertical="center" wrapText="1"/>
    </xf>
    <xf numFmtId="14" fontId="12" fillId="15" borderId="15" xfId="2" applyNumberFormat="1" applyFont="1" applyFill="1" applyBorder="1" applyAlignment="1" applyProtection="1">
      <alignment horizontal="center" vertical="center" textRotation="90" wrapText="1"/>
    </xf>
    <xf numFmtId="0" fontId="7" fillId="15" borderId="15" xfId="2" applyFill="1" applyBorder="1" applyAlignment="1" applyProtection="1">
      <alignment horizontal="left" vertical="center" wrapText="1"/>
    </xf>
    <xf numFmtId="0" fontId="7" fillId="15" borderId="15" xfId="2" applyFill="1" applyBorder="1" applyAlignment="1" applyProtection="1">
      <alignment horizontal="left" vertical="top" wrapText="1"/>
    </xf>
    <xf numFmtId="0" fontId="7" fillId="24" borderId="15" xfId="2" applyFill="1" applyBorder="1" applyAlignment="1" applyProtection="1">
      <alignment horizontal="center" vertical="center" wrapText="1"/>
    </xf>
    <xf numFmtId="14" fontId="12" fillId="24" borderId="15" xfId="2" applyNumberFormat="1" applyFont="1" applyFill="1" applyBorder="1" applyAlignment="1" applyProtection="1">
      <alignment horizontal="center" vertical="center" textRotation="90" wrapText="1"/>
    </xf>
    <xf numFmtId="0" fontId="7" fillId="24" borderId="15" xfId="2" applyFill="1" applyBorder="1" applyAlignment="1" applyProtection="1">
      <alignment horizontal="left" vertical="center" wrapText="1"/>
    </xf>
    <xf numFmtId="0" fontId="7" fillId="24" borderId="15" xfId="2" applyFill="1" applyBorder="1" applyAlignment="1" applyProtection="1">
      <alignment horizontal="left" vertical="top" wrapText="1"/>
    </xf>
    <xf numFmtId="0" fontId="7" fillId="6" borderId="15" xfId="2" applyFill="1" applyBorder="1" applyAlignment="1" applyProtection="1">
      <alignment horizontal="center" vertical="center" wrapText="1"/>
    </xf>
    <xf numFmtId="14" fontId="12" fillId="6" borderId="15" xfId="2" applyNumberFormat="1" applyFont="1" applyFill="1" applyBorder="1" applyAlignment="1" applyProtection="1">
      <alignment horizontal="center" vertical="center" textRotation="90" wrapText="1"/>
    </xf>
    <xf numFmtId="0" fontId="7" fillId="6" borderId="15" xfId="2" applyFill="1" applyBorder="1" applyAlignment="1" applyProtection="1">
      <alignment horizontal="left" vertical="center" wrapText="1"/>
    </xf>
    <xf numFmtId="0" fontId="7" fillId="6" borderId="15" xfId="2" applyFill="1" applyBorder="1" applyAlignment="1" applyProtection="1">
      <alignment horizontal="left" vertical="top" wrapText="1"/>
    </xf>
    <xf numFmtId="0" fontId="7" fillId="36" borderId="15" xfId="2" applyFill="1" applyBorder="1" applyAlignment="1" applyProtection="1">
      <alignment horizontal="center" vertical="center" wrapText="1"/>
    </xf>
    <xf numFmtId="14" fontId="12" fillId="36" borderId="15" xfId="2" applyNumberFormat="1" applyFont="1" applyFill="1" applyBorder="1" applyAlignment="1" applyProtection="1">
      <alignment horizontal="center" vertical="center" textRotation="90" wrapText="1"/>
    </xf>
    <xf numFmtId="0" fontId="7" fillId="36" borderId="15" xfId="2" applyFill="1" applyBorder="1" applyAlignment="1" applyProtection="1">
      <alignment horizontal="left" vertical="center" wrapText="1"/>
    </xf>
    <xf numFmtId="0" fontId="7" fillId="36" borderId="15" xfId="2" applyFill="1" applyBorder="1" applyAlignment="1" applyProtection="1">
      <alignment horizontal="left" vertical="top" wrapText="1"/>
    </xf>
    <xf numFmtId="0" fontId="7" fillId="20" borderId="15" xfId="2" applyFill="1" applyBorder="1" applyAlignment="1" applyProtection="1">
      <alignment horizontal="center" vertical="center" wrapText="1"/>
    </xf>
    <xf numFmtId="14" fontId="12" fillId="20" borderId="15" xfId="2" applyNumberFormat="1" applyFont="1" applyFill="1" applyBorder="1" applyAlignment="1" applyProtection="1">
      <alignment horizontal="center" vertical="center" textRotation="90" wrapText="1"/>
    </xf>
    <xf numFmtId="0" fontId="7" fillId="20" borderId="15" xfId="2" applyFill="1" applyBorder="1" applyAlignment="1" applyProtection="1">
      <alignment horizontal="left" vertical="center" wrapText="1"/>
    </xf>
    <xf numFmtId="0" fontId="7" fillId="20" borderId="15" xfId="2" applyFill="1" applyBorder="1" applyAlignment="1" applyProtection="1">
      <alignment horizontal="left" vertical="top" wrapText="1"/>
    </xf>
    <xf numFmtId="0" fontId="7" fillId="10" borderId="15" xfId="2" applyFill="1" applyBorder="1" applyAlignment="1" applyProtection="1">
      <alignment horizontal="center" vertical="center" wrapText="1"/>
    </xf>
    <xf numFmtId="14" fontId="12" fillId="10" borderId="15" xfId="2" applyNumberFormat="1" applyFont="1" applyFill="1" applyBorder="1" applyAlignment="1" applyProtection="1">
      <alignment horizontal="center" vertical="center" textRotation="90" wrapText="1"/>
    </xf>
    <xf numFmtId="0" fontId="7" fillId="10" borderId="15" xfId="2" applyFill="1" applyBorder="1" applyAlignment="1" applyProtection="1">
      <alignment horizontal="left" vertical="center" wrapText="1"/>
    </xf>
    <xf numFmtId="0" fontId="7" fillId="10" borderId="15" xfId="2" applyFill="1" applyBorder="1" applyAlignment="1" applyProtection="1">
      <alignment horizontal="left" vertical="top" wrapText="1"/>
    </xf>
    <xf numFmtId="0" fontId="1" fillId="0" borderId="16" xfId="1" applyBorder="1" applyAlignment="1">
      <alignment horizontal="center" vertical="center" wrapText="1"/>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textRotation="90"/>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18" fillId="17" borderId="0" xfId="1" applyFont="1" applyFill="1" applyAlignment="1" applyProtection="1">
      <alignment horizontal="left" vertical="center" wrapText="1"/>
      <protection locked="0"/>
    </xf>
    <xf numFmtId="0" fontId="21" fillId="17" borderId="0" xfId="0" applyFont="1" applyFill="1" applyAlignment="1" applyProtection="1">
      <alignment horizontal="center"/>
      <protection locked="0"/>
    </xf>
    <xf numFmtId="0" fontId="18" fillId="17" borderId="0" xfId="1" applyFont="1" applyFill="1" applyAlignment="1" applyProtection="1">
      <alignment horizontal="center" vertical="center" wrapText="1"/>
      <protection locked="0"/>
    </xf>
    <xf numFmtId="0" fontId="22" fillId="17" borderId="0" xfId="0" applyFont="1" applyFill="1" applyAlignment="1" applyProtection="1">
      <alignment vertical="center" wrapText="1"/>
      <protection locked="0"/>
    </xf>
    <xf numFmtId="0" fontId="18" fillId="17" borderId="0" xfId="1" applyFont="1" applyFill="1" applyAlignment="1" applyProtection="1">
      <alignment vertical="center" wrapText="1"/>
      <protection locked="0"/>
    </xf>
    <xf numFmtId="0" fontId="5" fillId="6" borderId="10" xfId="1" applyFont="1" applyFill="1" applyBorder="1" applyAlignment="1" applyProtection="1">
      <alignment horizontal="center" vertical="center" wrapText="1"/>
      <protection locked="0"/>
    </xf>
    <xf numFmtId="0" fontId="5" fillId="6" borderId="25" xfId="1" applyFont="1" applyFill="1" applyBorder="1" applyAlignment="1" applyProtection="1">
      <alignment horizontal="center" vertical="center" wrapText="1"/>
      <protection locked="0"/>
    </xf>
    <xf numFmtId="0" fontId="5" fillId="6" borderId="24" xfId="1" applyFont="1" applyFill="1" applyBorder="1" applyAlignment="1" applyProtection="1">
      <alignment horizontal="center" vertical="center" wrapText="1"/>
      <protection locked="0"/>
    </xf>
    <xf numFmtId="0" fontId="5" fillId="6" borderId="11" xfId="1" applyFont="1" applyFill="1"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0" fillId="0" borderId="18" xfId="0"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0" fontId="0" fillId="0" borderId="21" xfId="0"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4"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 fillId="3" borderId="22" xfId="1" applyFont="1" applyFill="1" applyBorder="1" applyAlignment="1">
      <alignment horizontal="center" vertical="center" textRotation="90" wrapText="1"/>
    </xf>
    <xf numFmtId="0" fontId="3" fillId="3" borderId="27" xfId="1" applyFont="1" applyFill="1" applyBorder="1" applyAlignment="1">
      <alignment vertical="center" textRotation="90" wrapText="1"/>
    </xf>
    <xf numFmtId="0" fontId="3" fillId="3" borderId="27" xfId="1" applyFont="1" applyFill="1" applyBorder="1" applyAlignment="1">
      <alignment horizontal="center" vertical="center" wrapText="1"/>
    </xf>
    <xf numFmtId="0" fontId="3" fillId="4" borderId="27" xfId="1" applyFont="1" applyFill="1" applyBorder="1" applyAlignment="1">
      <alignment horizontal="center" vertical="center" wrapText="1"/>
    </xf>
    <xf numFmtId="0" fontId="2" fillId="4" borderId="27" xfId="1" applyFont="1" applyFill="1" applyBorder="1" applyAlignment="1">
      <alignment horizontal="center" vertical="center" wrapText="1"/>
    </xf>
    <xf numFmtId="0" fontId="3" fillId="4" borderId="23" xfId="1" applyFont="1" applyFill="1" applyBorder="1" applyAlignment="1">
      <alignment horizontal="center" vertical="center" wrapText="1"/>
    </xf>
    <xf numFmtId="0" fontId="3" fillId="5" borderId="1" xfId="1" applyFont="1" applyFill="1" applyBorder="1" applyAlignment="1">
      <alignment horizontal="center" vertical="center" wrapText="1"/>
    </xf>
    <xf numFmtId="0" fontId="3" fillId="5" borderId="28" xfId="1" applyFont="1" applyFill="1" applyBorder="1" applyAlignment="1">
      <alignment horizontal="center" vertical="center" wrapText="1"/>
    </xf>
    <xf numFmtId="0" fontId="3" fillId="5" borderId="27" xfId="1" applyFont="1" applyFill="1" applyBorder="1" applyAlignment="1">
      <alignment horizontal="center" vertical="center" wrapText="1"/>
    </xf>
    <xf numFmtId="0" fontId="3" fillId="5" borderId="3" xfId="1" applyFont="1" applyFill="1" applyBorder="1" applyAlignment="1">
      <alignment horizontal="center" vertical="center" wrapText="1"/>
    </xf>
    <xf numFmtId="0" fontId="0" fillId="0" borderId="18" xfId="0" applyBorder="1" applyAlignment="1">
      <alignment horizontal="center" vertical="center"/>
    </xf>
    <xf numFmtId="14" fontId="13" fillId="0" borderId="18" xfId="0" applyNumberFormat="1" applyFont="1" applyBorder="1" applyAlignment="1">
      <alignment horizontal="center" vertical="center" textRotation="90"/>
    </xf>
    <xf numFmtId="14" fontId="13" fillId="0" borderId="18" xfId="0" applyNumberFormat="1" applyFont="1" applyBorder="1" applyAlignment="1">
      <alignment horizontal="center" vertical="center" wrapText="1"/>
    </xf>
    <xf numFmtId="0" fontId="0" fillId="0" borderId="18" xfId="0" applyBorder="1" applyAlignment="1">
      <alignment horizontal="center" vertical="center" wrapText="1"/>
    </xf>
    <xf numFmtId="0" fontId="0" fillId="0" borderId="18" xfId="0" applyBorder="1" applyAlignment="1">
      <alignment vertical="center" wrapText="1"/>
    </xf>
    <xf numFmtId="0" fontId="0" fillId="0" borderId="33" xfId="0" applyBorder="1" applyAlignment="1">
      <alignment horizontal="center" vertical="center" wrapText="1"/>
    </xf>
    <xf numFmtId="0" fontId="0" fillId="0" borderId="32" xfId="0" applyBorder="1" applyAlignment="1">
      <alignment vertical="center" wrapText="1"/>
    </xf>
    <xf numFmtId="0" fontId="0" fillId="0" borderId="18" xfId="0" applyBorder="1" applyAlignment="1">
      <alignment vertical="top" wrapText="1"/>
    </xf>
    <xf numFmtId="0" fontId="0" fillId="0" borderId="18" xfId="0" applyBorder="1" applyAlignment="1">
      <alignment horizontal="left" vertical="top" wrapText="1"/>
    </xf>
    <xf numFmtId="0" fontId="0" fillId="0" borderId="33" xfId="0" applyBorder="1" applyAlignment="1">
      <alignment horizontal="center" vertical="top"/>
    </xf>
    <xf numFmtId="14" fontId="13" fillId="0" borderId="15" xfId="0" applyNumberFormat="1" applyFont="1" applyBorder="1" applyAlignment="1">
      <alignment horizontal="center" vertical="center" textRotation="90"/>
    </xf>
    <xf numFmtId="14" fontId="13" fillId="0" borderId="15" xfId="0" applyNumberFormat="1" applyFont="1" applyBorder="1" applyAlignment="1">
      <alignment horizontal="center" vertical="center" wrapText="1"/>
    </xf>
    <xf numFmtId="0" fontId="0" fillId="0" borderId="15" xfId="0" applyBorder="1" applyAlignment="1">
      <alignment vertical="center" wrapText="1"/>
    </xf>
    <xf numFmtId="0" fontId="0" fillId="0" borderId="35" xfId="0" applyBorder="1" applyAlignment="1">
      <alignment horizontal="center" vertical="center" wrapText="1"/>
    </xf>
    <xf numFmtId="0" fontId="0" fillId="0" borderId="34" xfId="0" applyBorder="1" applyAlignment="1">
      <alignment vertical="center" wrapText="1"/>
    </xf>
    <xf numFmtId="0" fontId="0" fillId="0" borderId="15" xfId="0" applyBorder="1" applyAlignment="1">
      <alignment vertical="top" wrapText="1"/>
    </xf>
    <xf numFmtId="0" fontId="0" fillId="0" borderId="15" xfId="0" applyBorder="1" applyAlignment="1">
      <alignment horizontal="left" vertical="top" wrapText="1"/>
    </xf>
    <xf numFmtId="0" fontId="0" fillId="0" borderId="35" xfId="0" applyBorder="1" applyAlignment="1">
      <alignment horizontal="center" vertical="top"/>
    </xf>
    <xf numFmtId="0" fontId="0" fillId="3" borderId="35" xfId="0" applyFill="1" applyBorder="1" applyAlignment="1">
      <alignment horizontal="center" vertical="top"/>
    </xf>
    <xf numFmtId="0" fontId="0" fillId="0" borderId="35" xfId="0" applyBorder="1" applyAlignment="1">
      <alignment horizontal="center" vertical="top" wrapText="1"/>
    </xf>
    <xf numFmtId="0" fontId="0" fillId="0" borderId="13" xfId="0" applyBorder="1" applyAlignment="1">
      <alignment horizontal="center" vertical="center"/>
    </xf>
    <xf numFmtId="14" fontId="13" fillId="0" borderId="13" xfId="0" applyNumberFormat="1" applyFont="1" applyBorder="1" applyAlignment="1">
      <alignment horizontal="center" vertical="center" textRotation="90"/>
    </xf>
    <xf numFmtId="14" fontId="13" fillId="0" borderId="13" xfId="0" applyNumberFormat="1" applyFont="1"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vertical="center" wrapText="1"/>
    </xf>
    <xf numFmtId="0" fontId="0" fillId="0" borderId="14" xfId="0" applyBorder="1" applyAlignment="1">
      <alignment horizontal="center" vertical="center" wrapText="1"/>
    </xf>
    <xf numFmtId="0" fontId="0" fillId="0" borderId="12" xfId="0" applyBorder="1" applyAlignment="1">
      <alignment vertical="center" wrapText="1"/>
    </xf>
    <xf numFmtId="0" fontId="0" fillId="0" borderId="14" xfId="0" applyBorder="1" applyAlignment="1">
      <alignment horizontal="center" vertical="top"/>
    </xf>
    <xf numFmtId="0" fontId="22" fillId="17" borderId="0" xfId="0" applyFont="1" applyFill="1" applyAlignment="1" applyProtection="1">
      <alignment horizontal="center" vertical="center" wrapText="1"/>
      <protection locked="0"/>
    </xf>
    <xf numFmtId="0" fontId="22" fillId="17" borderId="0" xfId="0" applyFont="1" applyFill="1" applyAlignment="1" applyProtection="1">
      <alignment horizontal="left" vertical="center" wrapText="1"/>
      <protection locked="0"/>
    </xf>
    <xf numFmtId="0" fontId="5" fillId="16" borderId="10" xfId="1" applyFont="1" applyFill="1" applyBorder="1" applyAlignment="1" applyProtection="1">
      <alignment horizontal="center" vertical="center" wrapText="1"/>
      <protection locked="0"/>
    </xf>
    <xf numFmtId="0" fontId="5" fillId="16" borderId="24" xfId="1" applyFont="1" applyFill="1" applyBorder="1" applyAlignment="1" applyProtection="1">
      <alignment horizontal="center" vertical="center" wrapText="1"/>
      <protection locked="0"/>
    </xf>
    <xf numFmtId="0" fontId="2" fillId="16" borderId="11" xfId="1" applyFont="1" applyFill="1" applyBorder="1" applyAlignment="1" applyProtection="1">
      <alignment horizontal="center" vertical="center" wrapText="1"/>
      <protection locked="0"/>
    </xf>
    <xf numFmtId="0" fontId="5" fillId="6" borderId="1" xfId="1" applyFont="1" applyFill="1" applyBorder="1" applyAlignment="1" applyProtection="1">
      <alignment horizontal="center" vertical="center" wrapText="1"/>
      <protection locked="0"/>
    </xf>
    <xf numFmtId="0" fontId="5" fillId="6" borderId="27" xfId="1" applyFont="1" applyFill="1" applyBorder="1" applyAlignment="1" applyProtection="1">
      <alignment horizontal="center" vertical="center" wrapText="1"/>
      <protection locked="0"/>
    </xf>
    <xf numFmtId="0" fontId="5" fillId="21" borderId="28" xfId="1" applyFont="1" applyFill="1" applyBorder="1" applyAlignment="1" applyProtection="1">
      <alignment horizontal="center" vertical="center" wrapText="1"/>
      <protection locked="0"/>
    </xf>
    <xf numFmtId="0" fontId="5" fillId="21" borderId="27" xfId="1" applyFont="1" applyFill="1" applyBorder="1" applyAlignment="1" applyProtection="1">
      <alignment horizontal="center" vertical="center" wrapText="1"/>
      <protection locked="0"/>
    </xf>
    <xf numFmtId="0" fontId="5" fillId="21" borderId="48" xfId="1" applyFont="1" applyFill="1" applyBorder="1" applyAlignment="1" applyProtection="1">
      <alignment horizontal="center" vertical="center" wrapText="1"/>
      <protection locked="0"/>
    </xf>
    <xf numFmtId="0" fontId="5" fillId="21" borderId="23" xfId="1" applyFont="1" applyFill="1" applyBorder="1" applyAlignment="1" applyProtection="1">
      <alignment horizontal="center" vertical="center" wrapText="1"/>
      <protection locked="0"/>
    </xf>
    <xf numFmtId="0" fontId="0" fillId="0" borderId="36" xfId="0" applyBorder="1" applyAlignment="1" applyProtection="1">
      <alignment horizontal="center" vertical="center"/>
      <protection locked="0"/>
    </xf>
    <xf numFmtId="0" fontId="0" fillId="27" borderId="7" xfId="0" applyFill="1" applyBorder="1" applyAlignment="1" applyProtection="1">
      <alignment horizontal="center" vertical="center"/>
      <protection locked="0"/>
    </xf>
    <xf numFmtId="0" fontId="0" fillId="27" borderId="38" xfId="0" applyFill="1" applyBorder="1" applyAlignment="1" applyProtection="1">
      <alignment horizontal="center" vertical="center"/>
      <protection locked="0"/>
    </xf>
    <xf numFmtId="0" fontId="0" fillId="0" borderId="47" xfId="0" applyBorder="1" applyAlignment="1" applyProtection="1">
      <alignment wrapText="1"/>
      <protection locked="0"/>
    </xf>
    <xf numFmtId="0" fontId="0" fillId="0" borderId="47" xfId="0" applyBorder="1" applyAlignment="1" applyProtection="1">
      <alignment horizontal="center" vertical="center"/>
      <protection locked="0"/>
    </xf>
    <xf numFmtId="0" fontId="0" fillId="27" borderId="32" xfId="0" applyFill="1" applyBorder="1" applyAlignment="1" applyProtection="1">
      <alignment horizontal="center" vertical="center"/>
      <protection locked="0"/>
    </xf>
    <xf numFmtId="0" fontId="0" fillId="27" borderId="39" xfId="0"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27" borderId="10" xfId="0" applyFill="1" applyBorder="1" applyAlignment="1" applyProtection="1">
      <alignment horizontal="center" vertical="center"/>
      <protection locked="0"/>
    </xf>
    <xf numFmtId="0" fontId="0" fillId="27" borderId="40" xfId="0" applyFill="1" applyBorder="1" applyAlignment="1" applyProtection="1">
      <alignment horizontal="center" vertical="center"/>
      <protection locked="0"/>
    </xf>
    <xf numFmtId="0" fontId="5" fillId="24" borderId="1" xfId="1" applyFont="1" applyFill="1" applyBorder="1" applyAlignment="1">
      <alignment horizontal="center" vertical="center" wrapText="1"/>
    </xf>
    <xf numFmtId="0" fontId="2" fillId="24" borderId="22" xfId="1" applyFont="1" applyFill="1" applyBorder="1" applyAlignment="1">
      <alignment horizontal="center" vertical="center" wrapText="1"/>
    </xf>
    <xf numFmtId="0" fontId="2" fillId="24" borderId="45" xfId="1" applyFont="1" applyFill="1" applyBorder="1" applyAlignment="1">
      <alignment horizontal="center" vertical="center" wrapText="1"/>
    </xf>
    <xf numFmtId="0" fontId="0" fillId="0" borderId="32" xfId="0" applyBorder="1" applyAlignment="1">
      <alignment horizontal="center" vertical="center" wrapText="1"/>
    </xf>
    <xf numFmtId="164" fontId="0" fillId="0" borderId="18" xfId="0" applyNumberFormat="1" applyBorder="1" applyAlignment="1">
      <alignment horizontal="center" vertical="center"/>
    </xf>
    <xf numFmtId="0" fontId="0" fillId="22" borderId="18" xfId="0" applyFill="1" applyBorder="1" applyAlignment="1">
      <alignment horizontal="center" vertical="center"/>
    </xf>
    <xf numFmtId="0" fontId="0" fillId="23" borderId="18" xfId="0" applyFill="1" applyBorder="1" applyAlignment="1">
      <alignment horizontal="center" vertical="center"/>
    </xf>
    <xf numFmtId="0" fontId="0" fillId="26" borderId="18" xfId="0" applyFill="1" applyBorder="1" applyAlignment="1">
      <alignment horizontal="center" vertical="center"/>
    </xf>
    <xf numFmtId="10" fontId="0" fillId="0" borderId="33" xfId="0" applyNumberFormat="1" applyBorder="1" applyAlignment="1">
      <alignment horizontal="center" vertical="center"/>
    </xf>
    <xf numFmtId="0" fontId="0" fillId="0" borderId="34" xfId="0" applyBorder="1" applyAlignment="1">
      <alignment horizontal="center" vertical="center" wrapText="1"/>
    </xf>
    <xf numFmtId="0" fontId="0" fillId="22" borderId="15" xfId="0" applyFill="1" applyBorder="1" applyAlignment="1">
      <alignment horizontal="center" vertical="center"/>
    </xf>
    <xf numFmtId="0" fontId="0" fillId="23" borderId="15" xfId="0" applyFill="1" applyBorder="1" applyAlignment="1">
      <alignment horizontal="center" vertical="center"/>
    </xf>
    <xf numFmtId="0" fontId="0" fillId="25" borderId="15" xfId="0" applyFill="1" applyBorder="1" applyAlignment="1">
      <alignment horizontal="center" vertical="center"/>
    </xf>
    <xf numFmtId="10" fontId="0" fillId="0" borderId="35" xfId="0" applyNumberFormat="1" applyBorder="1" applyAlignment="1">
      <alignment horizontal="center" vertical="center"/>
    </xf>
    <xf numFmtId="0" fontId="0" fillId="26" borderId="15" xfId="0" applyFill="1" applyBorder="1" applyAlignment="1">
      <alignment horizontal="center" vertical="center"/>
    </xf>
    <xf numFmtId="0" fontId="0" fillId="0" borderId="12" xfId="0" applyBorder="1" applyAlignment="1">
      <alignment horizontal="center" vertical="center" wrapText="1"/>
    </xf>
    <xf numFmtId="164" fontId="0" fillId="0" borderId="13" xfId="0" applyNumberFormat="1" applyBorder="1" applyAlignment="1">
      <alignment horizontal="center" vertical="center"/>
    </xf>
    <xf numFmtId="0" fontId="0" fillId="22" borderId="13" xfId="0" applyFill="1" applyBorder="1" applyAlignment="1">
      <alignment horizontal="center" vertical="center"/>
    </xf>
    <xf numFmtId="0" fontId="0" fillId="23" borderId="13" xfId="0" applyFill="1" applyBorder="1" applyAlignment="1">
      <alignment horizontal="center" vertical="center"/>
    </xf>
    <xf numFmtId="0" fontId="0" fillId="26" borderId="13" xfId="0" applyFill="1" applyBorder="1" applyAlignment="1">
      <alignment horizontal="center" vertical="center"/>
    </xf>
    <xf numFmtId="0" fontId="7" fillId="0" borderId="0" xfId="2" applyFill="1" applyAlignment="1" applyProtection="1">
      <alignment horizontal="center" vertical="center" wrapText="1"/>
      <protection locked="0"/>
    </xf>
    <xf numFmtId="0" fontId="7" fillId="0" borderId="0" xfId="2" applyFill="1" applyAlignment="1" applyProtection="1">
      <alignment horizontal="center" vertical="center" textRotation="90" wrapText="1"/>
      <protection locked="0"/>
    </xf>
    <xf numFmtId="14" fontId="12" fillId="0" borderId="0" xfId="2" applyNumberFormat="1" applyFont="1" applyFill="1" applyAlignment="1" applyProtection="1">
      <alignment horizontal="center" vertical="center" textRotation="90" wrapText="1"/>
      <protection locked="0"/>
    </xf>
    <xf numFmtId="0" fontId="7" fillId="0" borderId="0" xfId="2" applyFill="1" applyAlignment="1" applyProtection="1">
      <alignment horizontal="left" vertical="center" wrapText="1"/>
      <protection locked="0"/>
    </xf>
    <xf numFmtId="0" fontId="7" fillId="0" borderId="0" xfId="2" applyFill="1" applyAlignment="1" applyProtection="1">
      <alignment horizontal="left" vertical="top" wrapText="1"/>
      <protection locked="0"/>
    </xf>
    <xf numFmtId="0" fontId="7" fillId="0" borderId="0" xfId="2" applyFill="1" applyAlignment="1" applyProtection="1">
      <alignment horizontal="center" vertical="top" wrapText="1"/>
      <protection locked="0"/>
    </xf>
    <xf numFmtId="14" fontId="13" fillId="0" borderId="0" xfId="0" applyNumberFormat="1" applyFont="1" applyAlignment="1" applyProtection="1">
      <alignment horizontal="center" vertical="center" textRotation="90"/>
      <protection locked="0"/>
    </xf>
    <xf numFmtId="0" fontId="0" fillId="0" borderId="0" xfId="0" applyAlignment="1" applyProtection="1">
      <alignment vertical="top" wrapText="1"/>
      <protection locked="0"/>
    </xf>
    <xf numFmtId="0" fontId="0" fillId="0" borderId="0" xfId="0" applyAlignment="1" applyProtection="1">
      <alignment vertical="top"/>
      <protection locked="0"/>
    </xf>
    <xf numFmtId="0" fontId="1" fillId="0" borderId="0" xfId="0" applyFont="1" applyAlignment="1" applyProtection="1">
      <alignment horizontal="center" vertical="center" textRotation="90" wrapText="1"/>
      <protection locked="0"/>
    </xf>
    <xf numFmtId="0" fontId="1" fillId="0" borderId="0" xfId="0" applyFont="1" applyAlignment="1" applyProtection="1">
      <alignment horizontal="center" vertical="center" wrapText="1"/>
      <protection locked="0"/>
    </xf>
    <xf numFmtId="14" fontId="11" fillId="0" borderId="0" xfId="0" applyNumberFormat="1" applyFont="1" applyAlignment="1" applyProtection="1">
      <alignment horizontal="center" vertical="center" textRotation="90" wrapText="1"/>
      <protection locked="0"/>
    </xf>
    <xf numFmtId="0" fontId="4" fillId="0" borderId="0" xfId="0" applyFont="1" applyAlignment="1" applyProtection="1">
      <alignment horizontal="center" vertical="center" wrapText="1"/>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top" wrapText="1"/>
      <protection locked="0"/>
    </xf>
    <xf numFmtId="0" fontId="1" fillId="0" borderId="0" xfId="0" applyFont="1" applyAlignment="1" applyProtection="1">
      <alignment vertical="center" wrapText="1"/>
      <protection locked="0"/>
    </xf>
    <xf numFmtId="0" fontId="1" fillId="2" borderId="16" xfId="1" applyFill="1" applyBorder="1" applyAlignment="1" applyProtection="1">
      <alignment horizontal="center" vertical="center" wrapText="1"/>
      <protection locked="0"/>
    </xf>
    <xf numFmtId="0" fontId="2" fillId="2" borderId="16" xfId="1" applyFont="1" applyFill="1" applyBorder="1" applyAlignment="1" applyProtection="1">
      <alignment horizontal="center" vertical="center" wrapText="1"/>
      <protection locked="0"/>
    </xf>
    <xf numFmtId="0" fontId="2" fillId="15" borderId="16" xfId="1" applyFont="1" applyFill="1" applyBorder="1" applyAlignment="1" applyProtection="1">
      <alignment horizontal="center" vertical="center" wrapText="1"/>
      <protection locked="0"/>
    </xf>
    <xf numFmtId="0" fontId="2" fillId="9" borderId="16" xfId="0" applyFont="1" applyFill="1" applyBorder="1" applyAlignment="1" applyProtection="1">
      <alignment horizontal="center" vertical="center" wrapText="1"/>
      <protection locked="0"/>
    </xf>
    <xf numFmtId="0" fontId="1" fillId="10" borderId="16" xfId="1" applyFill="1" applyBorder="1" applyAlignment="1" applyProtection="1">
      <alignment horizontal="center" vertical="center" wrapText="1"/>
      <protection locked="0"/>
    </xf>
    <xf numFmtId="0" fontId="2" fillId="10" borderId="16" xfId="1" applyFont="1" applyFill="1" applyBorder="1" applyAlignment="1" applyProtection="1">
      <alignment horizontal="center" vertical="center" wrapText="1"/>
      <protection locked="0"/>
    </xf>
    <xf numFmtId="0" fontId="2" fillId="12" borderId="16" xfId="0" applyFont="1" applyFill="1" applyBorder="1" applyAlignment="1" applyProtection="1">
      <alignment horizontal="center" vertical="center" wrapText="1"/>
      <protection locked="0"/>
    </xf>
    <xf numFmtId="0" fontId="2" fillId="13" borderId="16" xfId="0" applyFont="1" applyFill="1" applyBorder="1" applyAlignment="1" applyProtection="1">
      <alignment horizontal="center" vertical="center" wrapText="1"/>
      <protection locked="0"/>
    </xf>
    <xf numFmtId="0" fontId="20" fillId="0" borderId="32" xfId="2" applyFont="1" applyFill="1" applyBorder="1" applyAlignment="1" applyProtection="1">
      <alignment horizontal="left" vertical="center" wrapText="1"/>
      <protection locked="0"/>
    </xf>
    <xf numFmtId="0" fontId="17" fillId="0" borderId="35" xfId="2" applyFont="1" applyFill="1" applyBorder="1" applyAlignment="1" applyProtection="1">
      <alignment vertical="center" wrapText="1"/>
      <protection locked="0"/>
    </xf>
    <xf numFmtId="0" fontId="0" fillId="0" borderId="0" xfId="0" applyAlignment="1" applyProtection="1">
      <alignment vertical="center" wrapText="1"/>
      <protection locked="0"/>
    </xf>
    <xf numFmtId="0" fontId="14" fillId="13" borderId="15" xfId="0" applyFont="1" applyFill="1" applyBorder="1" applyAlignment="1" applyProtection="1">
      <alignment horizontal="center" vertical="center" wrapText="1"/>
      <protection locked="0"/>
    </xf>
    <xf numFmtId="0" fontId="20" fillId="0" borderId="34" xfId="2" applyFont="1" applyFill="1" applyBorder="1" applyAlignment="1" applyProtection="1">
      <alignment horizontal="left" vertical="center" wrapText="1"/>
      <protection locked="0"/>
    </xf>
    <xf numFmtId="0" fontId="17" fillId="3" borderId="34" xfId="2" applyFont="1" applyFill="1" applyBorder="1" applyAlignment="1" applyProtection="1">
      <alignment horizontal="left" vertical="center" wrapText="1"/>
      <protection locked="0"/>
    </xf>
    <xf numFmtId="0" fontId="17" fillId="3" borderId="12" xfId="2" applyFont="1" applyFill="1" applyBorder="1" applyAlignment="1" applyProtection="1">
      <alignment horizontal="left" vertical="center" wrapText="1"/>
      <protection locked="0"/>
    </xf>
    <xf numFmtId="0" fontId="22" fillId="17" borderId="19" xfId="0" applyFont="1" applyFill="1" applyBorder="1" applyAlignment="1" applyProtection="1">
      <alignment vertical="center" wrapText="1"/>
      <protection locked="0"/>
    </xf>
    <xf numFmtId="0" fontId="22" fillId="17" borderId="2" xfId="0" applyFont="1" applyFill="1" applyBorder="1" applyAlignment="1" applyProtection="1">
      <alignment vertical="center" wrapText="1"/>
      <protection locked="0"/>
    </xf>
    <xf numFmtId="0" fontId="0" fillId="28" borderId="15" xfId="0" applyFill="1" applyBorder="1" applyAlignment="1">
      <alignment horizontal="center" vertical="center"/>
    </xf>
    <xf numFmtId="14" fontId="13" fillId="28" borderId="15" xfId="0" applyNumberFormat="1" applyFont="1" applyFill="1" applyBorder="1" applyAlignment="1">
      <alignment horizontal="center" vertical="center" textRotation="90"/>
    </xf>
    <xf numFmtId="0" fontId="0" fillId="28" borderId="15" xfId="0" applyFill="1" applyBorder="1" applyAlignment="1">
      <alignment vertical="center" wrapText="1"/>
    </xf>
    <xf numFmtId="0" fontId="0" fillId="28" borderId="15" xfId="0" applyFill="1" applyBorder="1" applyAlignment="1">
      <alignment horizontal="center" vertical="center" wrapText="1"/>
    </xf>
    <xf numFmtId="0" fontId="0" fillId="28" borderId="15" xfId="0" applyFill="1" applyBorder="1" applyAlignment="1">
      <alignment vertical="top" wrapText="1"/>
    </xf>
    <xf numFmtId="0" fontId="0" fillId="29" borderId="15" xfId="0" applyFill="1" applyBorder="1" applyAlignment="1">
      <alignment horizontal="center" vertical="center"/>
    </xf>
    <xf numFmtId="14" fontId="13" fillId="29" borderId="15" xfId="0" applyNumberFormat="1" applyFont="1" applyFill="1" applyBorder="1" applyAlignment="1">
      <alignment horizontal="center" vertical="center" textRotation="90"/>
    </xf>
    <xf numFmtId="0" fontId="0" fillId="29" borderId="15" xfId="0" applyFill="1" applyBorder="1" applyAlignment="1">
      <alignment vertical="center" wrapText="1"/>
    </xf>
    <xf numFmtId="0" fontId="0" fillId="29" borderId="15" xfId="0" applyFill="1" applyBorder="1" applyAlignment="1">
      <alignment horizontal="center" vertical="center" wrapText="1"/>
    </xf>
    <xf numFmtId="0" fontId="0" fillId="29" borderId="15" xfId="0" applyFill="1" applyBorder="1" applyAlignment="1">
      <alignment vertical="top" wrapText="1"/>
    </xf>
    <xf numFmtId="0" fontId="0" fillId="14" borderId="15" xfId="0" applyFill="1" applyBorder="1" applyAlignment="1">
      <alignment horizontal="center" vertical="center"/>
    </xf>
    <xf numFmtId="14" fontId="13" fillId="14" borderId="15" xfId="0" applyNumberFormat="1" applyFont="1" applyFill="1" applyBorder="1" applyAlignment="1">
      <alignment horizontal="center" vertical="center" textRotation="90"/>
    </xf>
    <xf numFmtId="0" fontId="0" fillId="14" borderId="15" xfId="0" applyFill="1" applyBorder="1" applyAlignment="1">
      <alignment vertical="center" wrapText="1"/>
    </xf>
    <xf numFmtId="0" fontId="0" fillId="14" borderId="15" xfId="0" applyFill="1" applyBorder="1" applyAlignment="1">
      <alignment horizontal="center" vertical="center" wrapText="1"/>
    </xf>
    <xf numFmtId="0" fontId="0" fillId="14" borderId="15" xfId="0" applyFill="1" applyBorder="1" applyAlignment="1">
      <alignment vertical="top" wrapText="1"/>
    </xf>
    <xf numFmtId="0" fontId="0" fillId="30" borderId="15" xfId="0" applyFill="1" applyBorder="1" applyAlignment="1">
      <alignment horizontal="center" vertical="center"/>
    </xf>
    <xf numFmtId="14" fontId="13" fillId="30" borderId="15" xfId="0" applyNumberFormat="1" applyFont="1" applyFill="1" applyBorder="1" applyAlignment="1">
      <alignment horizontal="center" vertical="center" textRotation="90"/>
    </xf>
    <xf numFmtId="0" fontId="0" fillId="30" borderId="15" xfId="0" applyFill="1" applyBorder="1" applyAlignment="1">
      <alignment vertical="center" wrapText="1"/>
    </xf>
    <xf numFmtId="0" fontId="0" fillId="30" borderId="15" xfId="0" applyFill="1" applyBorder="1" applyAlignment="1">
      <alignment horizontal="center" vertical="center" wrapText="1"/>
    </xf>
    <xf numFmtId="0" fontId="0" fillId="30" borderId="15" xfId="0" applyFill="1" applyBorder="1" applyAlignment="1">
      <alignment vertical="top" wrapText="1"/>
    </xf>
    <xf numFmtId="0" fontId="0" fillId="31" borderId="15" xfId="0" applyFill="1" applyBorder="1" applyAlignment="1">
      <alignment horizontal="center" vertical="center"/>
    </xf>
    <xf numFmtId="14" fontId="13" fillId="31" borderId="15" xfId="0" applyNumberFormat="1" applyFont="1" applyFill="1" applyBorder="1" applyAlignment="1">
      <alignment horizontal="center" vertical="center" textRotation="90"/>
    </xf>
    <xf numFmtId="0" fontId="0" fillId="31" borderId="15" xfId="0" applyFill="1" applyBorder="1" applyAlignment="1">
      <alignment vertical="center" wrapText="1"/>
    </xf>
    <xf numFmtId="0" fontId="0" fillId="31" borderId="15" xfId="0" applyFill="1" applyBorder="1" applyAlignment="1">
      <alignment horizontal="center" vertical="center" wrapText="1"/>
    </xf>
    <xf numFmtId="0" fontId="0" fillId="31" borderId="15" xfId="0" applyFill="1" applyBorder="1" applyAlignment="1">
      <alignment vertical="top" wrapText="1"/>
    </xf>
    <xf numFmtId="0" fontId="0" fillId="32" borderId="15" xfId="0" applyFill="1" applyBorder="1" applyAlignment="1">
      <alignment horizontal="center" vertical="center"/>
    </xf>
    <xf numFmtId="14" fontId="13" fillId="32" borderId="15" xfId="0" applyNumberFormat="1" applyFont="1" applyFill="1" applyBorder="1" applyAlignment="1">
      <alignment horizontal="center" vertical="center" textRotation="90"/>
    </xf>
    <xf numFmtId="0" fontId="0" fillId="32" borderId="15" xfId="0" applyFill="1" applyBorder="1" applyAlignment="1">
      <alignment vertical="center" wrapText="1"/>
    </xf>
    <xf numFmtId="0" fontId="0" fillId="32" borderId="15" xfId="0" applyFill="1" applyBorder="1" applyAlignment="1">
      <alignment horizontal="center" vertical="center" wrapText="1"/>
    </xf>
    <xf numFmtId="0" fontId="0" fillId="32" borderId="15" xfId="0" applyFill="1" applyBorder="1" applyAlignment="1">
      <alignment vertical="top" wrapText="1"/>
    </xf>
    <xf numFmtId="0" fontId="0" fillId="5" borderId="15" xfId="0" applyFill="1" applyBorder="1" applyAlignment="1">
      <alignment horizontal="center" vertical="center"/>
    </xf>
    <xf numFmtId="14" fontId="13" fillId="5" borderId="15" xfId="0" applyNumberFormat="1" applyFont="1" applyFill="1" applyBorder="1" applyAlignment="1">
      <alignment horizontal="center" vertical="center" textRotation="90"/>
    </xf>
    <xf numFmtId="0" fontId="0" fillId="5" borderId="15" xfId="0" applyFill="1" applyBorder="1" applyAlignment="1">
      <alignment vertical="center" wrapText="1"/>
    </xf>
    <xf numFmtId="0" fontId="0" fillId="5" borderId="15" xfId="0" applyFill="1" applyBorder="1" applyAlignment="1">
      <alignment horizontal="center" vertical="center" wrapText="1"/>
    </xf>
    <xf numFmtId="0" fontId="0" fillId="5" borderId="15" xfId="0" applyFill="1" applyBorder="1" applyAlignment="1">
      <alignment vertical="top" wrapText="1"/>
    </xf>
    <xf numFmtId="0" fontId="0" fillId="33" borderId="15" xfId="0" applyFill="1" applyBorder="1" applyAlignment="1">
      <alignment horizontal="center" vertical="center"/>
    </xf>
    <xf numFmtId="14" fontId="13" fillId="33" borderId="15" xfId="0" applyNumberFormat="1" applyFont="1" applyFill="1" applyBorder="1" applyAlignment="1">
      <alignment horizontal="center" vertical="center" textRotation="90"/>
    </xf>
    <xf numFmtId="0" fontId="0" fillId="33" borderId="15" xfId="0" applyFill="1" applyBorder="1" applyAlignment="1">
      <alignment vertical="center" wrapText="1"/>
    </xf>
    <xf numFmtId="0" fontId="0" fillId="33" borderId="15" xfId="0" applyFill="1" applyBorder="1" applyAlignment="1">
      <alignment horizontal="center" vertical="center" wrapText="1"/>
    </xf>
    <xf numFmtId="0" fontId="0" fillId="33" borderId="15" xfId="0" applyFill="1" applyBorder="1" applyAlignment="1">
      <alignment vertical="top" wrapText="1"/>
    </xf>
    <xf numFmtId="0" fontId="0" fillId="24" borderId="15" xfId="0" applyFill="1" applyBorder="1" applyAlignment="1">
      <alignment horizontal="center" vertical="center"/>
    </xf>
    <xf numFmtId="14" fontId="13" fillId="24" borderId="15" xfId="0" applyNumberFormat="1" applyFont="1" applyFill="1" applyBorder="1" applyAlignment="1">
      <alignment horizontal="center" vertical="center" textRotation="90"/>
    </xf>
    <xf numFmtId="0" fontId="0" fillId="24" borderId="15" xfId="0" applyFill="1" applyBorder="1" applyAlignment="1">
      <alignment vertical="center" wrapText="1"/>
    </xf>
    <xf numFmtId="0" fontId="0" fillId="24" borderId="15" xfId="0" applyFill="1" applyBorder="1" applyAlignment="1">
      <alignment horizontal="center" vertical="center" wrapText="1"/>
    </xf>
    <xf numFmtId="0" fontId="0" fillId="24" borderId="15" xfId="0" applyFill="1" applyBorder="1" applyAlignment="1">
      <alignment vertical="top" wrapText="1"/>
    </xf>
    <xf numFmtId="0" fontId="0" fillId="9" borderId="15" xfId="0" applyFill="1" applyBorder="1" applyAlignment="1">
      <alignment horizontal="center" vertical="center"/>
    </xf>
    <xf numFmtId="14" fontId="13" fillId="9" borderId="15" xfId="0" applyNumberFormat="1" applyFont="1" applyFill="1" applyBorder="1" applyAlignment="1">
      <alignment horizontal="center" vertical="center" textRotation="90"/>
    </xf>
    <xf numFmtId="0" fontId="0" fillId="9" borderId="15" xfId="0" applyFill="1" applyBorder="1" applyAlignment="1">
      <alignment vertical="center" wrapText="1"/>
    </xf>
    <xf numFmtId="0" fontId="0" fillId="9" borderId="15" xfId="0" applyFill="1" applyBorder="1" applyAlignment="1">
      <alignment horizontal="center" vertical="center" wrapText="1"/>
    </xf>
    <xf numFmtId="0" fontId="0" fillId="9" borderId="15" xfId="0" applyFill="1" applyBorder="1" applyAlignment="1">
      <alignment vertical="top" wrapText="1"/>
    </xf>
    <xf numFmtId="0" fontId="0" fillId="34" borderId="15" xfId="0" applyFill="1" applyBorder="1" applyAlignment="1">
      <alignment horizontal="center" vertical="center"/>
    </xf>
    <xf numFmtId="14" fontId="13" fillId="34" borderId="15" xfId="0" applyNumberFormat="1" applyFont="1" applyFill="1" applyBorder="1" applyAlignment="1">
      <alignment horizontal="center" vertical="center" textRotation="90"/>
    </xf>
    <xf numFmtId="0" fontId="0" fillId="34" borderId="15" xfId="0" applyFill="1" applyBorder="1" applyAlignment="1">
      <alignment vertical="center" wrapText="1"/>
    </xf>
    <xf numFmtId="0" fontId="0" fillId="34" borderId="15" xfId="0" applyFill="1" applyBorder="1" applyAlignment="1">
      <alignment horizontal="center" vertical="center" wrapText="1"/>
    </xf>
    <xf numFmtId="0" fontId="0" fillId="34" borderId="15" xfId="0" applyFill="1" applyBorder="1" applyAlignment="1">
      <alignment vertical="top" wrapText="1"/>
    </xf>
    <xf numFmtId="0" fontId="0" fillId="11" borderId="15" xfId="0" applyFill="1" applyBorder="1" applyAlignment="1">
      <alignment horizontal="center" vertical="center"/>
    </xf>
    <xf numFmtId="14" fontId="13" fillId="11" borderId="15" xfId="0" applyNumberFormat="1" applyFont="1" applyFill="1" applyBorder="1" applyAlignment="1">
      <alignment horizontal="center" vertical="center" textRotation="90"/>
    </xf>
    <xf numFmtId="0" fontId="0" fillId="11" borderId="15" xfId="0" applyFill="1" applyBorder="1" applyAlignment="1">
      <alignment vertical="center" wrapText="1"/>
    </xf>
    <xf numFmtId="0" fontId="0" fillId="11" borderId="15" xfId="0" applyFill="1" applyBorder="1" applyAlignment="1">
      <alignment horizontal="center" vertical="center" wrapText="1"/>
    </xf>
    <xf numFmtId="0" fontId="0" fillId="11" borderId="15" xfId="0" applyFill="1" applyBorder="1" applyAlignment="1">
      <alignment vertical="top" wrapText="1"/>
    </xf>
    <xf numFmtId="0" fontId="0" fillId="7" borderId="15" xfId="0" applyFill="1" applyBorder="1" applyAlignment="1">
      <alignment horizontal="center" vertical="center"/>
    </xf>
    <xf numFmtId="14" fontId="13" fillId="7" borderId="15" xfId="0" applyNumberFormat="1" applyFont="1" applyFill="1" applyBorder="1" applyAlignment="1">
      <alignment horizontal="center" vertical="center" textRotation="90"/>
    </xf>
    <xf numFmtId="0" fontId="0" fillId="7" borderId="15" xfId="0" applyFill="1" applyBorder="1" applyAlignment="1">
      <alignment vertical="center" wrapText="1"/>
    </xf>
    <xf numFmtId="0" fontId="0" fillId="7" borderId="15" xfId="0" applyFill="1" applyBorder="1" applyAlignment="1">
      <alignment horizontal="center" vertical="center" wrapText="1"/>
    </xf>
    <xf numFmtId="0" fontId="0" fillId="7" borderId="15" xfId="0" applyFill="1" applyBorder="1" applyAlignment="1">
      <alignment vertical="top" wrapText="1"/>
    </xf>
    <xf numFmtId="0" fontId="0" fillId="6" borderId="15" xfId="0" applyFill="1" applyBorder="1" applyAlignment="1">
      <alignment horizontal="center" vertical="center"/>
    </xf>
    <xf numFmtId="14" fontId="13" fillId="6" borderId="15" xfId="0" applyNumberFormat="1" applyFont="1" applyFill="1" applyBorder="1" applyAlignment="1">
      <alignment horizontal="center" vertical="center" textRotation="90"/>
    </xf>
    <xf numFmtId="0" fontId="0" fillId="6" borderId="15" xfId="0" applyFill="1" applyBorder="1" applyAlignment="1">
      <alignment vertical="center" wrapText="1"/>
    </xf>
    <xf numFmtId="0" fontId="0" fillId="6" borderId="15" xfId="0" applyFill="1" applyBorder="1" applyAlignment="1">
      <alignment horizontal="center" vertical="center" wrapText="1"/>
    </xf>
    <xf numFmtId="0" fontId="0" fillId="6" borderId="15" xfId="0" applyFill="1" applyBorder="1" applyAlignment="1">
      <alignment vertical="top" wrapText="1"/>
    </xf>
    <xf numFmtId="0" fontId="0" fillId="18" borderId="15" xfId="0" applyFill="1" applyBorder="1" applyAlignment="1">
      <alignment horizontal="center" vertical="center"/>
    </xf>
    <xf numFmtId="14" fontId="13" fillId="18" borderId="15" xfId="0" applyNumberFormat="1" applyFont="1" applyFill="1" applyBorder="1" applyAlignment="1">
      <alignment horizontal="center" vertical="center" textRotation="90"/>
    </xf>
    <xf numFmtId="0" fontId="0" fillId="18" borderId="15" xfId="0" applyFill="1" applyBorder="1" applyAlignment="1">
      <alignment vertical="center" wrapText="1"/>
    </xf>
    <xf numFmtId="0" fontId="0" fillId="18" borderId="15" xfId="0" applyFill="1" applyBorder="1" applyAlignment="1">
      <alignment horizontal="center" vertical="center" wrapText="1"/>
    </xf>
    <xf numFmtId="0" fontId="0" fillId="18" borderId="15" xfId="0" applyFill="1" applyBorder="1" applyAlignment="1">
      <alignment vertical="top" wrapText="1"/>
    </xf>
    <xf numFmtId="14" fontId="13" fillId="3" borderId="15" xfId="0" applyNumberFormat="1" applyFont="1" applyFill="1" applyBorder="1" applyAlignment="1">
      <alignment horizontal="center" vertical="center" textRotation="90"/>
    </xf>
    <xf numFmtId="0" fontId="0" fillId="3" borderId="15" xfId="0" applyFill="1" applyBorder="1" applyAlignment="1">
      <alignment vertical="center" wrapText="1"/>
    </xf>
    <xf numFmtId="0" fontId="0" fillId="3" borderId="15" xfId="0" applyFill="1" applyBorder="1" applyAlignment="1">
      <alignment horizontal="center" vertical="center" wrapText="1"/>
    </xf>
    <xf numFmtId="0" fontId="0" fillId="3" borderId="15" xfId="0" applyFill="1" applyBorder="1" applyAlignment="1">
      <alignment vertical="top" wrapText="1"/>
    </xf>
    <xf numFmtId="0" fontId="0" fillId="16" borderId="15" xfId="0" applyFill="1" applyBorder="1" applyAlignment="1">
      <alignment horizontal="center" vertical="center"/>
    </xf>
    <xf numFmtId="14" fontId="13" fillId="16" borderId="15" xfId="0" applyNumberFormat="1" applyFont="1" applyFill="1" applyBorder="1" applyAlignment="1">
      <alignment horizontal="center" vertical="center" textRotation="90"/>
    </xf>
    <xf numFmtId="0" fontId="0" fillId="16" borderId="15" xfId="0" applyFill="1" applyBorder="1" applyAlignment="1">
      <alignment vertical="center" wrapText="1"/>
    </xf>
    <xf numFmtId="0" fontId="0" fillId="16" borderId="15" xfId="0" applyFill="1" applyBorder="1" applyAlignment="1">
      <alignment horizontal="center" vertical="center" wrapText="1"/>
    </xf>
    <xf numFmtId="0" fontId="0" fillId="16" borderId="15" xfId="0" applyFill="1" applyBorder="1" applyAlignment="1">
      <alignment vertical="top" wrapText="1"/>
    </xf>
    <xf numFmtId="0" fontId="0" fillId="35" borderId="15" xfId="0" applyFill="1" applyBorder="1" applyAlignment="1">
      <alignment horizontal="center" vertical="center"/>
    </xf>
    <xf numFmtId="14" fontId="13" fillId="35" borderId="15" xfId="0" applyNumberFormat="1" applyFont="1" applyFill="1" applyBorder="1" applyAlignment="1">
      <alignment horizontal="center" vertical="center" textRotation="90"/>
    </xf>
    <xf numFmtId="0" fontId="0" fillId="35" borderId="15" xfId="0" applyFill="1" applyBorder="1" applyAlignment="1">
      <alignment vertical="center" wrapText="1"/>
    </xf>
    <xf numFmtId="0" fontId="0" fillId="35" borderId="15" xfId="0" applyFill="1" applyBorder="1" applyAlignment="1">
      <alignment horizontal="center" vertical="center" wrapText="1"/>
    </xf>
    <xf numFmtId="0" fontId="0" fillId="35" borderId="15" xfId="0" applyFill="1" applyBorder="1" applyAlignment="1">
      <alignment vertical="top" wrapText="1"/>
    </xf>
    <xf numFmtId="0" fontId="2" fillId="0" borderId="16" xfId="1" applyFont="1" applyBorder="1" applyAlignment="1">
      <alignment horizontal="center" vertical="center" wrapText="1"/>
    </xf>
    <xf numFmtId="0" fontId="1" fillId="0" borderId="16" xfId="0" applyFont="1" applyBorder="1" applyAlignment="1">
      <alignment horizontal="center" vertical="center" wrapText="1"/>
    </xf>
    <xf numFmtId="0" fontId="11" fillId="0" borderId="15" xfId="0" applyFont="1" applyBorder="1" applyAlignment="1">
      <alignment horizontal="left" vertical="center" wrapText="1"/>
    </xf>
    <xf numFmtId="0" fontId="0" fillId="0" borderId="47"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1"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12" xfId="0" applyBorder="1" applyAlignment="1" applyProtection="1">
      <alignment horizontal="center" vertical="center" wrapText="1"/>
      <protection locked="0"/>
    </xf>
    <xf numFmtId="0" fontId="30" fillId="0" borderId="53" xfId="0" applyFont="1" applyBorder="1" applyAlignment="1">
      <alignment horizontal="justify" vertical="center" wrapText="1"/>
    </xf>
    <xf numFmtId="0" fontId="30" fillId="0" borderId="54" xfId="0" applyFont="1" applyBorder="1" applyAlignment="1">
      <alignment horizontal="center" vertical="center" wrapText="1"/>
    </xf>
    <xf numFmtId="0" fontId="33" fillId="0" borderId="34" xfId="0" applyFont="1" applyBorder="1" applyAlignment="1" applyProtection="1">
      <alignment horizontal="center" vertical="center"/>
      <protection locked="0"/>
    </xf>
    <xf numFmtId="0" fontId="33" fillId="0" borderId="15" xfId="0" applyFont="1" applyBorder="1" applyAlignment="1" applyProtection="1">
      <alignment horizontal="center" vertical="center"/>
      <protection locked="0"/>
    </xf>
    <xf numFmtId="10" fontId="33" fillId="0" borderId="35" xfId="0" applyNumberFormat="1" applyFont="1" applyBorder="1" applyAlignment="1" applyProtection="1">
      <alignment horizontal="center" vertical="center" wrapText="1"/>
      <protection locked="0"/>
    </xf>
    <xf numFmtId="0" fontId="32" fillId="0" borderId="0" xfId="0" applyFont="1" applyAlignment="1">
      <alignment wrapText="1"/>
    </xf>
    <xf numFmtId="0" fontId="31" fillId="0" borderId="0" xfId="0" applyFont="1" applyAlignment="1">
      <alignment horizontal="justify" vertical="center" wrapText="1"/>
    </xf>
    <xf numFmtId="0" fontId="31" fillId="0" borderId="15" xfId="0" applyFont="1" applyBorder="1" applyAlignment="1">
      <alignment horizontal="center" vertical="center" wrapText="1"/>
    </xf>
    <xf numFmtId="0" fontId="34" fillId="0" borderId="18" xfId="0" applyFont="1" applyBorder="1" applyAlignment="1" applyProtection="1">
      <alignment horizontal="center" vertical="center" wrapText="1"/>
      <protection locked="0"/>
    </xf>
    <xf numFmtId="0" fontId="22" fillId="17" borderId="4" xfId="0" applyFont="1" applyFill="1" applyBorder="1" applyAlignment="1" applyProtection="1">
      <alignment vertical="center" wrapText="1"/>
      <protection locked="0"/>
    </xf>
    <xf numFmtId="0" fontId="22" fillId="17" borderId="45" xfId="0" applyFont="1" applyFill="1" applyBorder="1" applyAlignment="1" applyProtection="1">
      <alignment vertical="center" wrapText="1"/>
      <protection locked="0"/>
    </xf>
    <xf numFmtId="0" fontId="21" fillId="17" borderId="20" xfId="0" applyFont="1" applyFill="1" applyBorder="1" applyProtection="1">
      <protection locked="0"/>
    </xf>
    <xf numFmtId="0" fontId="21" fillId="17" borderId="19" xfId="0" applyFont="1" applyFill="1" applyBorder="1" applyProtection="1">
      <protection locked="0"/>
    </xf>
    <xf numFmtId="0" fontId="21" fillId="17" borderId="42" xfId="0" applyFont="1" applyFill="1" applyBorder="1" applyProtection="1">
      <protection locked="0"/>
    </xf>
    <xf numFmtId="0" fontId="21" fillId="17" borderId="37" xfId="0" applyFont="1" applyFill="1" applyBorder="1" applyProtection="1">
      <protection locked="0"/>
    </xf>
    <xf numFmtId="0" fontId="21" fillId="17" borderId="44" xfId="0" applyFont="1" applyFill="1" applyBorder="1" applyProtection="1">
      <protection locked="0"/>
    </xf>
    <xf numFmtId="0" fontId="21" fillId="17" borderId="0" xfId="0" applyFont="1" applyFill="1" applyProtection="1">
      <protection locked="0"/>
    </xf>
    <xf numFmtId="0" fontId="0" fillId="37" borderId="18" xfId="0" applyFill="1" applyBorder="1" applyAlignment="1" applyProtection="1">
      <alignment horizontal="center" vertical="center"/>
      <protection locked="0"/>
    </xf>
    <xf numFmtId="0" fontId="31" fillId="0" borderId="47" xfId="0" applyFont="1" applyBorder="1" applyAlignment="1" applyProtection="1">
      <alignment horizontal="left" vertical="top" wrapText="1"/>
      <protection locked="0"/>
    </xf>
    <xf numFmtId="0" fontId="31" fillId="0" borderId="31" xfId="0" applyFont="1" applyBorder="1" applyAlignment="1" applyProtection="1">
      <alignment horizontal="left" vertical="top" wrapText="1"/>
      <protection locked="0"/>
    </xf>
    <xf numFmtId="0" fontId="31" fillId="0" borderId="30" xfId="0" applyFont="1" applyBorder="1" applyAlignment="1" applyProtection="1">
      <alignment horizontal="left" vertical="top" wrapText="1"/>
      <protection locked="0"/>
    </xf>
    <xf numFmtId="0" fontId="31" fillId="0" borderId="47" xfId="0" applyFont="1" applyBorder="1" applyAlignment="1">
      <alignment horizontal="left" vertical="top" wrapText="1"/>
    </xf>
    <xf numFmtId="0" fontId="31" fillId="0" borderId="33" xfId="0" applyFont="1" applyBorder="1" applyAlignment="1">
      <alignment horizontal="left" vertical="top" wrapText="1"/>
    </xf>
    <xf numFmtId="0" fontId="31" fillId="0" borderId="0" xfId="0" applyFont="1" applyAlignment="1">
      <alignment horizontal="left" vertical="top" wrapText="1"/>
    </xf>
    <xf numFmtId="0" fontId="33" fillId="0" borderId="7"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10" fontId="33" fillId="0" borderId="8" xfId="0" applyNumberFormat="1" applyFont="1" applyBorder="1" applyAlignment="1" applyProtection="1">
      <alignment horizontal="center" vertical="center" wrapText="1"/>
      <protection locked="0"/>
    </xf>
    <xf numFmtId="0" fontId="33" fillId="0" borderId="12"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10" fontId="33" fillId="0" borderId="14" xfId="0" applyNumberFormat="1" applyFont="1" applyBorder="1" applyAlignment="1" applyProtection="1">
      <alignment horizontal="center" vertical="center" wrapText="1"/>
      <protection locked="0"/>
    </xf>
    <xf numFmtId="0" fontId="0" fillId="0" borderId="31" xfId="0" applyBorder="1" applyAlignment="1" applyProtection="1">
      <alignment wrapText="1"/>
      <protection locked="0"/>
    </xf>
    <xf numFmtId="0" fontId="0" fillId="0" borderId="55"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1" xfId="0" applyBorder="1" applyAlignment="1" applyProtection="1">
      <alignment horizontal="justify" vertical="center" wrapText="1"/>
      <protection locked="0"/>
    </xf>
    <xf numFmtId="0" fontId="0" fillId="0" borderId="47" xfId="0" applyBorder="1" applyAlignment="1" applyProtection="1">
      <alignment vertical="top" wrapText="1"/>
      <protection locked="0"/>
    </xf>
    <xf numFmtId="0" fontId="0" fillId="0" borderId="31" xfId="0" applyBorder="1" applyAlignment="1">
      <alignment horizontal="justify" vertical="top" wrapText="1"/>
    </xf>
    <xf numFmtId="0" fontId="31" fillId="0" borderId="31" xfId="0" applyFont="1" applyBorder="1" applyAlignment="1" applyProtection="1">
      <alignment horizontal="left" vertical="center" wrapText="1"/>
      <protection locked="0"/>
    </xf>
    <xf numFmtId="0" fontId="39" fillId="0" borderId="15" xfId="2" applyFont="1" applyFill="1" applyBorder="1" applyAlignment="1" applyProtection="1">
      <alignment horizontal="left" vertical="center" wrapText="1"/>
      <protection locked="0"/>
    </xf>
    <xf numFmtId="0" fontId="39" fillId="0" borderId="15" xfId="2" applyFont="1" applyFill="1" applyBorder="1" applyAlignment="1" applyProtection="1">
      <alignment horizontal="justify" vertical="center" wrapText="1"/>
    </xf>
    <xf numFmtId="0" fontId="39" fillId="0" borderId="0" xfId="2" applyFont="1" applyFill="1" applyAlignment="1" applyProtection="1">
      <alignment horizontal="justify" vertical="center" wrapText="1"/>
      <protection locked="0"/>
    </xf>
    <xf numFmtId="0" fontId="39" fillId="0" borderId="15" xfId="2" applyFont="1" applyFill="1" applyBorder="1" applyAlignment="1" applyProtection="1">
      <alignment horizontal="justify" vertical="center" wrapText="1"/>
      <protection locked="0"/>
    </xf>
    <xf numFmtId="0" fontId="39" fillId="0" borderId="15" xfId="2" applyFont="1" applyFill="1" applyBorder="1" applyAlignment="1" applyProtection="1">
      <alignment horizontal="justify" vertical="top" wrapText="1"/>
      <protection locked="0"/>
    </xf>
    <xf numFmtId="0" fontId="39" fillId="0" borderId="15" xfId="2" applyFont="1" applyFill="1" applyBorder="1" applyAlignment="1" applyProtection="1">
      <alignment horizontal="justify" vertical="top" wrapText="1"/>
    </xf>
    <xf numFmtId="0" fontId="7" fillId="21" borderId="15" xfId="2" applyFill="1" applyBorder="1" applyAlignment="1" applyProtection="1">
      <alignment horizontal="center" vertical="center" wrapText="1"/>
    </xf>
    <xf numFmtId="0" fontId="7" fillId="21" borderId="15" xfId="2" applyFill="1" applyBorder="1" applyAlignment="1" applyProtection="1">
      <alignment horizontal="left" vertical="top" wrapText="1"/>
    </xf>
    <xf numFmtId="0" fontId="30" fillId="0" borderId="56" xfId="0" applyFont="1" applyBorder="1" applyAlignment="1">
      <alignment horizontal="justify" vertical="center" wrapText="1"/>
    </xf>
    <xf numFmtId="0" fontId="30" fillId="0" borderId="57" xfId="0" applyFont="1" applyBorder="1" applyAlignment="1">
      <alignment horizontal="center" vertical="center" wrapText="1"/>
    </xf>
    <xf numFmtId="0" fontId="30" fillId="0" borderId="1" xfId="0" applyFont="1" applyBorder="1" applyAlignment="1">
      <alignment horizontal="justify" vertical="center" wrapText="1"/>
    </xf>
    <xf numFmtId="0" fontId="30" fillId="0" borderId="3" xfId="0" applyFont="1" applyBorder="1" applyAlignment="1">
      <alignment horizontal="center" vertical="center" wrapText="1"/>
    </xf>
    <xf numFmtId="0" fontId="30" fillId="0" borderId="45" xfId="0" applyFont="1" applyBorder="1" applyAlignment="1">
      <alignment horizontal="center" vertical="center" wrapText="1"/>
    </xf>
    <xf numFmtId="0" fontId="14" fillId="13" borderId="15" xfId="0" applyFont="1" applyFill="1" applyBorder="1" applyAlignment="1">
      <alignment horizontal="center" vertical="center" wrapText="1"/>
    </xf>
    <xf numFmtId="0" fontId="39" fillId="0" borderId="15" xfId="2" applyFont="1" applyFill="1" applyBorder="1" applyAlignment="1" applyProtection="1">
      <alignment horizontal="left" vertical="center" wrapText="1"/>
    </xf>
    <xf numFmtId="0" fontId="26" fillId="0" borderId="18" xfId="0" applyFont="1" applyBorder="1" applyAlignment="1" applyProtection="1">
      <alignment horizontal="center" vertical="center" wrapText="1"/>
      <protection locked="0"/>
    </xf>
    <xf numFmtId="14" fontId="26" fillId="0" borderId="21" xfId="0" applyNumberFormat="1" applyFont="1" applyBorder="1" applyAlignment="1" applyProtection="1">
      <alignment horizontal="center" vertical="center" wrapText="1"/>
      <protection locked="0"/>
    </xf>
    <xf numFmtId="14" fontId="26" fillId="0" borderId="18" xfId="0" applyNumberFormat="1" applyFont="1" applyBorder="1" applyAlignment="1" applyProtection="1">
      <alignment horizontal="center" vertical="center" wrapText="1"/>
      <protection locked="0"/>
    </xf>
    <xf numFmtId="14" fontId="26" fillId="0" borderId="24" xfId="0" applyNumberFormat="1" applyFont="1" applyBorder="1" applyAlignment="1" applyProtection="1">
      <alignment horizontal="center" vertical="center" wrapText="1"/>
      <protection locked="0"/>
    </xf>
    <xf numFmtId="0" fontId="29" fillId="0" borderId="45" xfId="0" applyFont="1" applyBorder="1" applyAlignment="1">
      <alignment horizontal="center" vertical="center" wrapText="1"/>
    </xf>
    <xf numFmtId="0" fontId="29" fillId="0" borderId="52" xfId="0" applyFont="1" applyBorder="1" applyAlignment="1">
      <alignment horizontal="center" vertical="center" wrapText="1"/>
    </xf>
    <xf numFmtId="0" fontId="2" fillId="0" borderId="0" xfId="0" applyFont="1" applyAlignment="1">
      <alignment horizontal="center" vertical="center" wrapText="1"/>
    </xf>
    <xf numFmtId="0" fontId="0" fillId="37" borderId="33" xfId="0" applyFill="1" applyBorder="1" applyAlignment="1" applyProtection="1">
      <alignment horizontal="center" vertical="center"/>
      <protection locked="0"/>
    </xf>
    <xf numFmtId="0" fontId="0" fillId="37" borderId="15" xfId="0" applyFill="1" applyBorder="1" applyAlignment="1" applyProtection="1">
      <alignment horizontal="center" vertical="center"/>
      <protection locked="0"/>
    </xf>
    <xf numFmtId="0" fontId="0" fillId="37" borderId="24" xfId="0" applyFill="1" applyBorder="1" applyAlignment="1" applyProtection="1">
      <alignment horizontal="center" vertical="center"/>
      <protection locked="0"/>
    </xf>
    <xf numFmtId="0" fontId="0" fillId="37" borderId="11" xfId="0" applyFill="1" applyBorder="1" applyAlignment="1" applyProtection="1">
      <alignment horizontal="center" vertical="center"/>
      <protection locked="0"/>
    </xf>
    <xf numFmtId="0" fontId="0" fillId="0" borderId="0" xfId="0" applyAlignment="1" applyProtection="1">
      <alignment horizontal="center"/>
      <protection locked="0"/>
    </xf>
    <xf numFmtId="0" fontId="39" fillId="0" borderId="0" xfId="2" applyFont="1" applyFill="1" applyAlignment="1" applyProtection="1">
      <alignment horizontal="left" vertical="center" wrapText="1"/>
    </xf>
    <xf numFmtId="0" fontId="42" fillId="0" borderId="15" xfId="0" applyFont="1" applyBorder="1" applyAlignment="1">
      <alignment horizontal="center" vertical="center" wrapText="1"/>
    </xf>
    <xf numFmtId="0" fontId="43" fillId="0" borderId="15" xfId="0" applyFont="1" applyBorder="1" applyAlignment="1">
      <alignment horizontal="center" vertical="center"/>
    </xf>
    <xf numFmtId="0" fontId="18" fillId="17" borderId="3" xfId="1" applyFont="1" applyFill="1" applyBorder="1" applyAlignment="1" applyProtection="1">
      <alignment horizontal="left" vertical="center" wrapText="1"/>
      <protection locked="0"/>
    </xf>
    <xf numFmtId="10" fontId="0" fillId="37" borderId="35" xfId="0" applyNumberFormat="1" applyFill="1" applyBorder="1" applyAlignment="1">
      <alignment horizontal="center" vertical="center"/>
    </xf>
    <xf numFmtId="10" fontId="0" fillId="37" borderId="14" xfId="0" applyNumberFormat="1" applyFill="1" applyBorder="1" applyAlignment="1">
      <alignment horizontal="center" vertical="center"/>
    </xf>
    <xf numFmtId="0" fontId="13" fillId="0" borderId="18"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3" xfId="0" applyFont="1" applyBorder="1" applyAlignment="1">
      <alignment horizontal="center" vertical="center" wrapText="1"/>
    </xf>
    <xf numFmtId="0" fontId="39" fillId="0" borderId="15" xfId="0" applyFont="1" applyBorder="1" applyAlignment="1" applyProtection="1">
      <alignment horizontal="left" vertical="center" wrapText="1"/>
      <protection locked="0"/>
    </xf>
    <xf numFmtId="0" fontId="39" fillId="0" borderId="15" xfId="0" applyFont="1" applyBorder="1" applyAlignment="1" applyProtection="1">
      <alignment horizontal="left" vertical="top" wrapText="1"/>
      <protection locked="0"/>
    </xf>
    <xf numFmtId="0" fontId="39" fillId="0" borderId="15" xfId="0" applyFont="1" applyBorder="1" applyAlignment="1">
      <alignment horizontal="justify" vertical="center" wrapText="1"/>
    </xf>
    <xf numFmtId="0" fontId="39" fillId="0" borderId="15" xfId="0" applyFont="1" applyBorder="1" applyAlignment="1">
      <alignment horizontal="left" vertical="center" wrapText="1"/>
    </xf>
    <xf numFmtId="0" fontId="39" fillId="0" borderId="15" xfId="0" applyFont="1" applyBorder="1" applyAlignment="1">
      <alignment horizontal="center" vertical="center" wrapText="1"/>
    </xf>
    <xf numFmtId="0" fontId="39" fillId="0" borderId="15" xfId="0" applyFont="1" applyBorder="1" applyAlignment="1" applyProtection="1">
      <alignment horizontal="center" vertical="center" wrapText="1"/>
      <protection locked="0"/>
    </xf>
    <xf numFmtId="0" fontId="40" fillId="0" borderId="15" xfId="0" applyFont="1" applyBorder="1" applyAlignment="1">
      <alignment horizontal="center" vertical="center" wrapText="1"/>
    </xf>
    <xf numFmtId="0" fontId="31" fillId="0" borderId="15" xfId="0" applyFont="1" applyBorder="1" applyAlignment="1">
      <alignment horizontal="center" vertical="center"/>
    </xf>
    <xf numFmtId="0" fontId="31" fillId="0" borderId="15" xfId="0" applyFont="1" applyBorder="1" applyAlignment="1">
      <alignment vertical="top" wrapText="1"/>
    </xf>
    <xf numFmtId="0" fontId="44" fillId="0" borderId="15" xfId="0" applyFont="1" applyBorder="1" applyAlignment="1">
      <alignment horizontal="center" vertical="center"/>
    </xf>
    <xf numFmtId="165" fontId="31" fillId="0" borderId="15" xfId="0" applyNumberFormat="1" applyFont="1" applyBorder="1" applyAlignment="1">
      <alignment horizontal="center" vertical="center"/>
    </xf>
    <xf numFmtId="0" fontId="45" fillId="0" borderId="15" xfId="0" applyFont="1" applyBorder="1" applyAlignment="1">
      <alignment horizontal="center" vertical="center" wrapText="1"/>
    </xf>
    <xf numFmtId="0" fontId="45" fillId="0" borderId="15" xfId="0" applyFont="1" applyBorder="1" applyAlignment="1" applyProtection="1">
      <alignment horizontal="center" vertical="center" wrapText="1"/>
      <protection locked="0"/>
    </xf>
    <xf numFmtId="0" fontId="40" fillId="0" borderId="15" xfId="0" applyFont="1" applyBorder="1" applyAlignment="1" applyProtection="1">
      <alignment horizontal="center" vertical="center" wrapText="1"/>
      <protection locked="0"/>
    </xf>
    <xf numFmtId="0" fontId="39" fillId="0" borderId="15" xfId="0" applyFont="1" applyBorder="1" applyAlignment="1" applyProtection="1">
      <alignment horizontal="justify" vertical="center" wrapText="1"/>
      <protection locked="0"/>
    </xf>
    <xf numFmtId="0" fontId="39" fillId="0" borderId="15" xfId="2" applyFont="1" applyFill="1" applyBorder="1" applyAlignment="1" applyProtection="1">
      <alignment horizontal="center" vertical="center" wrapText="1"/>
    </xf>
    <xf numFmtId="0" fontId="39" fillId="0" borderId="15" xfId="2" applyFont="1" applyFill="1" applyBorder="1" applyAlignment="1" applyProtection="1">
      <alignment horizontal="center" vertical="top" wrapText="1"/>
    </xf>
    <xf numFmtId="165" fontId="39" fillId="0" borderId="15" xfId="2" applyNumberFormat="1" applyFont="1" applyFill="1" applyBorder="1" applyAlignment="1" applyProtection="1">
      <alignment horizontal="center" vertical="center" wrapText="1"/>
    </xf>
    <xf numFmtId="0" fontId="39" fillId="0" borderId="0" xfId="2" applyFont="1" applyFill="1" applyAlignment="1" applyProtection="1">
      <alignment horizontal="left" vertical="center" wrapText="1"/>
      <protection locked="0"/>
    </xf>
    <xf numFmtId="0" fontId="3" fillId="6" borderId="4" xfId="1" applyFont="1" applyFill="1" applyBorder="1" applyAlignment="1" applyProtection="1">
      <alignment horizontal="center" vertical="top" wrapText="1"/>
      <protection locked="0"/>
    </xf>
    <xf numFmtId="0" fontId="3" fillId="6" borderId="9" xfId="1" applyFont="1" applyFill="1" applyBorder="1" applyAlignment="1" applyProtection="1">
      <alignment horizontal="center" vertical="top" wrapText="1"/>
      <protection locked="0"/>
    </xf>
    <xf numFmtId="0" fontId="2" fillId="3" borderId="5" xfId="1" applyFont="1" applyFill="1" applyBorder="1" applyAlignment="1" applyProtection="1">
      <alignment horizontal="center" vertical="center" textRotation="90" wrapText="1"/>
      <protection locked="0"/>
    </xf>
    <xf numFmtId="0" fontId="2" fillId="3" borderId="46" xfId="1" applyFont="1" applyFill="1" applyBorder="1" applyAlignment="1" applyProtection="1">
      <alignment horizontal="center" vertical="center" textRotation="90" wrapText="1"/>
      <protection locked="0"/>
    </xf>
    <xf numFmtId="0" fontId="21" fillId="17" borderId="20" xfId="0" applyFont="1" applyFill="1" applyBorder="1" applyAlignment="1" applyProtection="1">
      <alignment horizontal="center"/>
      <protection locked="0"/>
    </xf>
    <xf numFmtId="0" fontId="21" fillId="17" borderId="19" xfId="0" applyFont="1" applyFill="1" applyBorder="1" applyAlignment="1" applyProtection="1">
      <alignment horizontal="center"/>
      <protection locked="0"/>
    </xf>
    <xf numFmtId="0" fontId="21" fillId="17" borderId="41" xfId="0" applyFont="1" applyFill="1" applyBorder="1" applyAlignment="1" applyProtection="1">
      <alignment horizontal="center"/>
      <protection locked="0"/>
    </xf>
    <xf numFmtId="0" fontId="21" fillId="17" borderId="42" xfId="0" applyFont="1" applyFill="1" applyBorder="1" applyAlignment="1" applyProtection="1">
      <alignment horizontal="center"/>
      <protection locked="0"/>
    </xf>
    <xf numFmtId="0" fontId="21" fillId="17" borderId="0" xfId="0" applyFont="1" applyFill="1" applyAlignment="1" applyProtection="1">
      <alignment horizontal="center"/>
      <protection locked="0"/>
    </xf>
    <xf numFmtId="0" fontId="21" fillId="17" borderId="43" xfId="0" applyFont="1" applyFill="1" applyBorder="1" applyAlignment="1" applyProtection="1">
      <alignment horizontal="center"/>
      <protection locked="0"/>
    </xf>
    <xf numFmtId="0" fontId="21" fillId="17" borderId="37" xfId="0" applyFont="1" applyFill="1" applyBorder="1" applyAlignment="1" applyProtection="1">
      <alignment horizontal="center"/>
      <protection locked="0"/>
    </xf>
    <xf numFmtId="0" fontId="21" fillId="17" borderId="44" xfId="0" applyFont="1" applyFill="1" applyBorder="1" applyAlignment="1" applyProtection="1">
      <alignment horizontal="center"/>
      <protection locked="0"/>
    </xf>
    <xf numFmtId="0" fontId="21" fillId="17" borderId="26" xfId="0" applyFont="1" applyFill="1" applyBorder="1" applyAlignment="1" applyProtection="1">
      <alignment horizontal="center"/>
      <protection locked="0"/>
    </xf>
    <xf numFmtId="0" fontId="22" fillId="17" borderId="1" xfId="0" applyFont="1" applyFill="1" applyBorder="1" applyAlignment="1" applyProtection="1">
      <alignment horizontal="center" vertical="center" wrapText="1"/>
      <protection locked="0"/>
    </xf>
    <xf numFmtId="0" fontId="22" fillId="17" borderId="2" xfId="0" applyFont="1" applyFill="1" applyBorder="1" applyAlignment="1" applyProtection="1">
      <alignment horizontal="center" vertical="center" wrapText="1"/>
      <protection locked="0"/>
    </xf>
    <xf numFmtId="0" fontId="22" fillId="17" borderId="3" xfId="0" applyFont="1" applyFill="1" applyBorder="1" applyAlignment="1" applyProtection="1">
      <alignment horizontal="center" vertical="center" wrapText="1"/>
      <protection locked="0"/>
    </xf>
    <xf numFmtId="0" fontId="16" fillId="8" borderId="1" xfId="0" applyFont="1" applyFill="1" applyBorder="1" applyAlignment="1" applyProtection="1">
      <alignment horizontal="center" vertical="center"/>
      <protection locked="0"/>
    </xf>
    <xf numFmtId="0" fontId="16" fillId="8" borderId="2" xfId="0" applyFont="1" applyFill="1" applyBorder="1" applyAlignment="1" applyProtection="1">
      <alignment horizontal="center" vertical="center"/>
      <protection locked="0"/>
    </xf>
    <xf numFmtId="0" fontId="16" fillId="8" borderId="3" xfId="0" applyFont="1" applyFill="1" applyBorder="1" applyAlignment="1" applyProtection="1">
      <alignment horizontal="center" vertical="center"/>
      <protection locked="0"/>
    </xf>
    <xf numFmtId="0" fontId="27" fillId="17" borderId="1" xfId="1" applyFont="1" applyFill="1" applyBorder="1" applyAlignment="1" applyProtection="1">
      <alignment horizontal="center" vertical="center" wrapText="1"/>
      <protection locked="0"/>
    </xf>
    <xf numFmtId="0" fontId="27" fillId="17" borderId="2" xfId="1" applyFont="1" applyFill="1" applyBorder="1" applyAlignment="1" applyProtection="1">
      <alignment horizontal="center" vertical="center" wrapText="1"/>
      <protection locked="0"/>
    </xf>
    <xf numFmtId="0" fontId="27" fillId="17" borderId="3" xfId="1" applyFont="1" applyFill="1" applyBorder="1" applyAlignment="1" applyProtection="1">
      <alignment horizontal="center" vertical="center" wrapText="1"/>
      <protection locked="0"/>
    </xf>
    <xf numFmtId="0" fontId="3" fillId="6" borderId="1" xfId="1" applyFont="1" applyFill="1" applyBorder="1" applyAlignment="1" applyProtection="1">
      <alignment horizontal="center" vertical="center" wrapText="1"/>
      <protection locked="0"/>
    </xf>
    <xf numFmtId="0" fontId="3" fillId="6" borderId="2" xfId="1" applyFont="1" applyFill="1" applyBorder="1" applyAlignment="1" applyProtection="1">
      <alignment horizontal="center" vertical="center" wrapText="1"/>
      <protection locked="0"/>
    </xf>
    <xf numFmtId="0" fontId="3" fillId="6" borderId="3" xfId="1" applyFont="1" applyFill="1" applyBorder="1" applyAlignment="1" applyProtection="1">
      <alignment horizontal="center" vertical="center" wrapText="1"/>
      <protection locked="0"/>
    </xf>
    <xf numFmtId="0" fontId="3" fillId="4" borderId="1" xfId="1" applyFont="1" applyFill="1" applyBorder="1" applyAlignment="1" applyProtection="1">
      <alignment horizontal="center" vertical="center" wrapText="1"/>
      <protection locked="0"/>
    </xf>
    <xf numFmtId="0" fontId="3" fillId="4" borderId="2" xfId="1" applyFont="1" applyFill="1" applyBorder="1" applyAlignment="1" applyProtection="1">
      <alignment horizontal="center" vertical="center" wrapText="1"/>
      <protection locked="0"/>
    </xf>
    <xf numFmtId="0" fontId="3" fillId="4" borderId="3" xfId="1" applyFont="1" applyFill="1" applyBorder="1" applyAlignment="1" applyProtection="1">
      <alignment horizontal="center" vertical="center" wrapText="1"/>
      <protection locked="0"/>
    </xf>
    <xf numFmtId="0" fontId="4" fillId="15" borderId="4" xfId="1" applyFont="1" applyFill="1" applyBorder="1" applyAlignment="1" applyProtection="1">
      <alignment horizontal="center" vertical="center" wrapText="1"/>
      <protection locked="0"/>
    </xf>
    <xf numFmtId="0" fontId="4" fillId="15" borderId="9" xfId="1" applyFont="1" applyFill="1" applyBorder="1" applyAlignment="1" applyProtection="1">
      <alignment horizontal="center" vertical="center" wrapText="1"/>
      <protection locked="0"/>
    </xf>
    <xf numFmtId="0" fontId="6" fillId="16" borderId="1" xfId="1" applyFont="1" applyFill="1" applyBorder="1" applyAlignment="1" applyProtection="1">
      <alignment horizontal="center" vertical="center" wrapText="1"/>
      <protection locked="0"/>
    </xf>
    <xf numFmtId="0" fontId="6" fillId="16" borderId="2" xfId="1" applyFont="1" applyFill="1" applyBorder="1" applyAlignment="1" applyProtection="1">
      <alignment horizontal="center" vertical="center" wrapText="1"/>
      <protection locked="0"/>
    </xf>
    <xf numFmtId="0" fontId="6" fillId="16" borderId="3" xfId="1" applyFont="1" applyFill="1" applyBorder="1" applyAlignment="1" applyProtection="1">
      <alignment horizontal="center" vertical="center" wrapText="1"/>
      <protection locked="0"/>
    </xf>
    <xf numFmtId="0" fontId="6" fillId="24" borderId="1" xfId="1" applyFont="1" applyFill="1" applyBorder="1" applyAlignment="1" applyProtection="1">
      <alignment horizontal="center" vertical="center" wrapText="1"/>
      <protection locked="0"/>
    </xf>
    <xf numFmtId="0" fontId="6" fillId="24" borderId="2" xfId="1" applyFont="1" applyFill="1" applyBorder="1" applyAlignment="1" applyProtection="1">
      <alignment horizontal="center" vertical="center" wrapText="1"/>
      <protection locked="0"/>
    </xf>
    <xf numFmtId="0" fontId="6" fillId="24" borderId="3" xfId="1" applyFont="1" applyFill="1" applyBorder="1" applyAlignment="1" applyProtection="1">
      <alignment horizontal="center" vertical="center" wrapText="1"/>
      <protection locked="0"/>
    </xf>
    <xf numFmtId="0" fontId="2" fillId="7" borderId="4" xfId="1" applyFont="1" applyFill="1" applyBorder="1" applyAlignment="1" applyProtection="1">
      <alignment horizontal="center" vertical="center" wrapText="1"/>
      <protection locked="0"/>
    </xf>
    <xf numFmtId="0" fontId="2" fillId="7" borderId="9" xfId="1" applyFont="1" applyFill="1" applyBorder="1" applyAlignment="1" applyProtection="1">
      <alignment horizontal="center" vertical="center" wrapText="1"/>
      <protection locked="0"/>
    </xf>
    <xf numFmtId="0" fontId="28" fillId="17" borderId="1" xfId="1" applyFont="1" applyFill="1" applyBorder="1" applyAlignment="1" applyProtection="1">
      <alignment horizontal="center" vertical="center" wrapText="1"/>
      <protection locked="0"/>
    </xf>
    <xf numFmtId="0" fontId="28" fillId="17" borderId="2" xfId="1" applyFont="1" applyFill="1" applyBorder="1" applyAlignment="1" applyProtection="1">
      <alignment horizontal="center" vertical="center" wrapText="1"/>
      <protection locked="0"/>
    </xf>
    <xf numFmtId="0" fontId="28" fillId="17" borderId="3" xfId="1" applyFont="1" applyFill="1" applyBorder="1" applyAlignment="1" applyProtection="1">
      <alignment horizontal="center" vertical="center" wrapText="1"/>
      <protection locked="0"/>
    </xf>
    <xf numFmtId="0" fontId="22" fillId="17" borderId="1" xfId="0" applyFont="1" applyFill="1" applyBorder="1" applyAlignment="1" applyProtection="1">
      <alignment horizontal="left" vertical="center" wrapText="1"/>
      <protection locked="0"/>
    </xf>
    <xf numFmtId="0" fontId="22" fillId="17" borderId="2" xfId="0" applyFont="1" applyFill="1" applyBorder="1" applyAlignment="1" applyProtection="1">
      <alignment horizontal="left" vertical="center" wrapText="1"/>
      <protection locked="0"/>
    </xf>
    <xf numFmtId="0" fontId="22" fillId="17" borderId="3" xfId="0" applyFont="1" applyFill="1" applyBorder="1" applyAlignment="1" applyProtection="1">
      <alignment horizontal="left" vertical="center" wrapText="1"/>
      <protection locked="0"/>
    </xf>
    <xf numFmtId="0" fontId="43" fillId="0" borderId="15" xfId="0" applyFont="1" applyBorder="1" applyAlignment="1">
      <alignment horizontal="center" vertical="center" wrapText="1"/>
    </xf>
    <xf numFmtId="0" fontId="42" fillId="0" borderId="15" xfId="0" applyFont="1" applyBorder="1" applyAlignment="1">
      <alignment horizontal="center" vertical="center" wrapText="1"/>
    </xf>
    <xf numFmtId="0" fontId="14" fillId="13" borderId="15" xfId="0" applyFont="1" applyFill="1" applyBorder="1" applyAlignment="1">
      <alignment horizontal="center" vertical="center" wrapText="1"/>
    </xf>
    <xf numFmtId="0" fontId="14" fillId="13" borderId="16" xfId="0" applyFont="1" applyFill="1" applyBorder="1" applyAlignment="1" applyProtection="1">
      <alignment horizontal="center" vertical="center" wrapText="1"/>
      <protection locked="0"/>
    </xf>
    <xf numFmtId="0" fontId="14" fillId="13" borderId="17" xfId="0" applyFont="1" applyFill="1" applyBorder="1" applyAlignment="1" applyProtection="1">
      <alignment horizontal="center" vertical="center" wrapText="1"/>
      <protection locked="0"/>
    </xf>
    <xf numFmtId="0" fontId="14" fillId="13" borderId="18" xfId="0" applyFont="1" applyFill="1" applyBorder="1" applyAlignment="1" applyProtection="1">
      <alignment horizontal="center" vertical="center" wrapText="1"/>
      <protection locked="0"/>
    </xf>
    <xf numFmtId="0" fontId="14" fillId="13" borderId="16" xfId="0" applyFont="1" applyFill="1" applyBorder="1" applyAlignment="1">
      <alignment horizontal="center" vertical="center" wrapText="1"/>
    </xf>
    <xf numFmtId="0" fontId="14" fillId="13" borderId="17" xfId="0" applyFont="1" applyFill="1" applyBorder="1" applyAlignment="1">
      <alignment horizontal="center" vertical="center" wrapText="1"/>
    </xf>
    <xf numFmtId="0" fontId="14" fillId="13" borderId="18" xfId="0" applyFont="1" applyFill="1" applyBorder="1" applyAlignment="1">
      <alignment horizontal="center" vertical="center" wrapText="1"/>
    </xf>
    <xf numFmtId="0" fontId="14" fillId="13" borderId="15" xfId="0" applyFont="1" applyFill="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7" fillId="0" borderId="0" xfId="2" applyFill="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10" borderId="15" xfId="0" applyFont="1" applyFill="1" applyBorder="1" applyAlignment="1" applyProtection="1">
      <alignment horizontal="center" vertical="center" wrapText="1"/>
      <protection locked="0"/>
    </xf>
    <xf numFmtId="0" fontId="10" fillId="14" borderId="15" xfId="2" applyFont="1" applyFill="1" applyBorder="1" applyAlignment="1" applyProtection="1">
      <alignment horizontal="center" vertical="center" wrapText="1"/>
    </xf>
    <xf numFmtId="0" fontId="19" fillId="20" borderId="34" xfId="1" applyFont="1" applyFill="1" applyBorder="1" applyAlignment="1" applyProtection="1">
      <alignment horizontal="center" vertical="center" wrapText="1"/>
      <protection locked="0"/>
    </xf>
    <xf numFmtId="0" fontId="19" fillId="20" borderId="35" xfId="1" applyFont="1" applyFill="1" applyBorder="1" applyAlignment="1" applyProtection="1">
      <alignment horizontal="center" vertical="center" wrapText="1"/>
      <protection locked="0"/>
    </xf>
    <xf numFmtId="0" fontId="9" fillId="11" borderId="50" xfId="2" applyFont="1" applyFill="1" applyBorder="1" applyAlignment="1" applyProtection="1">
      <alignment horizontal="center" vertical="center" wrapText="1"/>
    </xf>
    <xf numFmtId="0" fontId="9" fillId="11" borderId="51" xfId="2" applyFont="1" applyFill="1" applyBorder="1" applyAlignment="1" applyProtection="1">
      <alignment horizontal="center" vertical="center" wrapText="1"/>
    </xf>
    <xf numFmtId="0" fontId="8" fillId="0" borderId="35" xfId="2" applyFont="1" applyFill="1" applyBorder="1" applyAlignment="1" applyProtection="1">
      <alignment vertical="center" wrapText="1"/>
      <protection locked="0"/>
    </xf>
    <xf numFmtId="0" fontId="8" fillId="0" borderId="14" xfId="2" applyFont="1" applyFill="1" applyBorder="1" applyAlignment="1" applyProtection="1">
      <alignment vertical="center" wrapText="1"/>
      <protection locked="0"/>
    </xf>
    <xf numFmtId="0" fontId="17" fillId="0" borderId="49" xfId="2" applyFont="1" applyFill="1" applyBorder="1" applyAlignment="1" applyProtection="1">
      <alignment vertical="center" wrapText="1"/>
      <protection locked="0"/>
    </xf>
    <xf numFmtId="0" fontId="17" fillId="0" borderId="33" xfId="2" applyFont="1" applyFill="1" applyBorder="1" applyAlignment="1" applyProtection="1">
      <alignment vertical="center" wrapText="1"/>
      <protection locked="0"/>
    </xf>
    <xf numFmtId="0" fontId="2" fillId="13" borderId="15" xfId="0" applyFont="1" applyFill="1" applyBorder="1" applyAlignment="1" applyProtection="1">
      <alignment horizontal="center" vertical="center" wrapText="1"/>
      <protection locked="0"/>
    </xf>
    <xf numFmtId="0" fontId="28" fillId="17" borderId="45" xfId="1" applyFont="1" applyFill="1" applyBorder="1" applyAlignment="1" applyProtection="1">
      <alignment horizontal="center" vertical="center" wrapText="1"/>
      <protection locked="0"/>
    </xf>
    <xf numFmtId="0" fontId="1" fillId="8" borderId="16" xfId="1" applyFill="1" applyBorder="1" applyAlignment="1">
      <alignment horizontal="center" vertical="center" wrapText="1"/>
    </xf>
    <xf numFmtId="0" fontId="1" fillId="8" borderId="17" xfId="1" applyFill="1" applyBorder="1" applyAlignment="1">
      <alignment horizontal="center" vertical="center" wrapText="1"/>
    </xf>
    <xf numFmtId="0" fontId="1" fillId="8" borderId="18" xfId="1" applyFill="1" applyBorder="1" applyAlignment="1">
      <alignment horizontal="center" vertical="center" wrapText="1"/>
    </xf>
    <xf numFmtId="0" fontId="1" fillId="0" borderId="16" xfId="1" applyBorder="1" applyAlignment="1">
      <alignment horizontal="center" vertical="center" wrapText="1"/>
    </xf>
    <xf numFmtId="0" fontId="1" fillId="0" borderId="17" xfId="1" applyBorder="1" applyAlignment="1">
      <alignment horizontal="center" vertical="center" wrapText="1"/>
    </xf>
    <xf numFmtId="0" fontId="1" fillId="0" borderId="18" xfId="1" applyBorder="1" applyAlignment="1">
      <alignment horizontal="center" vertical="center" wrapText="1"/>
    </xf>
    <xf numFmtId="0" fontId="1" fillId="0" borderId="15" xfId="1" applyBorder="1" applyAlignment="1">
      <alignment horizontal="center" vertical="center" wrapText="1"/>
    </xf>
    <xf numFmtId="0" fontId="0" fillId="0" borderId="15" xfId="0" applyBorder="1" applyAlignment="1">
      <alignment horizontal="center" vertical="center" wrapText="1"/>
    </xf>
  </cellXfs>
  <cellStyles count="3">
    <cellStyle name="Normal" xfId="0" builtinId="0"/>
    <cellStyle name="Normal 2" xfId="1" xr:uid="{2B7624EC-9077-4CC4-9453-7F30EF82BFF4}"/>
    <cellStyle name="Normal 3" xfId="2" xr:uid="{D4551316-A8F5-46D6-B6E9-33594217C4FC}"/>
  </cellStyles>
  <dxfs count="0"/>
  <tableStyles count="0" defaultTableStyle="TableStyleMedium2" defaultPivotStyle="PivotStyleLight16"/>
  <colors>
    <mruColors>
      <color rgb="FFFF3300"/>
      <color rgb="FF58F2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5</xdr:col>
      <xdr:colOff>730250</xdr:colOff>
      <xdr:row>1</xdr:row>
      <xdr:rowOff>212274</xdr:rowOff>
    </xdr:from>
    <xdr:to>
      <xdr:col>5</xdr:col>
      <xdr:colOff>1521732</xdr:colOff>
      <xdr:row>3</xdr:row>
      <xdr:rowOff>178594</xdr:rowOff>
    </xdr:to>
    <xdr:pic>
      <xdr:nvPicPr>
        <xdr:cNvPr id="2" name="Imagen 2">
          <a:extLst>
            <a:ext uri="{FF2B5EF4-FFF2-40B4-BE49-F238E27FC236}">
              <a16:creationId xmlns:a16="http://schemas.microsoft.com/office/drawing/2014/main" id="{16FDBE88-6743-4C58-8CD3-988153129F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7250" y="418649"/>
          <a:ext cx="793750" cy="728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9</xdr:row>
      <xdr:rowOff>341</xdr:rowOff>
    </xdr:from>
    <xdr:to>
      <xdr:col>28</xdr:col>
      <xdr:colOff>10271</xdr:colOff>
      <xdr:row>13</xdr:row>
      <xdr:rowOff>612322</xdr:rowOff>
    </xdr:to>
    <xdr:pic>
      <xdr:nvPicPr>
        <xdr:cNvPr id="5" name="Imagen 4">
          <a:extLst>
            <a:ext uri="{FF2B5EF4-FFF2-40B4-BE49-F238E27FC236}">
              <a16:creationId xmlns:a16="http://schemas.microsoft.com/office/drawing/2014/main" id="{D29AC11C-4965-929F-069E-56F73F95C57C}"/>
            </a:ext>
          </a:extLst>
        </xdr:cNvPr>
        <xdr:cNvPicPr>
          <a:picLocks noChangeAspect="1"/>
        </xdr:cNvPicPr>
      </xdr:nvPicPr>
      <xdr:blipFill>
        <a:blip xmlns:r="http://schemas.openxmlformats.org/officeDocument/2006/relationships" r:embed="rId2"/>
        <a:stretch>
          <a:fillRect/>
        </a:stretch>
      </xdr:blipFill>
      <xdr:spPr>
        <a:xfrm>
          <a:off x="25064357" y="2612912"/>
          <a:ext cx="5344271" cy="5061517"/>
        </a:xfrm>
        <a:prstGeom prst="rect">
          <a:avLst/>
        </a:prstGeom>
      </xdr:spPr>
    </xdr:pic>
    <xdr:clientData/>
  </xdr:twoCellAnchor>
  <xdr:twoCellAnchor editAs="oneCell">
    <xdr:from>
      <xdr:col>21</xdr:col>
      <xdr:colOff>130969</xdr:colOff>
      <xdr:row>13</xdr:row>
      <xdr:rowOff>777876</xdr:rowOff>
    </xdr:from>
    <xdr:to>
      <xdr:col>27</xdr:col>
      <xdr:colOff>731767</xdr:colOff>
      <xdr:row>16</xdr:row>
      <xdr:rowOff>305885</xdr:rowOff>
    </xdr:to>
    <xdr:pic>
      <xdr:nvPicPr>
        <xdr:cNvPr id="6" name="Imagen 5">
          <a:extLst>
            <a:ext uri="{FF2B5EF4-FFF2-40B4-BE49-F238E27FC236}">
              <a16:creationId xmlns:a16="http://schemas.microsoft.com/office/drawing/2014/main" id="{21530365-2924-3AEF-EFF2-29A9A8532814}"/>
            </a:ext>
          </a:extLst>
        </xdr:cNvPr>
        <xdr:cNvPicPr>
          <a:picLocks noChangeAspect="1"/>
        </xdr:cNvPicPr>
      </xdr:nvPicPr>
      <xdr:blipFill>
        <a:blip xmlns:r="http://schemas.openxmlformats.org/officeDocument/2006/relationships" r:embed="rId3"/>
        <a:stretch>
          <a:fillRect/>
        </a:stretch>
      </xdr:blipFill>
      <xdr:spPr>
        <a:xfrm>
          <a:off x="27594719" y="7810501"/>
          <a:ext cx="5172797" cy="2096584"/>
        </a:xfrm>
        <a:prstGeom prst="rect">
          <a:avLst/>
        </a:prstGeom>
      </xdr:spPr>
    </xdr:pic>
    <xdr:clientData/>
  </xdr:twoCellAnchor>
  <xdr:twoCellAnchor editAs="oneCell">
    <xdr:from>
      <xdr:col>21</xdr:col>
      <xdr:colOff>166687</xdr:colOff>
      <xdr:row>16</xdr:row>
      <xdr:rowOff>79375</xdr:rowOff>
    </xdr:from>
    <xdr:to>
      <xdr:col>27</xdr:col>
      <xdr:colOff>719853</xdr:colOff>
      <xdr:row>18</xdr:row>
      <xdr:rowOff>401094</xdr:rowOff>
    </xdr:to>
    <xdr:pic>
      <xdr:nvPicPr>
        <xdr:cNvPr id="7" name="Imagen 6">
          <a:extLst>
            <a:ext uri="{FF2B5EF4-FFF2-40B4-BE49-F238E27FC236}">
              <a16:creationId xmlns:a16="http://schemas.microsoft.com/office/drawing/2014/main" id="{CF74819D-0E60-5A76-3897-87116C1DEED3}"/>
            </a:ext>
          </a:extLst>
        </xdr:cNvPr>
        <xdr:cNvPicPr>
          <a:picLocks noChangeAspect="1"/>
        </xdr:cNvPicPr>
      </xdr:nvPicPr>
      <xdr:blipFill>
        <a:blip xmlns:r="http://schemas.openxmlformats.org/officeDocument/2006/relationships" r:embed="rId4"/>
        <a:stretch>
          <a:fillRect/>
        </a:stretch>
      </xdr:blipFill>
      <xdr:spPr>
        <a:xfrm>
          <a:off x="27630437" y="9906000"/>
          <a:ext cx="5125165" cy="1779044"/>
        </a:xfrm>
        <a:prstGeom prst="rect">
          <a:avLst/>
        </a:prstGeom>
      </xdr:spPr>
    </xdr:pic>
    <xdr:clientData/>
  </xdr:twoCellAnchor>
  <xdr:twoCellAnchor editAs="oneCell">
    <xdr:from>
      <xdr:col>29</xdr:col>
      <xdr:colOff>11906</xdr:colOff>
      <xdr:row>8</xdr:row>
      <xdr:rowOff>511968</xdr:rowOff>
    </xdr:from>
    <xdr:to>
      <xdr:col>37</xdr:col>
      <xdr:colOff>308074</xdr:colOff>
      <xdr:row>14</xdr:row>
      <xdr:rowOff>244929</xdr:rowOff>
    </xdr:to>
    <xdr:pic>
      <xdr:nvPicPr>
        <xdr:cNvPr id="8" name="Imagen 7">
          <a:extLst>
            <a:ext uri="{FF2B5EF4-FFF2-40B4-BE49-F238E27FC236}">
              <a16:creationId xmlns:a16="http://schemas.microsoft.com/office/drawing/2014/main" id="{44DFA45F-1401-477D-961C-9B7852AD15FD}"/>
            </a:ext>
          </a:extLst>
        </xdr:cNvPr>
        <xdr:cNvPicPr>
          <a:picLocks noChangeAspect="1"/>
        </xdr:cNvPicPr>
      </xdr:nvPicPr>
      <xdr:blipFill>
        <a:blip xmlns:r="http://schemas.openxmlformats.org/officeDocument/2006/relationships" r:embed="rId5"/>
        <a:stretch>
          <a:fillRect/>
        </a:stretch>
      </xdr:blipFill>
      <xdr:spPr>
        <a:xfrm>
          <a:off x="31468219" y="3238499"/>
          <a:ext cx="6392167" cy="5582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135730</xdr:colOff>
      <xdr:row>1</xdr:row>
      <xdr:rowOff>164648</xdr:rowOff>
    </xdr:from>
    <xdr:to>
      <xdr:col>3</xdr:col>
      <xdr:colOff>579324</xdr:colOff>
      <xdr:row>3</xdr:row>
      <xdr:rowOff>154781</xdr:rowOff>
    </xdr:to>
    <xdr:pic>
      <xdr:nvPicPr>
        <xdr:cNvPr id="3" name="Imagen 2">
          <a:extLst>
            <a:ext uri="{FF2B5EF4-FFF2-40B4-BE49-F238E27FC236}">
              <a16:creationId xmlns:a16="http://schemas.microsoft.com/office/drawing/2014/main" id="{2BF0CB7A-DBB0-4A3F-914A-FFE4F480F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3418" y="367054"/>
          <a:ext cx="896031" cy="752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57</xdr:col>
      <xdr:colOff>476250</xdr:colOff>
      <xdr:row>14</xdr:row>
      <xdr:rowOff>372341</xdr:rowOff>
    </xdr:from>
    <xdr:to>
      <xdr:col>61</xdr:col>
      <xdr:colOff>568122</xdr:colOff>
      <xdr:row>20</xdr:row>
      <xdr:rowOff>280266</xdr:rowOff>
    </xdr:to>
    <xdr:pic>
      <xdr:nvPicPr>
        <xdr:cNvPr id="3" name="Imagen 2">
          <a:extLst>
            <a:ext uri="{FF2B5EF4-FFF2-40B4-BE49-F238E27FC236}">
              <a16:creationId xmlns:a16="http://schemas.microsoft.com/office/drawing/2014/main" id="{95C19DD6-FC9D-ECEC-B958-885F98E5B046}"/>
            </a:ext>
          </a:extLst>
        </xdr:cNvPr>
        <xdr:cNvPicPr>
          <a:picLocks noChangeAspect="1"/>
        </xdr:cNvPicPr>
      </xdr:nvPicPr>
      <xdr:blipFill>
        <a:blip xmlns:r="http://schemas.openxmlformats.org/officeDocument/2006/relationships" r:embed="rId1"/>
        <a:stretch>
          <a:fillRect/>
        </a:stretch>
      </xdr:blipFill>
      <xdr:spPr>
        <a:xfrm>
          <a:off x="57816750" y="6849341"/>
          <a:ext cx="6716077" cy="3910144"/>
        </a:xfrm>
        <a:prstGeom prst="rect">
          <a:avLst/>
        </a:prstGeom>
      </xdr:spPr>
    </xdr:pic>
    <xdr:clientData/>
  </xdr:twoCellAnchor>
  <xdr:twoCellAnchor editAs="oneCell">
    <xdr:from>
      <xdr:col>2</xdr:col>
      <xdr:colOff>171162</xdr:colOff>
      <xdr:row>1</xdr:row>
      <xdr:rowOff>111124</xdr:rowOff>
    </xdr:from>
    <xdr:to>
      <xdr:col>3</xdr:col>
      <xdr:colOff>491364</xdr:colOff>
      <xdr:row>3</xdr:row>
      <xdr:rowOff>222250</xdr:rowOff>
    </xdr:to>
    <xdr:pic>
      <xdr:nvPicPr>
        <xdr:cNvPr id="4" name="Imagen 3">
          <a:extLst>
            <a:ext uri="{FF2B5EF4-FFF2-40B4-BE49-F238E27FC236}">
              <a16:creationId xmlns:a16="http://schemas.microsoft.com/office/drawing/2014/main" id="{5C9A50BE-84AA-48F2-B7EC-E324F9A67B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8912" y="285749"/>
          <a:ext cx="891702" cy="889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U/Documents/Doc_Trabajo/SDM/2019/Riesgos_2019/Seguimiento_Riesgos_Consolidado%2013.12.2019%20-%20cop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LAU/Documents/Doc_Trabajo/SDM/2022/12.%20Riesgos/22.%20Segto_GRiesgo2022/3.%20Papeles%20de%20Trabajo/Versiones_Anexo_Segtoriesgos/Anexo1_Evaly%20Sgto_RiesgosOct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_Previo"/>
      <sheetName val="Riesgos_Corrupción"/>
      <sheetName val="Controles"/>
      <sheetName val="Lista_Desplegable"/>
      <sheetName val="Matriz_Completa_LUCHA"/>
      <sheetName val="Desplegables"/>
    </sheetNames>
    <sheetDataSet>
      <sheetData sheetId="0"/>
      <sheetData sheetId="1"/>
      <sheetData sheetId="2"/>
      <sheetData sheetId="3">
        <row r="2">
          <cell r="A2" t="str">
            <v>Asignado</v>
          </cell>
          <cell r="E2" t="str">
            <v>El control se ejecuta de manera consistente por parte del responsable</v>
          </cell>
        </row>
        <row r="3">
          <cell r="A3" t="str">
            <v>No Asignado</v>
          </cell>
          <cell r="E3" t="str">
            <v>El control se ejecuta algunas veces por parte del responsable.</v>
          </cell>
        </row>
        <row r="4">
          <cell r="E4" t="str">
            <v>El control no se ejecuta por parte del responsable</v>
          </cell>
        </row>
      </sheetData>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_Previo"/>
      <sheetName val="Riesgos_Corrupción"/>
      <sheetName val="Controles"/>
      <sheetName val="Lista_Desplegable"/>
    </sheetNames>
    <sheetDataSet>
      <sheetData sheetId="0" refreshError="1"/>
      <sheetData sheetId="1" refreshError="1"/>
      <sheetData sheetId="2" refreshError="1"/>
      <sheetData sheetId="3">
        <row r="2">
          <cell r="F2" t="str">
            <v>El control se ejecuta de manera consistente por parte del responsable</v>
          </cell>
        </row>
        <row r="3">
          <cell r="F3" t="str">
            <v>El control se ejecuta algunas veces por parte del responsable.</v>
          </cell>
        </row>
        <row r="4">
          <cell r="F4" t="str">
            <v>El control no se ejecuta por parte del responsable</v>
          </cell>
        </row>
        <row r="5">
          <cell r="B5" t="str">
            <v>Asignado</v>
          </cell>
        </row>
        <row r="6">
          <cell r="B6" t="str">
            <v>No Asignado</v>
          </cell>
        </row>
        <row r="19">
          <cell r="B19" t="str">
            <v>SI</v>
          </cell>
        </row>
        <row r="20">
          <cell r="B20"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71022-E2FC-4F86-8AE2-B8EE6EFEF8EC}">
  <sheetPr>
    <pageSetUpPr fitToPage="1"/>
  </sheetPr>
  <dimension ref="A1:Y62"/>
  <sheetViews>
    <sheetView tabSelected="1" zoomScale="70" zoomScaleNormal="70" workbookViewId="0">
      <pane xSplit="5" ySplit="10" topLeftCell="F11" activePane="bottomRight" state="frozen"/>
      <selection pane="topRight" activeCell="F1" sqref="F1"/>
      <selection pane="bottomLeft" activeCell="A11" sqref="A11"/>
      <selection pane="bottomRight" activeCell="J12" sqref="J12"/>
    </sheetView>
  </sheetViews>
  <sheetFormatPr baseColWidth="10" defaultColWidth="11.3984375" defaultRowHeight="14.25" x14ac:dyDescent="0.45"/>
  <cols>
    <col min="1" max="1" width="3.265625" style="76" customWidth="1"/>
    <col min="2" max="2" width="4.73046875" style="76" customWidth="1"/>
    <col min="3" max="3" width="7.265625" style="77" customWidth="1"/>
    <col min="4" max="4" width="6.86328125" style="78" customWidth="1"/>
    <col min="5" max="5" width="11.265625" style="78" customWidth="1"/>
    <col min="6" max="6" width="25" style="79" customWidth="1"/>
    <col min="7" max="7" width="23.59765625" style="80" customWidth="1"/>
    <col min="8" max="8" width="16.1328125" style="76" customWidth="1"/>
    <col min="9" max="9" width="18.73046875" style="76" customWidth="1"/>
    <col min="10" max="10" width="25.73046875" style="76" customWidth="1"/>
    <col min="11" max="11" width="22" style="76" customWidth="1"/>
    <col min="12" max="12" width="20" style="76" customWidth="1"/>
    <col min="13" max="13" width="18.1328125" style="76" customWidth="1"/>
    <col min="14" max="14" width="15.265625" style="76" customWidth="1"/>
    <col min="15" max="15" width="18.3984375" style="76" customWidth="1"/>
    <col min="16" max="16" width="16.265625" style="76" customWidth="1"/>
    <col min="17" max="17" width="17.265625" style="76" customWidth="1"/>
    <col min="18" max="18" width="18" style="76" customWidth="1"/>
    <col min="19" max="19" width="20.3984375" style="76" customWidth="1"/>
    <col min="20" max="20" width="61.59765625" style="76" customWidth="1"/>
    <col min="21" max="21" width="15.59765625" style="76" customWidth="1"/>
    <col min="22" max="28" width="11.3984375" style="76"/>
    <col min="29" max="29" width="7" style="76" customWidth="1"/>
    <col min="30" max="16384" width="11.3984375" style="76"/>
  </cols>
  <sheetData>
    <row r="1" spans="2:20" ht="14.65" thickBot="1" x14ac:dyDescent="0.5"/>
    <row r="2" spans="2:20" s="81" customFormat="1" ht="30" customHeight="1" thickBot="1" x14ac:dyDescent="0.5">
      <c r="B2" s="408"/>
      <c r="C2" s="409"/>
      <c r="D2" s="409"/>
      <c r="E2" s="409"/>
      <c r="F2" s="409"/>
      <c r="G2" s="409"/>
      <c r="H2" s="410"/>
      <c r="I2" s="417" t="s">
        <v>89</v>
      </c>
      <c r="J2" s="418"/>
      <c r="K2" s="418"/>
      <c r="L2" s="418"/>
      <c r="M2" s="418"/>
      <c r="N2" s="418"/>
      <c r="O2" s="418"/>
      <c r="P2" s="418"/>
      <c r="Q2" s="418"/>
      <c r="R2" s="418"/>
      <c r="S2" s="419"/>
      <c r="T2" s="321" t="s">
        <v>646</v>
      </c>
    </row>
    <row r="3" spans="2:20" s="81" customFormat="1" ht="30" customHeight="1" thickBot="1" x14ac:dyDescent="0.5">
      <c r="B3" s="411"/>
      <c r="C3" s="412"/>
      <c r="D3" s="412"/>
      <c r="E3" s="412"/>
      <c r="F3" s="412"/>
      <c r="G3" s="412"/>
      <c r="H3" s="413"/>
      <c r="I3" s="417" t="s">
        <v>91</v>
      </c>
      <c r="J3" s="418"/>
      <c r="K3" s="418"/>
      <c r="L3" s="418"/>
      <c r="M3" s="418"/>
      <c r="N3" s="418"/>
      <c r="O3" s="418"/>
      <c r="P3" s="418"/>
      <c r="Q3" s="418"/>
      <c r="R3" s="418"/>
      <c r="S3" s="419"/>
      <c r="T3" s="322" t="s">
        <v>94</v>
      </c>
    </row>
    <row r="4" spans="2:20" s="81" customFormat="1" ht="30" customHeight="1" thickBot="1" x14ac:dyDescent="0.5">
      <c r="B4" s="414"/>
      <c r="C4" s="415"/>
      <c r="D4" s="415"/>
      <c r="E4" s="415"/>
      <c r="F4" s="415"/>
      <c r="G4" s="415"/>
      <c r="H4" s="416"/>
      <c r="I4" s="417" t="s">
        <v>92</v>
      </c>
      <c r="J4" s="418"/>
      <c r="K4" s="418"/>
      <c r="L4" s="418"/>
      <c r="M4" s="418"/>
      <c r="N4" s="418"/>
      <c r="O4" s="418"/>
      <c r="P4" s="418"/>
      <c r="Q4" s="418"/>
      <c r="R4" s="418"/>
      <c r="S4" s="419"/>
      <c r="T4" s="322" t="s">
        <v>95</v>
      </c>
    </row>
    <row r="5" spans="2:20" s="81" customFormat="1" ht="13.5" thickBot="1" x14ac:dyDescent="0.5">
      <c r="B5" s="83"/>
      <c r="C5" s="83"/>
      <c r="D5" s="83"/>
      <c r="E5" s="83"/>
      <c r="G5" s="83"/>
      <c r="T5" s="83"/>
    </row>
    <row r="6" spans="2:20" s="81" customFormat="1" ht="31.5" customHeight="1" thickBot="1" x14ac:dyDescent="0.5">
      <c r="B6" s="417" t="s">
        <v>93</v>
      </c>
      <c r="C6" s="418"/>
      <c r="D6" s="418"/>
      <c r="E6" s="418"/>
      <c r="F6" s="418"/>
      <c r="G6" s="418"/>
      <c r="H6" s="419"/>
      <c r="I6" s="423" t="s">
        <v>829</v>
      </c>
      <c r="J6" s="424"/>
      <c r="K6" s="424"/>
      <c r="L6" s="424"/>
      <c r="M6" s="424"/>
      <c r="N6" s="425"/>
      <c r="O6" s="84"/>
      <c r="P6" s="84"/>
      <c r="Q6" s="85"/>
      <c r="R6" s="85"/>
      <c r="S6" s="85"/>
      <c r="T6" s="85"/>
    </row>
    <row r="7" spans="2:20" ht="19.5" customHeight="1" thickBot="1" x14ac:dyDescent="0.5"/>
    <row r="8" spans="2:20" ht="15.75" customHeight="1" thickBot="1" x14ac:dyDescent="0.5">
      <c r="J8" s="420" t="s">
        <v>79</v>
      </c>
      <c r="K8" s="421"/>
      <c r="L8" s="421"/>
      <c r="M8" s="422"/>
    </row>
    <row r="9" spans="2:20" ht="19.5" customHeight="1" thickBot="1" x14ac:dyDescent="0.5">
      <c r="B9" s="406" t="s">
        <v>0</v>
      </c>
      <c r="C9" s="429" t="s">
        <v>3</v>
      </c>
      <c r="D9" s="430"/>
      <c r="E9" s="430"/>
      <c r="F9" s="430"/>
      <c r="G9" s="430"/>
      <c r="H9" s="430"/>
      <c r="I9" s="430"/>
      <c r="J9" s="430"/>
      <c r="K9" s="430"/>
      <c r="L9" s="430"/>
      <c r="M9" s="431"/>
      <c r="N9" s="426" t="s">
        <v>390</v>
      </c>
      <c r="O9" s="427"/>
      <c r="P9" s="427"/>
      <c r="Q9" s="427"/>
      <c r="R9" s="427"/>
      <c r="S9" s="428"/>
      <c r="T9" s="404" t="s">
        <v>391</v>
      </c>
    </row>
    <row r="10" spans="2:20" ht="84" customHeight="1" thickBot="1" x14ac:dyDescent="0.5">
      <c r="B10" s="407"/>
      <c r="C10" s="103" t="s">
        <v>101</v>
      </c>
      <c r="D10" s="104" t="s">
        <v>2</v>
      </c>
      <c r="E10" s="105" t="s">
        <v>387</v>
      </c>
      <c r="F10" s="106" t="s">
        <v>335</v>
      </c>
      <c r="G10" s="106" t="s">
        <v>789</v>
      </c>
      <c r="H10" s="107" t="s">
        <v>5</v>
      </c>
      <c r="I10" s="108" t="s">
        <v>6</v>
      </c>
      <c r="J10" s="109" t="s">
        <v>386</v>
      </c>
      <c r="K10" s="110" t="s">
        <v>385</v>
      </c>
      <c r="L10" s="111" t="s">
        <v>382</v>
      </c>
      <c r="M10" s="112" t="s">
        <v>790</v>
      </c>
      <c r="N10" s="86" t="s">
        <v>7</v>
      </c>
      <c r="O10" s="87" t="s">
        <v>74</v>
      </c>
      <c r="P10" s="88" t="s">
        <v>8</v>
      </c>
      <c r="Q10" s="88" t="s">
        <v>9</v>
      </c>
      <c r="R10" s="89" t="s">
        <v>383</v>
      </c>
      <c r="S10" s="89" t="s">
        <v>384</v>
      </c>
      <c r="T10" s="405"/>
    </row>
    <row r="11" spans="2:20" ht="93" customHeight="1" x14ac:dyDescent="0.45">
      <c r="B11" s="90">
        <v>1</v>
      </c>
      <c r="C11" s="113">
        <v>1873</v>
      </c>
      <c r="D11" s="114">
        <v>42600</v>
      </c>
      <c r="E11" s="115" t="s">
        <v>388</v>
      </c>
      <c r="F11" s="116" t="s">
        <v>330</v>
      </c>
      <c r="G11" s="116" t="s">
        <v>331</v>
      </c>
      <c r="H11" s="117" t="s">
        <v>119</v>
      </c>
      <c r="I11" s="118" t="s">
        <v>120</v>
      </c>
      <c r="J11" s="119" t="s">
        <v>330</v>
      </c>
      <c r="K11" s="120" t="s">
        <v>334</v>
      </c>
      <c r="L11" s="121" t="s">
        <v>333</v>
      </c>
      <c r="M11" s="122" t="s">
        <v>332</v>
      </c>
      <c r="N11" s="93" t="s">
        <v>4</v>
      </c>
      <c r="O11" s="94" t="s">
        <v>631</v>
      </c>
      <c r="P11" s="95" t="s">
        <v>4</v>
      </c>
      <c r="Q11" s="95" t="s">
        <v>4</v>
      </c>
      <c r="R11" s="95" t="s">
        <v>4</v>
      </c>
      <c r="S11" s="96" t="s">
        <v>4</v>
      </c>
      <c r="T11" s="334" t="s">
        <v>820</v>
      </c>
    </row>
    <row r="12" spans="2:20" ht="87" customHeight="1" x14ac:dyDescent="0.45">
      <c r="B12" s="90">
        <v>2</v>
      </c>
      <c r="C12" s="113">
        <v>1876</v>
      </c>
      <c r="D12" s="114">
        <v>43490</v>
      </c>
      <c r="E12" s="115" t="s">
        <v>388</v>
      </c>
      <c r="F12" s="116" t="s">
        <v>336</v>
      </c>
      <c r="G12" s="116" t="s">
        <v>331</v>
      </c>
      <c r="H12" s="117" t="s">
        <v>122</v>
      </c>
      <c r="I12" s="118" t="s">
        <v>337</v>
      </c>
      <c r="J12" s="119" t="s">
        <v>336</v>
      </c>
      <c r="K12" s="120" t="s">
        <v>338</v>
      </c>
      <c r="L12" s="121" t="s">
        <v>339</v>
      </c>
      <c r="M12" s="122" t="s">
        <v>332</v>
      </c>
      <c r="N12" s="97" t="s">
        <v>4</v>
      </c>
      <c r="O12" s="92" t="s">
        <v>627</v>
      </c>
      <c r="P12" s="91" t="s">
        <v>4</v>
      </c>
      <c r="Q12" s="91" t="s">
        <v>4</v>
      </c>
      <c r="R12" s="91" t="s">
        <v>4</v>
      </c>
      <c r="S12" s="98" t="s">
        <v>4</v>
      </c>
      <c r="T12" s="330" t="s">
        <v>658</v>
      </c>
    </row>
    <row r="13" spans="2:20" ht="87" customHeight="1" x14ac:dyDescent="0.45">
      <c r="B13" s="90">
        <v>3</v>
      </c>
      <c r="C13" s="113">
        <v>1885</v>
      </c>
      <c r="D13" s="114">
        <v>43490</v>
      </c>
      <c r="E13" s="115" t="s">
        <v>388</v>
      </c>
      <c r="F13" s="116" t="s">
        <v>340</v>
      </c>
      <c r="G13" s="116" t="s">
        <v>341</v>
      </c>
      <c r="H13" s="117" t="s">
        <v>125</v>
      </c>
      <c r="I13" s="118" t="s">
        <v>126</v>
      </c>
      <c r="J13" s="119" t="s">
        <v>340</v>
      </c>
      <c r="K13" s="120" t="s">
        <v>342</v>
      </c>
      <c r="L13" s="121" t="s">
        <v>343</v>
      </c>
      <c r="M13" s="122" t="s">
        <v>332</v>
      </c>
      <c r="N13" s="97" t="s">
        <v>4</v>
      </c>
      <c r="O13" s="92" t="s">
        <v>632</v>
      </c>
      <c r="P13" s="91" t="s">
        <v>4</v>
      </c>
      <c r="Q13" s="91" t="s">
        <v>4</v>
      </c>
      <c r="R13" s="91" t="s">
        <v>4</v>
      </c>
      <c r="S13" s="98" t="s">
        <v>4</v>
      </c>
      <c r="T13" s="334" t="s">
        <v>659</v>
      </c>
    </row>
    <row r="14" spans="2:20" ht="68.25" customHeight="1" x14ac:dyDescent="0.45">
      <c r="B14" s="90">
        <v>4</v>
      </c>
      <c r="C14" s="113">
        <v>1895</v>
      </c>
      <c r="D14" s="114">
        <v>42710</v>
      </c>
      <c r="E14" s="115" t="s">
        <v>388</v>
      </c>
      <c r="F14" s="116" t="s">
        <v>344</v>
      </c>
      <c r="G14" s="116" t="s">
        <v>331</v>
      </c>
      <c r="H14" s="117" t="s">
        <v>131</v>
      </c>
      <c r="I14" s="118" t="s">
        <v>132</v>
      </c>
      <c r="J14" s="119" t="s">
        <v>344</v>
      </c>
      <c r="K14" s="120" t="s">
        <v>345</v>
      </c>
      <c r="L14" s="121" t="s">
        <v>346</v>
      </c>
      <c r="M14" s="122" t="s">
        <v>332</v>
      </c>
      <c r="N14" s="97" t="s">
        <v>4</v>
      </c>
      <c r="O14" s="92" t="s">
        <v>653</v>
      </c>
      <c r="P14" s="91" t="s">
        <v>4</v>
      </c>
      <c r="Q14" s="91" t="s">
        <v>4</v>
      </c>
      <c r="R14" s="91" t="s">
        <v>4</v>
      </c>
      <c r="S14" s="98" t="s">
        <v>4</v>
      </c>
      <c r="T14" s="330" t="s">
        <v>660</v>
      </c>
    </row>
    <row r="15" spans="2:20" ht="68.25" customHeight="1" x14ac:dyDescent="0.45">
      <c r="B15" s="90">
        <v>5</v>
      </c>
      <c r="C15" s="113">
        <v>1906</v>
      </c>
      <c r="D15" s="114">
        <v>43497</v>
      </c>
      <c r="E15" s="115" t="s">
        <v>388</v>
      </c>
      <c r="F15" s="116" t="s">
        <v>347</v>
      </c>
      <c r="G15" s="116" t="s">
        <v>331</v>
      </c>
      <c r="H15" s="117" t="s">
        <v>115</v>
      </c>
      <c r="I15" s="118" t="s">
        <v>170</v>
      </c>
      <c r="J15" s="119" t="s">
        <v>347</v>
      </c>
      <c r="K15" s="120" t="s">
        <v>348</v>
      </c>
      <c r="L15" s="121" t="s">
        <v>349</v>
      </c>
      <c r="M15" s="122" t="s">
        <v>332</v>
      </c>
      <c r="N15" s="97" t="s">
        <v>4</v>
      </c>
      <c r="O15" s="92" t="s">
        <v>647</v>
      </c>
      <c r="P15" s="91" t="s">
        <v>4</v>
      </c>
      <c r="Q15" s="91" t="s">
        <v>4</v>
      </c>
      <c r="R15" s="91" t="s">
        <v>4</v>
      </c>
      <c r="S15" s="98" t="s">
        <v>4</v>
      </c>
      <c r="T15" s="330" t="s">
        <v>650</v>
      </c>
    </row>
    <row r="16" spans="2:20" ht="63.75" customHeight="1" x14ac:dyDescent="0.45">
      <c r="B16" s="90">
        <v>6</v>
      </c>
      <c r="C16" s="113">
        <v>1916</v>
      </c>
      <c r="D16" s="114">
        <v>42726</v>
      </c>
      <c r="E16" s="115" t="s">
        <v>388</v>
      </c>
      <c r="F16" s="116" t="s">
        <v>350</v>
      </c>
      <c r="G16" s="116" t="s">
        <v>331</v>
      </c>
      <c r="H16" s="117" t="s">
        <v>141</v>
      </c>
      <c r="I16" s="118" t="s">
        <v>142</v>
      </c>
      <c r="J16" s="119" t="s">
        <v>350</v>
      </c>
      <c r="K16" s="120" t="s">
        <v>351</v>
      </c>
      <c r="L16" s="121" t="s">
        <v>352</v>
      </c>
      <c r="M16" s="122" t="s">
        <v>332</v>
      </c>
      <c r="N16" s="97" t="s">
        <v>4</v>
      </c>
      <c r="O16" s="92" t="s">
        <v>633</v>
      </c>
      <c r="P16" s="91" t="s">
        <v>4</v>
      </c>
      <c r="Q16" s="91" t="s">
        <v>4</v>
      </c>
      <c r="R16" s="91" t="s">
        <v>4</v>
      </c>
      <c r="S16" s="98" t="s">
        <v>4</v>
      </c>
      <c r="T16" s="334" t="s">
        <v>661</v>
      </c>
    </row>
    <row r="17" spans="2:20" ht="52.5" customHeight="1" x14ac:dyDescent="0.45">
      <c r="B17" s="90">
        <v>7</v>
      </c>
      <c r="C17" s="113">
        <v>1934</v>
      </c>
      <c r="D17" s="114">
        <v>43497</v>
      </c>
      <c r="E17" s="115" t="s">
        <v>388</v>
      </c>
      <c r="F17" s="116" t="s">
        <v>353</v>
      </c>
      <c r="G17" s="116" t="s">
        <v>354</v>
      </c>
      <c r="H17" s="117" t="s">
        <v>115</v>
      </c>
      <c r="I17" s="118" t="s">
        <v>154</v>
      </c>
      <c r="J17" s="119" t="s">
        <v>353</v>
      </c>
      <c r="K17" s="120" t="s">
        <v>355</v>
      </c>
      <c r="L17" s="121" t="s">
        <v>356</v>
      </c>
      <c r="M17" s="122" t="s">
        <v>332</v>
      </c>
      <c r="N17" s="97" t="s">
        <v>4</v>
      </c>
      <c r="O17" s="92" t="s">
        <v>648</v>
      </c>
      <c r="P17" s="91" t="s">
        <v>4</v>
      </c>
      <c r="Q17" s="91" t="s">
        <v>4</v>
      </c>
      <c r="R17" s="91" t="s">
        <v>4</v>
      </c>
      <c r="S17" s="98" t="s">
        <v>4</v>
      </c>
      <c r="T17" s="330" t="s">
        <v>662</v>
      </c>
    </row>
    <row r="18" spans="2:20" ht="60.75" customHeight="1" x14ac:dyDescent="0.45">
      <c r="B18" s="90">
        <v>8</v>
      </c>
      <c r="C18" s="113">
        <v>1947</v>
      </c>
      <c r="D18" s="114">
        <v>43122</v>
      </c>
      <c r="E18" s="115" t="s">
        <v>388</v>
      </c>
      <c r="F18" s="116" t="s">
        <v>357</v>
      </c>
      <c r="G18" s="116" t="s">
        <v>358</v>
      </c>
      <c r="H18" s="117" t="s">
        <v>111</v>
      </c>
      <c r="I18" s="118" t="s">
        <v>159</v>
      </c>
      <c r="J18" s="119" t="s">
        <v>357</v>
      </c>
      <c r="K18" s="120" t="s">
        <v>359</v>
      </c>
      <c r="L18" s="121" t="s">
        <v>360</v>
      </c>
      <c r="M18" s="122" t="s">
        <v>332</v>
      </c>
      <c r="N18" s="97" t="s">
        <v>4</v>
      </c>
      <c r="O18" s="92" t="s">
        <v>640</v>
      </c>
      <c r="P18" s="91" t="s">
        <v>4</v>
      </c>
      <c r="Q18" s="91" t="s">
        <v>4</v>
      </c>
      <c r="R18" s="91" t="s">
        <v>4</v>
      </c>
      <c r="S18" s="98" t="s">
        <v>4</v>
      </c>
      <c r="T18" s="330" t="s">
        <v>663</v>
      </c>
    </row>
    <row r="19" spans="2:20" ht="60.75" customHeight="1" x14ac:dyDescent="0.45">
      <c r="B19" s="90">
        <v>9</v>
      </c>
      <c r="C19" s="113">
        <v>1951</v>
      </c>
      <c r="D19" s="114">
        <v>43490</v>
      </c>
      <c r="E19" s="115" t="s">
        <v>388</v>
      </c>
      <c r="F19" s="116" t="s">
        <v>361</v>
      </c>
      <c r="G19" s="116" t="s">
        <v>331</v>
      </c>
      <c r="H19" s="117" t="s">
        <v>136</v>
      </c>
      <c r="I19" s="118" t="s">
        <v>137</v>
      </c>
      <c r="J19" s="119" t="s">
        <v>361</v>
      </c>
      <c r="K19" s="120" t="s">
        <v>362</v>
      </c>
      <c r="L19" s="121" t="s">
        <v>363</v>
      </c>
      <c r="M19" s="122" t="s">
        <v>332</v>
      </c>
      <c r="N19" s="97" t="s">
        <v>4</v>
      </c>
      <c r="O19" s="92" t="s">
        <v>654</v>
      </c>
      <c r="P19" s="91" t="s">
        <v>4</v>
      </c>
      <c r="Q19" s="91" t="s">
        <v>4</v>
      </c>
      <c r="R19" s="91" t="s">
        <v>4</v>
      </c>
      <c r="S19" s="98" t="s">
        <v>4</v>
      </c>
      <c r="T19" s="333" t="s">
        <v>664</v>
      </c>
    </row>
    <row r="20" spans="2:20" ht="79.5" customHeight="1" x14ac:dyDescent="0.45">
      <c r="B20" s="90">
        <v>10</v>
      </c>
      <c r="C20" s="113">
        <v>1958</v>
      </c>
      <c r="D20" s="114">
        <v>43454</v>
      </c>
      <c r="E20" s="115" t="s">
        <v>388</v>
      </c>
      <c r="F20" s="116" t="s">
        <v>364</v>
      </c>
      <c r="G20" s="116" t="s">
        <v>623</v>
      </c>
      <c r="H20" s="117" t="s">
        <v>151</v>
      </c>
      <c r="I20" s="118" t="s">
        <v>152</v>
      </c>
      <c r="J20" s="119" t="s">
        <v>364</v>
      </c>
      <c r="K20" s="120" t="s">
        <v>365</v>
      </c>
      <c r="L20" s="121" t="s">
        <v>366</v>
      </c>
      <c r="M20" s="122" t="s">
        <v>332</v>
      </c>
      <c r="N20" s="97" t="s">
        <v>4</v>
      </c>
      <c r="O20" s="92" t="s">
        <v>621</v>
      </c>
      <c r="P20" s="91" t="s">
        <v>4</v>
      </c>
      <c r="Q20" s="91" t="s">
        <v>4</v>
      </c>
      <c r="R20" s="91" t="s">
        <v>4</v>
      </c>
      <c r="S20" s="98" t="s">
        <v>4</v>
      </c>
      <c r="T20" s="330" t="s">
        <v>684</v>
      </c>
    </row>
    <row r="21" spans="2:20" ht="53.25" customHeight="1" x14ac:dyDescent="0.45">
      <c r="B21" s="90">
        <v>11</v>
      </c>
      <c r="C21" s="113">
        <v>1959</v>
      </c>
      <c r="D21" s="114">
        <v>43132</v>
      </c>
      <c r="E21" s="115" t="s">
        <v>388</v>
      </c>
      <c r="F21" s="116" t="s">
        <v>367</v>
      </c>
      <c r="G21" s="116" t="s">
        <v>358</v>
      </c>
      <c r="H21" s="117" t="s">
        <v>177</v>
      </c>
      <c r="I21" s="118" t="s">
        <v>178</v>
      </c>
      <c r="J21" s="119" t="s">
        <v>367</v>
      </c>
      <c r="K21" s="120" t="s">
        <v>368</v>
      </c>
      <c r="L21" s="121" t="s">
        <v>369</v>
      </c>
      <c r="M21" s="122" t="s">
        <v>332</v>
      </c>
      <c r="N21" s="97" t="s">
        <v>4</v>
      </c>
      <c r="O21" s="92" t="s">
        <v>579</v>
      </c>
      <c r="P21" s="91" t="s">
        <v>4</v>
      </c>
      <c r="Q21" s="91" t="s">
        <v>4</v>
      </c>
      <c r="R21" s="91" t="s">
        <v>4</v>
      </c>
      <c r="S21" s="98" t="s">
        <v>4</v>
      </c>
      <c r="T21" s="330" t="s">
        <v>580</v>
      </c>
    </row>
    <row r="22" spans="2:20" ht="60.75" customHeight="1" x14ac:dyDescent="0.45">
      <c r="B22" s="90">
        <v>12</v>
      </c>
      <c r="C22" s="113">
        <v>1961</v>
      </c>
      <c r="D22" s="114">
        <v>43490</v>
      </c>
      <c r="E22" s="115" t="s">
        <v>388</v>
      </c>
      <c r="F22" s="116" t="s">
        <v>370</v>
      </c>
      <c r="G22" s="116" t="s">
        <v>331</v>
      </c>
      <c r="H22" s="117" t="s">
        <v>115</v>
      </c>
      <c r="I22" s="118" t="s">
        <v>116</v>
      </c>
      <c r="J22" s="119" t="s">
        <v>370</v>
      </c>
      <c r="K22" s="120" t="s">
        <v>371</v>
      </c>
      <c r="L22" s="121" t="s">
        <v>372</v>
      </c>
      <c r="M22" s="122" t="s">
        <v>332</v>
      </c>
      <c r="N22" s="97" t="s">
        <v>4</v>
      </c>
      <c r="O22" s="92" t="s">
        <v>642</v>
      </c>
      <c r="P22" s="91" t="s">
        <v>4</v>
      </c>
      <c r="Q22" s="91" t="s">
        <v>4</v>
      </c>
      <c r="R22" s="91" t="s">
        <v>4</v>
      </c>
      <c r="S22" s="98" t="s">
        <v>4</v>
      </c>
      <c r="T22" s="333" t="s">
        <v>641</v>
      </c>
    </row>
    <row r="23" spans="2:20" ht="60" customHeight="1" x14ac:dyDescent="0.45">
      <c r="B23" s="90">
        <v>13</v>
      </c>
      <c r="C23" s="113">
        <v>1991</v>
      </c>
      <c r="D23" s="114">
        <v>44777</v>
      </c>
      <c r="E23" s="115" t="s">
        <v>388</v>
      </c>
      <c r="F23" s="116" t="s">
        <v>841</v>
      </c>
      <c r="G23" s="116" t="s">
        <v>358</v>
      </c>
      <c r="H23" s="117" t="s">
        <v>162</v>
      </c>
      <c r="I23" s="118" t="s">
        <v>163</v>
      </c>
      <c r="J23" s="119" t="s">
        <v>374</v>
      </c>
      <c r="K23" s="120" t="s">
        <v>371</v>
      </c>
      <c r="L23" s="121" t="s">
        <v>375</v>
      </c>
      <c r="M23" s="122" t="s">
        <v>332</v>
      </c>
      <c r="N23" s="97" t="s">
        <v>4</v>
      </c>
      <c r="O23" s="92" t="s">
        <v>581</v>
      </c>
      <c r="P23" s="91" t="s">
        <v>4</v>
      </c>
      <c r="Q23" s="91" t="s">
        <v>4</v>
      </c>
      <c r="R23" s="91" t="s">
        <v>4</v>
      </c>
      <c r="S23" s="98" t="s">
        <v>4</v>
      </c>
      <c r="T23" s="330" t="s">
        <v>580</v>
      </c>
    </row>
    <row r="24" spans="2:20" ht="54.75" customHeight="1" x14ac:dyDescent="0.45">
      <c r="B24" s="90">
        <v>14</v>
      </c>
      <c r="C24" s="113">
        <v>1994</v>
      </c>
      <c r="D24" s="114">
        <v>44866</v>
      </c>
      <c r="E24" s="115" t="s">
        <v>389</v>
      </c>
      <c r="F24" s="116" t="s">
        <v>376</v>
      </c>
      <c r="G24" s="116" t="s">
        <v>331</v>
      </c>
      <c r="H24" s="117" t="s">
        <v>125</v>
      </c>
      <c r="I24" s="118" t="s">
        <v>126</v>
      </c>
      <c r="J24" s="119" t="s">
        <v>376</v>
      </c>
      <c r="K24" s="120" t="s">
        <v>377</v>
      </c>
      <c r="L24" s="121" t="s">
        <v>378</v>
      </c>
      <c r="M24" s="122" t="s">
        <v>332</v>
      </c>
      <c r="N24" s="97" t="s">
        <v>4</v>
      </c>
      <c r="O24" s="92" t="s">
        <v>632</v>
      </c>
      <c r="P24" s="91" t="s">
        <v>4</v>
      </c>
      <c r="Q24" s="91" t="s">
        <v>4</v>
      </c>
      <c r="R24" s="91" t="s">
        <v>4</v>
      </c>
      <c r="S24" s="98" t="s">
        <v>4</v>
      </c>
      <c r="T24" s="330" t="s">
        <v>665</v>
      </c>
    </row>
    <row r="25" spans="2:20" ht="66" customHeight="1" x14ac:dyDescent="0.45">
      <c r="B25" s="90">
        <v>15</v>
      </c>
      <c r="C25" s="113">
        <v>1996</v>
      </c>
      <c r="D25" s="114">
        <v>45016</v>
      </c>
      <c r="E25" s="115" t="s">
        <v>388</v>
      </c>
      <c r="F25" s="116" t="s">
        <v>379</v>
      </c>
      <c r="G25" s="116" t="s">
        <v>331</v>
      </c>
      <c r="H25" s="117" t="s">
        <v>136</v>
      </c>
      <c r="I25" s="118" t="s">
        <v>156</v>
      </c>
      <c r="J25" s="119" t="s">
        <v>379</v>
      </c>
      <c r="K25" s="120" t="s">
        <v>380</v>
      </c>
      <c r="L25" s="121" t="s">
        <v>381</v>
      </c>
      <c r="M25" s="122" t="s">
        <v>332</v>
      </c>
      <c r="N25" s="97" t="s">
        <v>4</v>
      </c>
      <c r="O25" s="92" t="s">
        <v>582</v>
      </c>
      <c r="P25" s="91" t="s">
        <v>4</v>
      </c>
      <c r="Q25" s="91" t="s">
        <v>4</v>
      </c>
      <c r="R25" s="91" t="s">
        <v>4</v>
      </c>
      <c r="S25" s="98" t="s">
        <v>4</v>
      </c>
      <c r="T25" s="330" t="s">
        <v>580</v>
      </c>
    </row>
    <row r="26" spans="2:20" ht="51.75" customHeight="1" x14ac:dyDescent="0.45">
      <c r="B26" s="90">
        <v>16</v>
      </c>
      <c r="C26" s="21">
        <v>2117</v>
      </c>
      <c r="D26" s="123">
        <v>43671</v>
      </c>
      <c r="E26" s="124" t="s">
        <v>392</v>
      </c>
      <c r="F26" s="1" t="s">
        <v>110</v>
      </c>
      <c r="G26" s="1" t="s">
        <v>393</v>
      </c>
      <c r="H26" s="125" t="s">
        <v>111</v>
      </c>
      <c r="I26" s="126" t="s">
        <v>112</v>
      </c>
      <c r="J26" s="127" t="s">
        <v>110</v>
      </c>
      <c r="K26" s="128" t="s">
        <v>394</v>
      </c>
      <c r="L26" s="129" t="s">
        <v>395</v>
      </c>
      <c r="M26" s="132" t="s">
        <v>396</v>
      </c>
      <c r="N26" s="97" t="s">
        <v>4</v>
      </c>
      <c r="O26" s="92" t="s">
        <v>649</v>
      </c>
      <c r="P26" s="91" t="s">
        <v>4</v>
      </c>
      <c r="Q26" s="91" t="s">
        <v>4</v>
      </c>
      <c r="R26" s="91" t="s">
        <v>4</v>
      </c>
      <c r="S26" s="98" t="s">
        <v>4</v>
      </c>
      <c r="T26" s="330" t="s">
        <v>666</v>
      </c>
    </row>
    <row r="27" spans="2:20" ht="72" customHeight="1" x14ac:dyDescent="0.45">
      <c r="B27" s="90">
        <v>17</v>
      </c>
      <c r="C27" s="21">
        <v>2121</v>
      </c>
      <c r="D27" s="123">
        <v>43671</v>
      </c>
      <c r="E27" s="124" t="s">
        <v>392</v>
      </c>
      <c r="F27" s="1" t="s">
        <v>113</v>
      </c>
      <c r="G27" s="1" t="s">
        <v>393</v>
      </c>
      <c r="H27" s="125" t="s">
        <v>111</v>
      </c>
      <c r="I27" s="126" t="s">
        <v>112</v>
      </c>
      <c r="J27" s="127" t="s">
        <v>397</v>
      </c>
      <c r="K27" s="128" t="s">
        <v>398</v>
      </c>
      <c r="L27" s="129" t="s">
        <v>399</v>
      </c>
      <c r="M27" s="131"/>
      <c r="N27" s="97" t="s">
        <v>4</v>
      </c>
      <c r="O27" s="92" t="s">
        <v>649</v>
      </c>
      <c r="P27" s="91" t="s">
        <v>4</v>
      </c>
      <c r="Q27" s="91" t="s">
        <v>4</v>
      </c>
      <c r="R27" s="91" t="s">
        <v>4</v>
      </c>
      <c r="S27" s="371" t="s">
        <v>10</v>
      </c>
      <c r="T27" s="330" t="s">
        <v>667</v>
      </c>
    </row>
    <row r="28" spans="2:20" ht="63.75" customHeight="1" x14ac:dyDescent="0.45">
      <c r="B28" s="90">
        <v>18</v>
      </c>
      <c r="C28" s="21">
        <v>2123</v>
      </c>
      <c r="D28" s="123">
        <v>43252</v>
      </c>
      <c r="E28" s="124" t="s">
        <v>392</v>
      </c>
      <c r="F28" s="1" t="s">
        <v>114</v>
      </c>
      <c r="G28" s="1" t="s">
        <v>393</v>
      </c>
      <c r="H28" s="125" t="s">
        <v>115</v>
      </c>
      <c r="I28" s="126" t="s">
        <v>116</v>
      </c>
      <c r="J28" s="127" t="s">
        <v>400</v>
      </c>
      <c r="K28" s="129" t="s">
        <v>401</v>
      </c>
      <c r="L28" s="129" t="s">
        <v>402</v>
      </c>
      <c r="M28" s="131"/>
      <c r="N28" s="97" t="s">
        <v>4</v>
      </c>
      <c r="O28" s="92" t="s">
        <v>642</v>
      </c>
      <c r="P28" s="91" t="s">
        <v>4</v>
      </c>
      <c r="Q28" s="91" t="s">
        <v>4</v>
      </c>
      <c r="R28" s="91" t="s">
        <v>4</v>
      </c>
      <c r="S28" s="371" t="s">
        <v>10</v>
      </c>
      <c r="T28" s="333" t="s">
        <v>668</v>
      </c>
    </row>
    <row r="29" spans="2:20" ht="57" customHeight="1" x14ac:dyDescent="0.45">
      <c r="B29" s="90">
        <v>19</v>
      </c>
      <c r="C29" s="21">
        <v>2124</v>
      </c>
      <c r="D29" s="123">
        <v>42461</v>
      </c>
      <c r="E29" s="124" t="s">
        <v>392</v>
      </c>
      <c r="F29" s="1" t="s">
        <v>117</v>
      </c>
      <c r="G29" s="1" t="s">
        <v>393</v>
      </c>
      <c r="H29" s="125" t="s">
        <v>115</v>
      </c>
      <c r="I29" s="126" t="s">
        <v>116</v>
      </c>
      <c r="J29" s="127" t="s">
        <v>403</v>
      </c>
      <c r="K29" s="129" t="s">
        <v>404</v>
      </c>
      <c r="L29" s="129" t="s">
        <v>405</v>
      </c>
      <c r="M29" s="131"/>
      <c r="N29" s="97" t="s">
        <v>4</v>
      </c>
      <c r="O29" s="92" t="s">
        <v>643</v>
      </c>
      <c r="P29" s="91" t="s">
        <v>4</v>
      </c>
      <c r="Q29" s="91" t="s">
        <v>4</v>
      </c>
      <c r="R29" s="91" t="s">
        <v>4</v>
      </c>
      <c r="S29" s="371" t="s">
        <v>10</v>
      </c>
      <c r="T29" s="333" t="s">
        <v>682</v>
      </c>
    </row>
    <row r="30" spans="2:20" ht="45.75" customHeight="1" x14ac:dyDescent="0.45">
      <c r="B30" s="90">
        <v>20</v>
      </c>
      <c r="C30" s="21">
        <v>2127</v>
      </c>
      <c r="D30" s="123">
        <v>44649</v>
      </c>
      <c r="E30" s="124" t="s">
        <v>392</v>
      </c>
      <c r="F30" s="1" t="s">
        <v>118</v>
      </c>
      <c r="G30" s="1" t="s">
        <v>393</v>
      </c>
      <c r="H30" s="125" t="s">
        <v>119</v>
      </c>
      <c r="I30" s="132" t="s">
        <v>120</v>
      </c>
      <c r="J30" s="127" t="s">
        <v>118</v>
      </c>
      <c r="K30" s="128" t="s">
        <v>406</v>
      </c>
      <c r="L30" s="129" t="s">
        <v>634</v>
      </c>
      <c r="M30" s="131"/>
      <c r="N30" s="97" t="s">
        <v>4</v>
      </c>
      <c r="O30" s="92" t="s">
        <v>635</v>
      </c>
      <c r="P30" s="91" t="s">
        <v>4</v>
      </c>
      <c r="Q30" s="91" t="s">
        <v>4</v>
      </c>
      <c r="R30" s="91" t="s">
        <v>4</v>
      </c>
      <c r="S30" s="371" t="s">
        <v>10</v>
      </c>
      <c r="T30" s="330" t="s">
        <v>636</v>
      </c>
    </row>
    <row r="31" spans="2:20" ht="60.75" customHeight="1" x14ac:dyDescent="0.45">
      <c r="B31" s="90">
        <v>21</v>
      </c>
      <c r="C31" s="21">
        <v>2132</v>
      </c>
      <c r="D31" s="123">
        <v>42597</v>
      </c>
      <c r="E31" s="124" t="s">
        <v>392</v>
      </c>
      <c r="F31" s="1" t="s">
        <v>121</v>
      </c>
      <c r="G31" s="1" t="s">
        <v>393</v>
      </c>
      <c r="H31" s="125" t="s">
        <v>122</v>
      </c>
      <c r="I31" s="126" t="s">
        <v>123</v>
      </c>
      <c r="J31" s="127" t="s">
        <v>121</v>
      </c>
      <c r="K31" s="125" t="s">
        <v>406</v>
      </c>
      <c r="L31" s="125" t="s">
        <v>407</v>
      </c>
      <c r="M31" s="131"/>
      <c r="N31" s="97" t="s">
        <v>4</v>
      </c>
      <c r="O31" s="92" t="s">
        <v>655</v>
      </c>
      <c r="P31" s="91" t="s">
        <v>4</v>
      </c>
      <c r="Q31" s="91" t="s">
        <v>4</v>
      </c>
      <c r="R31" s="91" t="s">
        <v>4</v>
      </c>
      <c r="S31" s="371" t="s">
        <v>10</v>
      </c>
      <c r="T31" s="333" t="s">
        <v>669</v>
      </c>
    </row>
    <row r="32" spans="2:20" ht="54.75" customHeight="1" x14ac:dyDescent="0.45">
      <c r="B32" s="90">
        <v>22</v>
      </c>
      <c r="C32" s="21">
        <v>2134</v>
      </c>
      <c r="D32" s="123">
        <v>42699</v>
      </c>
      <c r="E32" s="124" t="s">
        <v>392</v>
      </c>
      <c r="F32" s="1" t="s">
        <v>124</v>
      </c>
      <c r="G32" s="1" t="s">
        <v>393</v>
      </c>
      <c r="H32" s="125" t="s">
        <v>125</v>
      </c>
      <c r="I32" s="126" t="s">
        <v>126</v>
      </c>
      <c r="J32" s="127" t="s">
        <v>124</v>
      </c>
      <c r="K32" s="125" t="s">
        <v>408</v>
      </c>
      <c r="L32" s="125" t="s">
        <v>409</v>
      </c>
      <c r="M32" s="131"/>
      <c r="N32" s="97" t="s">
        <v>4</v>
      </c>
      <c r="O32" s="92" t="s">
        <v>632</v>
      </c>
      <c r="P32" s="91" t="s">
        <v>4</v>
      </c>
      <c r="Q32" s="91" t="s">
        <v>4</v>
      </c>
      <c r="R32" s="91" t="s">
        <v>4</v>
      </c>
      <c r="S32" s="371" t="s">
        <v>10</v>
      </c>
      <c r="T32" s="331" t="s">
        <v>637</v>
      </c>
    </row>
    <row r="33" spans="1:25" ht="62.25" customHeight="1" x14ac:dyDescent="0.45">
      <c r="B33" s="90">
        <v>23</v>
      </c>
      <c r="C33" s="21">
        <v>2147</v>
      </c>
      <c r="D33" s="123">
        <v>44105</v>
      </c>
      <c r="E33" s="124" t="s">
        <v>392</v>
      </c>
      <c r="F33" s="1" t="s">
        <v>127</v>
      </c>
      <c r="G33" s="1" t="s">
        <v>410</v>
      </c>
      <c r="H33" s="125" t="s">
        <v>128</v>
      </c>
      <c r="I33" s="126" t="s">
        <v>129</v>
      </c>
      <c r="J33" s="127" t="s">
        <v>127</v>
      </c>
      <c r="K33" s="125" t="s">
        <v>411</v>
      </c>
      <c r="L33" s="125" t="s">
        <v>584</v>
      </c>
      <c r="M33" s="130" t="s">
        <v>412</v>
      </c>
      <c r="N33" s="97" t="s">
        <v>4</v>
      </c>
      <c r="O33" s="92" t="s">
        <v>583</v>
      </c>
      <c r="P33" s="91" t="s">
        <v>4</v>
      </c>
      <c r="Q33" s="91" t="s">
        <v>4</v>
      </c>
      <c r="R33" s="91" t="s">
        <v>4</v>
      </c>
      <c r="S33" s="98" t="s">
        <v>4</v>
      </c>
      <c r="T33" s="330" t="s">
        <v>819</v>
      </c>
    </row>
    <row r="34" spans="1:25" ht="74.25" customHeight="1" x14ac:dyDescent="0.45">
      <c r="B34" s="90">
        <v>24</v>
      </c>
      <c r="C34" s="21">
        <v>2151</v>
      </c>
      <c r="D34" s="123">
        <v>42710</v>
      </c>
      <c r="E34" s="124" t="s">
        <v>392</v>
      </c>
      <c r="F34" s="1" t="s">
        <v>130</v>
      </c>
      <c r="G34" s="1" t="s">
        <v>393</v>
      </c>
      <c r="H34" s="125" t="s">
        <v>131</v>
      </c>
      <c r="I34" s="126" t="s">
        <v>132</v>
      </c>
      <c r="J34" s="127" t="s">
        <v>413</v>
      </c>
      <c r="K34" s="125" t="s">
        <v>414</v>
      </c>
      <c r="L34" s="125" t="s">
        <v>415</v>
      </c>
      <c r="M34" s="132" t="s">
        <v>416</v>
      </c>
      <c r="N34" s="97" t="s">
        <v>4</v>
      </c>
      <c r="O34" s="92" t="s">
        <v>653</v>
      </c>
      <c r="P34" s="91" t="s">
        <v>4</v>
      </c>
      <c r="Q34" s="91" t="s">
        <v>4</v>
      </c>
      <c r="R34" s="91" t="s">
        <v>4</v>
      </c>
      <c r="S34" s="98" t="s">
        <v>4</v>
      </c>
      <c r="T34" s="330" t="s">
        <v>656</v>
      </c>
    </row>
    <row r="35" spans="1:25" ht="90" customHeight="1" x14ac:dyDescent="0.45">
      <c r="B35" s="90">
        <v>25</v>
      </c>
      <c r="C35" s="21">
        <v>2153</v>
      </c>
      <c r="D35" s="123">
        <v>42710</v>
      </c>
      <c r="E35" s="124" t="s">
        <v>392</v>
      </c>
      <c r="F35" s="1" t="s">
        <v>133</v>
      </c>
      <c r="G35" s="1" t="s">
        <v>393</v>
      </c>
      <c r="H35" s="125" t="s">
        <v>131</v>
      </c>
      <c r="I35" s="126" t="s">
        <v>132</v>
      </c>
      <c r="J35" s="127" t="s">
        <v>417</v>
      </c>
      <c r="K35" s="125" t="s">
        <v>418</v>
      </c>
      <c r="L35" s="125" t="s">
        <v>419</v>
      </c>
      <c r="M35" s="131"/>
      <c r="N35" s="97" t="s">
        <v>4</v>
      </c>
      <c r="O35" s="92" t="s">
        <v>653</v>
      </c>
      <c r="P35" s="91" t="s">
        <v>4</v>
      </c>
      <c r="Q35" s="329" t="s">
        <v>10</v>
      </c>
      <c r="R35" s="91" t="s">
        <v>4</v>
      </c>
      <c r="S35" s="371" t="s">
        <v>10</v>
      </c>
      <c r="T35" s="330" t="s">
        <v>670</v>
      </c>
    </row>
    <row r="36" spans="1:25" ht="52.5" customHeight="1" x14ac:dyDescent="0.45">
      <c r="B36" s="90">
        <v>26</v>
      </c>
      <c r="C36" s="21">
        <v>2155</v>
      </c>
      <c r="D36" s="123">
        <v>42699</v>
      </c>
      <c r="E36" s="124" t="s">
        <v>392</v>
      </c>
      <c r="F36" s="1" t="s">
        <v>134</v>
      </c>
      <c r="G36" s="1" t="s">
        <v>393</v>
      </c>
      <c r="H36" s="125" t="s">
        <v>125</v>
      </c>
      <c r="I36" s="126" t="s">
        <v>126</v>
      </c>
      <c r="J36" s="127" t="s">
        <v>134</v>
      </c>
      <c r="K36" s="125" t="s">
        <v>420</v>
      </c>
      <c r="L36" s="125" t="s">
        <v>421</v>
      </c>
      <c r="M36" s="131"/>
      <c r="N36" s="97" t="s">
        <v>4</v>
      </c>
      <c r="O36" s="92" t="s">
        <v>632</v>
      </c>
      <c r="P36" s="91" t="s">
        <v>4</v>
      </c>
      <c r="Q36" s="91" t="s">
        <v>4</v>
      </c>
      <c r="R36" s="91" t="s">
        <v>4</v>
      </c>
      <c r="S36" s="371" t="s">
        <v>10</v>
      </c>
      <c r="T36" s="331" t="s">
        <v>638</v>
      </c>
    </row>
    <row r="37" spans="1:25" ht="93.75" customHeight="1" x14ac:dyDescent="0.45">
      <c r="B37" s="90">
        <v>27</v>
      </c>
      <c r="C37" s="21">
        <v>2156</v>
      </c>
      <c r="D37" s="123">
        <v>44075</v>
      </c>
      <c r="E37" s="124" t="s">
        <v>392</v>
      </c>
      <c r="F37" s="1" t="s">
        <v>135</v>
      </c>
      <c r="G37" s="1" t="s">
        <v>410</v>
      </c>
      <c r="H37" s="125" t="s">
        <v>136</v>
      </c>
      <c r="I37" s="126" t="s">
        <v>137</v>
      </c>
      <c r="J37" s="127" t="s">
        <v>135</v>
      </c>
      <c r="K37" s="125" t="s">
        <v>422</v>
      </c>
      <c r="L37" s="125" t="s">
        <v>423</v>
      </c>
      <c r="M37" s="132" t="s">
        <v>396</v>
      </c>
      <c r="N37" s="97" t="s">
        <v>4</v>
      </c>
      <c r="O37" s="92" t="s">
        <v>654</v>
      </c>
      <c r="P37" s="91" t="s">
        <v>4</v>
      </c>
      <c r="Q37" s="91" t="s">
        <v>4</v>
      </c>
      <c r="R37" s="91" t="s">
        <v>4</v>
      </c>
      <c r="S37" s="98" t="s">
        <v>4</v>
      </c>
      <c r="T37" s="333" t="s">
        <v>657</v>
      </c>
      <c r="U37" s="189"/>
    </row>
    <row r="38" spans="1:25" ht="95.25" customHeight="1" x14ac:dyDescent="0.45">
      <c r="B38" s="90">
        <v>28</v>
      </c>
      <c r="C38" s="21">
        <v>2157</v>
      </c>
      <c r="D38" s="123">
        <v>44075</v>
      </c>
      <c r="E38" s="124" t="s">
        <v>392</v>
      </c>
      <c r="F38" s="1" t="s">
        <v>138</v>
      </c>
      <c r="G38" s="1" t="s">
        <v>424</v>
      </c>
      <c r="H38" s="125" t="s">
        <v>136</v>
      </c>
      <c r="I38" s="126" t="s">
        <v>139</v>
      </c>
      <c r="J38" s="127" t="s">
        <v>138</v>
      </c>
      <c r="K38" s="125" t="s">
        <v>425</v>
      </c>
      <c r="L38" s="125" t="s">
        <v>586</v>
      </c>
      <c r="M38" s="132" t="s">
        <v>396</v>
      </c>
      <c r="N38" s="97" t="s">
        <v>4</v>
      </c>
      <c r="O38" s="92" t="s">
        <v>585</v>
      </c>
      <c r="P38" s="91" t="s">
        <v>4</v>
      </c>
      <c r="Q38" s="91" t="s">
        <v>4</v>
      </c>
      <c r="R38" s="91" t="s">
        <v>4</v>
      </c>
      <c r="S38" s="98" t="s">
        <v>4</v>
      </c>
      <c r="T38" s="331" t="s">
        <v>587</v>
      </c>
      <c r="U38" s="189"/>
    </row>
    <row r="39" spans="1:25" ht="112.5" customHeight="1" x14ac:dyDescent="0.45">
      <c r="B39" s="90">
        <v>29</v>
      </c>
      <c r="C39" s="21">
        <v>2164</v>
      </c>
      <c r="D39" s="123">
        <v>42726</v>
      </c>
      <c r="E39" s="124" t="s">
        <v>392</v>
      </c>
      <c r="F39" s="1" t="s">
        <v>140</v>
      </c>
      <c r="G39" s="1" t="s">
        <v>393</v>
      </c>
      <c r="H39" s="125" t="s">
        <v>141</v>
      </c>
      <c r="I39" s="126" t="s">
        <v>142</v>
      </c>
      <c r="J39" s="127" t="s">
        <v>140</v>
      </c>
      <c r="K39" s="125" t="s">
        <v>426</v>
      </c>
      <c r="L39" s="125" t="s">
        <v>427</v>
      </c>
      <c r="M39" s="131"/>
      <c r="N39" s="97" t="s">
        <v>4</v>
      </c>
      <c r="O39" s="92" t="s">
        <v>633</v>
      </c>
      <c r="P39" s="91" t="s">
        <v>4</v>
      </c>
      <c r="Q39" s="91" t="s">
        <v>4</v>
      </c>
      <c r="R39" s="91" t="s">
        <v>4</v>
      </c>
      <c r="S39" s="371" t="s">
        <v>10</v>
      </c>
      <c r="T39" s="331" t="s">
        <v>671</v>
      </c>
    </row>
    <row r="40" spans="1:25" ht="142.5" customHeight="1" x14ac:dyDescent="0.45">
      <c r="B40" s="90">
        <v>30</v>
      </c>
      <c r="C40" s="21">
        <v>2166</v>
      </c>
      <c r="D40" s="123">
        <v>42726</v>
      </c>
      <c r="E40" s="124" t="s">
        <v>392</v>
      </c>
      <c r="F40" s="1" t="s">
        <v>143</v>
      </c>
      <c r="G40" s="1" t="s">
        <v>428</v>
      </c>
      <c r="H40" s="125" t="s">
        <v>141</v>
      </c>
      <c r="I40" s="126" t="s">
        <v>142</v>
      </c>
      <c r="J40" s="127" t="s">
        <v>143</v>
      </c>
      <c r="K40" s="125" t="s">
        <v>429</v>
      </c>
      <c r="L40" s="125" t="s">
        <v>430</v>
      </c>
      <c r="M40" s="131"/>
      <c r="N40" s="97" t="s">
        <v>4</v>
      </c>
      <c r="O40" s="92" t="s">
        <v>633</v>
      </c>
      <c r="P40" s="91" t="s">
        <v>4</v>
      </c>
      <c r="Q40" s="91" t="s">
        <v>4</v>
      </c>
      <c r="R40" s="91" t="s">
        <v>4</v>
      </c>
      <c r="S40" s="371" t="s">
        <v>10</v>
      </c>
      <c r="T40" s="331" t="s">
        <v>672</v>
      </c>
    </row>
    <row r="41" spans="1:25" ht="161.25" customHeight="1" x14ac:dyDescent="0.45">
      <c r="B41" s="90">
        <v>31</v>
      </c>
      <c r="C41" s="21">
        <v>2170</v>
      </c>
      <c r="D41" s="123">
        <v>42726</v>
      </c>
      <c r="E41" s="124" t="s">
        <v>392</v>
      </c>
      <c r="F41" s="1" t="s">
        <v>144</v>
      </c>
      <c r="G41" s="1" t="s">
        <v>393</v>
      </c>
      <c r="H41" s="125" t="s">
        <v>141</v>
      </c>
      <c r="I41" s="126" t="s">
        <v>142</v>
      </c>
      <c r="J41" s="127" t="s">
        <v>431</v>
      </c>
      <c r="K41" s="125" t="s">
        <v>432</v>
      </c>
      <c r="L41" s="125" t="s">
        <v>433</v>
      </c>
      <c r="M41" s="131"/>
      <c r="N41" s="97" t="s">
        <v>4</v>
      </c>
      <c r="O41" s="92" t="s">
        <v>633</v>
      </c>
      <c r="P41" s="91" t="s">
        <v>4</v>
      </c>
      <c r="Q41" s="91" t="s">
        <v>4</v>
      </c>
      <c r="R41" s="91" t="s">
        <v>4</v>
      </c>
      <c r="S41" s="371" t="s">
        <v>10</v>
      </c>
      <c r="T41" s="331" t="s">
        <v>639</v>
      </c>
    </row>
    <row r="42" spans="1:25" ht="61.5" customHeight="1" x14ac:dyDescent="0.45">
      <c r="B42" s="90">
        <v>32</v>
      </c>
      <c r="C42" s="21">
        <v>2173</v>
      </c>
      <c r="D42" s="123">
        <v>44313</v>
      </c>
      <c r="E42" s="124" t="s">
        <v>392</v>
      </c>
      <c r="F42" s="1" t="s">
        <v>145</v>
      </c>
      <c r="G42" s="1" t="s">
        <v>393</v>
      </c>
      <c r="H42" s="125" t="s">
        <v>146</v>
      </c>
      <c r="I42" s="126" t="s">
        <v>147</v>
      </c>
      <c r="J42" s="127" t="s">
        <v>434</v>
      </c>
      <c r="K42" s="125" t="s">
        <v>432</v>
      </c>
      <c r="L42" s="125" t="s">
        <v>435</v>
      </c>
      <c r="M42" s="131"/>
      <c r="N42" s="97" t="s">
        <v>4</v>
      </c>
      <c r="O42" s="319" t="s">
        <v>644</v>
      </c>
      <c r="P42" s="91" t="s">
        <v>4</v>
      </c>
      <c r="Q42" s="91" t="s">
        <v>4</v>
      </c>
      <c r="R42" s="91" t="s">
        <v>4</v>
      </c>
      <c r="S42" s="371" t="s">
        <v>10</v>
      </c>
      <c r="T42" s="333" t="s">
        <v>821</v>
      </c>
    </row>
    <row r="43" spans="1:25" ht="78" customHeight="1" x14ac:dyDescent="0.45">
      <c r="B43" s="90">
        <v>33</v>
      </c>
      <c r="C43" s="21">
        <v>2174</v>
      </c>
      <c r="D43" s="123">
        <v>44314</v>
      </c>
      <c r="E43" s="124" t="s">
        <v>392</v>
      </c>
      <c r="F43" s="1" t="s">
        <v>624</v>
      </c>
      <c r="G43" s="1" t="s">
        <v>625</v>
      </c>
      <c r="H43" s="125" t="s">
        <v>146</v>
      </c>
      <c r="I43" s="126" t="s">
        <v>149</v>
      </c>
      <c r="J43" s="127" t="s">
        <v>436</v>
      </c>
      <c r="K43" s="125" t="s">
        <v>437</v>
      </c>
      <c r="L43" s="125" t="s">
        <v>438</v>
      </c>
      <c r="M43" s="131"/>
      <c r="N43" s="97" t="s">
        <v>4</v>
      </c>
      <c r="O43" s="92" t="s">
        <v>626</v>
      </c>
      <c r="P43" s="91" t="s">
        <v>4</v>
      </c>
      <c r="Q43" s="91" t="s">
        <v>4</v>
      </c>
      <c r="R43" s="91" t="s">
        <v>4</v>
      </c>
      <c r="S43" s="371" t="s">
        <v>10</v>
      </c>
      <c r="T43" s="333" t="s">
        <v>686</v>
      </c>
      <c r="Y43" s="335"/>
    </row>
    <row r="44" spans="1:25" ht="84" customHeight="1" x14ac:dyDescent="0.45">
      <c r="B44" s="90">
        <v>34</v>
      </c>
      <c r="C44" s="21">
        <v>2184</v>
      </c>
      <c r="D44" s="123">
        <v>42734</v>
      </c>
      <c r="E44" s="124" t="s">
        <v>392</v>
      </c>
      <c r="F44" s="1" t="s">
        <v>150</v>
      </c>
      <c r="G44" s="1" t="s">
        <v>622</v>
      </c>
      <c r="H44" s="125" t="s">
        <v>151</v>
      </c>
      <c r="I44" s="126" t="s">
        <v>152</v>
      </c>
      <c r="J44" s="127" t="s">
        <v>150</v>
      </c>
      <c r="K44" s="125" t="s">
        <v>439</v>
      </c>
      <c r="L44" s="125" t="s">
        <v>630</v>
      </c>
      <c r="M44" s="131"/>
      <c r="N44" s="97" t="s">
        <v>4</v>
      </c>
      <c r="O44" s="92" t="s">
        <v>621</v>
      </c>
      <c r="P44" s="91" t="s">
        <v>4</v>
      </c>
      <c r="Q44" s="91" t="s">
        <v>4</v>
      </c>
      <c r="R44" s="91" t="s">
        <v>4</v>
      </c>
      <c r="S44" s="371" t="s">
        <v>10</v>
      </c>
      <c r="T44" s="333" t="s">
        <v>685</v>
      </c>
      <c r="Y44" s="335"/>
    </row>
    <row r="45" spans="1:25" ht="82.5" customHeight="1" x14ac:dyDescent="0.45">
      <c r="A45" s="208"/>
      <c r="B45" s="90">
        <v>35</v>
      </c>
      <c r="C45" s="21">
        <v>2188</v>
      </c>
      <c r="D45" s="123">
        <v>42733</v>
      </c>
      <c r="E45" s="124" t="s">
        <v>392</v>
      </c>
      <c r="F45" s="1" t="s">
        <v>153</v>
      </c>
      <c r="G45" s="1" t="s">
        <v>393</v>
      </c>
      <c r="H45" s="125" t="s">
        <v>115</v>
      </c>
      <c r="I45" s="126" t="s">
        <v>154</v>
      </c>
      <c r="J45" s="127" t="s">
        <v>440</v>
      </c>
      <c r="K45" s="125" t="s">
        <v>439</v>
      </c>
      <c r="L45" s="125" t="s">
        <v>630</v>
      </c>
      <c r="M45" s="131"/>
      <c r="N45" s="97" t="s">
        <v>4</v>
      </c>
      <c r="O45" s="92" t="s">
        <v>648</v>
      </c>
      <c r="P45" s="329" t="s">
        <v>10</v>
      </c>
      <c r="Q45" s="329" t="s">
        <v>10</v>
      </c>
      <c r="R45" s="91" t="s">
        <v>4</v>
      </c>
      <c r="S45" s="371" t="s">
        <v>10</v>
      </c>
      <c r="T45" s="330" t="s">
        <v>824</v>
      </c>
    </row>
    <row r="46" spans="1:25" ht="73.5" customHeight="1" x14ac:dyDescent="0.45">
      <c r="B46" s="90">
        <v>36</v>
      </c>
      <c r="C46" s="21">
        <v>2191</v>
      </c>
      <c r="D46" s="123">
        <v>44421</v>
      </c>
      <c r="E46" s="124" t="s">
        <v>392</v>
      </c>
      <c r="F46" s="1" t="s">
        <v>155</v>
      </c>
      <c r="G46" s="1" t="s">
        <v>393</v>
      </c>
      <c r="H46" s="125" t="s">
        <v>136</v>
      </c>
      <c r="I46" s="126" t="s">
        <v>156</v>
      </c>
      <c r="J46" s="127" t="s">
        <v>155</v>
      </c>
      <c r="K46" s="125" t="s">
        <v>441</v>
      </c>
      <c r="L46" s="125" t="s">
        <v>442</v>
      </c>
      <c r="M46" s="132" t="s">
        <v>396</v>
      </c>
      <c r="N46" s="97" t="s">
        <v>4</v>
      </c>
      <c r="O46" s="92" t="s">
        <v>582</v>
      </c>
      <c r="P46" s="91" t="s">
        <v>4</v>
      </c>
      <c r="Q46" s="91" t="s">
        <v>4</v>
      </c>
      <c r="R46" s="329" t="s">
        <v>10</v>
      </c>
      <c r="S46" s="98" t="s">
        <v>4</v>
      </c>
      <c r="T46" s="331" t="s">
        <v>588</v>
      </c>
      <c r="U46" s="189"/>
    </row>
    <row r="47" spans="1:25" ht="66" customHeight="1" x14ac:dyDescent="0.45">
      <c r="B47" s="90">
        <v>37</v>
      </c>
      <c r="C47" s="21">
        <v>2192</v>
      </c>
      <c r="D47" s="123">
        <v>44421</v>
      </c>
      <c r="E47" s="124" t="s">
        <v>392</v>
      </c>
      <c r="F47" s="1" t="s">
        <v>673</v>
      </c>
      <c r="G47" s="1" t="s">
        <v>393</v>
      </c>
      <c r="H47" s="125" t="s">
        <v>136</v>
      </c>
      <c r="I47" s="126" t="s">
        <v>156</v>
      </c>
      <c r="J47" s="127" t="s">
        <v>157</v>
      </c>
      <c r="K47" s="125" t="s">
        <v>443</v>
      </c>
      <c r="L47" s="125" t="s">
        <v>444</v>
      </c>
      <c r="M47" s="132" t="s">
        <v>396</v>
      </c>
      <c r="N47" s="97" t="s">
        <v>4</v>
      </c>
      <c r="O47" s="92" t="s">
        <v>582</v>
      </c>
      <c r="P47" s="91" t="s">
        <v>4</v>
      </c>
      <c r="Q47" s="91" t="s">
        <v>4</v>
      </c>
      <c r="R47" s="329" t="s">
        <v>10</v>
      </c>
      <c r="S47" s="98" t="s">
        <v>4</v>
      </c>
      <c r="T47" s="331" t="s">
        <v>588</v>
      </c>
      <c r="U47" s="189"/>
    </row>
    <row r="48" spans="1:25" ht="73.5" customHeight="1" x14ac:dyDescent="0.45">
      <c r="B48" s="90">
        <v>38</v>
      </c>
      <c r="C48" s="21">
        <v>2200</v>
      </c>
      <c r="D48" s="123">
        <v>43676</v>
      </c>
      <c r="E48" s="124" t="s">
        <v>392</v>
      </c>
      <c r="F48" s="1" t="s">
        <v>158</v>
      </c>
      <c r="G48" s="1" t="s">
        <v>410</v>
      </c>
      <c r="H48" s="125" t="s">
        <v>111</v>
      </c>
      <c r="I48" s="126" t="s">
        <v>159</v>
      </c>
      <c r="J48" s="127" t="s">
        <v>445</v>
      </c>
      <c r="K48" s="125" t="s">
        <v>446</v>
      </c>
      <c r="L48" s="125" t="s">
        <v>447</v>
      </c>
      <c r="M48" s="131"/>
      <c r="N48" s="97" t="s">
        <v>4</v>
      </c>
      <c r="O48" s="320" t="s">
        <v>823</v>
      </c>
      <c r="P48" s="91" t="s">
        <v>4</v>
      </c>
      <c r="Q48" s="91" t="s">
        <v>4</v>
      </c>
      <c r="R48" s="91" t="s">
        <v>4</v>
      </c>
      <c r="S48" s="371" t="s">
        <v>10</v>
      </c>
      <c r="T48" s="333" t="s">
        <v>822</v>
      </c>
    </row>
    <row r="49" spans="2:20" ht="71.25" customHeight="1" x14ac:dyDescent="0.45">
      <c r="B49" s="90">
        <v>39</v>
      </c>
      <c r="C49" s="21">
        <v>2201</v>
      </c>
      <c r="D49" s="123">
        <v>43676</v>
      </c>
      <c r="E49" s="124" t="s">
        <v>392</v>
      </c>
      <c r="F49" s="1" t="s">
        <v>160</v>
      </c>
      <c r="G49" s="1" t="s">
        <v>410</v>
      </c>
      <c r="H49" s="125" t="s">
        <v>111</v>
      </c>
      <c r="I49" s="126" t="s">
        <v>159</v>
      </c>
      <c r="J49" s="127" t="s">
        <v>448</v>
      </c>
      <c r="K49" s="125" t="s">
        <v>449</v>
      </c>
      <c r="L49" s="125" t="s">
        <v>450</v>
      </c>
      <c r="M49" s="131"/>
      <c r="N49" s="97" t="s">
        <v>4</v>
      </c>
      <c r="O49" s="320" t="s">
        <v>823</v>
      </c>
      <c r="P49" s="91" t="s">
        <v>4</v>
      </c>
      <c r="Q49" s="91" t="s">
        <v>4</v>
      </c>
      <c r="R49" s="91" t="s">
        <v>4</v>
      </c>
      <c r="S49" s="371" t="s">
        <v>10</v>
      </c>
      <c r="T49" s="333" t="s">
        <v>674</v>
      </c>
    </row>
    <row r="50" spans="2:20" ht="101.25" customHeight="1" x14ac:dyDescent="0.45">
      <c r="B50" s="90">
        <v>40</v>
      </c>
      <c r="C50" s="21">
        <v>2210</v>
      </c>
      <c r="D50" s="123">
        <v>44067</v>
      </c>
      <c r="E50" s="124" t="s">
        <v>392</v>
      </c>
      <c r="F50" s="1" t="s">
        <v>161</v>
      </c>
      <c r="G50" s="1" t="s">
        <v>393</v>
      </c>
      <c r="H50" s="125" t="s">
        <v>162</v>
      </c>
      <c r="I50" s="126" t="s">
        <v>163</v>
      </c>
      <c r="J50" s="127" t="s">
        <v>161</v>
      </c>
      <c r="K50" s="125" t="s">
        <v>451</v>
      </c>
      <c r="L50" s="125" t="s">
        <v>452</v>
      </c>
      <c r="M50" s="131"/>
      <c r="N50" s="97" t="s">
        <v>4</v>
      </c>
      <c r="O50" s="92" t="s">
        <v>581</v>
      </c>
      <c r="P50" s="91" t="s">
        <v>4</v>
      </c>
      <c r="Q50" s="91" t="s">
        <v>4</v>
      </c>
      <c r="R50" s="91" t="s">
        <v>4</v>
      </c>
      <c r="S50" s="371" t="s">
        <v>10</v>
      </c>
      <c r="T50" s="331" t="s">
        <v>675</v>
      </c>
    </row>
    <row r="51" spans="2:20" ht="120" customHeight="1" x14ac:dyDescent="0.45">
      <c r="B51" s="90">
        <v>41</v>
      </c>
      <c r="C51" s="21">
        <v>2222</v>
      </c>
      <c r="D51" s="123">
        <v>43594</v>
      </c>
      <c r="E51" s="124" t="s">
        <v>392</v>
      </c>
      <c r="F51" s="1" t="s">
        <v>164</v>
      </c>
      <c r="G51" s="1" t="s">
        <v>393</v>
      </c>
      <c r="H51" s="125" t="s">
        <v>131</v>
      </c>
      <c r="I51" s="126" t="s">
        <v>132</v>
      </c>
      <c r="J51" s="127" t="s">
        <v>164</v>
      </c>
      <c r="K51" s="125" t="s">
        <v>453</v>
      </c>
      <c r="L51" s="125" t="s">
        <v>454</v>
      </c>
      <c r="M51" s="131"/>
      <c r="N51" s="97" t="s">
        <v>4</v>
      </c>
      <c r="O51" s="92" t="s">
        <v>653</v>
      </c>
      <c r="P51" s="91" t="s">
        <v>4</v>
      </c>
      <c r="Q51" s="91" t="s">
        <v>4</v>
      </c>
      <c r="R51" s="91" t="s">
        <v>4</v>
      </c>
      <c r="S51" s="371" t="s">
        <v>10</v>
      </c>
      <c r="T51" s="330" t="s">
        <v>676</v>
      </c>
    </row>
    <row r="52" spans="2:20" ht="72" customHeight="1" x14ac:dyDescent="0.45">
      <c r="B52" s="90">
        <v>42</v>
      </c>
      <c r="C52" s="21">
        <v>2225</v>
      </c>
      <c r="D52" s="123">
        <v>42716</v>
      </c>
      <c r="E52" s="124" t="s">
        <v>392</v>
      </c>
      <c r="F52" s="1" t="s">
        <v>165</v>
      </c>
      <c r="G52" s="1" t="s">
        <v>393</v>
      </c>
      <c r="H52" s="125" t="s">
        <v>115</v>
      </c>
      <c r="I52" s="126" t="s">
        <v>154</v>
      </c>
      <c r="J52" s="127" t="s">
        <v>165</v>
      </c>
      <c r="K52" s="125" t="s">
        <v>455</v>
      </c>
      <c r="L52" s="125" t="s">
        <v>456</v>
      </c>
      <c r="M52" s="131"/>
      <c r="N52" s="97" t="s">
        <v>4</v>
      </c>
      <c r="O52" s="92" t="s">
        <v>648</v>
      </c>
      <c r="P52" s="91" t="s">
        <v>4</v>
      </c>
      <c r="Q52" s="91" t="s">
        <v>4</v>
      </c>
      <c r="R52" s="91" t="s">
        <v>4</v>
      </c>
      <c r="S52" s="371" t="s">
        <v>10</v>
      </c>
      <c r="T52" s="330" t="s">
        <v>677</v>
      </c>
    </row>
    <row r="53" spans="2:20" ht="78.75" customHeight="1" x14ac:dyDescent="0.45">
      <c r="B53" s="90">
        <v>43</v>
      </c>
      <c r="C53" s="21">
        <v>2228</v>
      </c>
      <c r="D53" s="123">
        <v>44075</v>
      </c>
      <c r="E53" s="124" t="s">
        <v>392</v>
      </c>
      <c r="F53" s="1" t="s">
        <v>166</v>
      </c>
      <c r="G53" s="1" t="s">
        <v>410</v>
      </c>
      <c r="H53" s="125" t="s">
        <v>167</v>
      </c>
      <c r="I53" s="126" t="s">
        <v>168</v>
      </c>
      <c r="J53" s="127" t="s">
        <v>166</v>
      </c>
      <c r="K53" s="125" t="s">
        <v>457</v>
      </c>
      <c r="L53" s="125" t="s">
        <v>458</v>
      </c>
      <c r="M53" s="131"/>
      <c r="N53" s="97" t="s">
        <v>4</v>
      </c>
      <c r="O53" s="320" t="s">
        <v>645</v>
      </c>
      <c r="P53" s="91" t="s">
        <v>4</v>
      </c>
      <c r="Q53" s="91" t="s">
        <v>4</v>
      </c>
      <c r="R53" s="91" t="s">
        <v>4</v>
      </c>
      <c r="S53" s="371" t="s">
        <v>10</v>
      </c>
      <c r="T53" s="333" t="s">
        <v>683</v>
      </c>
    </row>
    <row r="54" spans="2:20" ht="56.25" customHeight="1" x14ac:dyDescent="0.45">
      <c r="B54" s="90">
        <v>44</v>
      </c>
      <c r="C54" s="21">
        <v>2239</v>
      </c>
      <c r="D54" s="123">
        <v>44313</v>
      </c>
      <c r="E54" s="124" t="s">
        <v>392</v>
      </c>
      <c r="F54" s="1" t="s">
        <v>169</v>
      </c>
      <c r="G54" s="1" t="s">
        <v>393</v>
      </c>
      <c r="H54" s="125" t="s">
        <v>115</v>
      </c>
      <c r="I54" s="126" t="s">
        <v>170</v>
      </c>
      <c r="J54" s="127" t="s">
        <v>169</v>
      </c>
      <c r="K54" s="125" t="s">
        <v>459</v>
      </c>
      <c r="L54" s="125" t="s">
        <v>460</v>
      </c>
      <c r="M54" s="131"/>
      <c r="N54" s="97" t="s">
        <v>4</v>
      </c>
      <c r="O54" s="92" t="s">
        <v>647</v>
      </c>
      <c r="P54" s="91" t="s">
        <v>4</v>
      </c>
      <c r="Q54" s="91" t="s">
        <v>4</v>
      </c>
      <c r="R54" s="91" t="s">
        <v>4</v>
      </c>
      <c r="S54" s="371" t="s">
        <v>10</v>
      </c>
      <c r="T54" s="330" t="s">
        <v>681</v>
      </c>
    </row>
    <row r="55" spans="2:20" ht="63.75" customHeight="1" x14ac:dyDescent="0.45">
      <c r="B55" s="90">
        <v>45</v>
      </c>
      <c r="C55" s="21">
        <v>2248</v>
      </c>
      <c r="D55" s="123">
        <v>44681</v>
      </c>
      <c r="E55" s="124" t="s">
        <v>392</v>
      </c>
      <c r="F55" s="1" t="s">
        <v>171</v>
      </c>
      <c r="G55" s="1" t="s">
        <v>393</v>
      </c>
      <c r="H55" s="125" t="s">
        <v>115</v>
      </c>
      <c r="I55" s="126" t="s">
        <v>170</v>
      </c>
      <c r="J55" s="127" t="s">
        <v>171</v>
      </c>
      <c r="K55" s="125" t="s">
        <v>461</v>
      </c>
      <c r="L55" s="125" t="s">
        <v>462</v>
      </c>
      <c r="M55" s="131"/>
      <c r="N55" s="97" t="s">
        <v>4</v>
      </c>
      <c r="O55" s="92" t="s">
        <v>647</v>
      </c>
      <c r="P55" s="91" t="s">
        <v>4</v>
      </c>
      <c r="Q55" s="91" t="s">
        <v>4</v>
      </c>
      <c r="R55" s="91" t="s">
        <v>4</v>
      </c>
      <c r="S55" s="371" t="s">
        <v>10</v>
      </c>
      <c r="T55" s="330" t="s">
        <v>680</v>
      </c>
    </row>
    <row r="56" spans="2:20" ht="80.25" customHeight="1" x14ac:dyDescent="0.45">
      <c r="B56" s="90">
        <v>46</v>
      </c>
      <c r="C56" s="21">
        <v>2250</v>
      </c>
      <c r="D56" s="123">
        <v>44866</v>
      </c>
      <c r="E56" s="124" t="s">
        <v>392</v>
      </c>
      <c r="F56" s="1" t="s">
        <v>172</v>
      </c>
      <c r="G56" s="1" t="s">
        <v>393</v>
      </c>
      <c r="H56" s="125" t="s">
        <v>131</v>
      </c>
      <c r="I56" s="126" t="s">
        <v>132</v>
      </c>
      <c r="J56" s="127" t="s">
        <v>172</v>
      </c>
      <c r="K56" s="125" t="s">
        <v>463</v>
      </c>
      <c r="L56" s="125" t="s">
        <v>464</v>
      </c>
      <c r="M56" s="131"/>
      <c r="N56" s="97" t="s">
        <v>4</v>
      </c>
      <c r="O56" s="92" t="s">
        <v>653</v>
      </c>
      <c r="P56" s="91" t="s">
        <v>4</v>
      </c>
      <c r="Q56" s="91" t="s">
        <v>4</v>
      </c>
      <c r="R56" s="91" t="s">
        <v>4</v>
      </c>
      <c r="S56" s="371" t="s">
        <v>10</v>
      </c>
      <c r="T56" s="330" t="s">
        <v>679</v>
      </c>
    </row>
    <row r="57" spans="2:20" ht="69.75" customHeight="1" x14ac:dyDescent="0.45">
      <c r="B57" s="90">
        <v>47</v>
      </c>
      <c r="C57" s="21">
        <v>2252</v>
      </c>
      <c r="D57" s="123">
        <v>45016</v>
      </c>
      <c r="E57" s="124" t="s">
        <v>392</v>
      </c>
      <c r="F57" s="1" t="s">
        <v>173</v>
      </c>
      <c r="G57" s="1" t="s">
        <v>393</v>
      </c>
      <c r="H57" s="125" t="s">
        <v>174</v>
      </c>
      <c r="I57" s="126" t="s">
        <v>175</v>
      </c>
      <c r="J57" s="127" t="s">
        <v>173</v>
      </c>
      <c r="K57" s="125" t="s">
        <v>465</v>
      </c>
      <c r="L57" s="125" t="s">
        <v>652</v>
      </c>
      <c r="M57" s="131"/>
      <c r="N57" s="97" t="s">
        <v>4</v>
      </c>
      <c r="O57" s="92" t="s">
        <v>651</v>
      </c>
      <c r="P57" s="91" t="s">
        <v>4</v>
      </c>
      <c r="Q57" s="91" t="s">
        <v>4</v>
      </c>
      <c r="R57" s="91" t="s">
        <v>4</v>
      </c>
      <c r="S57" s="371" t="s">
        <v>10</v>
      </c>
      <c r="T57" s="330" t="s">
        <v>678</v>
      </c>
    </row>
    <row r="58" spans="2:20" ht="91.5" customHeight="1" thickBot="1" x14ac:dyDescent="0.5">
      <c r="B58" s="311">
        <v>48</v>
      </c>
      <c r="C58" s="133">
        <v>2253</v>
      </c>
      <c r="D58" s="134">
        <v>45016</v>
      </c>
      <c r="E58" s="135" t="s">
        <v>392</v>
      </c>
      <c r="F58" s="136" t="s">
        <v>176</v>
      </c>
      <c r="G58" s="136" t="s">
        <v>410</v>
      </c>
      <c r="H58" s="137" t="s">
        <v>177</v>
      </c>
      <c r="I58" s="138" t="s">
        <v>178</v>
      </c>
      <c r="J58" s="139" t="s">
        <v>176</v>
      </c>
      <c r="K58" s="137" t="s">
        <v>466</v>
      </c>
      <c r="L58" s="137" t="s">
        <v>467</v>
      </c>
      <c r="M58" s="140" t="s">
        <v>412</v>
      </c>
      <c r="N58" s="99" t="s">
        <v>4</v>
      </c>
      <c r="O58" s="100" t="s">
        <v>589</v>
      </c>
      <c r="P58" s="101" t="s">
        <v>4</v>
      </c>
      <c r="Q58" s="101" t="s">
        <v>4</v>
      </c>
      <c r="R58" s="101" t="s">
        <v>4</v>
      </c>
      <c r="S58" s="102" t="s">
        <v>4</v>
      </c>
      <c r="T58" s="332" t="s">
        <v>580</v>
      </c>
    </row>
    <row r="61" spans="2:20" x14ac:dyDescent="0.45">
      <c r="T61" s="318"/>
    </row>
    <row r="62" spans="2:20" x14ac:dyDescent="0.45">
      <c r="T62" s="318"/>
    </row>
  </sheetData>
  <sheetProtection algorithmName="SHA-512" hashValue="22rU43zdFXAlv+KTJ6NjigH0VbBiLPwxUTBQsnqMzkuRctt6/C38IpOllUl838NpGrDcxjEDPa+949HLQ29R3Q==" saltValue="X/guCs/n0m+/WfGYxSVjGg==" spinCount="100000" sheet="1" objects="1" scenarios="1" sort="0" autoFilter="0" pivotTables="0"/>
  <protectedRanges>
    <protectedRange algorithmName="SHA-512" hashValue="49poDaExtafo17KuW0sxGI9YYn0deSSAQkxJiLGZH2B2qU30I7A5e4gSkbXyPG3pVFa7/Rg22qIakCYOu/bI3g==" saltValue="NiIDwYixDj7XEUpWtdCYbg==" spinCount="100000" sqref="C10:M58" name="Rango1"/>
  </protectedRanges>
  <autoFilter ref="F10:S58" xr:uid="{83E71022-E2FC-4F86-8AE2-B8EE6EFEF8EC}"/>
  <mergeCells count="11">
    <mergeCell ref="T9:T10"/>
    <mergeCell ref="B9:B10"/>
    <mergeCell ref="B2:H4"/>
    <mergeCell ref="B6:H6"/>
    <mergeCell ref="J8:M8"/>
    <mergeCell ref="I2:S2"/>
    <mergeCell ref="I3:S3"/>
    <mergeCell ref="I4:S4"/>
    <mergeCell ref="I6:N6"/>
    <mergeCell ref="N9:S9"/>
    <mergeCell ref="C9:M9"/>
  </mergeCells>
  <phoneticPr fontId="23" type="noConversion"/>
  <pageMargins left="0.25" right="0.25" top="0.75" bottom="0.75" header="0.3" footer="0.3"/>
  <pageSetup paperSize="5" scale="5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0B52AD-E46F-43D6-9618-8FDE6D69C6FB}">
          <x14:formula1>
            <xm:f>Desplegables!$C$4:$C$5</xm:f>
          </x14:formula1>
          <xm:sqref>N11:N58 P11:S58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45315-225B-4667-A43A-AE30F3821189}">
  <sheetPr>
    <pageSetUpPr fitToPage="1"/>
  </sheetPr>
  <dimension ref="B1:AD24"/>
  <sheetViews>
    <sheetView zoomScale="60" zoomScaleNormal="60" workbookViewId="0">
      <pane xSplit="4" ySplit="9" topLeftCell="E18" activePane="bottomRight" state="frozen"/>
      <selection pane="topRight" activeCell="E1" sqref="E1"/>
      <selection pane="bottomLeft" activeCell="A10" sqref="A10"/>
      <selection pane="bottomRight" activeCell="F11" sqref="F11"/>
    </sheetView>
  </sheetViews>
  <sheetFormatPr baseColWidth="10" defaultColWidth="11.3984375" defaultRowHeight="14.25" x14ac:dyDescent="0.45"/>
  <cols>
    <col min="1" max="1" width="4.59765625" style="76" customWidth="1"/>
    <col min="2" max="2" width="3.59765625" style="76" customWidth="1"/>
    <col min="3" max="3" width="6.73046875" style="77" customWidth="1"/>
    <col min="4" max="4" width="14.3984375" style="78" customWidth="1"/>
    <col min="5" max="5" width="25.265625" style="78" customWidth="1"/>
    <col min="6" max="6" width="18.73046875" style="78" customWidth="1"/>
    <col min="7" max="7" width="23.3984375" style="78" customWidth="1"/>
    <col min="8" max="8" width="15" style="78" customWidth="1"/>
    <col min="9" max="9" width="14" style="78" customWidth="1"/>
    <col min="10" max="10" width="13.59765625" style="78" customWidth="1"/>
    <col min="11" max="11" width="12.1328125" style="78" customWidth="1"/>
    <col min="12" max="12" width="18.265625" style="78" customWidth="1"/>
    <col min="13" max="13" width="35.86328125" style="76" customWidth="1"/>
    <col min="14" max="14" width="17" style="79" customWidth="1"/>
    <col min="15" max="18" width="11.3984375" style="76" customWidth="1"/>
    <col min="19" max="19" width="19.3984375" style="77" customWidth="1"/>
    <col min="20" max="20" width="18.3984375" style="76" customWidth="1"/>
    <col min="21" max="22" width="19.59765625" style="76" customWidth="1"/>
    <col min="23" max="23" width="19" style="76" customWidth="1"/>
    <col min="24" max="24" width="19.1328125" style="76" customWidth="1"/>
    <col min="25" max="25" width="13.73046875" style="76" customWidth="1"/>
    <col min="26" max="26" width="19.59765625" style="76" customWidth="1"/>
    <col min="27" max="27" width="18" style="76" customWidth="1"/>
    <col min="28" max="28" width="66.265625" style="76" customWidth="1"/>
    <col min="29" max="16384" width="11.3984375" style="76"/>
  </cols>
  <sheetData>
    <row r="1" spans="2:30" ht="14.65" thickBot="1" x14ac:dyDescent="0.5"/>
    <row r="2" spans="2:30" ht="32.25" customHeight="1" thickBot="1" x14ac:dyDescent="0.5">
      <c r="B2" s="323"/>
      <c r="C2" s="324"/>
      <c r="D2" s="324"/>
      <c r="E2" s="417" t="s">
        <v>89</v>
      </c>
      <c r="F2" s="418"/>
      <c r="G2" s="418"/>
      <c r="H2" s="418"/>
      <c r="I2" s="418"/>
      <c r="J2" s="418"/>
      <c r="K2" s="418"/>
      <c r="L2" s="418"/>
      <c r="M2" s="418"/>
      <c r="N2" s="418"/>
      <c r="O2" s="418"/>
      <c r="P2" s="418"/>
      <c r="Q2" s="418"/>
      <c r="R2" s="418"/>
      <c r="S2" s="419"/>
      <c r="T2" s="445" t="s">
        <v>646</v>
      </c>
      <c r="U2" s="446"/>
      <c r="V2" s="446"/>
      <c r="W2" s="447"/>
    </row>
    <row r="3" spans="2:30" ht="28.5" customHeight="1" thickBot="1" x14ac:dyDescent="0.5">
      <c r="B3" s="325"/>
      <c r="C3" s="328"/>
      <c r="D3" s="328"/>
      <c r="E3" s="417" t="s">
        <v>91</v>
      </c>
      <c r="F3" s="418"/>
      <c r="G3" s="418"/>
      <c r="H3" s="418"/>
      <c r="I3" s="418"/>
      <c r="J3" s="418"/>
      <c r="K3" s="418"/>
      <c r="L3" s="418"/>
      <c r="M3" s="418"/>
      <c r="N3" s="418"/>
      <c r="O3" s="418"/>
      <c r="P3" s="418"/>
      <c r="Q3" s="418"/>
      <c r="R3" s="418"/>
      <c r="S3" s="419"/>
      <c r="T3" s="445" t="s">
        <v>94</v>
      </c>
      <c r="U3" s="446"/>
      <c r="V3" s="446"/>
      <c r="W3" s="447"/>
    </row>
    <row r="4" spans="2:30" ht="24.75" customHeight="1" thickBot="1" x14ac:dyDescent="0.5">
      <c r="B4" s="326"/>
      <c r="C4" s="327"/>
      <c r="D4" s="327"/>
      <c r="E4" s="417" t="s">
        <v>92</v>
      </c>
      <c r="F4" s="418"/>
      <c r="G4" s="418"/>
      <c r="H4" s="418"/>
      <c r="I4" s="418"/>
      <c r="J4" s="418"/>
      <c r="K4" s="418"/>
      <c r="L4" s="418"/>
      <c r="M4" s="418"/>
      <c r="N4" s="418"/>
      <c r="O4" s="418"/>
      <c r="P4" s="418"/>
      <c r="Q4" s="418"/>
      <c r="R4" s="418"/>
      <c r="S4" s="419"/>
      <c r="T4" s="445" t="s">
        <v>95</v>
      </c>
      <c r="U4" s="446"/>
      <c r="V4" s="446"/>
      <c r="W4" s="447"/>
    </row>
    <row r="5" spans="2:30" ht="15" customHeight="1" thickBot="1" x14ac:dyDescent="0.5">
      <c r="B5" s="82"/>
      <c r="C5" s="82"/>
      <c r="D5" s="82"/>
      <c r="E5" s="82"/>
      <c r="F5" s="82"/>
      <c r="G5" s="82"/>
      <c r="H5" s="82"/>
      <c r="I5" s="82"/>
      <c r="J5" s="82"/>
      <c r="K5" s="82"/>
      <c r="L5" s="82"/>
      <c r="M5" s="82"/>
      <c r="N5" s="82"/>
      <c r="O5" s="141"/>
      <c r="P5" s="141"/>
      <c r="Q5" s="141"/>
      <c r="R5" s="141"/>
      <c r="S5" s="141"/>
      <c r="T5" s="141"/>
      <c r="U5" s="141"/>
      <c r="V5" s="141"/>
      <c r="W5" s="141"/>
      <c r="X5" s="141"/>
      <c r="Y5" s="141"/>
      <c r="Z5" s="142"/>
      <c r="AA5" s="142"/>
      <c r="AB5" s="142"/>
    </row>
    <row r="6" spans="2:30" s="81" customFormat="1" ht="26.25" customHeight="1" thickBot="1" x14ac:dyDescent="0.5">
      <c r="B6" s="417" t="s">
        <v>93</v>
      </c>
      <c r="C6" s="418"/>
      <c r="D6" s="418"/>
      <c r="E6" s="418"/>
      <c r="F6" s="418"/>
      <c r="G6" s="418"/>
      <c r="H6" s="419"/>
      <c r="I6" s="442" t="s">
        <v>830</v>
      </c>
      <c r="J6" s="443"/>
      <c r="K6" s="443"/>
      <c r="L6" s="443"/>
      <c r="M6" s="444"/>
      <c r="N6" s="84"/>
      <c r="O6" s="84"/>
      <c r="P6" s="84"/>
      <c r="Q6" s="85"/>
      <c r="R6" s="85"/>
      <c r="S6" s="85"/>
      <c r="T6" s="85"/>
    </row>
    <row r="7" spans="2:30" ht="14.65" thickBot="1" x14ac:dyDescent="0.5"/>
    <row r="8" spans="2:30" ht="46.5" customHeight="1" thickBot="1" x14ac:dyDescent="0.5">
      <c r="B8" s="437" t="s">
        <v>11</v>
      </c>
      <c r="C8" s="438"/>
      <c r="D8" s="438"/>
      <c r="E8" s="438"/>
      <c r="F8" s="438"/>
      <c r="G8" s="438"/>
      <c r="H8" s="438"/>
      <c r="I8" s="438"/>
      <c r="J8" s="438"/>
      <c r="K8" s="438"/>
      <c r="L8" s="438"/>
      <c r="M8" s="438"/>
      <c r="N8" s="439"/>
      <c r="O8" s="434" t="s">
        <v>489</v>
      </c>
      <c r="P8" s="435"/>
      <c r="Q8" s="435"/>
      <c r="R8" s="436"/>
      <c r="S8" s="440" t="s">
        <v>87</v>
      </c>
      <c r="T8" s="426" t="s">
        <v>47</v>
      </c>
      <c r="U8" s="427"/>
      <c r="V8" s="427"/>
      <c r="W8" s="427"/>
      <c r="X8" s="427"/>
      <c r="Y8" s="427"/>
      <c r="Z8" s="427"/>
      <c r="AA8" s="428"/>
      <c r="AB8" s="432" t="s">
        <v>492</v>
      </c>
    </row>
    <row r="9" spans="2:30" ht="82.5" customHeight="1" thickBot="1" x14ac:dyDescent="0.5">
      <c r="B9" s="162" t="s">
        <v>0</v>
      </c>
      <c r="C9" s="163" t="s">
        <v>101</v>
      </c>
      <c r="D9" s="163" t="s">
        <v>2</v>
      </c>
      <c r="E9" s="163" t="s">
        <v>21</v>
      </c>
      <c r="F9" s="163" t="s">
        <v>5</v>
      </c>
      <c r="G9" s="163" t="s">
        <v>6</v>
      </c>
      <c r="H9" s="163" t="s">
        <v>108</v>
      </c>
      <c r="I9" s="163" t="s">
        <v>468</v>
      </c>
      <c r="J9" s="163" t="s">
        <v>469</v>
      </c>
      <c r="K9" s="163" t="s">
        <v>470</v>
      </c>
      <c r="L9" s="163" t="s">
        <v>471</v>
      </c>
      <c r="M9" s="163" t="s">
        <v>490</v>
      </c>
      <c r="N9" s="164" t="s">
        <v>491</v>
      </c>
      <c r="O9" s="143" t="s">
        <v>12</v>
      </c>
      <c r="P9" s="144" t="s">
        <v>13</v>
      </c>
      <c r="Q9" s="144" t="s">
        <v>14</v>
      </c>
      <c r="R9" s="145" t="s">
        <v>15</v>
      </c>
      <c r="S9" s="441"/>
      <c r="T9" s="146" t="s">
        <v>17</v>
      </c>
      <c r="U9" s="147" t="s">
        <v>78</v>
      </c>
      <c r="V9" s="148" t="s">
        <v>825</v>
      </c>
      <c r="W9" s="148" t="s">
        <v>16</v>
      </c>
      <c r="X9" s="149" t="s">
        <v>85</v>
      </c>
      <c r="Y9" s="150" t="s">
        <v>77</v>
      </c>
      <c r="Z9" s="148" t="s">
        <v>75</v>
      </c>
      <c r="AA9" s="151" t="s">
        <v>76</v>
      </c>
      <c r="AB9" s="433"/>
    </row>
    <row r="10" spans="2:30" ht="75" customHeight="1" x14ac:dyDescent="0.45">
      <c r="B10" s="165">
        <v>1</v>
      </c>
      <c r="C10" s="113">
        <v>1873</v>
      </c>
      <c r="D10" s="166">
        <v>42600</v>
      </c>
      <c r="E10" s="116" t="s">
        <v>330</v>
      </c>
      <c r="F10" s="116" t="s">
        <v>119</v>
      </c>
      <c r="G10" s="382" t="s">
        <v>120</v>
      </c>
      <c r="H10" s="167">
        <v>40</v>
      </c>
      <c r="I10" s="168">
        <v>7</v>
      </c>
      <c r="J10" s="168">
        <v>80</v>
      </c>
      <c r="K10" s="169" t="s">
        <v>472</v>
      </c>
      <c r="L10" s="113" t="s">
        <v>473</v>
      </c>
      <c r="M10" s="117" t="s">
        <v>474</v>
      </c>
      <c r="N10" s="170">
        <v>1</v>
      </c>
      <c r="O10" s="336" t="s">
        <v>590</v>
      </c>
      <c r="P10" s="337" t="s">
        <v>590</v>
      </c>
      <c r="Q10" s="337" t="s">
        <v>590</v>
      </c>
      <c r="R10" s="338" t="s">
        <v>590</v>
      </c>
      <c r="S10" s="152" t="s">
        <v>493</v>
      </c>
      <c r="T10" s="153" t="s">
        <v>4</v>
      </c>
      <c r="U10" s="154" t="s">
        <v>493</v>
      </c>
      <c r="V10" s="343" t="s">
        <v>4</v>
      </c>
      <c r="W10" s="343" t="s">
        <v>4</v>
      </c>
      <c r="X10" s="343" t="s">
        <v>4</v>
      </c>
      <c r="Y10" s="365">
        <v>45230</v>
      </c>
      <c r="Z10" s="95" t="s">
        <v>4</v>
      </c>
      <c r="AA10" s="96" t="s">
        <v>4</v>
      </c>
      <c r="AB10" s="346" t="s">
        <v>688</v>
      </c>
    </row>
    <row r="11" spans="2:30" ht="72.75" customHeight="1" x14ac:dyDescent="0.45">
      <c r="B11" s="171">
        <v>2</v>
      </c>
      <c r="C11" s="21">
        <v>1876</v>
      </c>
      <c r="D11" s="24">
        <v>43490</v>
      </c>
      <c r="E11" s="1" t="s">
        <v>336</v>
      </c>
      <c r="F11" s="1" t="s">
        <v>122</v>
      </c>
      <c r="G11" s="383" t="s">
        <v>337</v>
      </c>
      <c r="H11" s="172">
        <v>40</v>
      </c>
      <c r="I11" s="173">
        <v>2</v>
      </c>
      <c r="J11" s="173">
        <v>100</v>
      </c>
      <c r="K11" s="174" t="s">
        <v>475</v>
      </c>
      <c r="L11" s="21" t="s">
        <v>473</v>
      </c>
      <c r="M11" s="125" t="s">
        <v>476</v>
      </c>
      <c r="N11" s="175">
        <v>1</v>
      </c>
      <c r="O11" s="314" t="s">
        <v>590</v>
      </c>
      <c r="P11" s="315" t="s">
        <v>590</v>
      </c>
      <c r="Q11" s="315" t="s">
        <v>590</v>
      </c>
      <c r="R11" s="316" t="s">
        <v>590</v>
      </c>
      <c r="S11" s="156" t="s">
        <v>493</v>
      </c>
      <c r="T11" s="157" t="s">
        <v>4</v>
      </c>
      <c r="U11" s="158" t="s">
        <v>493</v>
      </c>
      <c r="V11" s="344" t="s">
        <v>4</v>
      </c>
      <c r="W11" s="344" t="s">
        <v>4</v>
      </c>
      <c r="X11" s="344" t="s">
        <v>4</v>
      </c>
      <c r="Y11" s="366">
        <v>45107</v>
      </c>
      <c r="Z11" s="91" t="s">
        <v>4</v>
      </c>
      <c r="AA11" s="98" t="s">
        <v>4</v>
      </c>
      <c r="AB11" s="308" t="s">
        <v>628</v>
      </c>
      <c r="AD11" s="317"/>
    </row>
    <row r="12" spans="2:30" ht="68.25" customHeight="1" x14ac:dyDescent="0.45">
      <c r="B12" s="171">
        <v>3</v>
      </c>
      <c r="C12" s="21">
        <v>1885</v>
      </c>
      <c r="D12" s="24">
        <v>43490</v>
      </c>
      <c r="E12" s="1" t="s">
        <v>340</v>
      </c>
      <c r="F12" s="1" t="s">
        <v>125</v>
      </c>
      <c r="G12" s="383" t="s">
        <v>126</v>
      </c>
      <c r="H12" s="172">
        <v>40</v>
      </c>
      <c r="I12" s="173">
        <v>4</v>
      </c>
      <c r="J12" s="173">
        <v>80</v>
      </c>
      <c r="K12" s="176" t="s">
        <v>472</v>
      </c>
      <c r="L12" s="21" t="s">
        <v>473</v>
      </c>
      <c r="M12" s="125" t="s">
        <v>477</v>
      </c>
      <c r="N12" s="175">
        <v>0.5</v>
      </c>
      <c r="O12" s="314" t="s">
        <v>590</v>
      </c>
      <c r="P12" s="315" t="s">
        <v>590</v>
      </c>
      <c r="Q12" s="315" t="s">
        <v>590</v>
      </c>
      <c r="R12" s="316" t="s">
        <v>590</v>
      </c>
      <c r="S12" s="156" t="s">
        <v>493</v>
      </c>
      <c r="T12" s="157" t="s">
        <v>4</v>
      </c>
      <c r="U12" s="158" t="s">
        <v>493</v>
      </c>
      <c r="V12" s="344" t="s">
        <v>4</v>
      </c>
      <c r="W12" s="344" t="s">
        <v>4</v>
      </c>
      <c r="X12" s="344" t="s">
        <v>4</v>
      </c>
      <c r="Y12" s="366">
        <v>45289</v>
      </c>
      <c r="Z12" s="91" t="s">
        <v>4</v>
      </c>
      <c r="AA12" s="98" t="s">
        <v>4</v>
      </c>
      <c r="AB12" s="155" t="s">
        <v>689</v>
      </c>
    </row>
    <row r="13" spans="2:30" ht="107.25" customHeight="1" x14ac:dyDescent="0.45">
      <c r="B13" s="171">
        <v>4</v>
      </c>
      <c r="C13" s="21">
        <v>1895</v>
      </c>
      <c r="D13" s="24">
        <v>42710</v>
      </c>
      <c r="E13" s="1" t="s">
        <v>344</v>
      </c>
      <c r="F13" s="1" t="s">
        <v>131</v>
      </c>
      <c r="G13" s="383" t="s">
        <v>132</v>
      </c>
      <c r="H13" s="172">
        <v>40</v>
      </c>
      <c r="I13" s="173">
        <v>12</v>
      </c>
      <c r="J13" s="173">
        <v>80</v>
      </c>
      <c r="K13" s="176" t="s">
        <v>472</v>
      </c>
      <c r="L13" s="21" t="s">
        <v>473</v>
      </c>
      <c r="M13" s="125" t="s">
        <v>478</v>
      </c>
      <c r="N13" s="380">
        <v>0</v>
      </c>
      <c r="O13" s="314" t="s">
        <v>590</v>
      </c>
      <c r="P13" s="315" t="s">
        <v>590</v>
      </c>
      <c r="Q13" s="315" t="s">
        <v>590</v>
      </c>
      <c r="R13" s="316" t="s">
        <v>590</v>
      </c>
      <c r="S13" s="156" t="s">
        <v>493</v>
      </c>
      <c r="T13" s="157" t="s">
        <v>4</v>
      </c>
      <c r="U13" s="158" t="s">
        <v>493</v>
      </c>
      <c r="V13" s="372" t="s">
        <v>10</v>
      </c>
      <c r="W13" s="344" t="s">
        <v>4</v>
      </c>
      <c r="X13" s="344" t="s">
        <v>4</v>
      </c>
      <c r="Y13" s="366">
        <v>45289</v>
      </c>
      <c r="Z13" s="329" t="s">
        <v>10</v>
      </c>
      <c r="AA13" s="371" t="s">
        <v>10</v>
      </c>
      <c r="AB13" s="345" t="s">
        <v>695</v>
      </c>
    </row>
    <row r="14" spans="2:30" ht="116.25" customHeight="1" x14ac:dyDescent="0.45">
      <c r="B14" s="171">
        <v>5</v>
      </c>
      <c r="C14" s="21">
        <v>1906</v>
      </c>
      <c r="D14" s="24">
        <v>43497</v>
      </c>
      <c r="E14" s="1" t="s">
        <v>347</v>
      </c>
      <c r="F14" s="1" t="s">
        <v>115</v>
      </c>
      <c r="G14" s="383" t="s">
        <v>170</v>
      </c>
      <c r="H14" s="172">
        <v>40</v>
      </c>
      <c r="I14" s="173">
        <v>24</v>
      </c>
      <c r="J14" s="173">
        <v>100</v>
      </c>
      <c r="K14" s="174" t="s">
        <v>475</v>
      </c>
      <c r="L14" s="21" t="s">
        <v>473</v>
      </c>
      <c r="M14" s="125" t="s">
        <v>479</v>
      </c>
      <c r="N14" s="175">
        <v>0.33</v>
      </c>
      <c r="O14" s="314" t="s">
        <v>590</v>
      </c>
      <c r="P14" s="315" t="s">
        <v>590</v>
      </c>
      <c r="Q14" s="315" t="s">
        <v>590</v>
      </c>
      <c r="R14" s="316" t="s">
        <v>590</v>
      </c>
      <c r="S14" s="156" t="s">
        <v>493</v>
      </c>
      <c r="T14" s="157" t="s">
        <v>4</v>
      </c>
      <c r="U14" s="158" t="s">
        <v>493</v>
      </c>
      <c r="V14" s="344" t="s">
        <v>4</v>
      </c>
      <c r="W14" s="344" t="s">
        <v>4</v>
      </c>
      <c r="X14" s="344" t="s">
        <v>4</v>
      </c>
      <c r="Y14" s="364" t="s">
        <v>687</v>
      </c>
      <c r="Z14" s="329" t="s">
        <v>10</v>
      </c>
      <c r="AA14" s="371" t="s">
        <v>10</v>
      </c>
      <c r="AB14" s="308" t="s">
        <v>827</v>
      </c>
    </row>
    <row r="15" spans="2:30" ht="61.5" customHeight="1" x14ac:dyDescent="0.45">
      <c r="B15" s="171">
        <v>6</v>
      </c>
      <c r="C15" s="21">
        <v>1916</v>
      </c>
      <c r="D15" s="24">
        <v>42726</v>
      </c>
      <c r="E15" s="1" t="s">
        <v>350</v>
      </c>
      <c r="F15" s="1" t="s">
        <v>141</v>
      </c>
      <c r="G15" s="383" t="s">
        <v>142</v>
      </c>
      <c r="H15" s="172">
        <v>40</v>
      </c>
      <c r="I15" s="173">
        <v>7</v>
      </c>
      <c r="J15" s="173">
        <v>100</v>
      </c>
      <c r="K15" s="174" t="s">
        <v>475</v>
      </c>
      <c r="L15" s="21" t="s">
        <v>473</v>
      </c>
      <c r="M15" s="125" t="s">
        <v>480</v>
      </c>
      <c r="N15" s="175">
        <v>0.67</v>
      </c>
      <c r="O15" s="314" t="s">
        <v>590</v>
      </c>
      <c r="P15" s="315" t="s">
        <v>590</v>
      </c>
      <c r="Q15" s="315" t="s">
        <v>590</v>
      </c>
      <c r="R15" s="316" t="s">
        <v>590</v>
      </c>
      <c r="S15" s="156" t="s">
        <v>493</v>
      </c>
      <c r="T15" s="157" t="s">
        <v>4</v>
      </c>
      <c r="U15" s="158" t="s">
        <v>493</v>
      </c>
      <c r="V15" s="344" t="s">
        <v>4</v>
      </c>
      <c r="W15" s="344" t="s">
        <v>4</v>
      </c>
      <c r="X15" s="344" t="s">
        <v>4</v>
      </c>
      <c r="Y15" s="366">
        <v>45289</v>
      </c>
      <c r="Z15" s="91" t="s">
        <v>4</v>
      </c>
      <c r="AA15" s="98" t="s">
        <v>4</v>
      </c>
      <c r="AB15" s="346" t="s">
        <v>689</v>
      </c>
    </row>
    <row r="16" spans="2:30" ht="52.5" customHeight="1" x14ac:dyDescent="0.45">
      <c r="B16" s="171">
        <v>7</v>
      </c>
      <c r="C16" s="21">
        <v>1934</v>
      </c>
      <c r="D16" s="24">
        <v>43497</v>
      </c>
      <c r="E16" s="1" t="s">
        <v>353</v>
      </c>
      <c r="F16" s="1" t="s">
        <v>115</v>
      </c>
      <c r="G16" s="383" t="s">
        <v>154</v>
      </c>
      <c r="H16" s="172">
        <v>40</v>
      </c>
      <c r="I16" s="173">
        <v>5</v>
      </c>
      <c r="J16" s="173">
        <v>100</v>
      </c>
      <c r="K16" s="174" t="s">
        <v>475</v>
      </c>
      <c r="L16" s="21" t="s">
        <v>473</v>
      </c>
      <c r="M16" s="125" t="s">
        <v>481</v>
      </c>
      <c r="N16" s="175">
        <v>0.33</v>
      </c>
      <c r="O16" s="314" t="s">
        <v>590</v>
      </c>
      <c r="P16" s="315" t="s">
        <v>590</v>
      </c>
      <c r="Q16" s="315" t="s">
        <v>590</v>
      </c>
      <c r="R16" s="316" t="s">
        <v>590</v>
      </c>
      <c r="S16" s="156" t="s">
        <v>493</v>
      </c>
      <c r="T16" s="157" t="s">
        <v>4</v>
      </c>
      <c r="U16" s="158" t="s">
        <v>493</v>
      </c>
      <c r="V16" s="344" t="s">
        <v>4</v>
      </c>
      <c r="W16" s="344" t="s">
        <v>4</v>
      </c>
      <c r="X16" s="344" t="s">
        <v>4</v>
      </c>
      <c r="Y16" s="366">
        <v>45289</v>
      </c>
      <c r="Z16" s="91" t="s">
        <v>4</v>
      </c>
      <c r="AA16" s="98" t="s">
        <v>4</v>
      </c>
      <c r="AB16" s="307" t="s">
        <v>826</v>
      </c>
    </row>
    <row r="17" spans="2:28" ht="56.25" customHeight="1" x14ac:dyDescent="0.45">
      <c r="B17" s="171">
        <v>8</v>
      </c>
      <c r="C17" s="21">
        <v>1947</v>
      </c>
      <c r="D17" s="24">
        <v>43122</v>
      </c>
      <c r="E17" s="1" t="s">
        <v>357</v>
      </c>
      <c r="F17" s="1" t="s">
        <v>111</v>
      </c>
      <c r="G17" s="383" t="s">
        <v>159</v>
      </c>
      <c r="H17" s="172">
        <v>30</v>
      </c>
      <c r="I17" s="173">
        <v>8</v>
      </c>
      <c r="J17" s="173">
        <v>100</v>
      </c>
      <c r="K17" s="174" t="s">
        <v>475</v>
      </c>
      <c r="L17" s="21" t="s">
        <v>473</v>
      </c>
      <c r="M17" s="125" t="s">
        <v>476</v>
      </c>
      <c r="N17" s="175">
        <v>1</v>
      </c>
      <c r="O17" s="314" t="s">
        <v>590</v>
      </c>
      <c r="P17" s="315" t="s">
        <v>590</v>
      </c>
      <c r="Q17" s="315" t="s">
        <v>590</v>
      </c>
      <c r="R17" s="316" t="s">
        <v>590</v>
      </c>
      <c r="S17" s="156" t="s">
        <v>493</v>
      </c>
      <c r="T17" s="157" t="s">
        <v>4</v>
      </c>
      <c r="U17" s="158" t="s">
        <v>493</v>
      </c>
      <c r="V17" s="344" t="s">
        <v>4</v>
      </c>
      <c r="W17" s="344" t="s">
        <v>4</v>
      </c>
      <c r="X17" s="344" t="s">
        <v>4</v>
      </c>
      <c r="Y17" s="366">
        <v>45289</v>
      </c>
      <c r="Z17" s="91" t="s">
        <v>4</v>
      </c>
      <c r="AA17" s="98" t="s">
        <v>4</v>
      </c>
      <c r="AB17" s="307" t="s">
        <v>696</v>
      </c>
    </row>
    <row r="18" spans="2:28" ht="98.25" customHeight="1" x14ac:dyDescent="0.45">
      <c r="B18" s="171">
        <v>9</v>
      </c>
      <c r="C18" s="21">
        <v>1951</v>
      </c>
      <c r="D18" s="24">
        <v>43490</v>
      </c>
      <c r="E18" s="1" t="s">
        <v>361</v>
      </c>
      <c r="F18" s="1" t="s">
        <v>136</v>
      </c>
      <c r="G18" s="383" t="s">
        <v>137</v>
      </c>
      <c r="H18" s="172">
        <v>40</v>
      </c>
      <c r="I18" s="173">
        <v>4</v>
      </c>
      <c r="J18" s="173">
        <v>80</v>
      </c>
      <c r="K18" s="176" t="s">
        <v>472</v>
      </c>
      <c r="L18" s="21" t="s">
        <v>473</v>
      </c>
      <c r="M18" s="125" t="s">
        <v>482</v>
      </c>
      <c r="N18" s="380">
        <v>0</v>
      </c>
      <c r="O18" s="314" t="s">
        <v>590</v>
      </c>
      <c r="P18" s="315" t="s">
        <v>590</v>
      </c>
      <c r="Q18" s="315" t="s">
        <v>590</v>
      </c>
      <c r="R18" s="316" t="s">
        <v>590</v>
      </c>
      <c r="S18" s="156" t="s">
        <v>493</v>
      </c>
      <c r="T18" s="157" t="s">
        <v>4</v>
      </c>
      <c r="U18" s="158" t="s">
        <v>493</v>
      </c>
      <c r="V18" s="344" t="s">
        <v>4</v>
      </c>
      <c r="W18" s="344" t="s">
        <v>4</v>
      </c>
      <c r="X18" s="344" t="s">
        <v>4</v>
      </c>
      <c r="Y18" s="366">
        <v>45291</v>
      </c>
      <c r="Z18" s="329" t="s">
        <v>10</v>
      </c>
      <c r="AA18" s="371" t="s">
        <v>10</v>
      </c>
      <c r="AB18" s="347" t="s">
        <v>694</v>
      </c>
    </row>
    <row r="19" spans="2:28" ht="63" customHeight="1" x14ac:dyDescent="0.45">
      <c r="B19" s="171">
        <v>10</v>
      </c>
      <c r="C19" s="21">
        <v>1958</v>
      </c>
      <c r="D19" s="24">
        <v>43454</v>
      </c>
      <c r="E19" s="1" t="s">
        <v>364</v>
      </c>
      <c r="F19" s="1" t="s">
        <v>151</v>
      </c>
      <c r="G19" s="383" t="s">
        <v>152</v>
      </c>
      <c r="H19" s="172">
        <v>40</v>
      </c>
      <c r="I19" s="173">
        <v>3</v>
      </c>
      <c r="J19" s="173">
        <v>100</v>
      </c>
      <c r="K19" s="174" t="s">
        <v>475</v>
      </c>
      <c r="L19" s="21" t="s">
        <v>473</v>
      </c>
      <c r="M19" s="125" t="s">
        <v>483</v>
      </c>
      <c r="N19" s="175">
        <v>1</v>
      </c>
      <c r="O19" s="314" t="s">
        <v>590</v>
      </c>
      <c r="P19" s="315" t="s">
        <v>590</v>
      </c>
      <c r="Q19" s="315" t="s">
        <v>590</v>
      </c>
      <c r="R19" s="316" t="s">
        <v>590</v>
      </c>
      <c r="S19" s="156" t="s">
        <v>493</v>
      </c>
      <c r="T19" s="157" t="s">
        <v>4</v>
      </c>
      <c r="U19" s="158" t="s">
        <v>493</v>
      </c>
      <c r="V19" s="344" t="s">
        <v>4</v>
      </c>
      <c r="W19" s="344" t="s">
        <v>4</v>
      </c>
      <c r="X19" s="344" t="s">
        <v>4</v>
      </c>
      <c r="Y19" s="366">
        <v>45107</v>
      </c>
      <c r="Z19" s="91" t="s">
        <v>4</v>
      </c>
      <c r="AA19" s="98" t="s">
        <v>4</v>
      </c>
      <c r="AB19" s="308" t="s">
        <v>629</v>
      </c>
    </row>
    <row r="20" spans="2:28" ht="66" customHeight="1" x14ac:dyDescent="0.45">
      <c r="B20" s="171">
        <v>11</v>
      </c>
      <c r="C20" s="21">
        <v>1959</v>
      </c>
      <c r="D20" s="24">
        <v>43132</v>
      </c>
      <c r="E20" s="1" t="s">
        <v>367</v>
      </c>
      <c r="F20" s="1" t="s">
        <v>177</v>
      </c>
      <c r="G20" s="383" t="s">
        <v>178</v>
      </c>
      <c r="H20" s="172">
        <v>40</v>
      </c>
      <c r="I20" s="173">
        <v>24</v>
      </c>
      <c r="J20" s="173">
        <v>100</v>
      </c>
      <c r="K20" s="174" t="s">
        <v>475</v>
      </c>
      <c r="L20" s="21" t="s">
        <v>473</v>
      </c>
      <c r="M20" s="128" t="s">
        <v>484</v>
      </c>
      <c r="N20" s="175">
        <v>0.66</v>
      </c>
      <c r="O20" s="314" t="s">
        <v>590</v>
      </c>
      <c r="P20" s="315" t="s">
        <v>590</v>
      </c>
      <c r="Q20" s="315" t="s">
        <v>590</v>
      </c>
      <c r="R20" s="316" t="s">
        <v>590</v>
      </c>
      <c r="S20" s="156" t="s">
        <v>493</v>
      </c>
      <c r="T20" s="157" t="s">
        <v>4</v>
      </c>
      <c r="U20" s="158" t="s">
        <v>493</v>
      </c>
      <c r="V20" s="344" t="s">
        <v>4</v>
      </c>
      <c r="W20" s="344" t="s">
        <v>4</v>
      </c>
      <c r="X20" s="344" t="s">
        <v>4</v>
      </c>
      <c r="Y20" s="366">
        <v>45289</v>
      </c>
      <c r="Z20" s="91" t="s">
        <v>4</v>
      </c>
      <c r="AA20" s="98" t="s">
        <v>4</v>
      </c>
      <c r="AB20" s="309" t="s">
        <v>690</v>
      </c>
    </row>
    <row r="21" spans="2:28" ht="90.75" customHeight="1" x14ac:dyDescent="0.45">
      <c r="B21" s="171">
        <v>12</v>
      </c>
      <c r="C21" s="21">
        <v>1961</v>
      </c>
      <c r="D21" s="24">
        <v>43490</v>
      </c>
      <c r="E21" s="1" t="s">
        <v>370</v>
      </c>
      <c r="F21" s="1" t="s">
        <v>115</v>
      </c>
      <c r="G21" s="383" t="s">
        <v>116</v>
      </c>
      <c r="H21" s="172">
        <v>40</v>
      </c>
      <c r="I21" s="173">
        <v>4</v>
      </c>
      <c r="J21" s="173">
        <v>100</v>
      </c>
      <c r="K21" s="174" t="s">
        <v>475</v>
      </c>
      <c r="L21" s="21" t="s">
        <v>473</v>
      </c>
      <c r="M21" s="125" t="s">
        <v>485</v>
      </c>
      <c r="N21" s="380">
        <v>0</v>
      </c>
      <c r="O21" s="314" t="s">
        <v>590</v>
      </c>
      <c r="P21" s="315" t="s">
        <v>590</v>
      </c>
      <c r="Q21" s="315" t="s">
        <v>590</v>
      </c>
      <c r="R21" s="316" t="s">
        <v>590</v>
      </c>
      <c r="S21" s="156" t="s">
        <v>493</v>
      </c>
      <c r="T21" s="157" t="s">
        <v>4</v>
      </c>
      <c r="U21" s="158" t="s">
        <v>493</v>
      </c>
      <c r="V21" s="344" t="s">
        <v>4</v>
      </c>
      <c r="W21" s="344" t="s">
        <v>4</v>
      </c>
      <c r="X21" s="344" t="s">
        <v>4</v>
      </c>
      <c r="Y21" s="366">
        <v>45289</v>
      </c>
      <c r="Z21" s="329" t="s">
        <v>10</v>
      </c>
      <c r="AA21" s="371" t="s">
        <v>10</v>
      </c>
      <c r="AB21" s="348" t="s">
        <v>697</v>
      </c>
    </row>
    <row r="22" spans="2:28" ht="89.25" customHeight="1" x14ac:dyDescent="0.45">
      <c r="B22" s="171">
        <v>13</v>
      </c>
      <c r="C22" s="21">
        <v>1991</v>
      </c>
      <c r="D22" s="24">
        <v>44777</v>
      </c>
      <c r="E22" s="1" t="s">
        <v>374</v>
      </c>
      <c r="F22" s="1" t="s">
        <v>162</v>
      </c>
      <c r="G22" s="383" t="s">
        <v>163</v>
      </c>
      <c r="H22" s="172">
        <v>40</v>
      </c>
      <c r="I22" s="173">
        <v>36</v>
      </c>
      <c r="J22" s="173">
        <v>100</v>
      </c>
      <c r="K22" s="174" t="s">
        <v>475</v>
      </c>
      <c r="L22" s="21" t="s">
        <v>473</v>
      </c>
      <c r="M22" s="125" t="s">
        <v>486</v>
      </c>
      <c r="N22" s="380">
        <v>0</v>
      </c>
      <c r="O22" s="314" t="s">
        <v>590</v>
      </c>
      <c r="P22" s="315" t="s">
        <v>590</v>
      </c>
      <c r="Q22" s="315" t="s">
        <v>590</v>
      </c>
      <c r="R22" s="316" t="s">
        <v>590</v>
      </c>
      <c r="S22" s="156" t="s">
        <v>493</v>
      </c>
      <c r="T22" s="157" t="s">
        <v>4</v>
      </c>
      <c r="U22" s="158" t="s">
        <v>493</v>
      </c>
      <c r="V22" s="372" t="s">
        <v>10</v>
      </c>
      <c r="W22" s="344" t="s">
        <v>4</v>
      </c>
      <c r="X22" s="372" t="s">
        <v>10</v>
      </c>
      <c r="Y22" s="364" t="s">
        <v>591</v>
      </c>
      <c r="Z22" s="329" t="s">
        <v>10</v>
      </c>
      <c r="AA22" s="371" t="s">
        <v>10</v>
      </c>
      <c r="AB22" s="309" t="s">
        <v>691</v>
      </c>
    </row>
    <row r="23" spans="2:28" ht="96.75" customHeight="1" x14ac:dyDescent="0.45">
      <c r="B23" s="171">
        <v>14</v>
      </c>
      <c r="C23" s="21">
        <v>1994</v>
      </c>
      <c r="D23" s="24">
        <v>44866</v>
      </c>
      <c r="E23" s="1">
        <v>1994</v>
      </c>
      <c r="F23" s="1" t="s">
        <v>125</v>
      </c>
      <c r="G23" s="383" t="s">
        <v>126</v>
      </c>
      <c r="H23" s="172">
        <v>40</v>
      </c>
      <c r="I23" s="173">
        <v>12</v>
      </c>
      <c r="J23" s="173">
        <v>80</v>
      </c>
      <c r="K23" s="176" t="s">
        <v>472</v>
      </c>
      <c r="L23" s="21" t="s">
        <v>473</v>
      </c>
      <c r="M23" s="125" t="s">
        <v>487</v>
      </c>
      <c r="N23" s="380">
        <v>0</v>
      </c>
      <c r="O23" s="314" t="s">
        <v>590</v>
      </c>
      <c r="P23" s="315" t="s">
        <v>590</v>
      </c>
      <c r="Q23" s="315" t="s">
        <v>590</v>
      </c>
      <c r="R23" s="316" t="s">
        <v>590</v>
      </c>
      <c r="S23" s="156" t="s">
        <v>493</v>
      </c>
      <c r="T23" s="157" t="s">
        <v>4</v>
      </c>
      <c r="U23" s="158" t="s">
        <v>493</v>
      </c>
      <c r="V23" s="329" t="s">
        <v>10</v>
      </c>
      <c r="W23" s="91" t="s">
        <v>4</v>
      </c>
      <c r="X23" s="329" t="s">
        <v>10</v>
      </c>
      <c r="Y23" s="364" t="s">
        <v>591</v>
      </c>
      <c r="Z23" s="329" t="s">
        <v>10</v>
      </c>
      <c r="AA23" s="371" t="s">
        <v>10</v>
      </c>
      <c r="AB23" s="342" t="s">
        <v>692</v>
      </c>
    </row>
    <row r="24" spans="2:28" ht="92.25" customHeight="1" thickBot="1" x14ac:dyDescent="0.5">
      <c r="B24" s="177">
        <v>15</v>
      </c>
      <c r="C24" s="133">
        <v>1996</v>
      </c>
      <c r="D24" s="178">
        <v>45016</v>
      </c>
      <c r="E24" s="136" t="s">
        <v>379</v>
      </c>
      <c r="F24" s="136" t="s">
        <v>136</v>
      </c>
      <c r="G24" s="384" t="s">
        <v>156</v>
      </c>
      <c r="H24" s="179">
        <v>40</v>
      </c>
      <c r="I24" s="180">
        <v>14</v>
      </c>
      <c r="J24" s="180">
        <v>80</v>
      </c>
      <c r="K24" s="181" t="s">
        <v>472</v>
      </c>
      <c r="L24" s="133" t="s">
        <v>473</v>
      </c>
      <c r="M24" s="137" t="s">
        <v>488</v>
      </c>
      <c r="N24" s="381">
        <v>0</v>
      </c>
      <c r="O24" s="339" t="s">
        <v>590</v>
      </c>
      <c r="P24" s="340" t="s">
        <v>590</v>
      </c>
      <c r="Q24" s="340" t="s">
        <v>590</v>
      </c>
      <c r="R24" s="341" t="s">
        <v>590</v>
      </c>
      <c r="S24" s="159" t="s">
        <v>493</v>
      </c>
      <c r="T24" s="160" t="s">
        <v>4</v>
      </c>
      <c r="U24" s="161" t="s">
        <v>493</v>
      </c>
      <c r="V24" s="101" t="s">
        <v>4</v>
      </c>
      <c r="W24" s="101" t="s">
        <v>4</v>
      </c>
      <c r="X24" s="101" t="s">
        <v>4</v>
      </c>
      <c r="Y24" s="367">
        <v>45289</v>
      </c>
      <c r="Z24" s="373" t="s">
        <v>10</v>
      </c>
      <c r="AA24" s="374" t="s">
        <v>10</v>
      </c>
      <c r="AB24" s="310" t="s">
        <v>693</v>
      </c>
    </row>
  </sheetData>
  <sheetProtection algorithmName="SHA-512" hashValue="Jw1z+g+Y/Lniztmv+ga1Dic9T8NpJrqMfTaBOqIIf/rNL0SE8saqvp763lUNT7if7zeImiLYbNa1NIBagqEoyw==" saltValue="lf8meVJOrGw0FtRS3Ai9tw==" spinCount="100000" sheet="1" objects="1" scenarios="1" sort="0" autoFilter="0" pivotTables="0"/>
  <autoFilter ref="B9:AA24" xr:uid="{81A45315-225B-4667-A43A-AE30F3821189}"/>
  <mergeCells count="13">
    <mergeCell ref="T2:W2"/>
    <mergeCell ref="T3:W3"/>
    <mergeCell ref="T4:W4"/>
    <mergeCell ref="E2:S2"/>
    <mergeCell ref="E3:S3"/>
    <mergeCell ref="E4:S4"/>
    <mergeCell ref="T8:AA8"/>
    <mergeCell ref="AB8:AB9"/>
    <mergeCell ref="B6:H6"/>
    <mergeCell ref="O8:R8"/>
    <mergeCell ref="B8:N8"/>
    <mergeCell ref="S8:S9"/>
    <mergeCell ref="I6:M6"/>
  </mergeCells>
  <pageMargins left="0.7" right="0.7" top="0.75" bottom="0.75" header="0.3" footer="0.3"/>
  <pageSetup paperSize="5" scale="44"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76CAAC2-0FE1-4D76-A340-58B38D5565B2}">
          <x14:formula1>
            <xm:f>Desplegables!$F$3:$F$4</xm:f>
          </x14:formula1>
          <xm:sqref>S10:S24 U10:U24</xm:sqref>
        </x14:dataValidation>
        <x14:dataValidation type="list" allowBlank="1" showInputMessage="1" showErrorMessage="1" xr:uid="{3F4C2708-EB93-49C0-8EB5-14C6DEB64EE2}">
          <x14:formula1>
            <xm:f>Desplegables!$C$4:$C$6</xm:f>
          </x14:formula1>
          <xm:sqref>T10:T24 Z24 Z10:Z22 V10:X24</xm:sqref>
        </x14:dataValidation>
        <x14:dataValidation type="list" allowBlank="1" showInputMessage="1" showErrorMessage="1" xr:uid="{F16D084D-E3B3-4AF4-91ED-B259C8737F83}">
          <x14:formula1>
            <xm:f>Desplegables!$K$3:$K$5</xm:f>
          </x14:formula1>
          <xm:sqref>AA24 AA10:AA22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41272-0CEB-4AF7-BA50-2C7BF5B4C2D0}">
  <sheetPr>
    <pageSetUpPr fitToPage="1"/>
  </sheetPr>
  <dimension ref="A1:BH105"/>
  <sheetViews>
    <sheetView showRuler="0" zoomScale="60" zoomScaleNormal="60" workbookViewId="0">
      <pane xSplit="7" ySplit="9" topLeftCell="H10" activePane="bottomRight" state="frozen"/>
      <selection pane="topRight" activeCell="H1" sqref="H1"/>
      <selection pane="bottomLeft" activeCell="A10" sqref="A10"/>
      <selection pane="bottomRight" activeCell="J12" sqref="J12"/>
    </sheetView>
  </sheetViews>
  <sheetFormatPr baseColWidth="10" defaultRowHeight="12.75" x14ac:dyDescent="0.45"/>
  <cols>
    <col min="1" max="1" width="6.86328125" style="182" customWidth="1"/>
    <col min="2" max="2" width="8.73046875" style="183" customWidth="1"/>
    <col min="3" max="3" width="8.59765625" style="184" customWidth="1"/>
    <col min="4" max="4" width="19.73046875" style="185" customWidth="1"/>
    <col min="5" max="5" width="10.86328125" style="185" customWidth="1"/>
    <col min="6" max="6" width="14.1328125" style="182" customWidth="1"/>
    <col min="7" max="7" width="25.1328125" style="186" customWidth="1"/>
    <col min="8" max="8" width="10.265625" style="182" customWidth="1"/>
    <col min="9" max="9" width="25.86328125" style="187" customWidth="1"/>
    <col min="10" max="10" width="23.1328125" style="187" customWidth="1"/>
    <col min="11" max="11" width="10.1328125" style="182" customWidth="1"/>
    <col min="12" max="12" width="14.3984375" style="182" customWidth="1"/>
    <col min="13" max="13" width="21.3984375" style="182" customWidth="1"/>
    <col min="14" max="14" width="16.59765625" style="185" customWidth="1"/>
    <col min="15" max="15" width="20.86328125" style="185" customWidth="1"/>
    <col min="16" max="16" width="18.73046875" style="185" customWidth="1"/>
    <col min="17" max="17" width="18" style="185" customWidth="1"/>
    <col min="18" max="18" width="18.265625" style="185" customWidth="1"/>
    <col min="19" max="19" width="15.59765625" style="182" customWidth="1"/>
    <col min="20" max="20" width="15.265625" style="185" customWidth="1"/>
    <col min="21" max="21" width="19.3984375" style="185" customWidth="1"/>
    <col min="22" max="22" width="5.3984375" style="185" hidden="1" customWidth="1"/>
    <col min="23" max="23" width="15.59765625" style="185" customWidth="1"/>
    <col min="24" max="24" width="6.265625" style="185" hidden="1" customWidth="1"/>
    <col min="25" max="25" width="13.59765625" style="185" customWidth="1"/>
    <col min="26" max="26" width="6.59765625" style="185" hidden="1" customWidth="1"/>
    <col min="27" max="27" width="12.86328125" style="185" customWidth="1"/>
    <col min="28" max="28" width="6.265625" style="185" hidden="1" customWidth="1"/>
    <col min="29" max="29" width="12.3984375" style="185" customWidth="1"/>
    <col min="30" max="30" width="6.3984375" style="185" hidden="1" customWidth="1"/>
    <col min="31" max="31" width="15.265625" style="185" customWidth="1"/>
    <col min="32" max="32" width="6" style="185" hidden="1" customWidth="1"/>
    <col min="33" max="33" width="13.265625" style="185" customWidth="1"/>
    <col min="34" max="34" width="6.73046875" style="185" hidden="1" customWidth="1"/>
    <col min="35" max="35" width="13.59765625" style="185" customWidth="1"/>
    <col min="36" max="36" width="6.265625" style="185" hidden="1" customWidth="1"/>
    <col min="37" max="37" width="14.1328125" style="185" customWidth="1"/>
    <col min="38" max="38" width="6" style="185" hidden="1" customWidth="1"/>
    <col min="39" max="39" width="13.86328125" style="185" customWidth="1"/>
    <col min="40" max="40" width="13.1328125" style="185" customWidth="1"/>
    <col min="41" max="41" width="23.73046875" style="185" customWidth="1"/>
    <col min="42" max="42" width="25.265625" style="185" customWidth="1"/>
    <col min="43" max="43" width="17.1328125" style="185" customWidth="1"/>
    <col min="44" max="44" width="9.265625" style="185" hidden="1" customWidth="1"/>
    <col min="45" max="45" width="9.265625" style="185" customWidth="1"/>
    <col min="46" max="46" width="14.86328125" style="185" customWidth="1"/>
    <col min="47" max="47" width="22.3984375" style="185" customWidth="1"/>
    <col min="48" max="48" width="18" style="185" customWidth="1"/>
    <col min="49" max="49" width="7.1328125" style="185" hidden="1" customWidth="1"/>
    <col min="50" max="50" width="14" style="185" customWidth="1"/>
    <col min="51" max="51" width="9.1328125" style="185" hidden="1" customWidth="1"/>
    <col min="52" max="52" width="6.86328125" style="185" hidden="1" customWidth="1"/>
    <col min="53" max="53" width="14.73046875" style="185" customWidth="1"/>
    <col min="54" max="54" width="6.1328125" style="185" hidden="1" customWidth="1"/>
    <col min="55" max="55" width="4.86328125" style="185" hidden="1" customWidth="1"/>
    <col min="56" max="56" width="25.73046875" style="185" customWidth="1"/>
    <col min="57" max="58" width="9.1328125" style="185" customWidth="1"/>
    <col min="59" max="59" width="44.265625" style="185" customWidth="1"/>
    <col min="60" max="60" width="38.265625" style="185" customWidth="1"/>
    <col min="61" max="251" width="9.1328125" style="185" customWidth="1"/>
    <col min="252" max="252" width="4" style="185" customWidth="1"/>
    <col min="253" max="253" width="8.73046875" style="185" customWidth="1"/>
    <col min="254" max="254" width="29" style="185" customWidth="1"/>
    <col min="255" max="255" width="16.265625" style="185" customWidth="1"/>
    <col min="256" max="256" width="24.73046875" style="185" customWidth="1"/>
    <col min="257" max="257" width="5" style="185" customWidth="1"/>
    <col min="258" max="258" width="17" style="185" customWidth="1"/>
    <col min="259" max="259" width="27.3984375" style="185" customWidth="1"/>
    <col min="260" max="260" width="26" style="185" customWidth="1"/>
    <col min="261" max="261" width="11" style="185" customWidth="1"/>
    <col min="262" max="262" width="16.3984375" style="185" customWidth="1"/>
    <col min="263" max="263" width="11" style="185" customWidth="1"/>
    <col min="264" max="264" width="21" style="185" customWidth="1"/>
    <col min="265" max="265" width="19.265625" style="185" customWidth="1"/>
    <col min="266" max="266" width="38.3984375" style="185" customWidth="1"/>
    <col min="267" max="268" width="30.86328125" style="185" customWidth="1"/>
    <col min="269" max="269" width="29" style="185" customWidth="1"/>
    <col min="270" max="270" width="13" style="185" customWidth="1"/>
    <col min="271" max="271" width="24" style="185" customWidth="1"/>
    <col min="272" max="507" width="9.1328125" style="185" customWidth="1"/>
    <col min="508" max="508" width="4" style="185" customWidth="1"/>
    <col min="509" max="509" width="8.73046875" style="185" customWidth="1"/>
    <col min="510" max="510" width="29" style="185" customWidth="1"/>
    <col min="511" max="511" width="16.265625" style="185" customWidth="1"/>
    <col min="512" max="512" width="24.73046875" style="185" customWidth="1"/>
    <col min="513" max="513" width="5" style="185" customWidth="1"/>
    <col min="514" max="514" width="17" style="185" customWidth="1"/>
    <col min="515" max="515" width="27.3984375" style="185" customWidth="1"/>
    <col min="516" max="516" width="26" style="185" customWidth="1"/>
    <col min="517" max="517" width="11" style="185" customWidth="1"/>
    <col min="518" max="518" width="16.3984375" style="185" customWidth="1"/>
    <col min="519" max="519" width="11" style="185" customWidth="1"/>
    <col min="520" max="520" width="21" style="185" customWidth="1"/>
    <col min="521" max="521" width="19.265625" style="185" customWidth="1"/>
    <col min="522" max="522" width="38.3984375" style="185" customWidth="1"/>
    <col min="523" max="524" width="30.86328125" style="185" customWidth="1"/>
    <col min="525" max="525" width="29" style="185" customWidth="1"/>
    <col min="526" max="526" width="13" style="185" customWidth="1"/>
    <col min="527" max="527" width="24" style="185" customWidth="1"/>
    <col min="528" max="763" width="9.1328125" style="185" customWidth="1"/>
    <col min="764" max="764" width="4" style="185" customWidth="1"/>
    <col min="765" max="765" width="8.73046875" style="185" customWidth="1"/>
    <col min="766" max="766" width="29" style="185" customWidth="1"/>
    <col min="767" max="767" width="16.265625" style="185" customWidth="1"/>
    <col min="768" max="768" width="24.73046875" style="185" customWidth="1"/>
    <col min="769" max="769" width="5" style="185" customWidth="1"/>
    <col min="770" max="770" width="17" style="185" customWidth="1"/>
    <col min="771" max="771" width="27.3984375" style="185" customWidth="1"/>
    <col min="772" max="772" width="26" style="185" customWidth="1"/>
    <col min="773" max="773" width="11" style="185" customWidth="1"/>
    <col min="774" max="774" width="16.3984375" style="185" customWidth="1"/>
    <col min="775" max="775" width="11" style="185" customWidth="1"/>
    <col min="776" max="776" width="21" style="185" customWidth="1"/>
    <col min="777" max="777" width="19.265625" style="185" customWidth="1"/>
    <col min="778" max="778" width="38.3984375" style="185" customWidth="1"/>
    <col min="779" max="780" width="30.86328125" style="185" customWidth="1"/>
    <col min="781" max="781" width="29" style="185" customWidth="1"/>
    <col min="782" max="782" width="13" style="185" customWidth="1"/>
    <col min="783" max="783" width="24" style="185" customWidth="1"/>
    <col min="784" max="1019" width="9.1328125" style="185" customWidth="1"/>
    <col min="1020" max="1020" width="4" style="185" customWidth="1"/>
    <col min="1021" max="1021" width="8.73046875" style="185" customWidth="1"/>
    <col min="1022" max="1022" width="29" style="185" customWidth="1"/>
    <col min="1023" max="1023" width="16.265625" style="185" customWidth="1"/>
    <col min="1024" max="1024" width="24.73046875" style="185" customWidth="1"/>
    <col min="1025" max="1025" width="5" style="185" customWidth="1"/>
    <col min="1026" max="1026" width="17" style="185" customWidth="1"/>
    <col min="1027" max="1027" width="27.3984375" style="185" customWidth="1"/>
    <col min="1028" max="1028" width="26" style="185" customWidth="1"/>
    <col min="1029" max="1029" width="11" style="185" customWidth="1"/>
    <col min="1030" max="1030" width="16.3984375" style="185" customWidth="1"/>
    <col min="1031" max="1031" width="11" style="185" customWidth="1"/>
    <col min="1032" max="1032" width="21" style="185" customWidth="1"/>
    <col min="1033" max="1033" width="19.265625" style="185" customWidth="1"/>
    <col min="1034" max="1034" width="38.3984375" style="185" customWidth="1"/>
    <col min="1035" max="1036" width="30.86328125" style="185" customWidth="1"/>
    <col min="1037" max="1037" width="29" style="185" customWidth="1"/>
    <col min="1038" max="1038" width="13" style="185" customWidth="1"/>
    <col min="1039" max="1039" width="24" style="185" customWidth="1"/>
    <col min="1040" max="1275" width="9.1328125" style="185" customWidth="1"/>
    <col min="1276" max="1276" width="4" style="185" customWidth="1"/>
    <col min="1277" max="1277" width="8.73046875" style="185" customWidth="1"/>
    <col min="1278" max="1278" width="29" style="185" customWidth="1"/>
    <col min="1279" max="1279" width="16.265625" style="185" customWidth="1"/>
    <col min="1280" max="1280" width="24.73046875" style="185" customWidth="1"/>
    <col min="1281" max="1281" width="5" style="185" customWidth="1"/>
    <col min="1282" max="1282" width="17" style="185" customWidth="1"/>
    <col min="1283" max="1283" width="27.3984375" style="185" customWidth="1"/>
    <col min="1284" max="1284" width="26" style="185" customWidth="1"/>
    <col min="1285" max="1285" width="11" style="185" customWidth="1"/>
    <col min="1286" max="1286" width="16.3984375" style="185" customWidth="1"/>
    <col min="1287" max="1287" width="11" style="185" customWidth="1"/>
    <col min="1288" max="1288" width="21" style="185" customWidth="1"/>
    <col min="1289" max="1289" width="19.265625" style="185" customWidth="1"/>
    <col min="1290" max="1290" width="38.3984375" style="185" customWidth="1"/>
    <col min="1291" max="1292" width="30.86328125" style="185" customWidth="1"/>
    <col min="1293" max="1293" width="29" style="185" customWidth="1"/>
    <col min="1294" max="1294" width="13" style="185" customWidth="1"/>
    <col min="1295" max="1295" width="24" style="185" customWidth="1"/>
    <col min="1296" max="1531" width="9.1328125" style="185" customWidth="1"/>
    <col min="1532" max="1532" width="4" style="185" customWidth="1"/>
    <col min="1533" max="1533" width="8.73046875" style="185" customWidth="1"/>
    <col min="1534" max="1534" width="29" style="185" customWidth="1"/>
    <col min="1535" max="1535" width="16.265625" style="185" customWidth="1"/>
    <col min="1536" max="1536" width="24.73046875" style="185" customWidth="1"/>
    <col min="1537" max="1537" width="5" style="185" customWidth="1"/>
    <col min="1538" max="1538" width="17" style="185" customWidth="1"/>
    <col min="1539" max="1539" width="27.3984375" style="185" customWidth="1"/>
    <col min="1540" max="1540" width="26" style="185" customWidth="1"/>
    <col min="1541" max="1541" width="11" style="185" customWidth="1"/>
    <col min="1542" max="1542" width="16.3984375" style="185" customWidth="1"/>
    <col min="1543" max="1543" width="11" style="185" customWidth="1"/>
    <col min="1544" max="1544" width="21" style="185" customWidth="1"/>
    <col min="1545" max="1545" width="19.265625" style="185" customWidth="1"/>
    <col min="1546" max="1546" width="38.3984375" style="185" customWidth="1"/>
    <col min="1547" max="1548" width="30.86328125" style="185" customWidth="1"/>
    <col min="1549" max="1549" width="29" style="185" customWidth="1"/>
    <col min="1550" max="1550" width="13" style="185" customWidth="1"/>
    <col min="1551" max="1551" width="24" style="185" customWidth="1"/>
    <col min="1552" max="1787" width="9.1328125" style="185" customWidth="1"/>
    <col min="1788" max="1788" width="4" style="185" customWidth="1"/>
    <col min="1789" max="1789" width="8.73046875" style="185" customWidth="1"/>
    <col min="1790" max="1790" width="29" style="185" customWidth="1"/>
    <col min="1791" max="1791" width="16.265625" style="185" customWidth="1"/>
    <col min="1792" max="1792" width="24.73046875" style="185" customWidth="1"/>
    <col min="1793" max="1793" width="5" style="185" customWidth="1"/>
    <col min="1794" max="1794" width="17" style="185" customWidth="1"/>
    <col min="1795" max="1795" width="27.3984375" style="185" customWidth="1"/>
    <col min="1796" max="1796" width="26" style="185" customWidth="1"/>
    <col min="1797" max="1797" width="11" style="185" customWidth="1"/>
    <col min="1798" max="1798" width="16.3984375" style="185" customWidth="1"/>
    <col min="1799" max="1799" width="11" style="185" customWidth="1"/>
    <col min="1800" max="1800" width="21" style="185" customWidth="1"/>
    <col min="1801" max="1801" width="19.265625" style="185" customWidth="1"/>
    <col min="1802" max="1802" width="38.3984375" style="185" customWidth="1"/>
    <col min="1803" max="1804" width="30.86328125" style="185" customWidth="1"/>
    <col min="1805" max="1805" width="29" style="185" customWidth="1"/>
    <col min="1806" max="1806" width="13" style="185" customWidth="1"/>
    <col min="1807" max="1807" width="24" style="185" customWidth="1"/>
    <col min="1808" max="2043" width="9.1328125" style="185" customWidth="1"/>
    <col min="2044" max="2044" width="4" style="185" customWidth="1"/>
    <col min="2045" max="2045" width="8.73046875" style="185" customWidth="1"/>
    <col min="2046" max="2046" width="29" style="185" customWidth="1"/>
    <col min="2047" max="2047" width="16.265625" style="185" customWidth="1"/>
    <col min="2048" max="2048" width="24.73046875" style="185" customWidth="1"/>
    <col min="2049" max="2049" width="5" style="185" customWidth="1"/>
    <col min="2050" max="2050" width="17" style="185" customWidth="1"/>
    <col min="2051" max="2051" width="27.3984375" style="185" customWidth="1"/>
    <col min="2052" max="2052" width="26" style="185" customWidth="1"/>
    <col min="2053" max="2053" width="11" style="185" customWidth="1"/>
    <col min="2054" max="2054" width="16.3984375" style="185" customWidth="1"/>
    <col min="2055" max="2055" width="11" style="185" customWidth="1"/>
    <col min="2056" max="2056" width="21" style="185" customWidth="1"/>
    <col min="2057" max="2057" width="19.265625" style="185" customWidth="1"/>
    <col min="2058" max="2058" width="38.3984375" style="185" customWidth="1"/>
    <col min="2059" max="2060" width="30.86328125" style="185" customWidth="1"/>
    <col min="2061" max="2061" width="29" style="185" customWidth="1"/>
    <col min="2062" max="2062" width="13" style="185" customWidth="1"/>
    <col min="2063" max="2063" width="24" style="185" customWidth="1"/>
    <col min="2064" max="2299" width="9.1328125" style="185" customWidth="1"/>
    <col min="2300" max="2300" width="4" style="185" customWidth="1"/>
    <col min="2301" max="2301" width="8.73046875" style="185" customWidth="1"/>
    <col min="2302" max="2302" width="29" style="185" customWidth="1"/>
    <col min="2303" max="2303" width="16.265625" style="185" customWidth="1"/>
    <col min="2304" max="2304" width="24.73046875" style="185" customWidth="1"/>
    <col min="2305" max="2305" width="5" style="185" customWidth="1"/>
    <col min="2306" max="2306" width="17" style="185" customWidth="1"/>
    <col min="2307" max="2307" width="27.3984375" style="185" customWidth="1"/>
    <col min="2308" max="2308" width="26" style="185" customWidth="1"/>
    <col min="2309" max="2309" width="11" style="185" customWidth="1"/>
    <col min="2310" max="2310" width="16.3984375" style="185" customWidth="1"/>
    <col min="2311" max="2311" width="11" style="185" customWidth="1"/>
    <col min="2312" max="2312" width="21" style="185" customWidth="1"/>
    <col min="2313" max="2313" width="19.265625" style="185" customWidth="1"/>
    <col min="2314" max="2314" width="38.3984375" style="185" customWidth="1"/>
    <col min="2315" max="2316" width="30.86328125" style="185" customWidth="1"/>
    <col min="2317" max="2317" width="29" style="185" customWidth="1"/>
    <col min="2318" max="2318" width="13" style="185" customWidth="1"/>
    <col min="2319" max="2319" width="24" style="185" customWidth="1"/>
    <col min="2320" max="2555" width="9.1328125" style="185" customWidth="1"/>
    <col min="2556" max="2556" width="4" style="185" customWidth="1"/>
    <col min="2557" max="2557" width="8.73046875" style="185" customWidth="1"/>
    <col min="2558" max="2558" width="29" style="185" customWidth="1"/>
    <col min="2559" max="2559" width="16.265625" style="185" customWidth="1"/>
    <col min="2560" max="2560" width="24.73046875" style="185" customWidth="1"/>
    <col min="2561" max="2561" width="5" style="185" customWidth="1"/>
    <col min="2562" max="2562" width="17" style="185" customWidth="1"/>
    <col min="2563" max="2563" width="27.3984375" style="185" customWidth="1"/>
    <col min="2564" max="2564" width="26" style="185" customWidth="1"/>
    <col min="2565" max="2565" width="11" style="185" customWidth="1"/>
    <col min="2566" max="2566" width="16.3984375" style="185" customWidth="1"/>
    <col min="2567" max="2567" width="11" style="185" customWidth="1"/>
    <col min="2568" max="2568" width="21" style="185" customWidth="1"/>
    <col min="2569" max="2569" width="19.265625" style="185" customWidth="1"/>
    <col min="2570" max="2570" width="38.3984375" style="185" customWidth="1"/>
    <col min="2571" max="2572" width="30.86328125" style="185" customWidth="1"/>
    <col min="2573" max="2573" width="29" style="185" customWidth="1"/>
    <col min="2574" max="2574" width="13" style="185" customWidth="1"/>
    <col min="2575" max="2575" width="24" style="185" customWidth="1"/>
    <col min="2576" max="2811" width="9.1328125" style="185" customWidth="1"/>
    <col min="2812" max="2812" width="4" style="185" customWidth="1"/>
    <col min="2813" max="2813" width="8.73046875" style="185" customWidth="1"/>
    <col min="2814" max="2814" width="29" style="185" customWidth="1"/>
    <col min="2815" max="2815" width="16.265625" style="185" customWidth="1"/>
    <col min="2816" max="2816" width="24.73046875" style="185" customWidth="1"/>
    <col min="2817" max="2817" width="5" style="185" customWidth="1"/>
    <col min="2818" max="2818" width="17" style="185" customWidth="1"/>
    <col min="2819" max="2819" width="27.3984375" style="185" customWidth="1"/>
    <col min="2820" max="2820" width="26" style="185" customWidth="1"/>
    <col min="2821" max="2821" width="11" style="185" customWidth="1"/>
    <col min="2822" max="2822" width="16.3984375" style="185" customWidth="1"/>
    <col min="2823" max="2823" width="11" style="185" customWidth="1"/>
    <col min="2824" max="2824" width="21" style="185" customWidth="1"/>
    <col min="2825" max="2825" width="19.265625" style="185" customWidth="1"/>
    <col min="2826" max="2826" width="38.3984375" style="185" customWidth="1"/>
    <col min="2827" max="2828" width="30.86328125" style="185" customWidth="1"/>
    <col min="2829" max="2829" width="29" style="185" customWidth="1"/>
    <col min="2830" max="2830" width="13" style="185" customWidth="1"/>
    <col min="2831" max="2831" width="24" style="185" customWidth="1"/>
    <col min="2832" max="3067" width="9.1328125" style="185" customWidth="1"/>
    <col min="3068" max="3068" width="4" style="185" customWidth="1"/>
    <col min="3069" max="3069" width="8.73046875" style="185" customWidth="1"/>
    <col min="3070" max="3070" width="29" style="185" customWidth="1"/>
    <col min="3071" max="3071" width="16.265625" style="185" customWidth="1"/>
    <col min="3072" max="3072" width="24.73046875" style="185" customWidth="1"/>
    <col min="3073" max="3073" width="5" style="185" customWidth="1"/>
    <col min="3074" max="3074" width="17" style="185" customWidth="1"/>
    <col min="3075" max="3075" width="27.3984375" style="185" customWidth="1"/>
    <col min="3076" max="3076" width="26" style="185" customWidth="1"/>
    <col min="3077" max="3077" width="11" style="185" customWidth="1"/>
    <col min="3078" max="3078" width="16.3984375" style="185" customWidth="1"/>
    <col min="3079" max="3079" width="11" style="185" customWidth="1"/>
    <col min="3080" max="3080" width="21" style="185" customWidth="1"/>
    <col min="3081" max="3081" width="19.265625" style="185" customWidth="1"/>
    <col min="3082" max="3082" width="38.3984375" style="185" customWidth="1"/>
    <col min="3083" max="3084" width="30.86328125" style="185" customWidth="1"/>
    <col min="3085" max="3085" width="29" style="185" customWidth="1"/>
    <col min="3086" max="3086" width="13" style="185" customWidth="1"/>
    <col min="3087" max="3087" width="24" style="185" customWidth="1"/>
    <col min="3088" max="3323" width="9.1328125" style="185" customWidth="1"/>
    <col min="3324" max="3324" width="4" style="185" customWidth="1"/>
    <col min="3325" max="3325" width="8.73046875" style="185" customWidth="1"/>
    <col min="3326" max="3326" width="29" style="185" customWidth="1"/>
    <col min="3327" max="3327" width="16.265625" style="185" customWidth="1"/>
    <col min="3328" max="3328" width="24.73046875" style="185" customWidth="1"/>
    <col min="3329" max="3329" width="5" style="185" customWidth="1"/>
    <col min="3330" max="3330" width="17" style="185" customWidth="1"/>
    <col min="3331" max="3331" width="27.3984375" style="185" customWidth="1"/>
    <col min="3332" max="3332" width="26" style="185" customWidth="1"/>
    <col min="3333" max="3333" width="11" style="185" customWidth="1"/>
    <col min="3334" max="3334" width="16.3984375" style="185" customWidth="1"/>
    <col min="3335" max="3335" width="11" style="185" customWidth="1"/>
    <col min="3336" max="3336" width="21" style="185" customWidth="1"/>
    <col min="3337" max="3337" width="19.265625" style="185" customWidth="1"/>
    <col min="3338" max="3338" width="38.3984375" style="185" customWidth="1"/>
    <col min="3339" max="3340" width="30.86328125" style="185" customWidth="1"/>
    <col min="3341" max="3341" width="29" style="185" customWidth="1"/>
    <col min="3342" max="3342" width="13" style="185" customWidth="1"/>
    <col min="3343" max="3343" width="24" style="185" customWidth="1"/>
    <col min="3344" max="3579" width="9.1328125" style="185" customWidth="1"/>
    <col min="3580" max="3580" width="4" style="185" customWidth="1"/>
    <col min="3581" max="3581" width="8.73046875" style="185" customWidth="1"/>
    <col min="3582" max="3582" width="29" style="185" customWidth="1"/>
    <col min="3583" max="3583" width="16.265625" style="185" customWidth="1"/>
    <col min="3584" max="3584" width="24.73046875" style="185" customWidth="1"/>
    <col min="3585" max="3585" width="5" style="185" customWidth="1"/>
    <col min="3586" max="3586" width="17" style="185" customWidth="1"/>
    <col min="3587" max="3587" width="27.3984375" style="185" customWidth="1"/>
    <col min="3588" max="3588" width="26" style="185" customWidth="1"/>
    <col min="3589" max="3589" width="11" style="185" customWidth="1"/>
    <col min="3590" max="3590" width="16.3984375" style="185" customWidth="1"/>
    <col min="3591" max="3591" width="11" style="185" customWidth="1"/>
    <col min="3592" max="3592" width="21" style="185" customWidth="1"/>
    <col min="3593" max="3593" width="19.265625" style="185" customWidth="1"/>
    <col min="3594" max="3594" width="38.3984375" style="185" customWidth="1"/>
    <col min="3595" max="3596" width="30.86328125" style="185" customWidth="1"/>
    <col min="3597" max="3597" width="29" style="185" customWidth="1"/>
    <col min="3598" max="3598" width="13" style="185" customWidth="1"/>
    <col min="3599" max="3599" width="24" style="185" customWidth="1"/>
    <col min="3600" max="3835" width="9.1328125" style="185" customWidth="1"/>
    <col min="3836" max="3836" width="4" style="185" customWidth="1"/>
    <col min="3837" max="3837" width="8.73046875" style="185" customWidth="1"/>
    <col min="3838" max="3838" width="29" style="185" customWidth="1"/>
    <col min="3839" max="3839" width="16.265625" style="185" customWidth="1"/>
    <col min="3840" max="3840" width="24.73046875" style="185" customWidth="1"/>
    <col min="3841" max="3841" width="5" style="185" customWidth="1"/>
    <col min="3842" max="3842" width="17" style="185" customWidth="1"/>
    <col min="3843" max="3843" width="27.3984375" style="185" customWidth="1"/>
    <col min="3844" max="3844" width="26" style="185" customWidth="1"/>
    <col min="3845" max="3845" width="11" style="185" customWidth="1"/>
    <col min="3846" max="3846" width="16.3984375" style="185" customWidth="1"/>
    <col min="3847" max="3847" width="11" style="185" customWidth="1"/>
    <col min="3848" max="3848" width="21" style="185" customWidth="1"/>
    <col min="3849" max="3849" width="19.265625" style="185" customWidth="1"/>
    <col min="3850" max="3850" width="38.3984375" style="185" customWidth="1"/>
    <col min="3851" max="3852" width="30.86328125" style="185" customWidth="1"/>
    <col min="3853" max="3853" width="29" style="185" customWidth="1"/>
    <col min="3854" max="3854" width="13" style="185" customWidth="1"/>
    <col min="3855" max="3855" width="24" style="185" customWidth="1"/>
    <col min="3856" max="4091" width="9.1328125" style="185" customWidth="1"/>
    <col min="4092" max="4092" width="4" style="185" customWidth="1"/>
    <col min="4093" max="4093" width="8.73046875" style="185" customWidth="1"/>
    <col min="4094" max="4094" width="29" style="185" customWidth="1"/>
    <col min="4095" max="4095" width="16.265625" style="185" customWidth="1"/>
    <col min="4096" max="4096" width="24.73046875" style="185" customWidth="1"/>
    <col min="4097" max="4097" width="5" style="185" customWidth="1"/>
    <col min="4098" max="4098" width="17" style="185" customWidth="1"/>
    <col min="4099" max="4099" width="27.3984375" style="185" customWidth="1"/>
    <col min="4100" max="4100" width="26" style="185" customWidth="1"/>
    <col min="4101" max="4101" width="11" style="185" customWidth="1"/>
    <col min="4102" max="4102" width="16.3984375" style="185" customWidth="1"/>
    <col min="4103" max="4103" width="11" style="185" customWidth="1"/>
    <col min="4104" max="4104" width="21" style="185" customWidth="1"/>
    <col min="4105" max="4105" width="19.265625" style="185" customWidth="1"/>
    <col min="4106" max="4106" width="38.3984375" style="185" customWidth="1"/>
    <col min="4107" max="4108" width="30.86328125" style="185" customWidth="1"/>
    <col min="4109" max="4109" width="29" style="185" customWidth="1"/>
    <col min="4110" max="4110" width="13" style="185" customWidth="1"/>
    <col min="4111" max="4111" width="24" style="185" customWidth="1"/>
    <col min="4112" max="4347" width="9.1328125" style="185" customWidth="1"/>
    <col min="4348" max="4348" width="4" style="185" customWidth="1"/>
    <col min="4349" max="4349" width="8.73046875" style="185" customWidth="1"/>
    <col min="4350" max="4350" width="29" style="185" customWidth="1"/>
    <col min="4351" max="4351" width="16.265625" style="185" customWidth="1"/>
    <col min="4352" max="4352" width="24.73046875" style="185" customWidth="1"/>
    <col min="4353" max="4353" width="5" style="185" customWidth="1"/>
    <col min="4354" max="4354" width="17" style="185" customWidth="1"/>
    <col min="4355" max="4355" width="27.3984375" style="185" customWidth="1"/>
    <col min="4356" max="4356" width="26" style="185" customWidth="1"/>
    <col min="4357" max="4357" width="11" style="185" customWidth="1"/>
    <col min="4358" max="4358" width="16.3984375" style="185" customWidth="1"/>
    <col min="4359" max="4359" width="11" style="185" customWidth="1"/>
    <col min="4360" max="4360" width="21" style="185" customWidth="1"/>
    <col min="4361" max="4361" width="19.265625" style="185" customWidth="1"/>
    <col min="4362" max="4362" width="38.3984375" style="185" customWidth="1"/>
    <col min="4363" max="4364" width="30.86328125" style="185" customWidth="1"/>
    <col min="4365" max="4365" width="29" style="185" customWidth="1"/>
    <col min="4366" max="4366" width="13" style="185" customWidth="1"/>
    <col min="4367" max="4367" width="24" style="185" customWidth="1"/>
    <col min="4368" max="4603" width="9.1328125" style="185" customWidth="1"/>
    <col min="4604" max="4604" width="4" style="185" customWidth="1"/>
    <col min="4605" max="4605" width="8.73046875" style="185" customWidth="1"/>
    <col min="4606" max="4606" width="29" style="185" customWidth="1"/>
    <col min="4607" max="4607" width="16.265625" style="185" customWidth="1"/>
    <col min="4608" max="4608" width="24.73046875" style="185" customWidth="1"/>
    <col min="4609" max="4609" width="5" style="185" customWidth="1"/>
    <col min="4610" max="4610" width="17" style="185" customWidth="1"/>
    <col min="4611" max="4611" width="27.3984375" style="185" customWidth="1"/>
    <col min="4612" max="4612" width="26" style="185" customWidth="1"/>
    <col min="4613" max="4613" width="11" style="185" customWidth="1"/>
    <col min="4614" max="4614" width="16.3984375" style="185" customWidth="1"/>
    <col min="4615" max="4615" width="11" style="185" customWidth="1"/>
    <col min="4616" max="4616" width="21" style="185" customWidth="1"/>
    <col min="4617" max="4617" width="19.265625" style="185" customWidth="1"/>
    <col min="4618" max="4618" width="38.3984375" style="185" customWidth="1"/>
    <col min="4619" max="4620" width="30.86328125" style="185" customWidth="1"/>
    <col min="4621" max="4621" width="29" style="185" customWidth="1"/>
    <col min="4622" max="4622" width="13" style="185" customWidth="1"/>
    <col min="4623" max="4623" width="24" style="185" customWidth="1"/>
    <col min="4624" max="4859" width="9.1328125" style="185" customWidth="1"/>
    <col min="4860" max="4860" width="4" style="185" customWidth="1"/>
    <col min="4861" max="4861" width="8.73046875" style="185" customWidth="1"/>
    <col min="4862" max="4862" width="29" style="185" customWidth="1"/>
    <col min="4863" max="4863" width="16.265625" style="185" customWidth="1"/>
    <col min="4864" max="4864" width="24.73046875" style="185" customWidth="1"/>
    <col min="4865" max="4865" width="5" style="185" customWidth="1"/>
    <col min="4866" max="4866" width="17" style="185" customWidth="1"/>
    <col min="4867" max="4867" width="27.3984375" style="185" customWidth="1"/>
    <col min="4868" max="4868" width="26" style="185" customWidth="1"/>
    <col min="4869" max="4869" width="11" style="185" customWidth="1"/>
    <col min="4870" max="4870" width="16.3984375" style="185" customWidth="1"/>
    <col min="4871" max="4871" width="11" style="185" customWidth="1"/>
    <col min="4872" max="4872" width="21" style="185" customWidth="1"/>
    <col min="4873" max="4873" width="19.265625" style="185" customWidth="1"/>
    <col min="4874" max="4874" width="38.3984375" style="185" customWidth="1"/>
    <col min="4875" max="4876" width="30.86328125" style="185" customWidth="1"/>
    <col min="4877" max="4877" width="29" style="185" customWidth="1"/>
    <col min="4878" max="4878" width="13" style="185" customWidth="1"/>
    <col min="4879" max="4879" width="24" style="185" customWidth="1"/>
    <col min="4880" max="5115" width="9.1328125" style="185" customWidth="1"/>
    <col min="5116" max="5116" width="4" style="185" customWidth="1"/>
    <col min="5117" max="5117" width="8.73046875" style="185" customWidth="1"/>
    <col min="5118" max="5118" width="29" style="185" customWidth="1"/>
    <col min="5119" max="5119" width="16.265625" style="185" customWidth="1"/>
    <col min="5120" max="5120" width="24.73046875" style="185" customWidth="1"/>
    <col min="5121" max="5121" width="5" style="185" customWidth="1"/>
    <col min="5122" max="5122" width="17" style="185" customWidth="1"/>
    <col min="5123" max="5123" width="27.3984375" style="185" customWidth="1"/>
    <col min="5124" max="5124" width="26" style="185" customWidth="1"/>
    <col min="5125" max="5125" width="11" style="185" customWidth="1"/>
    <col min="5126" max="5126" width="16.3984375" style="185" customWidth="1"/>
    <col min="5127" max="5127" width="11" style="185" customWidth="1"/>
    <col min="5128" max="5128" width="21" style="185" customWidth="1"/>
    <col min="5129" max="5129" width="19.265625" style="185" customWidth="1"/>
    <col min="5130" max="5130" width="38.3984375" style="185" customWidth="1"/>
    <col min="5131" max="5132" width="30.86328125" style="185" customWidth="1"/>
    <col min="5133" max="5133" width="29" style="185" customWidth="1"/>
    <col min="5134" max="5134" width="13" style="185" customWidth="1"/>
    <col min="5135" max="5135" width="24" style="185" customWidth="1"/>
    <col min="5136" max="5371" width="9.1328125" style="185" customWidth="1"/>
    <col min="5372" max="5372" width="4" style="185" customWidth="1"/>
    <col min="5373" max="5373" width="8.73046875" style="185" customWidth="1"/>
    <col min="5374" max="5374" width="29" style="185" customWidth="1"/>
    <col min="5375" max="5375" width="16.265625" style="185" customWidth="1"/>
    <col min="5376" max="5376" width="24.73046875" style="185" customWidth="1"/>
    <col min="5377" max="5377" width="5" style="185" customWidth="1"/>
    <col min="5378" max="5378" width="17" style="185" customWidth="1"/>
    <col min="5379" max="5379" width="27.3984375" style="185" customWidth="1"/>
    <col min="5380" max="5380" width="26" style="185" customWidth="1"/>
    <col min="5381" max="5381" width="11" style="185" customWidth="1"/>
    <col min="5382" max="5382" width="16.3984375" style="185" customWidth="1"/>
    <col min="5383" max="5383" width="11" style="185" customWidth="1"/>
    <col min="5384" max="5384" width="21" style="185" customWidth="1"/>
    <col min="5385" max="5385" width="19.265625" style="185" customWidth="1"/>
    <col min="5386" max="5386" width="38.3984375" style="185" customWidth="1"/>
    <col min="5387" max="5388" width="30.86328125" style="185" customWidth="1"/>
    <col min="5389" max="5389" width="29" style="185" customWidth="1"/>
    <col min="5390" max="5390" width="13" style="185" customWidth="1"/>
    <col min="5391" max="5391" width="24" style="185" customWidth="1"/>
    <col min="5392" max="5627" width="9.1328125" style="185" customWidth="1"/>
    <col min="5628" max="5628" width="4" style="185" customWidth="1"/>
    <col min="5629" max="5629" width="8.73046875" style="185" customWidth="1"/>
    <col min="5630" max="5630" width="29" style="185" customWidth="1"/>
    <col min="5631" max="5631" width="16.265625" style="185" customWidth="1"/>
    <col min="5632" max="5632" width="24.73046875" style="185" customWidth="1"/>
    <col min="5633" max="5633" width="5" style="185" customWidth="1"/>
    <col min="5634" max="5634" width="17" style="185" customWidth="1"/>
    <col min="5635" max="5635" width="27.3984375" style="185" customWidth="1"/>
    <col min="5636" max="5636" width="26" style="185" customWidth="1"/>
    <col min="5637" max="5637" width="11" style="185" customWidth="1"/>
    <col min="5638" max="5638" width="16.3984375" style="185" customWidth="1"/>
    <col min="5639" max="5639" width="11" style="185" customWidth="1"/>
    <col min="5640" max="5640" width="21" style="185" customWidth="1"/>
    <col min="5641" max="5641" width="19.265625" style="185" customWidth="1"/>
    <col min="5642" max="5642" width="38.3984375" style="185" customWidth="1"/>
    <col min="5643" max="5644" width="30.86328125" style="185" customWidth="1"/>
    <col min="5645" max="5645" width="29" style="185" customWidth="1"/>
    <col min="5646" max="5646" width="13" style="185" customWidth="1"/>
    <col min="5647" max="5647" width="24" style="185" customWidth="1"/>
    <col min="5648" max="5883" width="9.1328125" style="185" customWidth="1"/>
    <col min="5884" max="5884" width="4" style="185" customWidth="1"/>
    <col min="5885" max="5885" width="8.73046875" style="185" customWidth="1"/>
    <col min="5886" max="5886" width="29" style="185" customWidth="1"/>
    <col min="5887" max="5887" width="16.265625" style="185" customWidth="1"/>
    <col min="5888" max="5888" width="24.73046875" style="185" customWidth="1"/>
    <col min="5889" max="5889" width="5" style="185" customWidth="1"/>
    <col min="5890" max="5890" width="17" style="185" customWidth="1"/>
    <col min="5891" max="5891" width="27.3984375" style="185" customWidth="1"/>
    <col min="5892" max="5892" width="26" style="185" customWidth="1"/>
    <col min="5893" max="5893" width="11" style="185" customWidth="1"/>
    <col min="5894" max="5894" width="16.3984375" style="185" customWidth="1"/>
    <col min="5895" max="5895" width="11" style="185" customWidth="1"/>
    <col min="5896" max="5896" width="21" style="185" customWidth="1"/>
    <col min="5897" max="5897" width="19.265625" style="185" customWidth="1"/>
    <col min="5898" max="5898" width="38.3984375" style="185" customWidth="1"/>
    <col min="5899" max="5900" width="30.86328125" style="185" customWidth="1"/>
    <col min="5901" max="5901" width="29" style="185" customWidth="1"/>
    <col min="5902" max="5902" width="13" style="185" customWidth="1"/>
    <col min="5903" max="5903" width="24" style="185" customWidth="1"/>
    <col min="5904" max="6139" width="9.1328125" style="185" customWidth="1"/>
    <col min="6140" max="6140" width="4" style="185" customWidth="1"/>
    <col min="6141" max="6141" width="8.73046875" style="185" customWidth="1"/>
    <col min="6142" max="6142" width="29" style="185" customWidth="1"/>
    <col min="6143" max="6143" width="16.265625" style="185" customWidth="1"/>
    <col min="6144" max="6144" width="24.73046875" style="185" customWidth="1"/>
    <col min="6145" max="6145" width="5" style="185" customWidth="1"/>
    <col min="6146" max="6146" width="17" style="185" customWidth="1"/>
    <col min="6147" max="6147" width="27.3984375" style="185" customWidth="1"/>
    <col min="6148" max="6148" width="26" style="185" customWidth="1"/>
    <col min="6149" max="6149" width="11" style="185" customWidth="1"/>
    <col min="6150" max="6150" width="16.3984375" style="185" customWidth="1"/>
    <col min="6151" max="6151" width="11" style="185" customWidth="1"/>
    <col min="6152" max="6152" width="21" style="185" customWidth="1"/>
    <col min="6153" max="6153" width="19.265625" style="185" customWidth="1"/>
    <col min="6154" max="6154" width="38.3984375" style="185" customWidth="1"/>
    <col min="6155" max="6156" width="30.86328125" style="185" customWidth="1"/>
    <col min="6157" max="6157" width="29" style="185" customWidth="1"/>
    <col min="6158" max="6158" width="13" style="185" customWidth="1"/>
    <col min="6159" max="6159" width="24" style="185" customWidth="1"/>
    <col min="6160" max="6395" width="9.1328125" style="185" customWidth="1"/>
    <col min="6396" max="6396" width="4" style="185" customWidth="1"/>
    <col min="6397" max="6397" width="8.73046875" style="185" customWidth="1"/>
    <col min="6398" max="6398" width="29" style="185" customWidth="1"/>
    <col min="6399" max="6399" width="16.265625" style="185" customWidth="1"/>
    <col min="6400" max="6400" width="24.73046875" style="185" customWidth="1"/>
    <col min="6401" max="6401" width="5" style="185" customWidth="1"/>
    <col min="6402" max="6402" width="17" style="185" customWidth="1"/>
    <col min="6403" max="6403" width="27.3984375" style="185" customWidth="1"/>
    <col min="6404" max="6404" width="26" style="185" customWidth="1"/>
    <col min="6405" max="6405" width="11" style="185" customWidth="1"/>
    <col min="6406" max="6406" width="16.3984375" style="185" customWidth="1"/>
    <col min="6407" max="6407" width="11" style="185" customWidth="1"/>
    <col min="6408" max="6408" width="21" style="185" customWidth="1"/>
    <col min="6409" max="6409" width="19.265625" style="185" customWidth="1"/>
    <col min="6410" max="6410" width="38.3984375" style="185" customWidth="1"/>
    <col min="6411" max="6412" width="30.86328125" style="185" customWidth="1"/>
    <col min="6413" max="6413" width="29" style="185" customWidth="1"/>
    <col min="6414" max="6414" width="13" style="185" customWidth="1"/>
    <col min="6415" max="6415" width="24" style="185" customWidth="1"/>
    <col min="6416" max="6651" width="9.1328125" style="185" customWidth="1"/>
    <col min="6652" max="6652" width="4" style="185" customWidth="1"/>
    <col min="6653" max="6653" width="8.73046875" style="185" customWidth="1"/>
    <col min="6654" max="6654" width="29" style="185" customWidth="1"/>
    <col min="6655" max="6655" width="16.265625" style="185" customWidth="1"/>
    <col min="6656" max="6656" width="24.73046875" style="185" customWidth="1"/>
    <col min="6657" max="6657" width="5" style="185" customWidth="1"/>
    <col min="6658" max="6658" width="17" style="185" customWidth="1"/>
    <col min="6659" max="6659" width="27.3984375" style="185" customWidth="1"/>
    <col min="6660" max="6660" width="26" style="185" customWidth="1"/>
    <col min="6661" max="6661" width="11" style="185" customWidth="1"/>
    <col min="6662" max="6662" width="16.3984375" style="185" customWidth="1"/>
    <col min="6663" max="6663" width="11" style="185" customWidth="1"/>
    <col min="6664" max="6664" width="21" style="185" customWidth="1"/>
    <col min="6665" max="6665" width="19.265625" style="185" customWidth="1"/>
    <col min="6666" max="6666" width="38.3984375" style="185" customWidth="1"/>
    <col min="6667" max="6668" width="30.86328125" style="185" customWidth="1"/>
    <col min="6669" max="6669" width="29" style="185" customWidth="1"/>
    <col min="6670" max="6670" width="13" style="185" customWidth="1"/>
    <col min="6671" max="6671" width="24" style="185" customWidth="1"/>
    <col min="6672" max="6907" width="9.1328125" style="185" customWidth="1"/>
    <col min="6908" max="6908" width="4" style="185" customWidth="1"/>
    <col min="6909" max="6909" width="8.73046875" style="185" customWidth="1"/>
    <col min="6910" max="6910" width="29" style="185" customWidth="1"/>
    <col min="6911" max="6911" width="16.265625" style="185" customWidth="1"/>
    <col min="6912" max="6912" width="24.73046875" style="185" customWidth="1"/>
    <col min="6913" max="6913" width="5" style="185" customWidth="1"/>
    <col min="6914" max="6914" width="17" style="185" customWidth="1"/>
    <col min="6915" max="6915" width="27.3984375" style="185" customWidth="1"/>
    <col min="6916" max="6916" width="26" style="185" customWidth="1"/>
    <col min="6917" max="6917" width="11" style="185" customWidth="1"/>
    <col min="6918" max="6918" width="16.3984375" style="185" customWidth="1"/>
    <col min="6919" max="6919" width="11" style="185" customWidth="1"/>
    <col min="6920" max="6920" width="21" style="185" customWidth="1"/>
    <col min="6921" max="6921" width="19.265625" style="185" customWidth="1"/>
    <col min="6922" max="6922" width="38.3984375" style="185" customWidth="1"/>
    <col min="6923" max="6924" width="30.86328125" style="185" customWidth="1"/>
    <col min="6925" max="6925" width="29" style="185" customWidth="1"/>
    <col min="6926" max="6926" width="13" style="185" customWidth="1"/>
    <col min="6927" max="6927" width="24" style="185" customWidth="1"/>
    <col min="6928" max="7163" width="9.1328125" style="185" customWidth="1"/>
    <col min="7164" max="7164" width="4" style="185" customWidth="1"/>
    <col min="7165" max="7165" width="8.73046875" style="185" customWidth="1"/>
    <col min="7166" max="7166" width="29" style="185" customWidth="1"/>
    <col min="7167" max="7167" width="16.265625" style="185" customWidth="1"/>
    <col min="7168" max="7168" width="24.73046875" style="185" customWidth="1"/>
    <col min="7169" max="7169" width="5" style="185" customWidth="1"/>
    <col min="7170" max="7170" width="17" style="185" customWidth="1"/>
    <col min="7171" max="7171" width="27.3984375" style="185" customWidth="1"/>
    <col min="7172" max="7172" width="26" style="185" customWidth="1"/>
    <col min="7173" max="7173" width="11" style="185" customWidth="1"/>
    <col min="7174" max="7174" width="16.3984375" style="185" customWidth="1"/>
    <col min="7175" max="7175" width="11" style="185" customWidth="1"/>
    <col min="7176" max="7176" width="21" style="185" customWidth="1"/>
    <col min="7177" max="7177" width="19.265625" style="185" customWidth="1"/>
    <col min="7178" max="7178" width="38.3984375" style="185" customWidth="1"/>
    <col min="7179" max="7180" width="30.86328125" style="185" customWidth="1"/>
    <col min="7181" max="7181" width="29" style="185" customWidth="1"/>
    <col min="7182" max="7182" width="13" style="185" customWidth="1"/>
    <col min="7183" max="7183" width="24" style="185" customWidth="1"/>
    <col min="7184" max="7419" width="9.1328125" style="185" customWidth="1"/>
    <col min="7420" max="7420" width="4" style="185" customWidth="1"/>
    <col min="7421" max="7421" width="8.73046875" style="185" customWidth="1"/>
    <col min="7422" max="7422" width="29" style="185" customWidth="1"/>
    <col min="7423" max="7423" width="16.265625" style="185" customWidth="1"/>
    <col min="7424" max="7424" width="24.73046875" style="185" customWidth="1"/>
    <col min="7425" max="7425" width="5" style="185" customWidth="1"/>
    <col min="7426" max="7426" width="17" style="185" customWidth="1"/>
    <col min="7427" max="7427" width="27.3984375" style="185" customWidth="1"/>
    <col min="7428" max="7428" width="26" style="185" customWidth="1"/>
    <col min="7429" max="7429" width="11" style="185" customWidth="1"/>
    <col min="7430" max="7430" width="16.3984375" style="185" customWidth="1"/>
    <col min="7431" max="7431" width="11" style="185" customWidth="1"/>
    <col min="7432" max="7432" width="21" style="185" customWidth="1"/>
    <col min="7433" max="7433" width="19.265625" style="185" customWidth="1"/>
    <col min="7434" max="7434" width="38.3984375" style="185" customWidth="1"/>
    <col min="7435" max="7436" width="30.86328125" style="185" customWidth="1"/>
    <col min="7437" max="7437" width="29" style="185" customWidth="1"/>
    <col min="7438" max="7438" width="13" style="185" customWidth="1"/>
    <col min="7439" max="7439" width="24" style="185" customWidth="1"/>
    <col min="7440" max="7675" width="9.1328125" style="185" customWidth="1"/>
    <col min="7676" max="7676" width="4" style="185" customWidth="1"/>
    <col min="7677" max="7677" width="8.73046875" style="185" customWidth="1"/>
    <col min="7678" max="7678" width="29" style="185" customWidth="1"/>
    <col min="7679" max="7679" width="16.265625" style="185" customWidth="1"/>
    <col min="7680" max="7680" width="24.73046875" style="185" customWidth="1"/>
    <col min="7681" max="7681" width="5" style="185" customWidth="1"/>
    <col min="7682" max="7682" width="17" style="185" customWidth="1"/>
    <col min="7683" max="7683" width="27.3984375" style="185" customWidth="1"/>
    <col min="7684" max="7684" width="26" style="185" customWidth="1"/>
    <col min="7685" max="7685" width="11" style="185" customWidth="1"/>
    <col min="7686" max="7686" width="16.3984375" style="185" customWidth="1"/>
    <col min="7687" max="7687" width="11" style="185" customWidth="1"/>
    <col min="7688" max="7688" width="21" style="185" customWidth="1"/>
    <col min="7689" max="7689" width="19.265625" style="185" customWidth="1"/>
    <col min="7690" max="7690" width="38.3984375" style="185" customWidth="1"/>
    <col min="7691" max="7692" width="30.86328125" style="185" customWidth="1"/>
    <col min="7693" max="7693" width="29" style="185" customWidth="1"/>
    <col min="7694" max="7694" width="13" style="185" customWidth="1"/>
    <col min="7695" max="7695" width="24" style="185" customWidth="1"/>
    <col min="7696" max="7931" width="9.1328125" style="185" customWidth="1"/>
    <col min="7932" max="7932" width="4" style="185" customWidth="1"/>
    <col min="7933" max="7933" width="8.73046875" style="185" customWidth="1"/>
    <col min="7934" max="7934" width="29" style="185" customWidth="1"/>
    <col min="7935" max="7935" width="16.265625" style="185" customWidth="1"/>
    <col min="7936" max="7936" width="24.73046875" style="185" customWidth="1"/>
    <col min="7937" max="7937" width="5" style="185" customWidth="1"/>
    <col min="7938" max="7938" width="17" style="185" customWidth="1"/>
    <col min="7939" max="7939" width="27.3984375" style="185" customWidth="1"/>
    <col min="7940" max="7940" width="26" style="185" customWidth="1"/>
    <col min="7941" max="7941" width="11" style="185" customWidth="1"/>
    <col min="7942" max="7942" width="16.3984375" style="185" customWidth="1"/>
    <col min="7943" max="7943" width="11" style="185" customWidth="1"/>
    <col min="7944" max="7944" width="21" style="185" customWidth="1"/>
    <col min="7945" max="7945" width="19.265625" style="185" customWidth="1"/>
    <col min="7946" max="7946" width="38.3984375" style="185" customWidth="1"/>
    <col min="7947" max="7948" width="30.86328125" style="185" customWidth="1"/>
    <col min="7949" max="7949" width="29" style="185" customWidth="1"/>
    <col min="7950" max="7950" width="13" style="185" customWidth="1"/>
    <col min="7951" max="7951" width="24" style="185" customWidth="1"/>
    <col min="7952" max="8187" width="9.1328125" style="185" customWidth="1"/>
    <col min="8188" max="8188" width="4" style="185" customWidth="1"/>
    <col min="8189" max="8189" width="8.73046875" style="185" customWidth="1"/>
    <col min="8190" max="8190" width="29" style="185" customWidth="1"/>
    <col min="8191" max="8191" width="16.265625" style="185" customWidth="1"/>
    <col min="8192" max="8192" width="24.73046875" style="185" customWidth="1"/>
    <col min="8193" max="8193" width="5" style="185" customWidth="1"/>
    <col min="8194" max="8194" width="17" style="185" customWidth="1"/>
    <col min="8195" max="8195" width="27.3984375" style="185" customWidth="1"/>
    <col min="8196" max="8196" width="26" style="185" customWidth="1"/>
    <col min="8197" max="8197" width="11" style="185" customWidth="1"/>
    <col min="8198" max="8198" width="16.3984375" style="185" customWidth="1"/>
    <col min="8199" max="8199" width="11" style="185" customWidth="1"/>
    <col min="8200" max="8200" width="21" style="185" customWidth="1"/>
    <col min="8201" max="8201" width="19.265625" style="185" customWidth="1"/>
    <col min="8202" max="8202" width="38.3984375" style="185" customWidth="1"/>
    <col min="8203" max="8204" width="30.86328125" style="185" customWidth="1"/>
    <col min="8205" max="8205" width="29" style="185" customWidth="1"/>
    <col min="8206" max="8206" width="13" style="185" customWidth="1"/>
    <col min="8207" max="8207" width="24" style="185" customWidth="1"/>
    <col min="8208" max="8443" width="9.1328125" style="185" customWidth="1"/>
    <col min="8444" max="8444" width="4" style="185" customWidth="1"/>
    <col min="8445" max="8445" width="8.73046875" style="185" customWidth="1"/>
    <col min="8446" max="8446" width="29" style="185" customWidth="1"/>
    <col min="8447" max="8447" width="16.265625" style="185" customWidth="1"/>
    <col min="8448" max="8448" width="24.73046875" style="185" customWidth="1"/>
    <col min="8449" max="8449" width="5" style="185" customWidth="1"/>
    <col min="8450" max="8450" width="17" style="185" customWidth="1"/>
    <col min="8451" max="8451" width="27.3984375" style="185" customWidth="1"/>
    <col min="8452" max="8452" width="26" style="185" customWidth="1"/>
    <col min="8453" max="8453" width="11" style="185" customWidth="1"/>
    <col min="8454" max="8454" width="16.3984375" style="185" customWidth="1"/>
    <col min="8455" max="8455" width="11" style="185" customWidth="1"/>
    <col min="8456" max="8456" width="21" style="185" customWidth="1"/>
    <col min="8457" max="8457" width="19.265625" style="185" customWidth="1"/>
    <col min="8458" max="8458" width="38.3984375" style="185" customWidth="1"/>
    <col min="8459" max="8460" width="30.86328125" style="185" customWidth="1"/>
    <col min="8461" max="8461" width="29" style="185" customWidth="1"/>
    <col min="8462" max="8462" width="13" style="185" customWidth="1"/>
    <col min="8463" max="8463" width="24" style="185" customWidth="1"/>
    <col min="8464" max="8699" width="9.1328125" style="185" customWidth="1"/>
    <col min="8700" max="8700" width="4" style="185" customWidth="1"/>
    <col min="8701" max="8701" width="8.73046875" style="185" customWidth="1"/>
    <col min="8702" max="8702" width="29" style="185" customWidth="1"/>
    <col min="8703" max="8703" width="16.265625" style="185" customWidth="1"/>
    <col min="8704" max="8704" width="24.73046875" style="185" customWidth="1"/>
    <col min="8705" max="8705" width="5" style="185" customWidth="1"/>
    <col min="8706" max="8706" width="17" style="185" customWidth="1"/>
    <col min="8707" max="8707" width="27.3984375" style="185" customWidth="1"/>
    <col min="8708" max="8708" width="26" style="185" customWidth="1"/>
    <col min="8709" max="8709" width="11" style="185" customWidth="1"/>
    <col min="8710" max="8710" width="16.3984375" style="185" customWidth="1"/>
    <col min="8711" max="8711" width="11" style="185" customWidth="1"/>
    <col min="8712" max="8712" width="21" style="185" customWidth="1"/>
    <col min="8713" max="8713" width="19.265625" style="185" customWidth="1"/>
    <col min="8714" max="8714" width="38.3984375" style="185" customWidth="1"/>
    <col min="8715" max="8716" width="30.86328125" style="185" customWidth="1"/>
    <col min="8717" max="8717" width="29" style="185" customWidth="1"/>
    <col min="8718" max="8718" width="13" style="185" customWidth="1"/>
    <col min="8719" max="8719" width="24" style="185" customWidth="1"/>
    <col min="8720" max="8955" width="9.1328125" style="185" customWidth="1"/>
    <col min="8956" max="8956" width="4" style="185" customWidth="1"/>
    <col min="8957" max="8957" width="8.73046875" style="185" customWidth="1"/>
    <col min="8958" max="8958" width="29" style="185" customWidth="1"/>
    <col min="8959" max="8959" width="16.265625" style="185" customWidth="1"/>
    <col min="8960" max="8960" width="24.73046875" style="185" customWidth="1"/>
    <col min="8961" max="8961" width="5" style="185" customWidth="1"/>
    <col min="8962" max="8962" width="17" style="185" customWidth="1"/>
    <col min="8963" max="8963" width="27.3984375" style="185" customWidth="1"/>
    <col min="8964" max="8964" width="26" style="185" customWidth="1"/>
    <col min="8965" max="8965" width="11" style="185" customWidth="1"/>
    <col min="8966" max="8966" width="16.3984375" style="185" customWidth="1"/>
    <col min="8967" max="8967" width="11" style="185" customWidth="1"/>
    <col min="8968" max="8968" width="21" style="185" customWidth="1"/>
    <col min="8969" max="8969" width="19.265625" style="185" customWidth="1"/>
    <col min="8970" max="8970" width="38.3984375" style="185" customWidth="1"/>
    <col min="8971" max="8972" width="30.86328125" style="185" customWidth="1"/>
    <col min="8973" max="8973" width="29" style="185" customWidth="1"/>
    <col min="8974" max="8974" width="13" style="185" customWidth="1"/>
    <col min="8975" max="8975" width="24" style="185" customWidth="1"/>
    <col min="8976" max="9211" width="9.1328125" style="185" customWidth="1"/>
    <col min="9212" max="9212" width="4" style="185" customWidth="1"/>
    <col min="9213" max="9213" width="8.73046875" style="185" customWidth="1"/>
    <col min="9214" max="9214" width="29" style="185" customWidth="1"/>
    <col min="9215" max="9215" width="16.265625" style="185" customWidth="1"/>
    <col min="9216" max="9216" width="24.73046875" style="185" customWidth="1"/>
    <col min="9217" max="9217" width="5" style="185" customWidth="1"/>
    <col min="9218" max="9218" width="17" style="185" customWidth="1"/>
    <col min="9219" max="9219" width="27.3984375" style="185" customWidth="1"/>
    <col min="9220" max="9220" width="26" style="185" customWidth="1"/>
    <col min="9221" max="9221" width="11" style="185" customWidth="1"/>
    <col min="9222" max="9222" width="16.3984375" style="185" customWidth="1"/>
    <col min="9223" max="9223" width="11" style="185" customWidth="1"/>
    <col min="9224" max="9224" width="21" style="185" customWidth="1"/>
    <col min="9225" max="9225" width="19.265625" style="185" customWidth="1"/>
    <col min="9226" max="9226" width="38.3984375" style="185" customWidth="1"/>
    <col min="9227" max="9228" width="30.86328125" style="185" customWidth="1"/>
    <col min="9229" max="9229" width="29" style="185" customWidth="1"/>
    <col min="9230" max="9230" width="13" style="185" customWidth="1"/>
    <col min="9231" max="9231" width="24" style="185" customWidth="1"/>
    <col min="9232" max="9467" width="9.1328125" style="185" customWidth="1"/>
    <col min="9468" max="9468" width="4" style="185" customWidth="1"/>
    <col min="9469" max="9469" width="8.73046875" style="185" customWidth="1"/>
    <col min="9470" max="9470" width="29" style="185" customWidth="1"/>
    <col min="9471" max="9471" width="16.265625" style="185" customWidth="1"/>
    <col min="9472" max="9472" width="24.73046875" style="185" customWidth="1"/>
    <col min="9473" max="9473" width="5" style="185" customWidth="1"/>
    <col min="9474" max="9474" width="17" style="185" customWidth="1"/>
    <col min="9475" max="9475" width="27.3984375" style="185" customWidth="1"/>
    <col min="9476" max="9476" width="26" style="185" customWidth="1"/>
    <col min="9477" max="9477" width="11" style="185" customWidth="1"/>
    <col min="9478" max="9478" width="16.3984375" style="185" customWidth="1"/>
    <col min="9479" max="9479" width="11" style="185" customWidth="1"/>
    <col min="9480" max="9480" width="21" style="185" customWidth="1"/>
    <col min="9481" max="9481" width="19.265625" style="185" customWidth="1"/>
    <col min="9482" max="9482" width="38.3984375" style="185" customWidth="1"/>
    <col min="9483" max="9484" width="30.86328125" style="185" customWidth="1"/>
    <col min="9485" max="9485" width="29" style="185" customWidth="1"/>
    <col min="9486" max="9486" width="13" style="185" customWidth="1"/>
    <col min="9487" max="9487" width="24" style="185" customWidth="1"/>
    <col min="9488" max="9723" width="9.1328125" style="185" customWidth="1"/>
    <col min="9724" max="9724" width="4" style="185" customWidth="1"/>
    <col min="9725" max="9725" width="8.73046875" style="185" customWidth="1"/>
    <col min="9726" max="9726" width="29" style="185" customWidth="1"/>
    <col min="9727" max="9727" width="16.265625" style="185" customWidth="1"/>
    <col min="9728" max="9728" width="24.73046875" style="185" customWidth="1"/>
    <col min="9729" max="9729" width="5" style="185" customWidth="1"/>
    <col min="9730" max="9730" width="17" style="185" customWidth="1"/>
    <col min="9731" max="9731" width="27.3984375" style="185" customWidth="1"/>
    <col min="9732" max="9732" width="26" style="185" customWidth="1"/>
    <col min="9733" max="9733" width="11" style="185" customWidth="1"/>
    <col min="9734" max="9734" width="16.3984375" style="185" customWidth="1"/>
    <col min="9735" max="9735" width="11" style="185" customWidth="1"/>
    <col min="9736" max="9736" width="21" style="185" customWidth="1"/>
    <col min="9737" max="9737" width="19.265625" style="185" customWidth="1"/>
    <col min="9738" max="9738" width="38.3984375" style="185" customWidth="1"/>
    <col min="9739" max="9740" width="30.86328125" style="185" customWidth="1"/>
    <col min="9741" max="9741" width="29" style="185" customWidth="1"/>
    <col min="9742" max="9742" width="13" style="185" customWidth="1"/>
    <col min="9743" max="9743" width="24" style="185" customWidth="1"/>
    <col min="9744" max="9979" width="9.1328125" style="185" customWidth="1"/>
    <col min="9980" max="9980" width="4" style="185" customWidth="1"/>
    <col min="9981" max="9981" width="8.73046875" style="185" customWidth="1"/>
    <col min="9982" max="9982" width="29" style="185" customWidth="1"/>
    <col min="9983" max="9983" width="16.265625" style="185" customWidth="1"/>
    <col min="9984" max="9984" width="24.73046875" style="185" customWidth="1"/>
    <col min="9985" max="9985" width="5" style="185" customWidth="1"/>
    <col min="9986" max="9986" width="17" style="185" customWidth="1"/>
    <col min="9987" max="9987" width="27.3984375" style="185" customWidth="1"/>
    <col min="9988" max="9988" width="26" style="185" customWidth="1"/>
    <col min="9989" max="9989" width="11" style="185" customWidth="1"/>
    <col min="9990" max="9990" width="16.3984375" style="185" customWidth="1"/>
    <col min="9991" max="9991" width="11" style="185" customWidth="1"/>
    <col min="9992" max="9992" width="21" style="185" customWidth="1"/>
    <col min="9993" max="9993" width="19.265625" style="185" customWidth="1"/>
    <col min="9994" max="9994" width="38.3984375" style="185" customWidth="1"/>
    <col min="9995" max="9996" width="30.86328125" style="185" customWidth="1"/>
    <col min="9997" max="9997" width="29" style="185" customWidth="1"/>
    <col min="9998" max="9998" width="13" style="185" customWidth="1"/>
    <col min="9999" max="9999" width="24" style="185" customWidth="1"/>
    <col min="10000" max="10235" width="9.1328125" style="185" customWidth="1"/>
    <col min="10236" max="10236" width="4" style="185" customWidth="1"/>
    <col min="10237" max="10237" width="8.73046875" style="185" customWidth="1"/>
    <col min="10238" max="10238" width="29" style="185" customWidth="1"/>
    <col min="10239" max="10239" width="16.265625" style="185" customWidth="1"/>
    <col min="10240" max="10240" width="24.73046875" style="185" customWidth="1"/>
    <col min="10241" max="10241" width="5" style="185" customWidth="1"/>
    <col min="10242" max="10242" width="17" style="185" customWidth="1"/>
    <col min="10243" max="10243" width="27.3984375" style="185" customWidth="1"/>
    <col min="10244" max="10244" width="26" style="185" customWidth="1"/>
    <col min="10245" max="10245" width="11" style="185" customWidth="1"/>
    <col min="10246" max="10246" width="16.3984375" style="185" customWidth="1"/>
    <col min="10247" max="10247" width="11" style="185" customWidth="1"/>
    <col min="10248" max="10248" width="21" style="185" customWidth="1"/>
    <col min="10249" max="10249" width="19.265625" style="185" customWidth="1"/>
    <col min="10250" max="10250" width="38.3984375" style="185" customWidth="1"/>
    <col min="10251" max="10252" width="30.86328125" style="185" customWidth="1"/>
    <col min="10253" max="10253" width="29" style="185" customWidth="1"/>
    <col min="10254" max="10254" width="13" style="185" customWidth="1"/>
    <col min="10255" max="10255" width="24" style="185" customWidth="1"/>
    <col min="10256" max="10491" width="9.1328125" style="185" customWidth="1"/>
    <col min="10492" max="10492" width="4" style="185" customWidth="1"/>
    <col min="10493" max="10493" width="8.73046875" style="185" customWidth="1"/>
    <col min="10494" max="10494" width="29" style="185" customWidth="1"/>
    <col min="10495" max="10495" width="16.265625" style="185" customWidth="1"/>
    <col min="10496" max="10496" width="24.73046875" style="185" customWidth="1"/>
    <col min="10497" max="10497" width="5" style="185" customWidth="1"/>
    <col min="10498" max="10498" width="17" style="185" customWidth="1"/>
    <col min="10499" max="10499" width="27.3984375" style="185" customWidth="1"/>
    <col min="10500" max="10500" width="26" style="185" customWidth="1"/>
    <col min="10501" max="10501" width="11" style="185" customWidth="1"/>
    <col min="10502" max="10502" width="16.3984375" style="185" customWidth="1"/>
    <col min="10503" max="10503" width="11" style="185" customWidth="1"/>
    <col min="10504" max="10504" width="21" style="185" customWidth="1"/>
    <col min="10505" max="10505" width="19.265625" style="185" customWidth="1"/>
    <col min="10506" max="10506" width="38.3984375" style="185" customWidth="1"/>
    <col min="10507" max="10508" width="30.86328125" style="185" customWidth="1"/>
    <col min="10509" max="10509" width="29" style="185" customWidth="1"/>
    <col min="10510" max="10510" width="13" style="185" customWidth="1"/>
    <col min="10511" max="10511" width="24" style="185" customWidth="1"/>
    <col min="10512" max="10747" width="9.1328125" style="185" customWidth="1"/>
    <col min="10748" max="10748" width="4" style="185" customWidth="1"/>
    <col min="10749" max="10749" width="8.73046875" style="185" customWidth="1"/>
    <col min="10750" max="10750" width="29" style="185" customWidth="1"/>
    <col min="10751" max="10751" width="16.265625" style="185" customWidth="1"/>
    <col min="10752" max="10752" width="24.73046875" style="185" customWidth="1"/>
    <col min="10753" max="10753" width="5" style="185" customWidth="1"/>
    <col min="10754" max="10754" width="17" style="185" customWidth="1"/>
    <col min="10755" max="10755" width="27.3984375" style="185" customWidth="1"/>
    <col min="10756" max="10756" width="26" style="185" customWidth="1"/>
    <col min="10757" max="10757" width="11" style="185" customWidth="1"/>
    <col min="10758" max="10758" width="16.3984375" style="185" customWidth="1"/>
    <col min="10759" max="10759" width="11" style="185" customWidth="1"/>
    <col min="10760" max="10760" width="21" style="185" customWidth="1"/>
    <col min="10761" max="10761" width="19.265625" style="185" customWidth="1"/>
    <col min="10762" max="10762" width="38.3984375" style="185" customWidth="1"/>
    <col min="10763" max="10764" width="30.86328125" style="185" customWidth="1"/>
    <col min="10765" max="10765" width="29" style="185" customWidth="1"/>
    <col min="10766" max="10766" width="13" style="185" customWidth="1"/>
    <col min="10767" max="10767" width="24" style="185" customWidth="1"/>
    <col min="10768" max="11003" width="9.1328125" style="185" customWidth="1"/>
    <col min="11004" max="11004" width="4" style="185" customWidth="1"/>
    <col min="11005" max="11005" width="8.73046875" style="185" customWidth="1"/>
    <col min="11006" max="11006" width="29" style="185" customWidth="1"/>
    <col min="11007" max="11007" width="16.265625" style="185" customWidth="1"/>
    <col min="11008" max="11008" width="24.73046875" style="185" customWidth="1"/>
    <col min="11009" max="11009" width="5" style="185" customWidth="1"/>
    <col min="11010" max="11010" width="17" style="185" customWidth="1"/>
    <col min="11011" max="11011" width="27.3984375" style="185" customWidth="1"/>
    <col min="11012" max="11012" width="26" style="185" customWidth="1"/>
    <col min="11013" max="11013" width="11" style="185" customWidth="1"/>
    <col min="11014" max="11014" width="16.3984375" style="185" customWidth="1"/>
    <col min="11015" max="11015" width="11" style="185" customWidth="1"/>
    <col min="11016" max="11016" width="21" style="185" customWidth="1"/>
    <col min="11017" max="11017" width="19.265625" style="185" customWidth="1"/>
    <col min="11018" max="11018" width="38.3984375" style="185" customWidth="1"/>
    <col min="11019" max="11020" width="30.86328125" style="185" customWidth="1"/>
    <col min="11021" max="11021" width="29" style="185" customWidth="1"/>
    <col min="11022" max="11022" width="13" style="185" customWidth="1"/>
    <col min="11023" max="11023" width="24" style="185" customWidth="1"/>
    <col min="11024" max="11259" width="9.1328125" style="185" customWidth="1"/>
    <col min="11260" max="11260" width="4" style="185" customWidth="1"/>
    <col min="11261" max="11261" width="8.73046875" style="185" customWidth="1"/>
    <col min="11262" max="11262" width="29" style="185" customWidth="1"/>
    <col min="11263" max="11263" width="16.265625" style="185" customWidth="1"/>
    <col min="11264" max="11264" width="24.73046875" style="185" customWidth="1"/>
    <col min="11265" max="11265" width="5" style="185" customWidth="1"/>
    <col min="11266" max="11266" width="17" style="185" customWidth="1"/>
    <col min="11267" max="11267" width="27.3984375" style="185" customWidth="1"/>
    <col min="11268" max="11268" width="26" style="185" customWidth="1"/>
    <col min="11269" max="11269" width="11" style="185" customWidth="1"/>
    <col min="11270" max="11270" width="16.3984375" style="185" customWidth="1"/>
    <col min="11271" max="11271" width="11" style="185" customWidth="1"/>
    <col min="11272" max="11272" width="21" style="185" customWidth="1"/>
    <col min="11273" max="11273" width="19.265625" style="185" customWidth="1"/>
    <col min="11274" max="11274" width="38.3984375" style="185" customWidth="1"/>
    <col min="11275" max="11276" width="30.86328125" style="185" customWidth="1"/>
    <col min="11277" max="11277" width="29" style="185" customWidth="1"/>
    <col min="11278" max="11278" width="13" style="185" customWidth="1"/>
    <col min="11279" max="11279" width="24" style="185" customWidth="1"/>
    <col min="11280" max="11515" width="9.1328125" style="185" customWidth="1"/>
    <col min="11516" max="11516" width="4" style="185" customWidth="1"/>
    <col min="11517" max="11517" width="8.73046875" style="185" customWidth="1"/>
    <col min="11518" max="11518" width="29" style="185" customWidth="1"/>
    <col min="11519" max="11519" width="16.265625" style="185" customWidth="1"/>
    <col min="11520" max="11520" width="24.73046875" style="185" customWidth="1"/>
    <col min="11521" max="11521" width="5" style="185" customWidth="1"/>
    <col min="11522" max="11522" width="17" style="185" customWidth="1"/>
    <col min="11523" max="11523" width="27.3984375" style="185" customWidth="1"/>
    <col min="11524" max="11524" width="26" style="185" customWidth="1"/>
    <col min="11525" max="11525" width="11" style="185" customWidth="1"/>
    <col min="11526" max="11526" width="16.3984375" style="185" customWidth="1"/>
    <col min="11527" max="11527" width="11" style="185" customWidth="1"/>
    <col min="11528" max="11528" width="21" style="185" customWidth="1"/>
    <col min="11529" max="11529" width="19.265625" style="185" customWidth="1"/>
    <col min="11530" max="11530" width="38.3984375" style="185" customWidth="1"/>
    <col min="11531" max="11532" width="30.86328125" style="185" customWidth="1"/>
    <col min="11533" max="11533" width="29" style="185" customWidth="1"/>
    <col min="11534" max="11534" width="13" style="185" customWidth="1"/>
    <col min="11535" max="11535" width="24" style="185" customWidth="1"/>
    <col min="11536" max="11771" width="9.1328125" style="185" customWidth="1"/>
    <col min="11772" max="11772" width="4" style="185" customWidth="1"/>
    <col min="11773" max="11773" width="8.73046875" style="185" customWidth="1"/>
    <col min="11774" max="11774" width="29" style="185" customWidth="1"/>
    <col min="11775" max="11775" width="16.265625" style="185" customWidth="1"/>
    <col min="11776" max="11776" width="24.73046875" style="185" customWidth="1"/>
    <col min="11777" max="11777" width="5" style="185" customWidth="1"/>
    <col min="11778" max="11778" width="17" style="185" customWidth="1"/>
    <col min="11779" max="11779" width="27.3984375" style="185" customWidth="1"/>
    <col min="11780" max="11780" width="26" style="185" customWidth="1"/>
    <col min="11781" max="11781" width="11" style="185" customWidth="1"/>
    <col min="11782" max="11782" width="16.3984375" style="185" customWidth="1"/>
    <col min="11783" max="11783" width="11" style="185" customWidth="1"/>
    <col min="11784" max="11784" width="21" style="185" customWidth="1"/>
    <col min="11785" max="11785" width="19.265625" style="185" customWidth="1"/>
    <col min="11786" max="11786" width="38.3984375" style="185" customWidth="1"/>
    <col min="11787" max="11788" width="30.86328125" style="185" customWidth="1"/>
    <col min="11789" max="11789" width="29" style="185" customWidth="1"/>
    <col min="11790" max="11790" width="13" style="185" customWidth="1"/>
    <col min="11791" max="11791" width="24" style="185" customWidth="1"/>
    <col min="11792" max="12027" width="9.1328125" style="185" customWidth="1"/>
    <col min="12028" max="12028" width="4" style="185" customWidth="1"/>
    <col min="12029" max="12029" width="8.73046875" style="185" customWidth="1"/>
    <col min="12030" max="12030" width="29" style="185" customWidth="1"/>
    <col min="12031" max="12031" width="16.265625" style="185" customWidth="1"/>
    <col min="12032" max="12032" width="24.73046875" style="185" customWidth="1"/>
    <col min="12033" max="12033" width="5" style="185" customWidth="1"/>
    <col min="12034" max="12034" width="17" style="185" customWidth="1"/>
    <col min="12035" max="12035" width="27.3984375" style="185" customWidth="1"/>
    <col min="12036" max="12036" width="26" style="185" customWidth="1"/>
    <col min="12037" max="12037" width="11" style="185" customWidth="1"/>
    <col min="12038" max="12038" width="16.3984375" style="185" customWidth="1"/>
    <col min="12039" max="12039" width="11" style="185" customWidth="1"/>
    <col min="12040" max="12040" width="21" style="185" customWidth="1"/>
    <col min="12041" max="12041" width="19.265625" style="185" customWidth="1"/>
    <col min="12042" max="12042" width="38.3984375" style="185" customWidth="1"/>
    <col min="12043" max="12044" width="30.86328125" style="185" customWidth="1"/>
    <col min="12045" max="12045" width="29" style="185" customWidth="1"/>
    <col min="12046" max="12046" width="13" style="185" customWidth="1"/>
    <col min="12047" max="12047" width="24" style="185" customWidth="1"/>
    <col min="12048" max="12283" width="9.1328125" style="185" customWidth="1"/>
    <col min="12284" max="12284" width="4" style="185" customWidth="1"/>
    <col min="12285" max="12285" width="8.73046875" style="185" customWidth="1"/>
    <col min="12286" max="12286" width="29" style="185" customWidth="1"/>
    <col min="12287" max="12287" width="16.265625" style="185" customWidth="1"/>
    <col min="12288" max="12288" width="24.73046875" style="185" customWidth="1"/>
    <col min="12289" max="12289" width="5" style="185" customWidth="1"/>
    <col min="12290" max="12290" width="17" style="185" customWidth="1"/>
    <col min="12291" max="12291" width="27.3984375" style="185" customWidth="1"/>
    <col min="12292" max="12292" width="26" style="185" customWidth="1"/>
    <col min="12293" max="12293" width="11" style="185" customWidth="1"/>
    <col min="12294" max="12294" width="16.3984375" style="185" customWidth="1"/>
    <col min="12295" max="12295" width="11" style="185" customWidth="1"/>
    <col min="12296" max="12296" width="21" style="185" customWidth="1"/>
    <col min="12297" max="12297" width="19.265625" style="185" customWidth="1"/>
    <col min="12298" max="12298" width="38.3984375" style="185" customWidth="1"/>
    <col min="12299" max="12300" width="30.86328125" style="185" customWidth="1"/>
    <col min="12301" max="12301" width="29" style="185" customWidth="1"/>
    <col min="12302" max="12302" width="13" style="185" customWidth="1"/>
    <col min="12303" max="12303" width="24" style="185" customWidth="1"/>
    <col min="12304" max="12539" width="9.1328125" style="185" customWidth="1"/>
    <col min="12540" max="12540" width="4" style="185" customWidth="1"/>
    <col min="12541" max="12541" width="8.73046875" style="185" customWidth="1"/>
    <col min="12542" max="12542" width="29" style="185" customWidth="1"/>
    <col min="12543" max="12543" width="16.265625" style="185" customWidth="1"/>
    <col min="12544" max="12544" width="24.73046875" style="185" customWidth="1"/>
    <col min="12545" max="12545" width="5" style="185" customWidth="1"/>
    <col min="12546" max="12546" width="17" style="185" customWidth="1"/>
    <col min="12547" max="12547" width="27.3984375" style="185" customWidth="1"/>
    <col min="12548" max="12548" width="26" style="185" customWidth="1"/>
    <col min="12549" max="12549" width="11" style="185" customWidth="1"/>
    <col min="12550" max="12550" width="16.3984375" style="185" customWidth="1"/>
    <col min="12551" max="12551" width="11" style="185" customWidth="1"/>
    <col min="12552" max="12552" width="21" style="185" customWidth="1"/>
    <col min="12553" max="12553" width="19.265625" style="185" customWidth="1"/>
    <col min="12554" max="12554" width="38.3984375" style="185" customWidth="1"/>
    <col min="12555" max="12556" width="30.86328125" style="185" customWidth="1"/>
    <col min="12557" max="12557" width="29" style="185" customWidth="1"/>
    <col min="12558" max="12558" width="13" style="185" customWidth="1"/>
    <col min="12559" max="12559" width="24" style="185" customWidth="1"/>
    <col min="12560" max="12795" width="9.1328125" style="185" customWidth="1"/>
    <col min="12796" max="12796" width="4" style="185" customWidth="1"/>
    <col min="12797" max="12797" width="8.73046875" style="185" customWidth="1"/>
    <col min="12798" max="12798" width="29" style="185" customWidth="1"/>
    <col min="12799" max="12799" width="16.265625" style="185" customWidth="1"/>
    <col min="12800" max="12800" width="24.73046875" style="185" customWidth="1"/>
    <col min="12801" max="12801" width="5" style="185" customWidth="1"/>
    <col min="12802" max="12802" width="17" style="185" customWidth="1"/>
    <col min="12803" max="12803" width="27.3984375" style="185" customWidth="1"/>
    <col min="12804" max="12804" width="26" style="185" customWidth="1"/>
    <col min="12805" max="12805" width="11" style="185" customWidth="1"/>
    <col min="12806" max="12806" width="16.3984375" style="185" customWidth="1"/>
    <col min="12807" max="12807" width="11" style="185" customWidth="1"/>
    <col min="12808" max="12808" width="21" style="185" customWidth="1"/>
    <col min="12809" max="12809" width="19.265625" style="185" customWidth="1"/>
    <col min="12810" max="12810" width="38.3984375" style="185" customWidth="1"/>
    <col min="12811" max="12812" width="30.86328125" style="185" customWidth="1"/>
    <col min="12813" max="12813" width="29" style="185" customWidth="1"/>
    <col min="12814" max="12814" width="13" style="185" customWidth="1"/>
    <col min="12815" max="12815" width="24" style="185" customWidth="1"/>
    <col min="12816" max="13051" width="9.1328125" style="185" customWidth="1"/>
    <col min="13052" max="13052" width="4" style="185" customWidth="1"/>
    <col min="13053" max="13053" width="8.73046875" style="185" customWidth="1"/>
    <col min="13054" max="13054" width="29" style="185" customWidth="1"/>
    <col min="13055" max="13055" width="16.265625" style="185" customWidth="1"/>
    <col min="13056" max="13056" width="24.73046875" style="185" customWidth="1"/>
    <col min="13057" max="13057" width="5" style="185" customWidth="1"/>
    <col min="13058" max="13058" width="17" style="185" customWidth="1"/>
    <col min="13059" max="13059" width="27.3984375" style="185" customWidth="1"/>
    <col min="13060" max="13060" width="26" style="185" customWidth="1"/>
    <col min="13061" max="13061" width="11" style="185" customWidth="1"/>
    <col min="13062" max="13062" width="16.3984375" style="185" customWidth="1"/>
    <col min="13063" max="13063" width="11" style="185" customWidth="1"/>
    <col min="13064" max="13064" width="21" style="185" customWidth="1"/>
    <col min="13065" max="13065" width="19.265625" style="185" customWidth="1"/>
    <col min="13066" max="13066" width="38.3984375" style="185" customWidth="1"/>
    <col min="13067" max="13068" width="30.86328125" style="185" customWidth="1"/>
    <col min="13069" max="13069" width="29" style="185" customWidth="1"/>
    <col min="13070" max="13070" width="13" style="185" customWidth="1"/>
    <col min="13071" max="13071" width="24" style="185" customWidth="1"/>
    <col min="13072" max="13307" width="9.1328125" style="185" customWidth="1"/>
    <col min="13308" max="13308" width="4" style="185" customWidth="1"/>
    <col min="13309" max="13309" width="8.73046875" style="185" customWidth="1"/>
    <col min="13310" max="13310" width="29" style="185" customWidth="1"/>
    <col min="13311" max="13311" width="16.265625" style="185" customWidth="1"/>
    <col min="13312" max="13312" width="24.73046875" style="185" customWidth="1"/>
    <col min="13313" max="13313" width="5" style="185" customWidth="1"/>
    <col min="13314" max="13314" width="17" style="185" customWidth="1"/>
    <col min="13315" max="13315" width="27.3984375" style="185" customWidth="1"/>
    <col min="13316" max="13316" width="26" style="185" customWidth="1"/>
    <col min="13317" max="13317" width="11" style="185" customWidth="1"/>
    <col min="13318" max="13318" width="16.3984375" style="185" customWidth="1"/>
    <col min="13319" max="13319" width="11" style="185" customWidth="1"/>
    <col min="13320" max="13320" width="21" style="185" customWidth="1"/>
    <col min="13321" max="13321" width="19.265625" style="185" customWidth="1"/>
    <col min="13322" max="13322" width="38.3984375" style="185" customWidth="1"/>
    <col min="13323" max="13324" width="30.86328125" style="185" customWidth="1"/>
    <col min="13325" max="13325" width="29" style="185" customWidth="1"/>
    <col min="13326" max="13326" width="13" style="185" customWidth="1"/>
    <col min="13327" max="13327" width="24" style="185" customWidth="1"/>
    <col min="13328" max="13563" width="9.1328125" style="185" customWidth="1"/>
    <col min="13564" max="13564" width="4" style="185" customWidth="1"/>
    <col min="13565" max="13565" width="8.73046875" style="185" customWidth="1"/>
    <col min="13566" max="13566" width="29" style="185" customWidth="1"/>
    <col min="13567" max="13567" width="16.265625" style="185" customWidth="1"/>
    <col min="13568" max="13568" width="24.73046875" style="185" customWidth="1"/>
    <col min="13569" max="13569" width="5" style="185" customWidth="1"/>
    <col min="13570" max="13570" width="17" style="185" customWidth="1"/>
    <col min="13571" max="13571" width="27.3984375" style="185" customWidth="1"/>
    <col min="13572" max="13572" width="26" style="185" customWidth="1"/>
    <col min="13573" max="13573" width="11" style="185" customWidth="1"/>
    <col min="13574" max="13574" width="16.3984375" style="185" customWidth="1"/>
    <col min="13575" max="13575" width="11" style="185" customWidth="1"/>
    <col min="13576" max="13576" width="21" style="185" customWidth="1"/>
    <col min="13577" max="13577" width="19.265625" style="185" customWidth="1"/>
    <col min="13578" max="13578" width="38.3984375" style="185" customWidth="1"/>
    <col min="13579" max="13580" width="30.86328125" style="185" customWidth="1"/>
    <col min="13581" max="13581" width="29" style="185" customWidth="1"/>
    <col min="13582" max="13582" width="13" style="185" customWidth="1"/>
    <col min="13583" max="13583" width="24" style="185" customWidth="1"/>
    <col min="13584" max="13819" width="9.1328125" style="185" customWidth="1"/>
    <col min="13820" max="13820" width="4" style="185" customWidth="1"/>
    <col min="13821" max="13821" width="8.73046875" style="185" customWidth="1"/>
    <col min="13822" max="13822" width="29" style="185" customWidth="1"/>
    <col min="13823" max="13823" width="16.265625" style="185" customWidth="1"/>
    <col min="13824" max="13824" width="24.73046875" style="185" customWidth="1"/>
    <col min="13825" max="13825" width="5" style="185" customWidth="1"/>
    <col min="13826" max="13826" width="17" style="185" customWidth="1"/>
    <col min="13827" max="13827" width="27.3984375" style="185" customWidth="1"/>
    <col min="13828" max="13828" width="26" style="185" customWidth="1"/>
    <col min="13829" max="13829" width="11" style="185" customWidth="1"/>
    <col min="13830" max="13830" width="16.3984375" style="185" customWidth="1"/>
    <col min="13831" max="13831" width="11" style="185" customWidth="1"/>
    <col min="13832" max="13832" width="21" style="185" customWidth="1"/>
    <col min="13833" max="13833" width="19.265625" style="185" customWidth="1"/>
    <col min="13834" max="13834" width="38.3984375" style="185" customWidth="1"/>
    <col min="13835" max="13836" width="30.86328125" style="185" customWidth="1"/>
    <col min="13837" max="13837" width="29" style="185" customWidth="1"/>
    <col min="13838" max="13838" width="13" style="185" customWidth="1"/>
    <col min="13839" max="13839" width="24" style="185" customWidth="1"/>
    <col min="13840" max="14075" width="9.1328125" style="185" customWidth="1"/>
    <col min="14076" max="14076" width="4" style="185" customWidth="1"/>
    <col min="14077" max="14077" width="8.73046875" style="185" customWidth="1"/>
    <col min="14078" max="14078" width="29" style="185" customWidth="1"/>
    <col min="14079" max="14079" width="16.265625" style="185" customWidth="1"/>
    <col min="14080" max="14080" width="24.73046875" style="185" customWidth="1"/>
    <col min="14081" max="14081" width="5" style="185" customWidth="1"/>
    <col min="14082" max="14082" width="17" style="185" customWidth="1"/>
    <col min="14083" max="14083" width="27.3984375" style="185" customWidth="1"/>
    <col min="14084" max="14084" width="26" style="185" customWidth="1"/>
    <col min="14085" max="14085" width="11" style="185" customWidth="1"/>
    <col min="14086" max="14086" width="16.3984375" style="185" customWidth="1"/>
    <col min="14087" max="14087" width="11" style="185" customWidth="1"/>
    <col min="14088" max="14088" width="21" style="185" customWidth="1"/>
    <col min="14089" max="14089" width="19.265625" style="185" customWidth="1"/>
    <col min="14090" max="14090" width="38.3984375" style="185" customWidth="1"/>
    <col min="14091" max="14092" width="30.86328125" style="185" customWidth="1"/>
    <col min="14093" max="14093" width="29" style="185" customWidth="1"/>
    <col min="14094" max="14094" width="13" style="185" customWidth="1"/>
    <col min="14095" max="14095" width="24" style="185" customWidth="1"/>
    <col min="14096" max="14331" width="9.1328125" style="185" customWidth="1"/>
    <col min="14332" max="14332" width="4" style="185" customWidth="1"/>
    <col min="14333" max="14333" width="8.73046875" style="185" customWidth="1"/>
    <col min="14334" max="14334" width="29" style="185" customWidth="1"/>
    <col min="14335" max="14335" width="16.265625" style="185" customWidth="1"/>
    <col min="14336" max="14336" width="24.73046875" style="185" customWidth="1"/>
    <col min="14337" max="14337" width="5" style="185" customWidth="1"/>
    <col min="14338" max="14338" width="17" style="185" customWidth="1"/>
    <col min="14339" max="14339" width="27.3984375" style="185" customWidth="1"/>
    <col min="14340" max="14340" width="26" style="185" customWidth="1"/>
    <col min="14341" max="14341" width="11" style="185" customWidth="1"/>
    <col min="14342" max="14342" width="16.3984375" style="185" customWidth="1"/>
    <col min="14343" max="14343" width="11" style="185" customWidth="1"/>
    <col min="14344" max="14344" width="21" style="185" customWidth="1"/>
    <col min="14345" max="14345" width="19.265625" style="185" customWidth="1"/>
    <col min="14346" max="14346" width="38.3984375" style="185" customWidth="1"/>
    <col min="14347" max="14348" width="30.86328125" style="185" customWidth="1"/>
    <col min="14349" max="14349" width="29" style="185" customWidth="1"/>
    <col min="14350" max="14350" width="13" style="185" customWidth="1"/>
    <col min="14351" max="14351" width="24" style="185" customWidth="1"/>
    <col min="14352" max="14587" width="9.1328125" style="185" customWidth="1"/>
    <col min="14588" max="14588" width="4" style="185" customWidth="1"/>
    <col min="14589" max="14589" width="8.73046875" style="185" customWidth="1"/>
    <col min="14590" max="14590" width="29" style="185" customWidth="1"/>
    <col min="14591" max="14591" width="16.265625" style="185" customWidth="1"/>
    <col min="14592" max="14592" width="24.73046875" style="185" customWidth="1"/>
    <col min="14593" max="14593" width="5" style="185" customWidth="1"/>
    <col min="14594" max="14594" width="17" style="185" customWidth="1"/>
    <col min="14595" max="14595" width="27.3984375" style="185" customWidth="1"/>
    <col min="14596" max="14596" width="26" style="185" customWidth="1"/>
    <col min="14597" max="14597" width="11" style="185" customWidth="1"/>
    <col min="14598" max="14598" width="16.3984375" style="185" customWidth="1"/>
    <col min="14599" max="14599" width="11" style="185" customWidth="1"/>
    <col min="14600" max="14600" width="21" style="185" customWidth="1"/>
    <col min="14601" max="14601" width="19.265625" style="185" customWidth="1"/>
    <col min="14602" max="14602" width="38.3984375" style="185" customWidth="1"/>
    <col min="14603" max="14604" width="30.86328125" style="185" customWidth="1"/>
    <col min="14605" max="14605" width="29" style="185" customWidth="1"/>
    <col min="14606" max="14606" width="13" style="185" customWidth="1"/>
    <col min="14607" max="14607" width="24" style="185" customWidth="1"/>
    <col min="14608" max="14843" width="9.1328125" style="185" customWidth="1"/>
    <col min="14844" max="14844" width="4" style="185" customWidth="1"/>
    <col min="14845" max="14845" width="8.73046875" style="185" customWidth="1"/>
    <col min="14846" max="14846" width="29" style="185" customWidth="1"/>
    <col min="14847" max="14847" width="16.265625" style="185" customWidth="1"/>
    <col min="14848" max="14848" width="24.73046875" style="185" customWidth="1"/>
    <col min="14849" max="14849" width="5" style="185" customWidth="1"/>
    <col min="14850" max="14850" width="17" style="185" customWidth="1"/>
    <col min="14851" max="14851" width="27.3984375" style="185" customWidth="1"/>
    <col min="14852" max="14852" width="26" style="185" customWidth="1"/>
    <col min="14853" max="14853" width="11" style="185" customWidth="1"/>
    <col min="14854" max="14854" width="16.3984375" style="185" customWidth="1"/>
    <col min="14855" max="14855" width="11" style="185" customWidth="1"/>
    <col min="14856" max="14856" width="21" style="185" customWidth="1"/>
    <col min="14857" max="14857" width="19.265625" style="185" customWidth="1"/>
    <col min="14858" max="14858" width="38.3984375" style="185" customWidth="1"/>
    <col min="14859" max="14860" width="30.86328125" style="185" customWidth="1"/>
    <col min="14861" max="14861" width="29" style="185" customWidth="1"/>
    <col min="14862" max="14862" width="13" style="185" customWidth="1"/>
    <col min="14863" max="14863" width="24" style="185" customWidth="1"/>
    <col min="14864" max="15099" width="9.1328125" style="185" customWidth="1"/>
    <col min="15100" max="15100" width="4" style="185" customWidth="1"/>
    <col min="15101" max="15101" width="8.73046875" style="185" customWidth="1"/>
    <col min="15102" max="15102" width="29" style="185" customWidth="1"/>
    <col min="15103" max="15103" width="16.265625" style="185" customWidth="1"/>
    <col min="15104" max="15104" width="24.73046875" style="185" customWidth="1"/>
    <col min="15105" max="15105" width="5" style="185" customWidth="1"/>
    <col min="15106" max="15106" width="17" style="185" customWidth="1"/>
    <col min="15107" max="15107" width="27.3984375" style="185" customWidth="1"/>
    <col min="15108" max="15108" width="26" style="185" customWidth="1"/>
    <col min="15109" max="15109" width="11" style="185" customWidth="1"/>
    <col min="15110" max="15110" width="16.3984375" style="185" customWidth="1"/>
    <col min="15111" max="15111" width="11" style="185" customWidth="1"/>
    <col min="15112" max="15112" width="21" style="185" customWidth="1"/>
    <col min="15113" max="15113" width="19.265625" style="185" customWidth="1"/>
    <col min="15114" max="15114" width="38.3984375" style="185" customWidth="1"/>
    <col min="15115" max="15116" width="30.86328125" style="185" customWidth="1"/>
    <col min="15117" max="15117" width="29" style="185" customWidth="1"/>
    <col min="15118" max="15118" width="13" style="185" customWidth="1"/>
    <col min="15119" max="15119" width="24" style="185" customWidth="1"/>
    <col min="15120" max="15355" width="9.1328125" style="185" customWidth="1"/>
    <col min="15356" max="15356" width="4" style="185" customWidth="1"/>
    <col min="15357" max="15357" width="8.73046875" style="185" customWidth="1"/>
    <col min="15358" max="15358" width="29" style="185" customWidth="1"/>
    <col min="15359" max="15359" width="16.265625" style="185" customWidth="1"/>
    <col min="15360" max="15360" width="24.73046875" style="185" customWidth="1"/>
    <col min="15361" max="15361" width="5" style="185" customWidth="1"/>
    <col min="15362" max="15362" width="17" style="185" customWidth="1"/>
    <col min="15363" max="15363" width="27.3984375" style="185" customWidth="1"/>
    <col min="15364" max="15364" width="26" style="185" customWidth="1"/>
    <col min="15365" max="15365" width="11" style="185" customWidth="1"/>
    <col min="15366" max="15366" width="16.3984375" style="185" customWidth="1"/>
    <col min="15367" max="15367" width="11" style="185" customWidth="1"/>
    <col min="15368" max="15368" width="21" style="185" customWidth="1"/>
    <col min="15369" max="15369" width="19.265625" style="185" customWidth="1"/>
    <col min="15370" max="15370" width="38.3984375" style="185" customWidth="1"/>
    <col min="15371" max="15372" width="30.86328125" style="185" customWidth="1"/>
    <col min="15373" max="15373" width="29" style="185" customWidth="1"/>
    <col min="15374" max="15374" width="13" style="185" customWidth="1"/>
    <col min="15375" max="15375" width="24" style="185" customWidth="1"/>
    <col min="15376" max="15611" width="9.1328125" style="185" customWidth="1"/>
    <col min="15612" max="15612" width="4" style="185" customWidth="1"/>
    <col min="15613" max="15613" width="8.73046875" style="185" customWidth="1"/>
    <col min="15614" max="15614" width="29" style="185" customWidth="1"/>
    <col min="15615" max="15615" width="16.265625" style="185" customWidth="1"/>
    <col min="15616" max="15616" width="24.73046875" style="185" customWidth="1"/>
    <col min="15617" max="15617" width="5" style="185" customWidth="1"/>
    <col min="15618" max="15618" width="17" style="185" customWidth="1"/>
    <col min="15619" max="15619" width="27.3984375" style="185" customWidth="1"/>
    <col min="15620" max="15620" width="26" style="185" customWidth="1"/>
    <col min="15621" max="15621" width="11" style="185" customWidth="1"/>
    <col min="15622" max="15622" width="16.3984375" style="185" customWidth="1"/>
    <col min="15623" max="15623" width="11" style="185" customWidth="1"/>
    <col min="15624" max="15624" width="21" style="185" customWidth="1"/>
    <col min="15625" max="15625" width="19.265625" style="185" customWidth="1"/>
    <col min="15626" max="15626" width="38.3984375" style="185" customWidth="1"/>
    <col min="15627" max="15628" width="30.86328125" style="185" customWidth="1"/>
    <col min="15629" max="15629" width="29" style="185" customWidth="1"/>
    <col min="15630" max="15630" width="13" style="185" customWidth="1"/>
    <col min="15631" max="15631" width="24" style="185" customWidth="1"/>
    <col min="15632" max="15867" width="9.1328125" style="185" customWidth="1"/>
    <col min="15868" max="15868" width="4" style="185" customWidth="1"/>
    <col min="15869" max="15869" width="8.73046875" style="185" customWidth="1"/>
    <col min="15870" max="15870" width="29" style="185" customWidth="1"/>
    <col min="15871" max="15871" width="16.265625" style="185" customWidth="1"/>
    <col min="15872" max="15872" width="24.73046875" style="185" customWidth="1"/>
    <col min="15873" max="15873" width="5" style="185" customWidth="1"/>
    <col min="15874" max="15874" width="17" style="185" customWidth="1"/>
    <col min="15875" max="15875" width="27.3984375" style="185" customWidth="1"/>
    <col min="15876" max="15876" width="26" style="185" customWidth="1"/>
    <col min="15877" max="15877" width="11" style="185" customWidth="1"/>
    <col min="15878" max="15878" width="16.3984375" style="185" customWidth="1"/>
    <col min="15879" max="15879" width="11" style="185" customWidth="1"/>
    <col min="15880" max="15880" width="21" style="185" customWidth="1"/>
    <col min="15881" max="15881" width="19.265625" style="185" customWidth="1"/>
    <col min="15882" max="15882" width="38.3984375" style="185" customWidth="1"/>
    <col min="15883" max="15884" width="30.86328125" style="185" customWidth="1"/>
    <col min="15885" max="15885" width="29" style="185" customWidth="1"/>
    <col min="15886" max="15886" width="13" style="185" customWidth="1"/>
    <col min="15887" max="15887" width="24" style="185" customWidth="1"/>
    <col min="15888" max="16123" width="9.1328125" style="185" customWidth="1"/>
    <col min="16124" max="16124" width="4" style="185" customWidth="1"/>
    <col min="16125" max="16125" width="8.73046875" style="185" customWidth="1"/>
    <col min="16126" max="16126" width="29" style="185" customWidth="1"/>
    <col min="16127" max="16127" width="16.265625" style="185" customWidth="1"/>
    <col min="16128" max="16128" width="24.73046875" style="185" customWidth="1"/>
    <col min="16129" max="16129" width="5" style="185" customWidth="1"/>
    <col min="16130" max="16130" width="17" style="185" customWidth="1"/>
    <col min="16131" max="16131" width="27.3984375" style="185" customWidth="1"/>
    <col min="16132" max="16132" width="26" style="185" customWidth="1"/>
    <col min="16133" max="16133" width="11" style="185" customWidth="1"/>
    <col min="16134" max="16134" width="16.3984375" style="185" customWidth="1"/>
    <col min="16135" max="16135" width="11" style="185" customWidth="1"/>
    <col min="16136" max="16136" width="21" style="185" customWidth="1"/>
    <col min="16137" max="16137" width="19.265625" style="185" customWidth="1"/>
    <col min="16138" max="16138" width="38.3984375" style="185" customWidth="1"/>
    <col min="16139" max="16140" width="30.86328125" style="185" customWidth="1"/>
    <col min="16141" max="16141" width="29" style="185" customWidth="1"/>
    <col min="16142" max="16142" width="13" style="185" customWidth="1"/>
    <col min="16143" max="16143" width="24" style="185" customWidth="1"/>
    <col min="16144" max="16384" width="9.1328125" style="185" customWidth="1"/>
  </cols>
  <sheetData>
    <row r="1" spans="1:60" ht="13.15" thickBot="1" x14ac:dyDescent="0.5"/>
    <row r="2" spans="1:60" s="76" customFormat="1" ht="28.5" customHeight="1" thickBot="1" x14ac:dyDescent="0.5">
      <c r="B2" s="408"/>
      <c r="C2" s="409"/>
      <c r="D2" s="410"/>
      <c r="E2" s="417" t="s">
        <v>89</v>
      </c>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418"/>
      <c r="AN2" s="418"/>
      <c r="AO2" s="418"/>
      <c r="AP2" s="418"/>
      <c r="AQ2" s="418"/>
      <c r="AR2" s="418"/>
      <c r="AS2" s="418"/>
      <c r="AT2" s="418"/>
      <c r="AU2" s="418"/>
      <c r="AV2" s="418"/>
      <c r="AW2" s="214"/>
      <c r="AX2" s="445" t="s">
        <v>90</v>
      </c>
      <c r="AY2" s="446"/>
      <c r="AZ2" s="446"/>
      <c r="BA2" s="446"/>
      <c r="BB2" s="446"/>
      <c r="BC2" s="446"/>
      <c r="BD2" s="447"/>
    </row>
    <row r="3" spans="1:60" s="76" customFormat="1" ht="33" customHeight="1" thickBot="1" x14ac:dyDescent="0.5">
      <c r="B3" s="411"/>
      <c r="C3" s="412"/>
      <c r="D3" s="413"/>
      <c r="E3" s="417" t="s">
        <v>91</v>
      </c>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418"/>
      <c r="AN3" s="418"/>
      <c r="AO3" s="418"/>
      <c r="AP3" s="418"/>
      <c r="AQ3" s="418"/>
      <c r="AR3" s="418"/>
      <c r="AS3" s="418"/>
      <c r="AT3" s="418"/>
      <c r="AU3" s="418"/>
      <c r="AV3" s="418"/>
      <c r="AW3" s="213"/>
      <c r="AX3" s="445" t="s">
        <v>94</v>
      </c>
      <c r="AY3" s="446"/>
      <c r="AZ3" s="446"/>
      <c r="BA3" s="446"/>
      <c r="BB3" s="446"/>
      <c r="BC3" s="446"/>
      <c r="BD3" s="447"/>
    </row>
    <row r="4" spans="1:60" s="76" customFormat="1" ht="34.5" customHeight="1" thickBot="1" x14ac:dyDescent="0.5">
      <c r="B4" s="414"/>
      <c r="C4" s="415"/>
      <c r="D4" s="416"/>
      <c r="E4" s="417" t="s">
        <v>92</v>
      </c>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c r="AQ4" s="418"/>
      <c r="AR4" s="418"/>
      <c r="AS4" s="418"/>
      <c r="AT4" s="418"/>
      <c r="AU4" s="418"/>
      <c r="AV4" s="418"/>
      <c r="AW4" s="214"/>
      <c r="AX4" s="445" t="s">
        <v>96</v>
      </c>
      <c r="AY4" s="446"/>
      <c r="AZ4" s="446"/>
      <c r="BA4" s="446"/>
      <c r="BB4" s="446"/>
      <c r="BC4" s="446"/>
      <c r="BD4" s="447"/>
    </row>
    <row r="5" spans="1:60" s="76" customFormat="1" ht="14.65" thickBot="1" x14ac:dyDescent="0.5">
      <c r="B5" s="77"/>
      <c r="C5" s="188"/>
      <c r="D5" s="78"/>
      <c r="E5" s="78"/>
      <c r="G5" s="189"/>
      <c r="H5" s="77"/>
      <c r="I5" s="190"/>
      <c r="J5" s="190"/>
      <c r="M5" s="79"/>
      <c r="R5" s="77"/>
      <c r="S5" s="375"/>
    </row>
    <row r="6" spans="1:60" s="81" customFormat="1" ht="31.5" customHeight="1" thickBot="1" x14ac:dyDescent="0.5">
      <c r="B6" s="417" t="s">
        <v>93</v>
      </c>
      <c r="C6" s="418"/>
      <c r="D6" s="418"/>
      <c r="E6" s="418"/>
      <c r="F6" s="418"/>
      <c r="G6" s="418"/>
      <c r="H6" s="418"/>
      <c r="I6" s="473" t="s">
        <v>829</v>
      </c>
      <c r="J6" s="443"/>
      <c r="K6" s="443"/>
      <c r="L6" s="443"/>
      <c r="M6" s="443"/>
      <c r="N6" s="443"/>
      <c r="O6" s="443"/>
      <c r="P6" s="443"/>
      <c r="Q6" s="443"/>
      <c r="R6" s="443"/>
      <c r="S6" s="443"/>
      <c r="T6" s="443"/>
      <c r="U6" s="442"/>
      <c r="V6" s="443"/>
      <c r="W6" s="443"/>
      <c r="X6" s="443"/>
      <c r="Y6" s="443"/>
      <c r="Z6" s="444"/>
      <c r="AA6" s="379"/>
    </row>
    <row r="7" spans="1:60" s="197" customFormat="1" ht="28.5" customHeight="1" x14ac:dyDescent="0.45">
      <c r="A7" s="191"/>
      <c r="B7" s="192"/>
      <c r="C7" s="193"/>
      <c r="D7" s="194"/>
      <c r="E7" s="194"/>
      <c r="F7" s="192"/>
      <c r="G7" s="195"/>
      <c r="H7" s="192"/>
      <c r="I7" s="196"/>
      <c r="J7" s="196"/>
      <c r="K7" s="192"/>
      <c r="L7" s="192"/>
      <c r="M7" s="192"/>
      <c r="S7" s="192"/>
      <c r="AP7" s="376"/>
      <c r="BG7" s="458" t="s">
        <v>574</v>
      </c>
      <c r="BH7" s="459"/>
    </row>
    <row r="8" spans="1:60" ht="32.25" customHeight="1" x14ac:dyDescent="0.45">
      <c r="A8" s="460"/>
      <c r="B8" s="466" t="s">
        <v>43</v>
      </c>
      <c r="C8" s="467"/>
      <c r="D8" s="467"/>
      <c r="E8" s="467"/>
      <c r="F8" s="467"/>
      <c r="G8" s="467"/>
      <c r="H8" s="463" t="s">
        <v>575</v>
      </c>
      <c r="I8" s="463"/>
      <c r="J8" s="463"/>
      <c r="K8" s="463"/>
      <c r="L8" s="463"/>
      <c r="M8" s="463"/>
      <c r="N8" s="463"/>
      <c r="O8" s="463"/>
      <c r="P8" s="463"/>
      <c r="Q8" s="463"/>
      <c r="R8" s="463"/>
      <c r="S8" s="463"/>
      <c r="T8" s="463"/>
      <c r="U8" s="461" t="s">
        <v>24</v>
      </c>
      <c r="V8" s="461"/>
      <c r="W8" s="461"/>
      <c r="X8" s="461"/>
      <c r="Y8" s="461"/>
      <c r="Z8" s="461"/>
      <c r="AA8" s="461"/>
      <c r="AB8" s="461"/>
      <c r="AC8" s="461"/>
      <c r="AD8" s="461"/>
      <c r="AE8" s="461"/>
      <c r="AF8" s="461"/>
      <c r="AG8" s="461"/>
      <c r="AH8" s="461"/>
      <c r="AI8" s="461"/>
      <c r="AJ8" s="461"/>
      <c r="AK8" s="461"/>
      <c r="AL8" s="461"/>
      <c r="AM8" s="461"/>
      <c r="AN8" s="461"/>
      <c r="AO8" s="461"/>
      <c r="AP8" s="461"/>
      <c r="AQ8" s="462" t="s">
        <v>25</v>
      </c>
      <c r="AR8" s="462"/>
      <c r="AS8" s="462"/>
      <c r="AT8" s="462"/>
      <c r="AU8" s="462"/>
      <c r="AV8" s="472" t="s">
        <v>27</v>
      </c>
      <c r="AW8" s="472"/>
      <c r="AX8" s="472"/>
      <c r="AY8" s="472"/>
      <c r="AZ8" s="472"/>
      <c r="BA8" s="472"/>
      <c r="BB8" s="472"/>
      <c r="BC8" s="472"/>
      <c r="BD8" s="472"/>
      <c r="BG8" s="464" t="s">
        <v>88</v>
      </c>
      <c r="BH8" s="465"/>
    </row>
    <row r="9" spans="1:60" s="182" customFormat="1" ht="81.75" customHeight="1" x14ac:dyDescent="0.45">
      <c r="A9" s="460"/>
      <c r="B9" s="8" t="s">
        <v>1</v>
      </c>
      <c r="C9" s="27" t="s">
        <v>2</v>
      </c>
      <c r="D9" s="26" t="s">
        <v>21</v>
      </c>
      <c r="E9" s="26" t="s">
        <v>179</v>
      </c>
      <c r="F9" s="26" t="s">
        <v>5</v>
      </c>
      <c r="G9" s="26" t="s">
        <v>6</v>
      </c>
      <c r="H9" s="28" t="s">
        <v>101</v>
      </c>
      <c r="I9" s="28" t="s">
        <v>21</v>
      </c>
      <c r="J9" s="28" t="s">
        <v>102</v>
      </c>
      <c r="K9" s="28" t="s">
        <v>22</v>
      </c>
      <c r="L9" s="28" t="s">
        <v>44</v>
      </c>
      <c r="M9" s="28" t="s">
        <v>23</v>
      </c>
      <c r="N9" s="28" t="s">
        <v>103</v>
      </c>
      <c r="O9" s="28" t="s">
        <v>104</v>
      </c>
      <c r="P9" s="28" t="s">
        <v>105</v>
      </c>
      <c r="Q9" s="28" t="s">
        <v>106</v>
      </c>
      <c r="R9" s="28" t="s">
        <v>107</v>
      </c>
      <c r="S9" s="28" t="s">
        <v>108</v>
      </c>
      <c r="T9" s="28" t="s">
        <v>109</v>
      </c>
      <c r="U9" s="198" t="s">
        <v>86</v>
      </c>
      <c r="V9" s="75"/>
      <c r="W9" s="198" t="s">
        <v>5</v>
      </c>
      <c r="X9" s="75"/>
      <c r="Y9" s="198" t="s">
        <v>28</v>
      </c>
      <c r="Z9" s="75"/>
      <c r="AA9" s="198" t="s">
        <v>29</v>
      </c>
      <c r="AB9" s="75"/>
      <c r="AC9" s="198" t="s">
        <v>46</v>
      </c>
      <c r="AD9" s="304"/>
      <c r="AE9" s="198" t="s">
        <v>72</v>
      </c>
      <c r="AF9" s="75"/>
      <c r="AG9" s="198" t="s">
        <v>30</v>
      </c>
      <c r="AH9" s="75"/>
      <c r="AI9" s="198" t="s">
        <v>31</v>
      </c>
      <c r="AJ9" s="75"/>
      <c r="AK9" s="198" t="s">
        <v>73</v>
      </c>
      <c r="AL9" s="75"/>
      <c r="AM9" s="199" t="s">
        <v>36</v>
      </c>
      <c r="AN9" s="199" t="s">
        <v>577</v>
      </c>
      <c r="AO9" s="200" t="s">
        <v>576</v>
      </c>
      <c r="AP9" s="201" t="s">
        <v>48</v>
      </c>
      <c r="AQ9" s="202" t="s">
        <v>32</v>
      </c>
      <c r="AR9" s="75"/>
      <c r="AS9" s="202" t="s">
        <v>33</v>
      </c>
      <c r="AT9" s="203" t="s">
        <v>578</v>
      </c>
      <c r="AU9" s="201" t="s">
        <v>26</v>
      </c>
      <c r="AV9" s="204" t="s">
        <v>577</v>
      </c>
      <c r="AW9" s="305"/>
      <c r="AX9" s="204" t="s">
        <v>578</v>
      </c>
      <c r="AY9" s="305"/>
      <c r="AZ9" s="305"/>
      <c r="BA9" s="204" t="s">
        <v>34</v>
      </c>
      <c r="BB9" s="305"/>
      <c r="BC9" s="305"/>
      <c r="BD9" s="205" t="s">
        <v>35</v>
      </c>
      <c r="BG9" s="206" t="s">
        <v>97</v>
      </c>
      <c r="BH9" s="207" t="s">
        <v>100</v>
      </c>
    </row>
    <row r="10" spans="1:60" ht="66" customHeight="1" x14ac:dyDescent="0.45">
      <c r="A10" s="208"/>
      <c r="B10" s="215">
        <v>2117</v>
      </c>
      <c r="C10" s="216">
        <v>43671</v>
      </c>
      <c r="D10" s="217" t="s">
        <v>110</v>
      </c>
      <c r="E10" s="218" t="s">
        <v>329</v>
      </c>
      <c r="F10" s="217" t="s">
        <v>111</v>
      </c>
      <c r="G10" s="219" t="s">
        <v>112</v>
      </c>
      <c r="H10" s="392">
        <v>5603</v>
      </c>
      <c r="I10" s="393" t="s">
        <v>180</v>
      </c>
      <c r="J10" s="393" t="s">
        <v>180</v>
      </c>
      <c r="K10" s="392" t="s">
        <v>181</v>
      </c>
      <c r="L10" s="392" t="s">
        <v>182</v>
      </c>
      <c r="M10" s="319" t="s">
        <v>183</v>
      </c>
      <c r="N10" s="394" t="s">
        <v>184</v>
      </c>
      <c r="O10" s="394" t="s">
        <v>185</v>
      </c>
      <c r="P10" s="394" t="s">
        <v>186</v>
      </c>
      <c r="Q10" s="394" t="s">
        <v>187</v>
      </c>
      <c r="R10" s="394" t="s">
        <v>188</v>
      </c>
      <c r="S10" s="392">
        <v>40</v>
      </c>
      <c r="T10" s="395">
        <v>45170</v>
      </c>
      <c r="U10" s="385" t="s">
        <v>4</v>
      </c>
      <c r="V10" s="388">
        <f>IF(U10="SI",5,0)</f>
        <v>5</v>
      </c>
      <c r="W10" s="349" t="s">
        <v>38</v>
      </c>
      <c r="X10" s="396">
        <f>IF(W10="Asignado",10,0)</f>
        <v>10</v>
      </c>
      <c r="Y10" s="397" t="s">
        <v>39</v>
      </c>
      <c r="Z10" s="396">
        <f>IF(Y10=Desplegables!$C$13,5,0)</f>
        <v>5</v>
      </c>
      <c r="AA10" s="397" t="s">
        <v>40</v>
      </c>
      <c r="AB10" s="396">
        <f>IF(AA10=Desplegables!$C$15,10,0)</f>
        <v>10</v>
      </c>
      <c r="AC10" s="397" t="s">
        <v>37</v>
      </c>
      <c r="AD10" s="389">
        <f>+IF(AC10=Desplegables!$C$17,Desplegables!$D$17,IF(AC10=Desplegables!$C$18,Desplegables!$D$18,IF(AC10=Desplegables!$C$19,Desplegables!$D$19,0)))</f>
        <v>25</v>
      </c>
      <c r="AE10" s="390" t="s">
        <v>63</v>
      </c>
      <c r="AF10" s="389">
        <f>+IF(AE10=Desplegables!$C$21,Desplegables!$D$21,IF(AE10=Desplegables!$C$22,Desplegables!$D$22,IF(AE10=Desplegables!$C$23,Desplegables!$D$23,0)))</f>
        <v>15</v>
      </c>
      <c r="AG10" s="390" t="s">
        <v>57</v>
      </c>
      <c r="AH10" s="389">
        <f>IF(AG10=Desplegables!$C$26,2.5,IF(AG10=Desplegables!$C$25,5,0))</f>
        <v>0</v>
      </c>
      <c r="AI10" s="390" t="s">
        <v>58</v>
      </c>
      <c r="AJ10" s="389">
        <f>IF(AI10=Desplegables!$C$29,5,IF(AI10=Desplegables!$C$28,10,0))</f>
        <v>10</v>
      </c>
      <c r="AK10" s="390" t="s">
        <v>10</v>
      </c>
      <c r="AL10" s="389">
        <f>IF(AK10="SI",5,0)</f>
        <v>0</v>
      </c>
      <c r="AM10" s="398">
        <f>V10+X10+Z10+AB10+AD10+AF10+AH10+AJ10+AL10</f>
        <v>80</v>
      </c>
      <c r="AN10" s="388" t="str">
        <f>IF(AM10&gt;=90,"FUERTE",IF(AM10&gt;=75,"MODERADO","DEBIL"))</f>
        <v>MODERADO</v>
      </c>
      <c r="AO10" s="390" t="s">
        <v>10</v>
      </c>
      <c r="AP10" s="385" t="s">
        <v>831</v>
      </c>
      <c r="AQ10" s="349" t="s">
        <v>42</v>
      </c>
      <c r="AR10" s="363" t="str">
        <f>IF(AQ10=Desplegables!$G$9,"FUERTE",IF(AQ10=Desplegables!$G$10,"MODERADO","DEBIL"))</f>
        <v>FUERTE</v>
      </c>
      <c r="AS10" s="349" t="s">
        <v>10</v>
      </c>
      <c r="AT10" s="363" t="str">
        <f>IF(AS10="NO",AR10,IF(AND(AR10="FUERTE",AS10="SI"),"MODERADO",IF(AND(AR10="MODERADO",AR10="SI"),"DEBIL","DEBIL")))</f>
        <v>FUERTE</v>
      </c>
      <c r="AU10" s="349" t="s">
        <v>699</v>
      </c>
      <c r="AV10" s="388" t="str">
        <f>AN10</f>
        <v>MODERADO</v>
      </c>
      <c r="AW10" s="388">
        <f>IF(AV10="FUERTE",10,IF(AV10="MODERADO",5,1))</f>
        <v>5</v>
      </c>
      <c r="AX10" s="385" t="str">
        <f>AT10</f>
        <v>FUERTE</v>
      </c>
      <c r="AY10" s="388">
        <f>IF(AX10="FUERTE",10,IF(AX10="MODERADO",5,1))</f>
        <v>10</v>
      </c>
      <c r="AZ10" s="388">
        <f>AW10*AY10</f>
        <v>50</v>
      </c>
      <c r="BA10" s="388" t="str">
        <f>IF(AZ10=100,"FUERTE",IF(AZ10=25,"MODERADO","MODERADO"))</f>
        <v>MODERADO</v>
      </c>
      <c r="BB10" s="306">
        <f t="shared" ref="BB10:BB14" si="0">IF(BA10="FUERTE",100,IF(BA10="MODERADO",50,0))</f>
        <v>50</v>
      </c>
      <c r="BC10" s="306">
        <f>AVERAGE(BB10:BB10)</f>
        <v>50</v>
      </c>
      <c r="BD10" s="362" t="str">
        <f t="shared" ref="BD10:BD11" si="1">IF(BC10=100,"FUERTE",IF(BC10&gt;=50,"MODERADO","DEBIL"))</f>
        <v>MODERADO</v>
      </c>
      <c r="BG10" s="210" t="s">
        <v>81</v>
      </c>
      <c r="BH10" s="470" t="s">
        <v>98</v>
      </c>
    </row>
    <row r="11" spans="1:60" ht="64.5" customHeight="1" x14ac:dyDescent="0.45">
      <c r="A11" s="208"/>
      <c r="B11" s="220">
        <v>2121</v>
      </c>
      <c r="C11" s="221">
        <v>43671</v>
      </c>
      <c r="D11" s="222" t="s">
        <v>113</v>
      </c>
      <c r="E11" s="223" t="s">
        <v>392</v>
      </c>
      <c r="F11" s="222" t="s">
        <v>111</v>
      </c>
      <c r="G11" s="224" t="s">
        <v>112</v>
      </c>
      <c r="H11" s="392">
        <v>5616</v>
      </c>
      <c r="I11" s="393" t="s">
        <v>189</v>
      </c>
      <c r="J11" s="393" t="s">
        <v>190</v>
      </c>
      <c r="K11" s="392" t="s">
        <v>191</v>
      </c>
      <c r="L11" s="392" t="s">
        <v>182</v>
      </c>
      <c r="M11" s="319" t="s">
        <v>183</v>
      </c>
      <c r="N11" s="394" t="s">
        <v>184</v>
      </c>
      <c r="O11" s="394" t="s">
        <v>185</v>
      </c>
      <c r="P11" s="394" t="s">
        <v>186</v>
      </c>
      <c r="Q11" s="394" t="s">
        <v>187</v>
      </c>
      <c r="R11" s="394" t="s">
        <v>188</v>
      </c>
      <c r="S11" s="392">
        <v>40</v>
      </c>
      <c r="T11" s="395">
        <v>45170</v>
      </c>
      <c r="U11" s="385" t="s">
        <v>4</v>
      </c>
      <c r="V11" s="388">
        <f t="shared" ref="V11:V74" si="2">IF(U11="SI",5,0)</f>
        <v>5</v>
      </c>
      <c r="W11" s="349" t="s">
        <v>38</v>
      </c>
      <c r="X11" s="396">
        <f t="shared" ref="X11:X74" si="3">IF(W11="Asignado",10,0)</f>
        <v>10</v>
      </c>
      <c r="Y11" s="397" t="s">
        <v>39</v>
      </c>
      <c r="Z11" s="396">
        <f>IF(Y11=Desplegables!$C$13,5,0)</f>
        <v>5</v>
      </c>
      <c r="AA11" s="397" t="s">
        <v>40</v>
      </c>
      <c r="AB11" s="396">
        <f>IF(AA11=Desplegables!$C$15,10,0)</f>
        <v>10</v>
      </c>
      <c r="AC11" s="397" t="s">
        <v>37</v>
      </c>
      <c r="AD11" s="389">
        <f>+IF(AC11=Desplegables!$C$17,Desplegables!$D$17,IF(AC11=Desplegables!$C$18,Desplegables!$D$18,IF(AC11=Desplegables!$C$19,Desplegables!$D$19,0)))</f>
        <v>25</v>
      </c>
      <c r="AE11" s="390" t="s">
        <v>63</v>
      </c>
      <c r="AF11" s="389">
        <f>+IF(AE11=Desplegables!$C$21,Desplegables!$D$21,IF(AE11=Desplegables!$C$22,Desplegables!$D$22,IF(AE11=Desplegables!$C$23,Desplegables!$D$23,0)))</f>
        <v>15</v>
      </c>
      <c r="AG11" s="390" t="s">
        <v>55</v>
      </c>
      <c r="AH11" s="389">
        <f>IF(AG11=Desplegables!$C$26,2.5,IF(AG11=Desplegables!$C$25,5,0))</f>
        <v>5</v>
      </c>
      <c r="AI11" s="390" t="s">
        <v>58</v>
      </c>
      <c r="AJ11" s="389">
        <f>IF(AI11=Desplegables!$C$29,5,IF(AI11=Desplegables!$C$28,10,0))</f>
        <v>10</v>
      </c>
      <c r="AK11" s="390" t="s">
        <v>4</v>
      </c>
      <c r="AL11" s="389">
        <f t="shared" ref="AL11:AL74" si="4">IF(AK11="SI",5,0)</f>
        <v>5</v>
      </c>
      <c r="AM11" s="391">
        <f t="shared" ref="AM11:AM74" si="5">V11+X11+Z11+AB11+AD11+AF11+AH11+AJ11+AL11</f>
        <v>90</v>
      </c>
      <c r="AN11" s="388" t="str">
        <f t="shared" ref="AN11:AN74" si="6">IF(AM11&gt;=90,"FUERTE",IF(AM11&gt;=75,"MODERADO","DEBIL"))</f>
        <v>FUERTE</v>
      </c>
      <c r="AO11" s="390" t="s">
        <v>4</v>
      </c>
      <c r="AP11" s="386" t="s">
        <v>698</v>
      </c>
      <c r="AQ11" s="349" t="s">
        <v>42</v>
      </c>
      <c r="AR11" s="363" t="str">
        <f>IF(AQ11=Desplegables!$G$9,"FUERTE",IF(AQ11=Desplegables!$G$10,"MODERADO","DEBIL"))</f>
        <v>FUERTE</v>
      </c>
      <c r="AS11" s="349" t="s">
        <v>10</v>
      </c>
      <c r="AT11" s="363" t="str">
        <f t="shared" ref="AT11:AT74" si="7">IF(AS11="NO",AR11,IF(AND(AR11="FUERTE",AS11="SI"),"MODERADO",IF(AND(AR11="MODERADO",AR11="SI"),"DEBIL","DEBIL")))</f>
        <v>FUERTE</v>
      </c>
      <c r="AU11" s="349" t="s">
        <v>700</v>
      </c>
      <c r="AV11" s="388" t="str">
        <f t="shared" ref="AV11:AV74" si="8">AN11</f>
        <v>FUERTE</v>
      </c>
      <c r="AW11" s="388">
        <f t="shared" ref="AW11:AW74" si="9">IF(AV11="FUERTE",10,IF(AV11="MODERADO",5,1))</f>
        <v>10</v>
      </c>
      <c r="AX11" s="385" t="str">
        <f t="shared" ref="AX11:AX74" si="10">AT11</f>
        <v>FUERTE</v>
      </c>
      <c r="AY11" s="388">
        <f t="shared" ref="AY11:AY74" si="11">IF(AX11="FUERTE",10,IF(AX11="MODERADO",5,1))</f>
        <v>10</v>
      </c>
      <c r="AZ11" s="388">
        <f t="shared" ref="AZ11:AZ74" si="12">AW11*AY11</f>
        <v>100</v>
      </c>
      <c r="BA11" s="388" t="str">
        <f t="shared" ref="BA11:BA72" si="13">IF(AZ11=100,"FUERTE",IF(AZ11=25,"MODERADO","MODERADO"))</f>
        <v>FUERTE</v>
      </c>
      <c r="BB11" s="306">
        <f t="shared" si="0"/>
        <v>100</v>
      </c>
      <c r="BC11" s="306">
        <f>AVERAGE(BB11:BB11)</f>
        <v>100</v>
      </c>
      <c r="BD11" s="362" t="str">
        <f t="shared" si="1"/>
        <v>FUERTE</v>
      </c>
      <c r="BG11" s="210" t="s">
        <v>82</v>
      </c>
      <c r="BH11" s="471"/>
    </row>
    <row r="12" spans="1:60" ht="50.25" customHeight="1" x14ac:dyDescent="0.45">
      <c r="A12" s="208"/>
      <c r="B12" s="225">
        <v>2123</v>
      </c>
      <c r="C12" s="226">
        <v>43252</v>
      </c>
      <c r="D12" s="227" t="s">
        <v>114</v>
      </c>
      <c r="E12" s="228" t="s">
        <v>392</v>
      </c>
      <c r="F12" s="227" t="s">
        <v>115</v>
      </c>
      <c r="G12" s="229" t="s">
        <v>116</v>
      </c>
      <c r="H12" s="392">
        <v>5626</v>
      </c>
      <c r="I12" s="393" t="s">
        <v>192</v>
      </c>
      <c r="J12" s="393" t="s">
        <v>193</v>
      </c>
      <c r="K12" s="392" t="s">
        <v>191</v>
      </c>
      <c r="L12" s="392" t="s">
        <v>182</v>
      </c>
      <c r="M12" s="319" t="s">
        <v>194</v>
      </c>
      <c r="N12" s="394" t="s">
        <v>184</v>
      </c>
      <c r="O12" s="394" t="s">
        <v>185</v>
      </c>
      <c r="P12" s="394" t="s">
        <v>186</v>
      </c>
      <c r="Q12" s="394" t="s">
        <v>187</v>
      </c>
      <c r="R12" s="394" t="s">
        <v>188</v>
      </c>
      <c r="S12" s="392">
        <v>40</v>
      </c>
      <c r="T12" s="395">
        <v>45077</v>
      </c>
      <c r="U12" s="385" t="s">
        <v>4</v>
      </c>
      <c r="V12" s="388">
        <f t="shared" si="2"/>
        <v>5</v>
      </c>
      <c r="W12" s="349" t="s">
        <v>38</v>
      </c>
      <c r="X12" s="396">
        <f t="shared" si="3"/>
        <v>10</v>
      </c>
      <c r="Y12" s="397" t="s">
        <v>39</v>
      </c>
      <c r="Z12" s="396">
        <f>IF(Y12=Desplegables!$C$13,5,0)</f>
        <v>5</v>
      </c>
      <c r="AA12" s="397" t="s">
        <v>40</v>
      </c>
      <c r="AB12" s="396">
        <f>IF(AA12=Desplegables!$C$15,10,0)</f>
        <v>10</v>
      </c>
      <c r="AC12" s="397" t="s">
        <v>37</v>
      </c>
      <c r="AD12" s="389">
        <f>+IF(AC12=Desplegables!$C$17,Desplegables!$D$17,IF(AC12=Desplegables!$C$18,Desplegables!$D$18,IF(AC12=Desplegables!$C$19,Desplegables!$D$19,0)))</f>
        <v>25</v>
      </c>
      <c r="AE12" s="390" t="s">
        <v>63</v>
      </c>
      <c r="AF12" s="389">
        <f>+IF(AE12=Desplegables!$C$21,Desplegables!$D$21,IF(AE12=Desplegables!$C$22,Desplegables!$D$22,IF(AE12=Desplegables!$C$23,Desplegables!$D$23,0)))</f>
        <v>15</v>
      </c>
      <c r="AG12" s="390" t="s">
        <v>55</v>
      </c>
      <c r="AH12" s="389">
        <f>IF(AG12=Desplegables!$C$26,2.5,IF(AG12=Desplegables!$C$25,5,0))</f>
        <v>5</v>
      </c>
      <c r="AI12" s="390" t="s">
        <v>58</v>
      </c>
      <c r="AJ12" s="389">
        <f>IF(AI12=Desplegables!$C$29,5,IF(AI12=Desplegables!$C$28,10,0))</f>
        <v>10</v>
      </c>
      <c r="AK12" s="390" t="s">
        <v>4</v>
      </c>
      <c r="AL12" s="389">
        <f t="shared" si="4"/>
        <v>5</v>
      </c>
      <c r="AM12" s="391">
        <f t="shared" si="5"/>
        <v>90</v>
      </c>
      <c r="AN12" s="388" t="str">
        <f t="shared" si="6"/>
        <v>FUERTE</v>
      </c>
      <c r="AO12" s="390" t="s">
        <v>4</v>
      </c>
      <c r="AP12" s="387" t="s">
        <v>798</v>
      </c>
      <c r="AQ12" s="349" t="s">
        <v>42</v>
      </c>
      <c r="AR12" s="363" t="str">
        <f>IF(AQ12=Desplegables!$G$9,"FUERTE",IF(AQ12=Desplegables!$G$10,"MODERADO","DEBIL"))</f>
        <v>FUERTE</v>
      </c>
      <c r="AS12" s="349" t="s">
        <v>4</v>
      </c>
      <c r="AT12" s="363" t="str">
        <f t="shared" si="7"/>
        <v>MODERADO</v>
      </c>
      <c r="AU12" s="363" t="s">
        <v>795</v>
      </c>
      <c r="AV12" s="388" t="str">
        <f t="shared" si="8"/>
        <v>FUERTE</v>
      </c>
      <c r="AW12" s="388">
        <f t="shared" si="9"/>
        <v>10</v>
      </c>
      <c r="AX12" s="385" t="str">
        <f t="shared" si="10"/>
        <v>MODERADO</v>
      </c>
      <c r="AY12" s="388">
        <f t="shared" si="11"/>
        <v>5</v>
      </c>
      <c r="AZ12" s="388">
        <f t="shared" si="12"/>
        <v>50</v>
      </c>
      <c r="BA12" s="388" t="str">
        <f t="shared" si="13"/>
        <v>MODERADO</v>
      </c>
      <c r="BB12" s="306">
        <f t="shared" si="0"/>
        <v>50</v>
      </c>
      <c r="BC12" s="306">
        <f>AVERAGE(BB12:BB14)</f>
        <v>50</v>
      </c>
      <c r="BD12" s="454" t="str">
        <f>IF(BC12=100,"FUERTE",IF(BC12&gt;=50,"MODERADO","DEBIL"))</f>
        <v>MODERADO</v>
      </c>
      <c r="BG12" s="211" t="s">
        <v>83</v>
      </c>
      <c r="BH12" s="468" t="s">
        <v>99</v>
      </c>
    </row>
    <row r="13" spans="1:60" ht="81.75" customHeight="1" thickBot="1" x14ac:dyDescent="0.5">
      <c r="A13" s="208"/>
      <c r="B13" s="225">
        <v>2123</v>
      </c>
      <c r="C13" s="226">
        <v>43252</v>
      </c>
      <c r="D13" s="227" t="s">
        <v>114</v>
      </c>
      <c r="E13" s="228" t="s">
        <v>392</v>
      </c>
      <c r="F13" s="227" t="s">
        <v>115</v>
      </c>
      <c r="G13" s="229" t="s">
        <v>116</v>
      </c>
      <c r="H13" s="392">
        <v>5628</v>
      </c>
      <c r="I13" s="393" t="s">
        <v>195</v>
      </c>
      <c r="J13" s="393" t="s">
        <v>196</v>
      </c>
      <c r="K13" s="392" t="s">
        <v>191</v>
      </c>
      <c r="L13" s="392" t="s">
        <v>182</v>
      </c>
      <c r="M13" s="319" t="s">
        <v>194</v>
      </c>
      <c r="N13" s="394" t="s">
        <v>184</v>
      </c>
      <c r="O13" s="394" t="s">
        <v>185</v>
      </c>
      <c r="P13" s="394" t="s">
        <v>186</v>
      </c>
      <c r="Q13" s="394" t="s">
        <v>187</v>
      </c>
      <c r="R13" s="394" t="s">
        <v>188</v>
      </c>
      <c r="S13" s="392">
        <v>40</v>
      </c>
      <c r="T13" s="395">
        <v>45077</v>
      </c>
      <c r="U13" s="385" t="s">
        <v>4</v>
      </c>
      <c r="V13" s="388">
        <f t="shared" si="2"/>
        <v>5</v>
      </c>
      <c r="W13" s="349" t="s">
        <v>38</v>
      </c>
      <c r="X13" s="396">
        <f t="shared" si="3"/>
        <v>10</v>
      </c>
      <c r="Y13" s="397" t="s">
        <v>39</v>
      </c>
      <c r="Z13" s="396">
        <f>IF(Y13=Desplegables!$C$13,5,0)</f>
        <v>5</v>
      </c>
      <c r="AA13" s="397" t="s">
        <v>40</v>
      </c>
      <c r="AB13" s="396">
        <f>IF(AA13=Desplegables!$C$15,10,0)</f>
        <v>10</v>
      </c>
      <c r="AC13" s="397" t="s">
        <v>37</v>
      </c>
      <c r="AD13" s="389">
        <f>+IF(AC13=Desplegables!$C$17,Desplegables!$D$17,IF(AC13=Desplegables!$C$18,Desplegables!$D$18,IF(AC13=Desplegables!$C$19,Desplegables!$D$19,0)))</f>
        <v>25</v>
      </c>
      <c r="AE13" s="390" t="s">
        <v>63</v>
      </c>
      <c r="AF13" s="389">
        <f>+IF(AE13=Desplegables!$C$21,Desplegables!$D$21,IF(AE13=Desplegables!$C$22,Desplegables!$D$22,IF(AE13=Desplegables!$C$23,Desplegables!$D$23,0)))</f>
        <v>15</v>
      </c>
      <c r="AG13" s="390" t="s">
        <v>55</v>
      </c>
      <c r="AH13" s="389">
        <f>IF(AG13=Desplegables!$C$26,2.5,IF(AG13=Desplegables!$C$25,5,0))</f>
        <v>5</v>
      </c>
      <c r="AI13" s="390" t="s">
        <v>58</v>
      </c>
      <c r="AJ13" s="389">
        <f>IF(AI13=Desplegables!$C$29,5,IF(AI13=Desplegables!$C$28,10,0))</f>
        <v>10</v>
      </c>
      <c r="AK13" s="390" t="s">
        <v>4</v>
      </c>
      <c r="AL13" s="389">
        <f t="shared" si="4"/>
        <v>5</v>
      </c>
      <c r="AM13" s="391">
        <f t="shared" si="5"/>
        <v>90</v>
      </c>
      <c r="AN13" s="388" t="str">
        <f t="shared" si="6"/>
        <v>FUERTE</v>
      </c>
      <c r="AO13" s="390" t="s">
        <v>4</v>
      </c>
      <c r="AP13" s="387" t="s">
        <v>799</v>
      </c>
      <c r="AQ13" s="349" t="s">
        <v>42</v>
      </c>
      <c r="AR13" s="363" t="str">
        <f>IF(AQ13=Desplegables!$G$9,"FUERTE",IF(AQ13=Desplegables!$G$10,"MODERADO","DEBIL"))</f>
        <v>FUERTE</v>
      </c>
      <c r="AS13" s="349" t="s">
        <v>4</v>
      </c>
      <c r="AT13" s="363" t="str">
        <f t="shared" si="7"/>
        <v>MODERADO</v>
      </c>
      <c r="AU13" s="363" t="s">
        <v>796</v>
      </c>
      <c r="AV13" s="388" t="str">
        <f t="shared" si="8"/>
        <v>FUERTE</v>
      </c>
      <c r="AW13" s="388">
        <f t="shared" si="9"/>
        <v>10</v>
      </c>
      <c r="AX13" s="385" t="str">
        <f t="shared" si="10"/>
        <v>MODERADO</v>
      </c>
      <c r="AY13" s="388">
        <f t="shared" si="11"/>
        <v>5</v>
      </c>
      <c r="AZ13" s="388">
        <f t="shared" si="12"/>
        <v>50</v>
      </c>
      <c r="BA13" s="388" t="str">
        <f t="shared" si="13"/>
        <v>MODERADO</v>
      </c>
      <c r="BB13" s="306">
        <f t="shared" si="0"/>
        <v>50</v>
      </c>
      <c r="BC13" s="306"/>
      <c r="BD13" s="455"/>
      <c r="BG13" s="212" t="s">
        <v>84</v>
      </c>
      <c r="BH13" s="469"/>
    </row>
    <row r="14" spans="1:60" ht="56.25" customHeight="1" x14ac:dyDescent="0.45">
      <c r="A14" s="208"/>
      <c r="B14" s="225">
        <v>2123</v>
      </c>
      <c r="C14" s="226">
        <v>43252</v>
      </c>
      <c r="D14" s="227" t="s">
        <v>114</v>
      </c>
      <c r="E14" s="228" t="s">
        <v>392</v>
      </c>
      <c r="F14" s="227" t="s">
        <v>115</v>
      </c>
      <c r="G14" s="229" t="s">
        <v>116</v>
      </c>
      <c r="H14" s="392">
        <v>5632</v>
      </c>
      <c r="I14" s="393" t="s">
        <v>197</v>
      </c>
      <c r="J14" s="393" t="s">
        <v>198</v>
      </c>
      <c r="K14" s="392" t="s">
        <v>191</v>
      </c>
      <c r="L14" s="392" t="s">
        <v>182</v>
      </c>
      <c r="M14" s="319" t="s">
        <v>199</v>
      </c>
      <c r="N14" s="394" t="s">
        <v>184</v>
      </c>
      <c r="O14" s="394" t="s">
        <v>185</v>
      </c>
      <c r="P14" s="394" t="s">
        <v>186</v>
      </c>
      <c r="Q14" s="394" t="s">
        <v>187</v>
      </c>
      <c r="R14" s="394" t="s">
        <v>188</v>
      </c>
      <c r="S14" s="392">
        <v>40</v>
      </c>
      <c r="T14" s="395">
        <v>45077</v>
      </c>
      <c r="U14" s="385" t="s">
        <v>4</v>
      </c>
      <c r="V14" s="388">
        <f t="shared" si="2"/>
        <v>5</v>
      </c>
      <c r="W14" s="349" t="s">
        <v>38</v>
      </c>
      <c r="X14" s="396">
        <f t="shared" si="3"/>
        <v>10</v>
      </c>
      <c r="Y14" s="397" t="s">
        <v>39</v>
      </c>
      <c r="Z14" s="396">
        <f>IF(Y14=Desplegables!$C$13,5,0)</f>
        <v>5</v>
      </c>
      <c r="AA14" s="397" t="s">
        <v>40</v>
      </c>
      <c r="AB14" s="396">
        <f>IF(AA14=Desplegables!$C$15,10,0)</f>
        <v>10</v>
      </c>
      <c r="AC14" s="397" t="s">
        <v>37</v>
      </c>
      <c r="AD14" s="389">
        <f>+IF(AC14=Desplegables!$C$17,Desplegables!$D$17,IF(AC14=Desplegables!$C$18,Desplegables!$D$18,IF(AC14=Desplegables!$C$19,Desplegables!$D$19,0)))</f>
        <v>25</v>
      </c>
      <c r="AE14" s="390" t="s">
        <v>63</v>
      </c>
      <c r="AF14" s="389">
        <f>+IF(AE14=Desplegables!$C$21,Desplegables!$D$21,IF(AE14=Desplegables!$C$22,Desplegables!$D$22,IF(AE14=Desplegables!$C$23,Desplegables!$D$23,0)))</f>
        <v>15</v>
      </c>
      <c r="AG14" s="390" t="s">
        <v>57</v>
      </c>
      <c r="AH14" s="389">
        <f>IF(AG14=Desplegables!$C$26,2.5,IF(AG14=Desplegables!$C$25,5,0))</f>
        <v>0</v>
      </c>
      <c r="AI14" s="390" t="s">
        <v>41</v>
      </c>
      <c r="AJ14" s="389">
        <f>IF(AI14=Desplegables!$C$29,5,IF(AI14=Desplegables!$C$28,10,0))</f>
        <v>5</v>
      </c>
      <c r="AK14" s="390" t="s">
        <v>4</v>
      </c>
      <c r="AL14" s="389">
        <f t="shared" si="4"/>
        <v>5</v>
      </c>
      <c r="AM14" s="391">
        <f t="shared" si="5"/>
        <v>80</v>
      </c>
      <c r="AN14" s="388" t="str">
        <f t="shared" si="6"/>
        <v>MODERADO</v>
      </c>
      <c r="AO14" s="390" t="s">
        <v>4</v>
      </c>
      <c r="AP14" s="387" t="s">
        <v>800</v>
      </c>
      <c r="AQ14" s="349" t="s">
        <v>42</v>
      </c>
      <c r="AR14" s="363" t="str">
        <f>IF(AQ14=Desplegables!$G$9,"FUERTE",IF(AQ14=Desplegables!$G$10,"MODERADO","DEBIL"))</f>
        <v>FUERTE</v>
      </c>
      <c r="AS14" s="349" t="s">
        <v>4</v>
      </c>
      <c r="AT14" s="363" t="str">
        <f t="shared" si="7"/>
        <v>MODERADO</v>
      </c>
      <c r="AU14" s="363" t="s">
        <v>797</v>
      </c>
      <c r="AV14" s="388" t="str">
        <f t="shared" si="8"/>
        <v>MODERADO</v>
      </c>
      <c r="AW14" s="388">
        <f t="shared" si="9"/>
        <v>5</v>
      </c>
      <c r="AX14" s="385" t="str">
        <f t="shared" si="10"/>
        <v>MODERADO</v>
      </c>
      <c r="AY14" s="388">
        <f t="shared" si="11"/>
        <v>5</v>
      </c>
      <c r="AZ14" s="388">
        <f t="shared" si="12"/>
        <v>25</v>
      </c>
      <c r="BA14" s="388" t="str">
        <f t="shared" si="13"/>
        <v>MODERADO</v>
      </c>
      <c r="BB14" s="306">
        <f t="shared" si="0"/>
        <v>50</v>
      </c>
      <c r="BC14" s="306"/>
      <c r="BD14" s="456"/>
    </row>
    <row r="15" spans="1:60" ht="61.5" customHeight="1" x14ac:dyDescent="0.45">
      <c r="A15" s="208"/>
      <c r="B15" s="230">
        <v>2124</v>
      </c>
      <c r="C15" s="231">
        <v>42461</v>
      </c>
      <c r="D15" s="232" t="s">
        <v>117</v>
      </c>
      <c r="E15" s="233" t="s">
        <v>392</v>
      </c>
      <c r="F15" s="232" t="s">
        <v>115</v>
      </c>
      <c r="G15" s="234" t="s">
        <v>116</v>
      </c>
      <c r="H15" s="392">
        <v>5636</v>
      </c>
      <c r="I15" s="393" t="s">
        <v>803</v>
      </c>
      <c r="J15" s="393" t="s">
        <v>200</v>
      </c>
      <c r="K15" s="392" t="s">
        <v>191</v>
      </c>
      <c r="L15" s="392" t="s">
        <v>201</v>
      </c>
      <c r="M15" s="319" t="s">
        <v>194</v>
      </c>
      <c r="N15" s="394" t="s">
        <v>184</v>
      </c>
      <c r="O15" s="394" t="s">
        <v>185</v>
      </c>
      <c r="P15" s="394" t="s">
        <v>186</v>
      </c>
      <c r="Q15" s="394" t="s">
        <v>187</v>
      </c>
      <c r="R15" s="394" t="s">
        <v>188</v>
      </c>
      <c r="S15" s="392">
        <v>40</v>
      </c>
      <c r="T15" s="395">
        <v>45077</v>
      </c>
      <c r="U15" s="385" t="s">
        <v>10</v>
      </c>
      <c r="V15" s="388">
        <f t="shared" si="2"/>
        <v>0</v>
      </c>
      <c r="W15" s="349" t="s">
        <v>38</v>
      </c>
      <c r="X15" s="396">
        <f t="shared" si="3"/>
        <v>10</v>
      </c>
      <c r="Y15" s="397" t="s">
        <v>39</v>
      </c>
      <c r="Z15" s="396">
        <f>IF(Y15=Desplegables!$C$13,5,0)</f>
        <v>5</v>
      </c>
      <c r="AA15" s="397" t="s">
        <v>40</v>
      </c>
      <c r="AB15" s="396">
        <f>IF(AA15=Desplegables!$C$15,10,0)</f>
        <v>10</v>
      </c>
      <c r="AC15" s="397" t="s">
        <v>37</v>
      </c>
      <c r="AD15" s="389">
        <f>+IF(AC15=Desplegables!$C$17,Desplegables!$D$17,IF(AC15=Desplegables!$C$18,Desplegables!$D$18,IF(AC15=Desplegables!$C$19,Desplegables!$D$19,0)))</f>
        <v>25</v>
      </c>
      <c r="AE15" s="390" t="s">
        <v>64</v>
      </c>
      <c r="AF15" s="389">
        <f>+IF(AE15=Desplegables!$C$21,Desplegables!$D$21,IF(AE15=Desplegables!$C$22,Desplegables!$D$22,IF(AE15=Desplegables!$C$23,Desplegables!$D$23,0)))</f>
        <v>25</v>
      </c>
      <c r="AG15" s="390" t="s">
        <v>57</v>
      </c>
      <c r="AH15" s="389">
        <f>IF(AG15=Desplegables!$C$26,2.5,IF(AG15=Desplegables!$C$25,5,0))</f>
        <v>0</v>
      </c>
      <c r="AI15" s="390" t="s">
        <v>59</v>
      </c>
      <c r="AJ15" s="389">
        <f>IF(AI15=Desplegables!$C$29,5,IF(AI15=Desplegables!$C$28,10,0))</f>
        <v>0</v>
      </c>
      <c r="AK15" s="390" t="s">
        <v>10</v>
      </c>
      <c r="AL15" s="389">
        <f t="shared" si="4"/>
        <v>0</v>
      </c>
      <c r="AM15" s="391">
        <f t="shared" si="5"/>
        <v>75</v>
      </c>
      <c r="AN15" s="388" t="str">
        <f t="shared" si="6"/>
        <v>MODERADO</v>
      </c>
      <c r="AO15" s="390" t="s">
        <v>4</v>
      </c>
      <c r="AP15" s="387" t="s">
        <v>845</v>
      </c>
      <c r="AQ15" s="349" t="s">
        <v>51</v>
      </c>
      <c r="AR15" s="363" t="str">
        <f>IF(AQ15=Desplegables!$G$9,"FUERTE",IF(AQ15=Desplegables!$G$10,"MODERADO","DEBIL"))</f>
        <v>DEBIL</v>
      </c>
      <c r="AS15" s="349" t="s">
        <v>10</v>
      </c>
      <c r="AT15" s="363" t="str">
        <f t="shared" si="7"/>
        <v>DEBIL</v>
      </c>
      <c r="AU15" s="387" t="s">
        <v>846</v>
      </c>
      <c r="AV15" s="388" t="str">
        <f t="shared" si="8"/>
        <v>MODERADO</v>
      </c>
      <c r="AW15" s="388">
        <f t="shared" si="9"/>
        <v>5</v>
      </c>
      <c r="AX15" s="385" t="str">
        <f t="shared" si="10"/>
        <v>DEBIL</v>
      </c>
      <c r="AY15" s="388">
        <f t="shared" si="11"/>
        <v>1</v>
      </c>
      <c r="AZ15" s="388">
        <f t="shared" si="12"/>
        <v>5</v>
      </c>
      <c r="BA15" s="388" t="s">
        <v>828</v>
      </c>
      <c r="BB15" s="306">
        <f t="shared" ref="BB15:BB17" si="14">IF(BA15="FUERTE",100,IF(BA15="MODERADO",50,0))</f>
        <v>0</v>
      </c>
      <c r="BC15" s="306">
        <f>AVERAGE(BB15:BB18)</f>
        <v>25</v>
      </c>
      <c r="BD15" s="454" t="str">
        <f>IF(BC15=100,"FUERTE",IF(BC15&gt;=50,"MODERADO","DEBIL"))</f>
        <v>DEBIL</v>
      </c>
    </row>
    <row r="16" spans="1:60" ht="48.75" customHeight="1" x14ac:dyDescent="0.45">
      <c r="A16" s="208"/>
      <c r="B16" s="230">
        <v>2124</v>
      </c>
      <c r="C16" s="231">
        <v>42461</v>
      </c>
      <c r="D16" s="232" t="s">
        <v>117</v>
      </c>
      <c r="E16" s="233" t="s">
        <v>392</v>
      </c>
      <c r="F16" s="232" t="s">
        <v>115</v>
      </c>
      <c r="G16" s="234" t="s">
        <v>116</v>
      </c>
      <c r="H16" s="392">
        <v>5637</v>
      </c>
      <c r="I16" s="393" t="s">
        <v>202</v>
      </c>
      <c r="J16" s="393" t="s">
        <v>203</v>
      </c>
      <c r="K16" s="392" t="s">
        <v>204</v>
      </c>
      <c r="L16" s="392" t="s">
        <v>201</v>
      </c>
      <c r="M16" s="319" t="s">
        <v>205</v>
      </c>
      <c r="N16" s="394" t="s">
        <v>184</v>
      </c>
      <c r="O16" s="394" t="s">
        <v>185</v>
      </c>
      <c r="P16" s="394" t="s">
        <v>186</v>
      </c>
      <c r="Q16" s="394" t="s">
        <v>187</v>
      </c>
      <c r="R16" s="394" t="s">
        <v>188</v>
      </c>
      <c r="S16" s="392">
        <v>40</v>
      </c>
      <c r="T16" s="395">
        <v>45077</v>
      </c>
      <c r="U16" s="385" t="s">
        <v>4</v>
      </c>
      <c r="V16" s="388">
        <f t="shared" si="2"/>
        <v>5</v>
      </c>
      <c r="W16" s="349" t="s">
        <v>38</v>
      </c>
      <c r="X16" s="396">
        <f t="shared" si="3"/>
        <v>10</v>
      </c>
      <c r="Y16" s="397" t="s">
        <v>52</v>
      </c>
      <c r="Z16" s="396">
        <f>IF(Y16=Desplegables!$C$13,5,0)</f>
        <v>0</v>
      </c>
      <c r="AA16" s="397" t="s">
        <v>40</v>
      </c>
      <c r="AB16" s="396">
        <f>IF(AA16=Desplegables!$C$15,10,0)</f>
        <v>10</v>
      </c>
      <c r="AC16" s="397" t="s">
        <v>62</v>
      </c>
      <c r="AD16" s="389">
        <f>+IF(AC16=Desplegables!$C$17,Desplegables!$D$17,IF(AC16=Desplegables!$C$18,Desplegables!$D$18,IF(AC16=Desplegables!$C$19,Desplegables!$D$19,0)))</f>
        <v>10</v>
      </c>
      <c r="AE16" s="390" t="s">
        <v>45</v>
      </c>
      <c r="AF16" s="389">
        <f>+IF(AE16=Desplegables!$C$21,Desplegables!$D$21,IF(AE16=Desplegables!$C$22,Desplegables!$D$22,IF(AE16=Desplegables!$C$23,Desplegables!$D$23,0)))</f>
        <v>10</v>
      </c>
      <c r="AG16" s="390" t="s">
        <v>57</v>
      </c>
      <c r="AH16" s="389">
        <f>IF(AG16=Desplegables!$C$26,2.5,IF(AG16=Desplegables!$C$25,5,0))</f>
        <v>0</v>
      </c>
      <c r="AI16" s="390" t="s">
        <v>59</v>
      </c>
      <c r="AJ16" s="389">
        <f>IF(AI16=Desplegables!$C$29,5,IF(AI16=Desplegables!$C$28,10,0))</f>
        <v>0</v>
      </c>
      <c r="AK16" s="390" t="s">
        <v>4</v>
      </c>
      <c r="AL16" s="389">
        <f t="shared" si="4"/>
        <v>5</v>
      </c>
      <c r="AM16" s="391">
        <f t="shared" si="5"/>
        <v>50</v>
      </c>
      <c r="AN16" s="388" t="str">
        <f t="shared" si="6"/>
        <v>DEBIL</v>
      </c>
      <c r="AO16" s="390" t="s">
        <v>4</v>
      </c>
      <c r="AP16" s="385" t="s">
        <v>847</v>
      </c>
      <c r="AQ16" s="349" t="s">
        <v>51</v>
      </c>
      <c r="AR16" s="363" t="str">
        <f>IF(AQ16=Desplegables!$G$9,"FUERTE",IF(AQ16=Desplegables!$G$10,"MODERADO","DEBIL"))</f>
        <v>DEBIL</v>
      </c>
      <c r="AS16" s="349" t="s">
        <v>10</v>
      </c>
      <c r="AT16" s="363" t="str">
        <f t="shared" si="7"/>
        <v>DEBIL</v>
      </c>
      <c r="AU16" s="387" t="s">
        <v>848</v>
      </c>
      <c r="AV16" s="388" t="str">
        <f t="shared" si="8"/>
        <v>DEBIL</v>
      </c>
      <c r="AW16" s="388">
        <f t="shared" si="9"/>
        <v>1</v>
      </c>
      <c r="AX16" s="385" t="str">
        <f t="shared" si="10"/>
        <v>DEBIL</v>
      </c>
      <c r="AY16" s="388">
        <f t="shared" si="11"/>
        <v>1</v>
      </c>
      <c r="AZ16" s="388">
        <f t="shared" si="12"/>
        <v>1</v>
      </c>
      <c r="BA16" s="388" t="s">
        <v>828</v>
      </c>
      <c r="BB16" s="306">
        <f t="shared" si="14"/>
        <v>0</v>
      </c>
      <c r="BC16" s="306"/>
      <c r="BD16" s="455"/>
    </row>
    <row r="17" spans="1:56" ht="51.75" customHeight="1" x14ac:dyDescent="0.45">
      <c r="A17" s="208"/>
      <c r="B17" s="230">
        <v>2124</v>
      </c>
      <c r="C17" s="231">
        <v>42461</v>
      </c>
      <c r="D17" s="232" t="s">
        <v>117</v>
      </c>
      <c r="E17" s="233" t="s">
        <v>392</v>
      </c>
      <c r="F17" s="232" t="s">
        <v>115</v>
      </c>
      <c r="G17" s="234" t="s">
        <v>116</v>
      </c>
      <c r="H17" s="392">
        <v>5638</v>
      </c>
      <c r="I17" s="393" t="s">
        <v>206</v>
      </c>
      <c r="J17" s="393" t="s">
        <v>207</v>
      </c>
      <c r="K17" s="392" t="s">
        <v>191</v>
      </c>
      <c r="L17" s="392" t="s">
        <v>201</v>
      </c>
      <c r="M17" s="319" t="s">
        <v>194</v>
      </c>
      <c r="N17" s="394" t="s">
        <v>184</v>
      </c>
      <c r="O17" s="394" t="s">
        <v>185</v>
      </c>
      <c r="P17" s="394" t="s">
        <v>186</v>
      </c>
      <c r="Q17" s="394" t="s">
        <v>187</v>
      </c>
      <c r="R17" s="394" t="s">
        <v>188</v>
      </c>
      <c r="S17" s="392">
        <v>40</v>
      </c>
      <c r="T17" s="395">
        <v>45077</v>
      </c>
      <c r="U17" s="385" t="s">
        <v>4</v>
      </c>
      <c r="V17" s="388">
        <f t="shared" si="2"/>
        <v>5</v>
      </c>
      <c r="W17" s="349" t="s">
        <v>38</v>
      </c>
      <c r="X17" s="396">
        <f t="shared" si="3"/>
        <v>10</v>
      </c>
      <c r="Y17" s="397" t="s">
        <v>39</v>
      </c>
      <c r="Z17" s="396">
        <f>IF(Y17=Desplegables!$C$13,5,0)</f>
        <v>5</v>
      </c>
      <c r="AA17" s="397" t="s">
        <v>40</v>
      </c>
      <c r="AB17" s="396">
        <f>IF(AA17=Desplegables!$C$15,10,0)</f>
        <v>10</v>
      </c>
      <c r="AC17" s="397" t="s">
        <v>37</v>
      </c>
      <c r="AD17" s="389">
        <f>+IF(AC17=Desplegables!$C$17,Desplegables!$D$17,IF(AC17=Desplegables!$C$18,Desplegables!$D$18,IF(AC17=Desplegables!$C$19,Desplegables!$D$19,0)))</f>
        <v>25</v>
      </c>
      <c r="AE17" s="390" t="s">
        <v>63</v>
      </c>
      <c r="AF17" s="389">
        <f>+IF(AE17=Desplegables!$C$21,Desplegables!$D$21,IF(AE17=Desplegables!$C$22,Desplegables!$D$22,IF(AE17=Desplegables!$C$23,Desplegables!$D$23,0)))</f>
        <v>15</v>
      </c>
      <c r="AG17" s="390" t="s">
        <v>55</v>
      </c>
      <c r="AH17" s="389">
        <f>IF(AG17=Desplegables!$C$26,2.5,IF(AG17=Desplegables!$C$25,5,0))</f>
        <v>5</v>
      </c>
      <c r="AI17" s="390" t="s">
        <v>58</v>
      </c>
      <c r="AJ17" s="389">
        <f>IF(AI17=Desplegables!$C$29,5,IF(AI17=Desplegables!$C$28,10,0))</f>
        <v>10</v>
      </c>
      <c r="AK17" s="390" t="s">
        <v>4</v>
      </c>
      <c r="AL17" s="389">
        <f t="shared" si="4"/>
        <v>5</v>
      </c>
      <c r="AM17" s="391">
        <f t="shared" si="5"/>
        <v>90</v>
      </c>
      <c r="AN17" s="388" t="str">
        <f t="shared" si="6"/>
        <v>FUERTE</v>
      </c>
      <c r="AO17" s="390" t="s">
        <v>4</v>
      </c>
      <c r="AP17" s="387" t="s">
        <v>709</v>
      </c>
      <c r="AQ17" s="349" t="s">
        <v>42</v>
      </c>
      <c r="AR17" s="363" t="str">
        <f>IF(AQ17=Desplegables!$G$9,"FUERTE",IF(AQ17=Desplegables!$G$10,"MODERADO","DEBIL"))</f>
        <v>FUERTE</v>
      </c>
      <c r="AS17" s="349" t="s">
        <v>10</v>
      </c>
      <c r="AT17" s="363" t="str">
        <f t="shared" si="7"/>
        <v>FUERTE</v>
      </c>
      <c r="AU17" s="363" t="s">
        <v>713</v>
      </c>
      <c r="AV17" s="388" t="str">
        <f t="shared" si="8"/>
        <v>FUERTE</v>
      </c>
      <c r="AW17" s="388">
        <f t="shared" si="9"/>
        <v>10</v>
      </c>
      <c r="AX17" s="385" t="str">
        <f t="shared" si="10"/>
        <v>FUERTE</v>
      </c>
      <c r="AY17" s="388">
        <f t="shared" si="11"/>
        <v>10</v>
      </c>
      <c r="AZ17" s="388">
        <f t="shared" si="12"/>
        <v>100</v>
      </c>
      <c r="BA17" s="388" t="str">
        <f t="shared" si="13"/>
        <v>FUERTE</v>
      </c>
      <c r="BB17" s="306">
        <f t="shared" si="14"/>
        <v>100</v>
      </c>
      <c r="BC17" s="306"/>
      <c r="BD17" s="455"/>
    </row>
    <row r="18" spans="1:56" ht="69" customHeight="1" x14ac:dyDescent="0.45">
      <c r="A18" s="208"/>
      <c r="B18" s="230">
        <v>2124</v>
      </c>
      <c r="C18" s="231">
        <v>42461</v>
      </c>
      <c r="D18" s="232" t="s">
        <v>117</v>
      </c>
      <c r="E18" s="233" t="s">
        <v>392</v>
      </c>
      <c r="F18" s="232" t="s">
        <v>115</v>
      </c>
      <c r="G18" s="234" t="s">
        <v>116</v>
      </c>
      <c r="H18" s="392">
        <v>6227</v>
      </c>
      <c r="I18" s="393" t="s">
        <v>208</v>
      </c>
      <c r="J18" s="393" t="s">
        <v>208</v>
      </c>
      <c r="K18" s="392" t="s">
        <v>204</v>
      </c>
      <c r="L18" s="392" t="s">
        <v>182</v>
      </c>
      <c r="M18" s="319" t="s">
        <v>194</v>
      </c>
      <c r="N18" s="394" t="s">
        <v>184</v>
      </c>
      <c r="O18" s="394" t="s">
        <v>185</v>
      </c>
      <c r="P18" s="394" t="s">
        <v>186</v>
      </c>
      <c r="Q18" s="394" t="s">
        <v>187</v>
      </c>
      <c r="R18" s="394" t="s">
        <v>188</v>
      </c>
      <c r="S18" s="392">
        <v>40</v>
      </c>
      <c r="T18" s="395">
        <v>45077</v>
      </c>
      <c r="U18" s="385" t="s">
        <v>4</v>
      </c>
      <c r="V18" s="388">
        <f t="shared" si="2"/>
        <v>5</v>
      </c>
      <c r="W18" s="349" t="s">
        <v>38</v>
      </c>
      <c r="X18" s="396">
        <f t="shared" si="3"/>
        <v>10</v>
      </c>
      <c r="Y18" s="397" t="s">
        <v>39</v>
      </c>
      <c r="Z18" s="396">
        <f>IF(Y18=Desplegables!$C$13,5,0)</f>
        <v>5</v>
      </c>
      <c r="AA18" s="397" t="s">
        <v>40</v>
      </c>
      <c r="AB18" s="396">
        <f>IF(AA18=Desplegables!$C$15,10,0)</f>
        <v>10</v>
      </c>
      <c r="AC18" s="397" t="s">
        <v>62</v>
      </c>
      <c r="AD18" s="389">
        <f>+IF(AC18=Desplegables!$C$17,Desplegables!$D$17,IF(AC18=Desplegables!$C$18,Desplegables!$D$18,IF(AC18=Desplegables!$C$19,Desplegables!$D$19,0)))</f>
        <v>10</v>
      </c>
      <c r="AE18" s="390" t="s">
        <v>45</v>
      </c>
      <c r="AF18" s="389">
        <f>+IF(AE18=Desplegables!$C$21,Desplegables!$D$21,IF(AE18=Desplegables!$C$22,Desplegables!$D$22,IF(AE18=Desplegables!$C$23,Desplegables!$D$23,0)))</f>
        <v>10</v>
      </c>
      <c r="AG18" s="390" t="s">
        <v>57</v>
      </c>
      <c r="AH18" s="389">
        <f>IF(AG18=Desplegables!$C$26,2.5,IF(AG18=Desplegables!$C$25,5,0))</f>
        <v>0</v>
      </c>
      <c r="AI18" s="390" t="s">
        <v>58</v>
      </c>
      <c r="AJ18" s="389">
        <f>IF(AI18=Desplegables!$C$29,5,IF(AI18=Desplegables!$C$28,10,0))</f>
        <v>10</v>
      </c>
      <c r="AK18" s="390" t="s">
        <v>10</v>
      </c>
      <c r="AL18" s="389">
        <f t="shared" si="4"/>
        <v>0</v>
      </c>
      <c r="AM18" s="391">
        <f t="shared" si="5"/>
        <v>60</v>
      </c>
      <c r="AN18" s="388" t="str">
        <f t="shared" si="6"/>
        <v>DEBIL</v>
      </c>
      <c r="AO18" s="390" t="s">
        <v>10</v>
      </c>
      <c r="AP18" s="385" t="s">
        <v>849</v>
      </c>
      <c r="AQ18" s="349" t="s">
        <v>42</v>
      </c>
      <c r="AR18" s="363" t="str">
        <f>IF(AQ18=Desplegables!$G$9,"FUERTE",IF(AQ18=Desplegables!$G$10,"MODERADO","DEBIL"))</f>
        <v>FUERTE</v>
      </c>
      <c r="AS18" s="349" t="s">
        <v>10</v>
      </c>
      <c r="AT18" s="363" t="str">
        <f t="shared" si="7"/>
        <v>FUERTE</v>
      </c>
      <c r="AU18" s="363" t="s">
        <v>714</v>
      </c>
      <c r="AV18" s="388" t="str">
        <f t="shared" si="8"/>
        <v>DEBIL</v>
      </c>
      <c r="AW18" s="388">
        <f t="shared" si="9"/>
        <v>1</v>
      </c>
      <c r="AX18" s="385" t="str">
        <f t="shared" si="10"/>
        <v>FUERTE</v>
      </c>
      <c r="AY18" s="388">
        <f t="shared" si="11"/>
        <v>10</v>
      </c>
      <c r="AZ18" s="388">
        <f t="shared" si="12"/>
        <v>10</v>
      </c>
      <c r="BA18" s="388" t="str">
        <f>IF(AZ18=100,"FUERTE",IF(AZ18=25,"MODERADO","DEBIL"))</f>
        <v>DEBIL</v>
      </c>
      <c r="BB18" s="306">
        <f t="shared" ref="BB18:BB71" si="15">IF(BA18="FUERTE",100,IF(BA18="MODERADO",50,0))</f>
        <v>0</v>
      </c>
      <c r="BC18" s="7"/>
      <c r="BD18" s="456"/>
    </row>
    <row r="19" spans="1:56" ht="45" customHeight="1" x14ac:dyDescent="0.45">
      <c r="A19" s="208"/>
      <c r="B19" s="235">
        <v>2127</v>
      </c>
      <c r="C19" s="236">
        <v>44649</v>
      </c>
      <c r="D19" s="237" t="s">
        <v>118</v>
      </c>
      <c r="E19" s="238" t="s">
        <v>392</v>
      </c>
      <c r="F19" s="237" t="s">
        <v>119</v>
      </c>
      <c r="G19" s="239" t="s">
        <v>120</v>
      </c>
      <c r="H19" s="392">
        <v>5646</v>
      </c>
      <c r="I19" s="393" t="s">
        <v>209</v>
      </c>
      <c r="J19" s="393" t="s">
        <v>209</v>
      </c>
      <c r="K19" s="392" t="s">
        <v>181</v>
      </c>
      <c r="L19" s="392" t="s">
        <v>182</v>
      </c>
      <c r="M19" s="319" t="s">
        <v>210</v>
      </c>
      <c r="N19" s="394" t="s">
        <v>184</v>
      </c>
      <c r="O19" s="394" t="s">
        <v>185</v>
      </c>
      <c r="P19" s="394" t="s">
        <v>211</v>
      </c>
      <c r="Q19" s="394" t="s">
        <v>187</v>
      </c>
      <c r="R19" s="394" t="s">
        <v>212</v>
      </c>
      <c r="S19" s="392">
        <v>40</v>
      </c>
      <c r="T19" s="395">
        <v>45077</v>
      </c>
      <c r="U19" s="385" t="s">
        <v>4</v>
      </c>
      <c r="V19" s="388">
        <f t="shared" si="2"/>
        <v>5</v>
      </c>
      <c r="W19" s="349" t="s">
        <v>38</v>
      </c>
      <c r="X19" s="396">
        <f t="shared" si="3"/>
        <v>10</v>
      </c>
      <c r="Y19" s="397" t="s">
        <v>39</v>
      </c>
      <c r="Z19" s="396">
        <f>IF(Y19=Desplegables!$C$13,5,0)</f>
        <v>5</v>
      </c>
      <c r="AA19" s="397" t="s">
        <v>40</v>
      </c>
      <c r="AB19" s="396">
        <f>IF(AA19=Desplegables!$C$15,10,0)</f>
        <v>10</v>
      </c>
      <c r="AC19" s="397" t="s">
        <v>37</v>
      </c>
      <c r="AD19" s="389">
        <f>+IF(AC19=Desplegables!$C$17,Desplegables!$D$17,IF(AC19=Desplegables!$C$18,Desplegables!$D$18,IF(AC19=Desplegables!$C$19,Desplegables!$D$19,0)))</f>
        <v>25</v>
      </c>
      <c r="AE19" s="390" t="s">
        <v>63</v>
      </c>
      <c r="AF19" s="389">
        <f>+IF(AE19=Desplegables!$C$21,Desplegables!$D$21,IF(AE19=Desplegables!$C$22,Desplegables!$D$22,IF(AE19=Desplegables!$C$23,Desplegables!$D$23,0)))</f>
        <v>15</v>
      </c>
      <c r="AG19" s="390" t="s">
        <v>56</v>
      </c>
      <c r="AH19" s="389">
        <f>IF(AG19=Desplegables!$C$26,2.5,IF(AG19=Desplegables!$C$25,5,0))</f>
        <v>2.5</v>
      </c>
      <c r="AI19" s="390" t="s">
        <v>58</v>
      </c>
      <c r="AJ19" s="389">
        <f>IF(AI19=Desplegables!$C$29,5,IF(AI19=Desplegables!$C$28,10,0))</f>
        <v>10</v>
      </c>
      <c r="AK19" s="390" t="s">
        <v>10</v>
      </c>
      <c r="AL19" s="389">
        <f t="shared" si="4"/>
        <v>0</v>
      </c>
      <c r="AM19" s="391">
        <f t="shared" si="5"/>
        <v>82.5</v>
      </c>
      <c r="AN19" s="388" t="str">
        <f t="shared" si="6"/>
        <v>MODERADO</v>
      </c>
      <c r="AO19" s="390" t="s">
        <v>10</v>
      </c>
      <c r="AP19" s="385" t="s">
        <v>737</v>
      </c>
      <c r="AQ19" s="349" t="s">
        <v>42</v>
      </c>
      <c r="AR19" s="363" t="str">
        <f>IF(AQ19=Desplegables!$G$9,"FUERTE",IF(AQ19=Desplegables!$G$10,"MODERADO","DEBIL"))</f>
        <v>FUERTE</v>
      </c>
      <c r="AS19" s="349" t="s">
        <v>10</v>
      </c>
      <c r="AT19" s="363" t="str">
        <f t="shared" si="7"/>
        <v>FUERTE</v>
      </c>
      <c r="AU19" s="349" t="s">
        <v>736</v>
      </c>
      <c r="AV19" s="388" t="str">
        <f t="shared" si="8"/>
        <v>MODERADO</v>
      </c>
      <c r="AW19" s="388">
        <f t="shared" si="9"/>
        <v>5</v>
      </c>
      <c r="AX19" s="385" t="str">
        <f t="shared" si="10"/>
        <v>FUERTE</v>
      </c>
      <c r="AY19" s="388">
        <f t="shared" si="11"/>
        <v>10</v>
      </c>
      <c r="AZ19" s="388">
        <f t="shared" si="12"/>
        <v>50</v>
      </c>
      <c r="BA19" s="388" t="str">
        <f t="shared" si="13"/>
        <v>MODERADO</v>
      </c>
      <c r="BB19" s="306">
        <f t="shared" ref="BB19:BB20" si="16">IF(BA19="FUERTE",100,IF(BA19="MODERADO",50,0))</f>
        <v>50</v>
      </c>
      <c r="BC19" s="306">
        <f>AVERAGE(BB19:BB20)</f>
        <v>75</v>
      </c>
      <c r="BD19" s="457" t="str">
        <f t="shared" ref="BD19" si="17">IF(BC19=100,"FUERTE",IF(BC19&gt;=50,"MODERADO","DEBIL"))</f>
        <v>MODERADO</v>
      </c>
    </row>
    <row r="20" spans="1:56" ht="34.5" customHeight="1" x14ac:dyDescent="0.45">
      <c r="A20" s="208"/>
      <c r="B20" s="235">
        <v>2127</v>
      </c>
      <c r="C20" s="236">
        <v>44649</v>
      </c>
      <c r="D20" s="237" t="s">
        <v>118</v>
      </c>
      <c r="E20" s="238" t="s">
        <v>392</v>
      </c>
      <c r="F20" s="237" t="s">
        <v>119</v>
      </c>
      <c r="G20" s="239" t="s">
        <v>120</v>
      </c>
      <c r="H20" s="392">
        <v>5647</v>
      </c>
      <c r="I20" s="393" t="s">
        <v>213</v>
      </c>
      <c r="J20" s="393" t="s">
        <v>214</v>
      </c>
      <c r="K20" s="392" t="s">
        <v>181</v>
      </c>
      <c r="L20" s="392" t="s">
        <v>182</v>
      </c>
      <c r="M20" s="319" t="s">
        <v>210</v>
      </c>
      <c r="N20" s="394" t="s">
        <v>184</v>
      </c>
      <c r="O20" s="394" t="s">
        <v>185</v>
      </c>
      <c r="P20" s="394" t="s">
        <v>186</v>
      </c>
      <c r="Q20" s="394" t="s">
        <v>187</v>
      </c>
      <c r="R20" s="394" t="s">
        <v>188</v>
      </c>
      <c r="S20" s="392">
        <v>40</v>
      </c>
      <c r="T20" s="395">
        <v>45077</v>
      </c>
      <c r="U20" s="385" t="s">
        <v>4</v>
      </c>
      <c r="V20" s="388">
        <f t="shared" si="2"/>
        <v>5</v>
      </c>
      <c r="W20" s="349" t="s">
        <v>38</v>
      </c>
      <c r="X20" s="396">
        <f t="shared" si="3"/>
        <v>10</v>
      </c>
      <c r="Y20" s="397" t="s">
        <v>39</v>
      </c>
      <c r="Z20" s="396">
        <f>IF(Y20=Desplegables!$C$13,5,0)</f>
        <v>5</v>
      </c>
      <c r="AA20" s="397" t="s">
        <v>40</v>
      </c>
      <c r="AB20" s="396">
        <f>IF(AA20=Desplegables!$C$15,10,0)</f>
        <v>10</v>
      </c>
      <c r="AC20" s="397" t="s">
        <v>37</v>
      </c>
      <c r="AD20" s="389">
        <f>+IF(AC20=Desplegables!$C$17,Desplegables!$D$17,IF(AC20=Desplegables!$C$18,Desplegables!$D$18,IF(AC20=Desplegables!$C$19,Desplegables!$D$19,0)))</f>
        <v>25</v>
      </c>
      <c r="AE20" s="390" t="s">
        <v>63</v>
      </c>
      <c r="AF20" s="389">
        <f>+IF(AE20=Desplegables!$C$21,Desplegables!$D$21,IF(AE20=Desplegables!$C$22,Desplegables!$D$22,IF(AE20=Desplegables!$C$23,Desplegables!$D$23,0)))</f>
        <v>15</v>
      </c>
      <c r="AG20" s="390" t="s">
        <v>55</v>
      </c>
      <c r="AH20" s="389">
        <f>IF(AG20=Desplegables!$C$26,2.5,IF(AG20=Desplegables!$C$25,5,0))</f>
        <v>5</v>
      </c>
      <c r="AI20" s="390" t="s">
        <v>58</v>
      </c>
      <c r="AJ20" s="389">
        <f>IF(AI20=Desplegables!$C$29,5,IF(AI20=Desplegables!$C$28,10,0))</f>
        <v>10</v>
      </c>
      <c r="AK20" s="390" t="s">
        <v>4</v>
      </c>
      <c r="AL20" s="389">
        <f t="shared" si="4"/>
        <v>5</v>
      </c>
      <c r="AM20" s="391">
        <f t="shared" si="5"/>
        <v>90</v>
      </c>
      <c r="AN20" s="388" t="str">
        <f t="shared" si="6"/>
        <v>FUERTE</v>
      </c>
      <c r="AO20" s="390" t="s">
        <v>4</v>
      </c>
      <c r="AP20" s="385" t="s">
        <v>738</v>
      </c>
      <c r="AQ20" s="349" t="s">
        <v>42</v>
      </c>
      <c r="AR20" s="363" t="str">
        <f>IF(AQ20=Desplegables!$G$9,"FUERTE",IF(AQ20=Desplegables!$G$10,"MODERADO","DEBIL"))</f>
        <v>FUERTE</v>
      </c>
      <c r="AS20" s="349" t="s">
        <v>10</v>
      </c>
      <c r="AT20" s="363" t="str">
        <f t="shared" si="7"/>
        <v>FUERTE</v>
      </c>
      <c r="AU20" s="349" t="s">
        <v>736</v>
      </c>
      <c r="AV20" s="388" t="str">
        <f t="shared" si="8"/>
        <v>FUERTE</v>
      </c>
      <c r="AW20" s="388">
        <f t="shared" si="9"/>
        <v>10</v>
      </c>
      <c r="AX20" s="385" t="str">
        <f t="shared" si="10"/>
        <v>FUERTE</v>
      </c>
      <c r="AY20" s="388">
        <f t="shared" si="11"/>
        <v>10</v>
      </c>
      <c r="AZ20" s="388">
        <f t="shared" si="12"/>
        <v>100</v>
      </c>
      <c r="BA20" s="388" t="str">
        <f t="shared" si="13"/>
        <v>FUERTE</v>
      </c>
      <c r="BB20" s="306">
        <f t="shared" si="16"/>
        <v>100</v>
      </c>
      <c r="BC20" s="306"/>
      <c r="BD20" s="457"/>
    </row>
    <row r="21" spans="1:56" ht="47.25" customHeight="1" x14ac:dyDescent="0.45">
      <c r="A21" s="208"/>
      <c r="B21" s="240">
        <v>2132</v>
      </c>
      <c r="C21" s="241">
        <v>42597</v>
      </c>
      <c r="D21" s="242" t="s">
        <v>121</v>
      </c>
      <c r="E21" s="243" t="s">
        <v>392</v>
      </c>
      <c r="F21" s="242" t="s">
        <v>122</v>
      </c>
      <c r="G21" s="244" t="s">
        <v>123</v>
      </c>
      <c r="H21" s="392">
        <v>5664</v>
      </c>
      <c r="I21" s="393" t="s">
        <v>215</v>
      </c>
      <c r="J21" s="393" t="s">
        <v>216</v>
      </c>
      <c r="K21" s="392" t="s">
        <v>181</v>
      </c>
      <c r="L21" s="392" t="s">
        <v>182</v>
      </c>
      <c r="M21" s="319" t="s">
        <v>217</v>
      </c>
      <c r="N21" s="394" t="s">
        <v>184</v>
      </c>
      <c r="O21" s="394" t="s">
        <v>185</v>
      </c>
      <c r="P21" s="394" t="s">
        <v>186</v>
      </c>
      <c r="Q21" s="394" t="s">
        <v>187</v>
      </c>
      <c r="R21" s="394" t="s">
        <v>188</v>
      </c>
      <c r="S21" s="392">
        <v>40</v>
      </c>
      <c r="T21" s="395">
        <v>45077</v>
      </c>
      <c r="U21" s="385" t="s">
        <v>4</v>
      </c>
      <c r="V21" s="388">
        <f t="shared" si="2"/>
        <v>5</v>
      </c>
      <c r="W21" s="349" t="s">
        <v>38</v>
      </c>
      <c r="X21" s="396">
        <f t="shared" si="3"/>
        <v>10</v>
      </c>
      <c r="Y21" s="397" t="s">
        <v>39</v>
      </c>
      <c r="Z21" s="396">
        <f>IF(Y21=Desplegables!$C$13,5,0)</f>
        <v>5</v>
      </c>
      <c r="AA21" s="397" t="s">
        <v>53</v>
      </c>
      <c r="AB21" s="396">
        <f>IF(AA21=Desplegables!$C$15,10,0)</f>
        <v>0</v>
      </c>
      <c r="AC21" s="397" t="s">
        <v>37</v>
      </c>
      <c r="AD21" s="389">
        <f>+IF(AC21=Desplegables!$C$17,Desplegables!$D$17,IF(AC21=Desplegables!$C$18,Desplegables!$D$18,IF(AC21=Desplegables!$C$19,Desplegables!$D$19,0)))</f>
        <v>25</v>
      </c>
      <c r="AE21" s="390" t="s">
        <v>63</v>
      </c>
      <c r="AF21" s="389">
        <f>+IF(AE21=Desplegables!$C$21,Desplegables!$D$21,IF(AE21=Desplegables!$C$22,Desplegables!$D$22,IF(AE21=Desplegables!$C$23,Desplegables!$D$23,0)))</f>
        <v>15</v>
      </c>
      <c r="AG21" s="390" t="s">
        <v>56</v>
      </c>
      <c r="AH21" s="389">
        <f>IF(AG21=Desplegables!$C$26,2.5,IF(AG21=Desplegables!$C$25,5,0))</f>
        <v>2.5</v>
      </c>
      <c r="AI21" s="390" t="s">
        <v>41</v>
      </c>
      <c r="AJ21" s="389">
        <f>IF(AI21=Desplegables!$C$29,5,IF(AI21=Desplegables!$C$28,10,0))</f>
        <v>5</v>
      </c>
      <c r="AK21" s="390" t="s">
        <v>4</v>
      </c>
      <c r="AL21" s="389">
        <f t="shared" si="4"/>
        <v>5</v>
      </c>
      <c r="AM21" s="391">
        <f t="shared" si="5"/>
        <v>72.5</v>
      </c>
      <c r="AN21" s="388" t="str">
        <f t="shared" si="6"/>
        <v>DEBIL</v>
      </c>
      <c r="AO21" s="390" t="s">
        <v>4</v>
      </c>
      <c r="AP21" s="351" t="s">
        <v>719</v>
      </c>
      <c r="AQ21" s="349" t="s">
        <v>50</v>
      </c>
      <c r="AR21" s="363" t="str">
        <f>IF(AQ21=Desplegables!$G$9,"FUERTE",IF(AQ21=Desplegables!$G$10,"MODERADO","DEBIL"))</f>
        <v>MODERADO</v>
      </c>
      <c r="AS21" s="349" t="s">
        <v>10</v>
      </c>
      <c r="AT21" s="363" t="str">
        <f t="shared" si="7"/>
        <v>MODERADO</v>
      </c>
      <c r="AU21" s="353" t="s">
        <v>850</v>
      </c>
      <c r="AV21" s="388" t="str">
        <f t="shared" si="8"/>
        <v>DEBIL</v>
      </c>
      <c r="AW21" s="388">
        <f t="shared" si="9"/>
        <v>1</v>
      </c>
      <c r="AX21" s="385" t="str">
        <f t="shared" si="10"/>
        <v>MODERADO</v>
      </c>
      <c r="AY21" s="388">
        <f t="shared" si="11"/>
        <v>5</v>
      </c>
      <c r="AZ21" s="388">
        <f t="shared" si="12"/>
        <v>5</v>
      </c>
      <c r="BA21" s="388" t="str">
        <f>IF(AZ21=100,"FUERTE",IF(AZ21=25,"MODERADO","DEBIL"))</f>
        <v>DEBIL</v>
      </c>
      <c r="BB21" s="306">
        <f t="shared" ref="BB21:BB23" si="18">IF(BA21="FUERTE",100,IF(BA21="MODERADO",50,0))</f>
        <v>0</v>
      </c>
      <c r="BC21" s="306">
        <f>AVERAGE(BB21:BB22)</f>
        <v>0</v>
      </c>
      <c r="BD21" s="457" t="str">
        <f t="shared" ref="BD21" si="19">IF(BC21=100,"FUERTE",IF(BC21&gt;=50,"MODERADO","DEBIL"))</f>
        <v>DEBIL</v>
      </c>
    </row>
    <row r="22" spans="1:56" ht="41.25" customHeight="1" x14ac:dyDescent="0.45">
      <c r="A22" s="208"/>
      <c r="B22" s="240">
        <v>2132</v>
      </c>
      <c r="C22" s="241">
        <v>42597</v>
      </c>
      <c r="D22" s="242" t="s">
        <v>121</v>
      </c>
      <c r="E22" s="243" t="s">
        <v>392</v>
      </c>
      <c r="F22" s="242" t="s">
        <v>122</v>
      </c>
      <c r="G22" s="244" t="s">
        <v>123</v>
      </c>
      <c r="H22" s="392">
        <v>5665</v>
      </c>
      <c r="I22" s="393" t="s">
        <v>218</v>
      </c>
      <c r="J22" s="393" t="s">
        <v>219</v>
      </c>
      <c r="K22" s="392" t="s">
        <v>181</v>
      </c>
      <c r="L22" s="392" t="s">
        <v>182</v>
      </c>
      <c r="M22" s="319" t="s">
        <v>220</v>
      </c>
      <c r="N22" s="394" t="s">
        <v>184</v>
      </c>
      <c r="O22" s="394" t="s">
        <v>185</v>
      </c>
      <c r="P22" s="394" t="s">
        <v>186</v>
      </c>
      <c r="Q22" s="394" t="s">
        <v>187</v>
      </c>
      <c r="R22" s="394" t="s">
        <v>188</v>
      </c>
      <c r="S22" s="392">
        <v>40</v>
      </c>
      <c r="T22" s="395">
        <v>45077</v>
      </c>
      <c r="U22" s="385" t="s">
        <v>4</v>
      </c>
      <c r="V22" s="388">
        <f t="shared" si="2"/>
        <v>5</v>
      </c>
      <c r="W22" s="349" t="s">
        <v>38</v>
      </c>
      <c r="X22" s="396">
        <f t="shared" si="3"/>
        <v>10</v>
      </c>
      <c r="Y22" s="397" t="s">
        <v>39</v>
      </c>
      <c r="Z22" s="396">
        <f>IF(Y22=Desplegables!$C$13,5,0)</f>
        <v>5</v>
      </c>
      <c r="AA22" s="397" t="s">
        <v>53</v>
      </c>
      <c r="AB22" s="396">
        <f>IF(AA22=Desplegables!$C$15,10,0)</f>
        <v>0</v>
      </c>
      <c r="AC22" s="397" t="s">
        <v>54</v>
      </c>
      <c r="AD22" s="389">
        <f>+IF(AC22=Desplegables!$C$17,Desplegables!$D$17,IF(AC22=Desplegables!$C$18,Desplegables!$D$18,IF(AC22=Desplegables!$C$19,Desplegables!$D$19,0)))</f>
        <v>0</v>
      </c>
      <c r="AE22" s="390" t="s">
        <v>63</v>
      </c>
      <c r="AF22" s="389">
        <f>+IF(AE22=Desplegables!$C$21,Desplegables!$D$21,IF(AE22=Desplegables!$C$22,Desplegables!$D$22,IF(AE22=Desplegables!$C$23,Desplegables!$D$23,0)))</f>
        <v>15</v>
      </c>
      <c r="AG22" s="390" t="s">
        <v>56</v>
      </c>
      <c r="AH22" s="389">
        <f>IF(AG22=Desplegables!$C$26,2.5,IF(AG22=Desplegables!$C$25,5,0))</f>
        <v>2.5</v>
      </c>
      <c r="AI22" s="390" t="s">
        <v>41</v>
      </c>
      <c r="AJ22" s="389">
        <f>IF(AI22=Desplegables!$C$29,5,IF(AI22=Desplegables!$C$28,10,0))</f>
        <v>5</v>
      </c>
      <c r="AK22" s="390" t="s">
        <v>4</v>
      </c>
      <c r="AL22" s="389">
        <f t="shared" si="4"/>
        <v>5</v>
      </c>
      <c r="AM22" s="391">
        <f t="shared" si="5"/>
        <v>47.5</v>
      </c>
      <c r="AN22" s="388" t="str">
        <f t="shared" si="6"/>
        <v>DEBIL</v>
      </c>
      <c r="AO22" s="390" t="s">
        <v>4</v>
      </c>
      <c r="AP22" s="352" t="s">
        <v>804</v>
      </c>
      <c r="AQ22" s="349" t="s">
        <v>50</v>
      </c>
      <c r="AR22" s="363" t="str">
        <f>IF(AQ22=Desplegables!$G$9,"FUERTE",IF(AQ22=Desplegables!$G$10,"MODERADO","DEBIL"))</f>
        <v>MODERADO</v>
      </c>
      <c r="AS22" s="349" t="s">
        <v>10</v>
      </c>
      <c r="AT22" s="363" t="str">
        <f t="shared" si="7"/>
        <v>MODERADO</v>
      </c>
      <c r="AU22" s="399" t="s">
        <v>851</v>
      </c>
      <c r="AV22" s="388" t="str">
        <f t="shared" si="8"/>
        <v>DEBIL</v>
      </c>
      <c r="AW22" s="388">
        <f t="shared" si="9"/>
        <v>1</v>
      </c>
      <c r="AX22" s="385" t="str">
        <f t="shared" si="10"/>
        <v>MODERADO</v>
      </c>
      <c r="AY22" s="388">
        <f t="shared" si="11"/>
        <v>5</v>
      </c>
      <c r="AZ22" s="388">
        <f t="shared" si="12"/>
        <v>5</v>
      </c>
      <c r="BA22" s="388" t="str">
        <f>IF(AZ22=100,"FUERTE",IF(AZ22=25,"MODERADO","DEBIL"))</f>
        <v>DEBIL</v>
      </c>
      <c r="BB22" s="306">
        <f t="shared" si="18"/>
        <v>0</v>
      </c>
      <c r="BC22" s="306"/>
      <c r="BD22" s="457"/>
    </row>
    <row r="23" spans="1:56" ht="54" customHeight="1" x14ac:dyDescent="0.45">
      <c r="A23" s="208"/>
      <c r="B23" s="245">
        <v>2134</v>
      </c>
      <c r="C23" s="246">
        <v>42699</v>
      </c>
      <c r="D23" s="247" t="s">
        <v>124</v>
      </c>
      <c r="E23" s="248" t="s">
        <v>392</v>
      </c>
      <c r="F23" s="247" t="s">
        <v>125</v>
      </c>
      <c r="G23" s="249" t="s">
        <v>126</v>
      </c>
      <c r="H23" s="392">
        <v>5672</v>
      </c>
      <c r="I23" s="393" t="s">
        <v>783</v>
      </c>
      <c r="J23" s="393" t="s">
        <v>221</v>
      </c>
      <c r="K23" s="392" t="s">
        <v>181</v>
      </c>
      <c r="L23" s="392" t="s">
        <v>182</v>
      </c>
      <c r="M23" s="319" t="s">
        <v>222</v>
      </c>
      <c r="N23" s="394" t="s">
        <v>184</v>
      </c>
      <c r="O23" s="394" t="s">
        <v>185</v>
      </c>
      <c r="P23" s="394" t="s">
        <v>186</v>
      </c>
      <c r="Q23" s="394" t="s">
        <v>187</v>
      </c>
      <c r="R23" s="394" t="s">
        <v>188</v>
      </c>
      <c r="S23" s="392">
        <v>40</v>
      </c>
      <c r="T23" s="395">
        <v>45072</v>
      </c>
      <c r="U23" s="385" t="s">
        <v>4</v>
      </c>
      <c r="V23" s="388">
        <f t="shared" si="2"/>
        <v>5</v>
      </c>
      <c r="W23" s="349" t="s">
        <v>38</v>
      </c>
      <c r="X23" s="396">
        <f t="shared" si="3"/>
        <v>10</v>
      </c>
      <c r="Y23" s="397" t="s">
        <v>39</v>
      </c>
      <c r="Z23" s="396">
        <f>IF(Y23=Desplegables!$C$13,5,0)</f>
        <v>5</v>
      </c>
      <c r="AA23" s="397" t="s">
        <v>53</v>
      </c>
      <c r="AB23" s="396">
        <f>IF(AA23=Desplegables!$C$15,10,0)</f>
        <v>0</v>
      </c>
      <c r="AC23" s="397" t="s">
        <v>54</v>
      </c>
      <c r="AD23" s="389">
        <f>+IF(AC23=Desplegables!$C$17,Desplegables!$D$17,IF(AC23=Desplegables!$C$18,Desplegables!$D$18,IF(AC23=Desplegables!$C$19,Desplegables!$D$19,0)))</f>
        <v>0</v>
      </c>
      <c r="AE23" s="390" t="s">
        <v>63</v>
      </c>
      <c r="AF23" s="389">
        <f>+IF(AE23=Desplegables!$C$21,Desplegables!$D$21,IF(AE23=Desplegables!$C$22,Desplegables!$D$22,IF(AE23=Desplegables!$C$23,Desplegables!$D$23,0)))</f>
        <v>15</v>
      </c>
      <c r="AG23" s="390" t="s">
        <v>56</v>
      </c>
      <c r="AH23" s="389">
        <f>IF(AG23=Desplegables!$C$26,2.5,IF(AG23=Desplegables!$C$25,5,0))</f>
        <v>2.5</v>
      </c>
      <c r="AI23" s="390" t="s">
        <v>59</v>
      </c>
      <c r="AJ23" s="389">
        <f>IF(AI23=Desplegables!$C$29,5,IF(AI23=Desplegables!$C$28,10,0))</f>
        <v>0</v>
      </c>
      <c r="AK23" s="390" t="s">
        <v>10</v>
      </c>
      <c r="AL23" s="389">
        <f t="shared" si="4"/>
        <v>0</v>
      </c>
      <c r="AM23" s="391">
        <f t="shared" si="5"/>
        <v>37.5</v>
      </c>
      <c r="AN23" s="388" t="str">
        <f t="shared" si="6"/>
        <v>DEBIL</v>
      </c>
      <c r="AO23" s="390" t="s">
        <v>10</v>
      </c>
      <c r="AP23" s="385" t="s">
        <v>791</v>
      </c>
      <c r="AQ23" s="349" t="s">
        <v>51</v>
      </c>
      <c r="AR23" s="363" t="str">
        <f>IF(AQ23=Desplegables!$G$9,"FUERTE",IF(AQ23=Desplegables!$G$10,"MODERADO","DEBIL"))</f>
        <v>DEBIL</v>
      </c>
      <c r="AS23" s="349" t="s">
        <v>4</v>
      </c>
      <c r="AT23" s="363" t="str">
        <f t="shared" si="7"/>
        <v>DEBIL</v>
      </c>
      <c r="AU23" s="349" t="s">
        <v>792</v>
      </c>
      <c r="AV23" s="388" t="str">
        <f t="shared" si="8"/>
        <v>DEBIL</v>
      </c>
      <c r="AW23" s="388">
        <f t="shared" si="9"/>
        <v>1</v>
      </c>
      <c r="AX23" s="385" t="str">
        <f t="shared" si="10"/>
        <v>DEBIL</v>
      </c>
      <c r="AY23" s="388">
        <f t="shared" si="11"/>
        <v>1</v>
      </c>
      <c r="AZ23" s="388">
        <f t="shared" si="12"/>
        <v>1</v>
      </c>
      <c r="BA23" s="388" t="s">
        <v>828</v>
      </c>
      <c r="BB23" s="306">
        <f t="shared" si="18"/>
        <v>0</v>
      </c>
      <c r="BC23" s="306">
        <f>AVERAGE(BB23:BB23)</f>
        <v>0</v>
      </c>
      <c r="BD23" s="209" t="str">
        <f t="shared" ref="BD23" si="20">IF(BC23=100,"FUERTE",IF(BC23&gt;=50,"MODERADO","DEBIL"))</f>
        <v>DEBIL</v>
      </c>
    </row>
    <row r="24" spans="1:56" ht="42.75" customHeight="1" x14ac:dyDescent="0.45">
      <c r="A24" s="208"/>
      <c r="B24" s="250">
        <v>2147</v>
      </c>
      <c r="C24" s="251">
        <v>44105</v>
      </c>
      <c r="D24" s="252" t="s">
        <v>127</v>
      </c>
      <c r="E24" s="253" t="s">
        <v>392</v>
      </c>
      <c r="F24" s="252" t="s">
        <v>128</v>
      </c>
      <c r="G24" s="254" t="s">
        <v>129</v>
      </c>
      <c r="H24" s="392">
        <v>5686</v>
      </c>
      <c r="I24" s="393" t="s">
        <v>223</v>
      </c>
      <c r="J24" s="393" t="s">
        <v>224</v>
      </c>
      <c r="K24" s="392" t="s">
        <v>225</v>
      </c>
      <c r="L24" s="392" t="s">
        <v>226</v>
      </c>
      <c r="M24" s="319" t="s">
        <v>227</v>
      </c>
      <c r="N24" s="394" t="s">
        <v>184</v>
      </c>
      <c r="O24" s="394" t="s">
        <v>185</v>
      </c>
      <c r="P24" s="394" t="s">
        <v>186</v>
      </c>
      <c r="Q24" s="394" t="s">
        <v>187</v>
      </c>
      <c r="R24" s="394" t="s">
        <v>188</v>
      </c>
      <c r="S24" s="392">
        <v>40</v>
      </c>
      <c r="T24" s="395">
        <v>45069</v>
      </c>
      <c r="U24" s="385" t="s">
        <v>4</v>
      </c>
      <c r="V24" s="388">
        <f t="shared" si="2"/>
        <v>5</v>
      </c>
      <c r="W24" s="349" t="s">
        <v>38</v>
      </c>
      <c r="X24" s="396">
        <f t="shared" si="3"/>
        <v>10</v>
      </c>
      <c r="Y24" s="397" t="s">
        <v>39</v>
      </c>
      <c r="Z24" s="396">
        <f>IF(Y24=Desplegables!$C$13,5,0)</f>
        <v>5</v>
      </c>
      <c r="AA24" s="397" t="s">
        <v>40</v>
      </c>
      <c r="AB24" s="396">
        <f>IF(AA24=Desplegables!$C$15,10,0)</f>
        <v>10</v>
      </c>
      <c r="AC24" s="397" t="s">
        <v>37</v>
      </c>
      <c r="AD24" s="389">
        <f>+IF(AC24=Desplegables!$C$17,Desplegables!$D$17,IF(AC24=Desplegables!$C$18,Desplegables!$D$18,IF(AC24=Desplegables!$C$19,Desplegables!$D$19,0)))</f>
        <v>25</v>
      </c>
      <c r="AE24" s="390" t="s">
        <v>63</v>
      </c>
      <c r="AF24" s="389">
        <f>+IF(AE24=Desplegables!$C$21,Desplegables!$D$21,IF(AE24=Desplegables!$C$22,Desplegables!$D$22,IF(AE24=Desplegables!$C$23,Desplegables!$D$23,0)))</f>
        <v>15</v>
      </c>
      <c r="AG24" s="390" t="s">
        <v>55</v>
      </c>
      <c r="AH24" s="389">
        <f>IF(AG24=Desplegables!$C$26,2.5,IF(AG24=Desplegables!$C$25,5,0))</f>
        <v>5</v>
      </c>
      <c r="AI24" s="390" t="s">
        <v>58</v>
      </c>
      <c r="AJ24" s="389">
        <f>IF(AI24=Desplegables!$C$29,5,IF(AI24=Desplegables!$C$28,10,0))</f>
        <v>10</v>
      </c>
      <c r="AK24" s="390" t="s">
        <v>4</v>
      </c>
      <c r="AL24" s="389">
        <f t="shared" si="4"/>
        <v>5</v>
      </c>
      <c r="AM24" s="391">
        <f t="shared" si="5"/>
        <v>90</v>
      </c>
      <c r="AN24" s="388" t="str">
        <f t="shared" si="6"/>
        <v>FUERTE</v>
      </c>
      <c r="AO24" s="390" t="s">
        <v>4</v>
      </c>
      <c r="AP24" s="385" t="s">
        <v>592</v>
      </c>
      <c r="AQ24" s="349" t="s">
        <v>42</v>
      </c>
      <c r="AR24" s="363" t="str">
        <f>IF(AQ24=Desplegables!$G$9,"FUERTE",IF(AQ24=Desplegables!$G$10,"MODERADO","DEBIL"))</f>
        <v>FUERTE</v>
      </c>
      <c r="AS24" s="349" t="s">
        <v>10</v>
      </c>
      <c r="AT24" s="363" t="str">
        <f t="shared" si="7"/>
        <v>FUERTE</v>
      </c>
      <c r="AU24" s="349" t="s">
        <v>593</v>
      </c>
      <c r="AV24" s="388" t="str">
        <f t="shared" si="8"/>
        <v>FUERTE</v>
      </c>
      <c r="AW24" s="388">
        <f t="shared" si="9"/>
        <v>10</v>
      </c>
      <c r="AX24" s="385" t="str">
        <f t="shared" si="10"/>
        <v>FUERTE</v>
      </c>
      <c r="AY24" s="388">
        <f t="shared" si="11"/>
        <v>10</v>
      </c>
      <c r="AZ24" s="388">
        <f t="shared" si="12"/>
        <v>100</v>
      </c>
      <c r="BA24" s="388" t="str">
        <f t="shared" si="13"/>
        <v>FUERTE</v>
      </c>
      <c r="BB24" s="306">
        <f t="shared" ref="BB24:BB27" si="21">IF(BA24="FUERTE",100,IF(BA24="MODERADO",50,0))</f>
        <v>100</v>
      </c>
      <c r="BC24" s="306">
        <f>AVERAGE(BB24:BB24)</f>
        <v>100</v>
      </c>
      <c r="BD24" s="209" t="str">
        <f t="shared" ref="BD24:BD26" si="22">IF(BC24=100,"FUERTE",IF(BC24&gt;=50,"MODERADO","DEBIL"))</f>
        <v>FUERTE</v>
      </c>
    </row>
    <row r="25" spans="1:56" ht="42.75" customHeight="1" x14ac:dyDescent="0.45">
      <c r="A25" s="208"/>
      <c r="B25" s="255">
        <v>2151</v>
      </c>
      <c r="C25" s="256">
        <v>42710</v>
      </c>
      <c r="D25" s="257" t="s">
        <v>130</v>
      </c>
      <c r="E25" s="258" t="s">
        <v>392</v>
      </c>
      <c r="F25" s="257" t="s">
        <v>131</v>
      </c>
      <c r="G25" s="259" t="s">
        <v>132</v>
      </c>
      <c r="H25" s="392">
        <v>5694</v>
      </c>
      <c r="I25" s="393" t="s">
        <v>228</v>
      </c>
      <c r="J25" s="393" t="s">
        <v>229</v>
      </c>
      <c r="K25" s="319" t="s">
        <v>230</v>
      </c>
      <c r="L25" s="392" t="s">
        <v>182</v>
      </c>
      <c r="M25" s="319" t="s">
        <v>231</v>
      </c>
      <c r="N25" s="394" t="s">
        <v>184</v>
      </c>
      <c r="O25" s="394" t="s">
        <v>185</v>
      </c>
      <c r="P25" s="394" t="s">
        <v>186</v>
      </c>
      <c r="Q25" s="394" t="s">
        <v>187</v>
      </c>
      <c r="R25" s="394" t="s">
        <v>188</v>
      </c>
      <c r="S25" s="392">
        <v>40</v>
      </c>
      <c r="T25" s="395">
        <v>45169</v>
      </c>
      <c r="U25" s="385" t="s">
        <v>4</v>
      </c>
      <c r="V25" s="388">
        <f t="shared" si="2"/>
        <v>5</v>
      </c>
      <c r="W25" s="349" t="s">
        <v>38</v>
      </c>
      <c r="X25" s="396">
        <f t="shared" si="3"/>
        <v>10</v>
      </c>
      <c r="Y25" s="397" t="s">
        <v>39</v>
      </c>
      <c r="Z25" s="396">
        <f>IF(Y25=Desplegables!$C$13,5,0)</f>
        <v>5</v>
      </c>
      <c r="AA25" s="397" t="s">
        <v>40</v>
      </c>
      <c r="AB25" s="396">
        <f>IF(AA25=Desplegables!$C$15,10,0)</f>
        <v>10</v>
      </c>
      <c r="AC25" s="397" t="s">
        <v>37</v>
      </c>
      <c r="AD25" s="389">
        <f>+IF(AC25=Desplegables!$C$17,Desplegables!$D$17,IF(AC25=Desplegables!$C$18,Desplegables!$D$18,IF(AC25=Desplegables!$C$19,Desplegables!$D$19,0)))</f>
        <v>25</v>
      </c>
      <c r="AE25" s="390" t="s">
        <v>63</v>
      </c>
      <c r="AF25" s="389">
        <f>+IF(AE25=Desplegables!$C$21,Desplegables!$D$21,IF(AE25=Desplegables!$C$22,Desplegables!$D$22,IF(AE25=Desplegables!$C$23,Desplegables!$D$23,0)))</f>
        <v>15</v>
      </c>
      <c r="AG25" s="390" t="s">
        <v>56</v>
      </c>
      <c r="AH25" s="389">
        <f>IF(AG25=Desplegables!$C$26,2.5,IF(AG25=Desplegables!$C$25,5,0))</f>
        <v>2.5</v>
      </c>
      <c r="AI25" s="390" t="s">
        <v>41</v>
      </c>
      <c r="AJ25" s="389">
        <f>IF(AI25=Desplegables!$C$29,5,IF(AI25=Desplegables!$C$28,10,0))</f>
        <v>5</v>
      </c>
      <c r="AK25" s="390" t="s">
        <v>4</v>
      </c>
      <c r="AL25" s="389">
        <f t="shared" si="4"/>
        <v>5</v>
      </c>
      <c r="AM25" s="391">
        <f t="shared" si="5"/>
        <v>82.5</v>
      </c>
      <c r="AN25" s="388" t="str">
        <f t="shared" si="6"/>
        <v>MODERADO</v>
      </c>
      <c r="AO25" s="390" t="s">
        <v>10</v>
      </c>
      <c r="AP25" s="399" t="s">
        <v>720</v>
      </c>
      <c r="AQ25" s="349" t="s">
        <v>42</v>
      </c>
      <c r="AR25" s="363" t="str">
        <f>IF(AQ25=Desplegables!$G$9,"FUERTE",IF(AQ25=Desplegables!$G$10,"MODERADO","DEBIL"))</f>
        <v>FUERTE</v>
      </c>
      <c r="AS25" s="349" t="s">
        <v>10</v>
      </c>
      <c r="AT25" s="363" t="str">
        <f t="shared" si="7"/>
        <v>FUERTE</v>
      </c>
      <c r="AU25" s="352" t="s">
        <v>721</v>
      </c>
      <c r="AV25" s="388" t="str">
        <f t="shared" si="8"/>
        <v>MODERADO</v>
      </c>
      <c r="AW25" s="388">
        <f t="shared" si="9"/>
        <v>5</v>
      </c>
      <c r="AX25" s="385" t="str">
        <f t="shared" si="10"/>
        <v>FUERTE</v>
      </c>
      <c r="AY25" s="388">
        <f t="shared" si="11"/>
        <v>10</v>
      </c>
      <c r="AZ25" s="388">
        <f t="shared" si="12"/>
        <v>50</v>
      </c>
      <c r="BA25" s="388" t="str">
        <f t="shared" si="13"/>
        <v>MODERADO</v>
      </c>
      <c r="BB25" s="306">
        <f t="shared" si="21"/>
        <v>50</v>
      </c>
      <c r="BC25" s="306">
        <f>AVERAGE(BB25:BB25)</f>
        <v>50</v>
      </c>
      <c r="BD25" s="209" t="str">
        <f t="shared" si="22"/>
        <v>MODERADO</v>
      </c>
    </row>
    <row r="26" spans="1:56" ht="45" customHeight="1" x14ac:dyDescent="0.45">
      <c r="A26" s="208"/>
      <c r="B26" s="260">
        <v>2153</v>
      </c>
      <c r="C26" s="261">
        <v>42710</v>
      </c>
      <c r="D26" s="262" t="s">
        <v>133</v>
      </c>
      <c r="E26" s="263" t="s">
        <v>392</v>
      </c>
      <c r="F26" s="262" t="s">
        <v>131</v>
      </c>
      <c r="G26" s="264" t="s">
        <v>132</v>
      </c>
      <c r="H26" s="392">
        <v>5698</v>
      </c>
      <c r="I26" s="393" t="s">
        <v>232</v>
      </c>
      <c r="J26" s="393" t="s">
        <v>233</v>
      </c>
      <c r="K26" s="319" t="s">
        <v>230</v>
      </c>
      <c r="L26" s="392" t="s">
        <v>182</v>
      </c>
      <c r="M26" s="319" t="s">
        <v>234</v>
      </c>
      <c r="N26" s="394" t="s">
        <v>184</v>
      </c>
      <c r="O26" s="394" t="s">
        <v>185</v>
      </c>
      <c r="P26" s="394" t="s">
        <v>186</v>
      </c>
      <c r="Q26" s="394" t="s">
        <v>187</v>
      </c>
      <c r="R26" s="394" t="s">
        <v>188</v>
      </c>
      <c r="S26" s="392">
        <v>40</v>
      </c>
      <c r="T26" s="395">
        <v>45077</v>
      </c>
      <c r="U26" s="385" t="s">
        <v>4</v>
      </c>
      <c r="V26" s="388">
        <f t="shared" si="2"/>
        <v>5</v>
      </c>
      <c r="W26" s="349" t="s">
        <v>38</v>
      </c>
      <c r="X26" s="396">
        <f t="shared" si="3"/>
        <v>10</v>
      </c>
      <c r="Y26" s="397" t="s">
        <v>52</v>
      </c>
      <c r="Z26" s="396">
        <f>IF(Y26=Desplegables!$C$13,5,0)</f>
        <v>0</v>
      </c>
      <c r="AA26" s="397" t="s">
        <v>40</v>
      </c>
      <c r="AB26" s="396">
        <f>IF(AA26=Desplegables!$C$15,10,0)</f>
        <v>10</v>
      </c>
      <c r="AC26" s="397" t="s">
        <v>37</v>
      </c>
      <c r="AD26" s="389">
        <f>+IF(AC26=Desplegables!$C$17,Desplegables!$D$17,IF(AC26=Desplegables!$C$18,Desplegables!$D$18,IF(AC26=Desplegables!$C$19,Desplegables!$D$19,0)))</f>
        <v>25</v>
      </c>
      <c r="AE26" s="390" t="s">
        <v>63</v>
      </c>
      <c r="AF26" s="389">
        <f>+IF(AE26=Desplegables!$C$21,Desplegables!$D$21,IF(AE26=Desplegables!$C$22,Desplegables!$D$22,IF(AE26=Desplegables!$C$23,Desplegables!$D$23,0)))</f>
        <v>15</v>
      </c>
      <c r="AG26" s="390" t="s">
        <v>56</v>
      </c>
      <c r="AH26" s="389">
        <f>IF(AG26=Desplegables!$C$26,2.5,IF(AG26=Desplegables!$C$25,5,0))</f>
        <v>2.5</v>
      </c>
      <c r="AI26" s="390" t="s">
        <v>41</v>
      </c>
      <c r="AJ26" s="389">
        <f>IF(AI26=Desplegables!$C$29,5,IF(AI26=Desplegables!$C$28,10,0))</f>
        <v>5</v>
      </c>
      <c r="AK26" s="390" t="s">
        <v>4</v>
      </c>
      <c r="AL26" s="389">
        <f t="shared" si="4"/>
        <v>5</v>
      </c>
      <c r="AM26" s="391">
        <f t="shared" si="5"/>
        <v>77.5</v>
      </c>
      <c r="AN26" s="388" t="str">
        <f t="shared" si="6"/>
        <v>MODERADO</v>
      </c>
      <c r="AO26" s="390" t="s">
        <v>4</v>
      </c>
      <c r="AP26" s="353" t="s">
        <v>852</v>
      </c>
      <c r="AQ26" s="349" t="s">
        <v>42</v>
      </c>
      <c r="AR26" s="363" t="str">
        <f>IF(AQ26=Desplegables!$G$9,"FUERTE",IF(AQ26=Desplegables!$G$10,"MODERADO","DEBIL"))</f>
        <v>FUERTE</v>
      </c>
      <c r="AS26" s="349" t="s">
        <v>10</v>
      </c>
      <c r="AT26" s="363" t="str">
        <f t="shared" si="7"/>
        <v>FUERTE</v>
      </c>
      <c r="AU26" s="352" t="s">
        <v>722</v>
      </c>
      <c r="AV26" s="388" t="str">
        <f t="shared" si="8"/>
        <v>MODERADO</v>
      </c>
      <c r="AW26" s="388">
        <f t="shared" si="9"/>
        <v>5</v>
      </c>
      <c r="AX26" s="385" t="str">
        <f t="shared" si="10"/>
        <v>FUERTE</v>
      </c>
      <c r="AY26" s="388">
        <f t="shared" si="11"/>
        <v>10</v>
      </c>
      <c r="AZ26" s="388">
        <f t="shared" si="12"/>
        <v>50</v>
      </c>
      <c r="BA26" s="388" t="str">
        <f t="shared" si="13"/>
        <v>MODERADO</v>
      </c>
      <c r="BB26" s="306">
        <f t="shared" si="21"/>
        <v>50</v>
      </c>
      <c r="BC26" s="306">
        <f>AVERAGE(BB26:BB27)</f>
        <v>50</v>
      </c>
      <c r="BD26" s="457" t="str">
        <f t="shared" si="22"/>
        <v>MODERADO</v>
      </c>
    </row>
    <row r="27" spans="1:56" ht="53.25" customHeight="1" x14ac:dyDescent="0.45">
      <c r="A27" s="208"/>
      <c r="B27" s="260">
        <v>2153</v>
      </c>
      <c r="C27" s="261">
        <v>42710</v>
      </c>
      <c r="D27" s="262" t="s">
        <v>133</v>
      </c>
      <c r="E27" s="263" t="s">
        <v>392</v>
      </c>
      <c r="F27" s="262" t="s">
        <v>131</v>
      </c>
      <c r="G27" s="264" t="s">
        <v>132</v>
      </c>
      <c r="H27" s="392">
        <v>5701</v>
      </c>
      <c r="I27" s="393" t="s">
        <v>235</v>
      </c>
      <c r="J27" s="393" t="s">
        <v>236</v>
      </c>
      <c r="K27" s="319" t="s">
        <v>230</v>
      </c>
      <c r="L27" s="392" t="s">
        <v>182</v>
      </c>
      <c r="M27" s="319" t="s">
        <v>234</v>
      </c>
      <c r="N27" s="394" t="s">
        <v>184</v>
      </c>
      <c r="O27" s="394" t="s">
        <v>185</v>
      </c>
      <c r="P27" s="394" t="s">
        <v>186</v>
      </c>
      <c r="Q27" s="394" t="s">
        <v>187</v>
      </c>
      <c r="R27" s="394" t="s">
        <v>188</v>
      </c>
      <c r="S27" s="392">
        <v>40</v>
      </c>
      <c r="T27" s="395">
        <v>45077</v>
      </c>
      <c r="U27" s="385" t="s">
        <v>4</v>
      </c>
      <c r="V27" s="388">
        <f t="shared" si="2"/>
        <v>5</v>
      </c>
      <c r="W27" s="349" t="s">
        <v>38</v>
      </c>
      <c r="X27" s="396">
        <f t="shared" si="3"/>
        <v>10</v>
      </c>
      <c r="Y27" s="397" t="s">
        <v>52</v>
      </c>
      <c r="Z27" s="396">
        <f>IF(Y27=Desplegables!$C$13,5,0)</f>
        <v>0</v>
      </c>
      <c r="AA27" s="397" t="s">
        <v>40</v>
      </c>
      <c r="AB27" s="396">
        <f>IF(AA27=Desplegables!$C$15,10,0)</f>
        <v>10</v>
      </c>
      <c r="AC27" s="397" t="s">
        <v>37</v>
      </c>
      <c r="AD27" s="389">
        <f>+IF(AC27=Desplegables!$C$17,Desplegables!$D$17,IF(AC27=Desplegables!$C$18,Desplegables!$D$18,IF(AC27=Desplegables!$C$19,Desplegables!$D$19,0)))</f>
        <v>25</v>
      </c>
      <c r="AE27" s="390" t="s">
        <v>63</v>
      </c>
      <c r="AF27" s="389">
        <f>+IF(AE27=Desplegables!$C$21,Desplegables!$D$21,IF(AE27=Desplegables!$C$22,Desplegables!$D$22,IF(AE27=Desplegables!$C$23,Desplegables!$D$23,0)))</f>
        <v>15</v>
      </c>
      <c r="AG27" s="390" t="s">
        <v>56</v>
      </c>
      <c r="AH27" s="389">
        <f>IF(AG27=Desplegables!$C$26,2.5,IF(AG27=Desplegables!$C$25,5,0))</f>
        <v>2.5</v>
      </c>
      <c r="AI27" s="390" t="s">
        <v>41</v>
      </c>
      <c r="AJ27" s="389">
        <f>IF(AI27=Desplegables!$C$29,5,IF(AI27=Desplegables!$C$28,10,0))</f>
        <v>5</v>
      </c>
      <c r="AK27" s="390" t="s">
        <v>4</v>
      </c>
      <c r="AL27" s="389">
        <f t="shared" si="4"/>
        <v>5</v>
      </c>
      <c r="AM27" s="391">
        <f t="shared" si="5"/>
        <v>77.5</v>
      </c>
      <c r="AN27" s="388" t="str">
        <f t="shared" si="6"/>
        <v>MODERADO</v>
      </c>
      <c r="AO27" s="390" t="s">
        <v>4</v>
      </c>
      <c r="AP27" s="352" t="s">
        <v>842</v>
      </c>
      <c r="AQ27" s="349" t="s">
        <v>42</v>
      </c>
      <c r="AR27" s="363" t="str">
        <f>IF(AQ27=Desplegables!$G$9,"FUERTE",IF(AQ27=Desplegables!$G$10,"MODERADO","DEBIL"))</f>
        <v>FUERTE</v>
      </c>
      <c r="AS27" s="349" t="s">
        <v>10</v>
      </c>
      <c r="AT27" s="363" t="str">
        <f t="shared" si="7"/>
        <v>FUERTE</v>
      </c>
      <c r="AU27" s="352" t="s">
        <v>723</v>
      </c>
      <c r="AV27" s="388" t="str">
        <f t="shared" si="8"/>
        <v>MODERADO</v>
      </c>
      <c r="AW27" s="388">
        <f t="shared" si="9"/>
        <v>5</v>
      </c>
      <c r="AX27" s="385" t="str">
        <f t="shared" si="10"/>
        <v>FUERTE</v>
      </c>
      <c r="AY27" s="388">
        <f t="shared" si="11"/>
        <v>10</v>
      </c>
      <c r="AZ27" s="388">
        <f t="shared" si="12"/>
        <v>50</v>
      </c>
      <c r="BA27" s="388" t="str">
        <f t="shared" si="13"/>
        <v>MODERADO</v>
      </c>
      <c r="BB27" s="306">
        <f t="shared" si="21"/>
        <v>50</v>
      </c>
      <c r="BC27" s="306"/>
      <c r="BD27" s="457"/>
    </row>
    <row r="28" spans="1:56" ht="57.75" customHeight="1" x14ac:dyDescent="0.45">
      <c r="A28" s="208"/>
      <c r="B28" s="265">
        <v>2155</v>
      </c>
      <c r="C28" s="266">
        <v>42699</v>
      </c>
      <c r="D28" s="267" t="s">
        <v>134</v>
      </c>
      <c r="E28" s="268" t="s">
        <v>392</v>
      </c>
      <c r="F28" s="267" t="s">
        <v>125</v>
      </c>
      <c r="G28" s="269" t="s">
        <v>126</v>
      </c>
      <c r="H28" s="392">
        <v>5706</v>
      </c>
      <c r="I28" s="393" t="s">
        <v>237</v>
      </c>
      <c r="J28" s="393" t="s">
        <v>782</v>
      </c>
      <c r="K28" s="392" t="s">
        <v>181</v>
      </c>
      <c r="L28" s="392" t="s">
        <v>182</v>
      </c>
      <c r="M28" s="319" t="s">
        <v>222</v>
      </c>
      <c r="N28" s="394" t="s">
        <v>184</v>
      </c>
      <c r="O28" s="394" t="s">
        <v>185</v>
      </c>
      <c r="P28" s="394" t="s">
        <v>186</v>
      </c>
      <c r="Q28" s="394" t="s">
        <v>187</v>
      </c>
      <c r="R28" s="394" t="s">
        <v>188</v>
      </c>
      <c r="S28" s="392">
        <v>40</v>
      </c>
      <c r="T28" s="395">
        <v>45072</v>
      </c>
      <c r="U28" s="385" t="s">
        <v>4</v>
      </c>
      <c r="V28" s="388">
        <f t="shared" si="2"/>
        <v>5</v>
      </c>
      <c r="W28" s="349" t="s">
        <v>38</v>
      </c>
      <c r="X28" s="396">
        <f t="shared" si="3"/>
        <v>10</v>
      </c>
      <c r="Y28" s="397" t="s">
        <v>39</v>
      </c>
      <c r="Z28" s="396">
        <f>IF(Y28=Desplegables!$C$13,5,0)</f>
        <v>5</v>
      </c>
      <c r="AA28" s="397" t="s">
        <v>53</v>
      </c>
      <c r="AB28" s="396">
        <f>IF(AA28=Desplegables!$C$15,10,0)</f>
        <v>0</v>
      </c>
      <c r="AC28" s="397" t="s">
        <v>37</v>
      </c>
      <c r="AD28" s="389">
        <f>+IF(AC28=Desplegables!$C$17,Desplegables!$D$17,IF(AC28=Desplegables!$C$18,Desplegables!$D$18,IF(AC28=Desplegables!$C$19,Desplegables!$D$19,0)))</f>
        <v>25</v>
      </c>
      <c r="AE28" s="390" t="s">
        <v>63</v>
      </c>
      <c r="AF28" s="389">
        <f>+IF(AE28=Desplegables!$C$21,Desplegables!$D$21,IF(AE28=Desplegables!$C$22,Desplegables!$D$22,IF(AE28=Desplegables!$C$23,Desplegables!$D$23,0)))</f>
        <v>15</v>
      </c>
      <c r="AG28" s="390" t="s">
        <v>56</v>
      </c>
      <c r="AH28" s="389">
        <f>IF(AG28=Desplegables!$C$26,2.5,IF(AG28=Desplegables!$C$25,5,0))</f>
        <v>2.5</v>
      </c>
      <c r="AI28" s="390" t="s">
        <v>59</v>
      </c>
      <c r="AJ28" s="389">
        <f>IF(AI28=Desplegables!$C$29,5,IF(AI28=Desplegables!$C$28,10,0))</f>
        <v>0</v>
      </c>
      <c r="AK28" s="390" t="s">
        <v>4</v>
      </c>
      <c r="AL28" s="389">
        <f t="shared" si="4"/>
        <v>5</v>
      </c>
      <c r="AM28" s="391">
        <f t="shared" si="5"/>
        <v>67.5</v>
      </c>
      <c r="AN28" s="388" t="str">
        <f t="shared" si="6"/>
        <v>DEBIL</v>
      </c>
      <c r="AO28" s="390" t="s">
        <v>10</v>
      </c>
      <c r="AP28" s="385" t="s">
        <v>801</v>
      </c>
      <c r="AQ28" s="349" t="s">
        <v>51</v>
      </c>
      <c r="AR28" s="363" t="str">
        <f>IF(AQ28=Desplegables!$G$9,"FUERTE",IF(AQ28=Desplegables!$G$10,"MODERADO","DEBIL"))</f>
        <v>DEBIL</v>
      </c>
      <c r="AS28" s="349" t="s">
        <v>4</v>
      </c>
      <c r="AT28" s="363" t="str">
        <f t="shared" si="7"/>
        <v>DEBIL</v>
      </c>
      <c r="AU28" s="349" t="s">
        <v>793</v>
      </c>
      <c r="AV28" s="388" t="str">
        <f t="shared" si="8"/>
        <v>DEBIL</v>
      </c>
      <c r="AW28" s="388">
        <f t="shared" si="9"/>
        <v>1</v>
      </c>
      <c r="AX28" s="385" t="str">
        <f t="shared" si="10"/>
        <v>DEBIL</v>
      </c>
      <c r="AY28" s="388">
        <f t="shared" si="11"/>
        <v>1</v>
      </c>
      <c r="AZ28" s="388">
        <f t="shared" si="12"/>
        <v>1</v>
      </c>
      <c r="BA28" s="388" t="s">
        <v>828</v>
      </c>
      <c r="BB28" s="306">
        <f t="shared" ref="BB28" si="23">IF(BA28="FUERTE",100,IF(BA28="MODERADO",50,0))</f>
        <v>0</v>
      </c>
      <c r="BC28" s="306">
        <f>AVERAGE(BB28:BB28)</f>
        <v>0</v>
      </c>
      <c r="BD28" s="209" t="str">
        <f t="shared" ref="BD28" si="24">IF(BC28=100,"FUERTE",IF(BC28&gt;=50,"MODERADO","DEBIL"))</f>
        <v>DEBIL</v>
      </c>
    </row>
    <row r="29" spans="1:56" ht="76.5" customHeight="1" x14ac:dyDescent="0.45">
      <c r="A29" s="208"/>
      <c r="B29" s="270">
        <v>2156</v>
      </c>
      <c r="C29" s="271">
        <v>44075</v>
      </c>
      <c r="D29" s="272" t="s">
        <v>135</v>
      </c>
      <c r="E29" s="273" t="s">
        <v>392</v>
      </c>
      <c r="F29" s="272" t="s">
        <v>136</v>
      </c>
      <c r="G29" s="274" t="s">
        <v>137</v>
      </c>
      <c r="H29" s="392">
        <v>5712</v>
      </c>
      <c r="I29" s="393" t="s">
        <v>238</v>
      </c>
      <c r="J29" s="393" t="s">
        <v>239</v>
      </c>
      <c r="K29" s="392" t="s">
        <v>240</v>
      </c>
      <c r="L29" s="392" t="s">
        <v>226</v>
      </c>
      <c r="M29" s="319" t="s">
        <v>241</v>
      </c>
      <c r="N29" s="394" t="s">
        <v>184</v>
      </c>
      <c r="O29" s="394" t="s">
        <v>185</v>
      </c>
      <c r="P29" s="394" t="s">
        <v>186</v>
      </c>
      <c r="Q29" s="394" t="s">
        <v>187</v>
      </c>
      <c r="R29" s="394" t="s">
        <v>188</v>
      </c>
      <c r="S29" s="392">
        <v>40</v>
      </c>
      <c r="T29" s="395">
        <v>45070</v>
      </c>
      <c r="U29" s="385" t="s">
        <v>4</v>
      </c>
      <c r="V29" s="388">
        <f t="shared" si="2"/>
        <v>5</v>
      </c>
      <c r="W29" s="349" t="s">
        <v>38</v>
      </c>
      <c r="X29" s="396">
        <f t="shared" si="3"/>
        <v>10</v>
      </c>
      <c r="Y29" s="397" t="s">
        <v>39</v>
      </c>
      <c r="Z29" s="396">
        <f>IF(Y29=Desplegables!$C$13,5,0)</f>
        <v>5</v>
      </c>
      <c r="AA29" s="397" t="s">
        <v>40</v>
      </c>
      <c r="AB29" s="396">
        <f>IF(AA29=Desplegables!$C$15,10,0)</f>
        <v>10</v>
      </c>
      <c r="AC29" s="397" t="s">
        <v>37</v>
      </c>
      <c r="AD29" s="389">
        <f>+IF(AC29=Desplegables!$C$17,Desplegables!$D$17,IF(AC29=Desplegables!$C$18,Desplegables!$D$18,IF(AC29=Desplegables!$C$19,Desplegables!$D$19,0)))</f>
        <v>25</v>
      </c>
      <c r="AE29" s="390" t="s">
        <v>63</v>
      </c>
      <c r="AF29" s="389">
        <f>+IF(AE29=Desplegables!$C$21,Desplegables!$D$21,IF(AE29=Desplegables!$C$22,Desplegables!$D$22,IF(AE29=Desplegables!$C$23,Desplegables!$D$23,0)))</f>
        <v>15</v>
      </c>
      <c r="AG29" s="390" t="s">
        <v>56</v>
      </c>
      <c r="AH29" s="389">
        <f>IF(AG29=Desplegables!$C$26,2.5,IF(AG29=Desplegables!$C$25,5,0))</f>
        <v>2.5</v>
      </c>
      <c r="AI29" s="390" t="s">
        <v>41</v>
      </c>
      <c r="AJ29" s="389">
        <f>IF(AI29=Desplegables!$C$29,5,IF(AI29=Desplegables!$C$28,10,0))</f>
        <v>5</v>
      </c>
      <c r="AK29" s="390" t="s">
        <v>4</v>
      </c>
      <c r="AL29" s="389">
        <f t="shared" si="4"/>
        <v>5</v>
      </c>
      <c r="AM29" s="391">
        <f t="shared" si="5"/>
        <v>82.5</v>
      </c>
      <c r="AN29" s="388" t="str">
        <f t="shared" si="6"/>
        <v>MODERADO</v>
      </c>
      <c r="AO29" s="390" t="s">
        <v>10</v>
      </c>
      <c r="AP29" s="352" t="s">
        <v>727</v>
      </c>
      <c r="AQ29" s="349" t="s">
        <v>50</v>
      </c>
      <c r="AR29" s="363" t="str">
        <f>IF(AQ29=Desplegables!$G$9,"FUERTE",IF(AQ29=Desplegables!$G$10,"MODERADO","DEBIL"))</f>
        <v>MODERADO</v>
      </c>
      <c r="AS29" s="349" t="s">
        <v>10</v>
      </c>
      <c r="AT29" s="363" t="str">
        <f t="shared" si="7"/>
        <v>MODERADO</v>
      </c>
      <c r="AU29" s="353" t="s">
        <v>730</v>
      </c>
      <c r="AV29" s="388" t="str">
        <f t="shared" si="8"/>
        <v>MODERADO</v>
      </c>
      <c r="AW29" s="388">
        <f t="shared" si="9"/>
        <v>5</v>
      </c>
      <c r="AX29" s="385" t="str">
        <f t="shared" si="10"/>
        <v>MODERADO</v>
      </c>
      <c r="AY29" s="388">
        <f t="shared" si="11"/>
        <v>5</v>
      </c>
      <c r="AZ29" s="388">
        <f t="shared" si="12"/>
        <v>25</v>
      </c>
      <c r="BA29" s="388" t="str">
        <f t="shared" si="13"/>
        <v>MODERADO</v>
      </c>
      <c r="BB29" s="306">
        <f t="shared" si="15"/>
        <v>50</v>
      </c>
      <c r="BC29" s="306">
        <f>AVERAGE(BB29:BB31)</f>
        <v>66.666666666666671</v>
      </c>
      <c r="BD29" s="451" t="str">
        <f>IF(BC29=100,"FUERTE",IF(BC29&gt;=50,"MODERADO","DEBIL"))</f>
        <v>MODERADO</v>
      </c>
    </row>
    <row r="30" spans="1:56" ht="72" customHeight="1" x14ac:dyDescent="0.45">
      <c r="A30" s="208"/>
      <c r="B30" s="270">
        <v>2156</v>
      </c>
      <c r="C30" s="271">
        <v>44075</v>
      </c>
      <c r="D30" s="272" t="s">
        <v>135</v>
      </c>
      <c r="E30" s="273" t="s">
        <v>392</v>
      </c>
      <c r="F30" s="272" t="s">
        <v>136</v>
      </c>
      <c r="G30" s="274" t="s">
        <v>137</v>
      </c>
      <c r="H30" s="392">
        <v>6231</v>
      </c>
      <c r="I30" s="393" t="s">
        <v>242</v>
      </c>
      <c r="J30" s="393" t="s">
        <v>243</v>
      </c>
      <c r="K30" s="392" t="s">
        <v>191</v>
      </c>
      <c r="L30" s="392" t="s">
        <v>226</v>
      </c>
      <c r="M30" s="319" t="s">
        <v>241</v>
      </c>
      <c r="N30" s="394" t="s">
        <v>184</v>
      </c>
      <c r="O30" s="394" t="s">
        <v>185</v>
      </c>
      <c r="P30" s="394" t="s">
        <v>186</v>
      </c>
      <c r="Q30" s="394" t="s">
        <v>187</v>
      </c>
      <c r="R30" s="394" t="s">
        <v>188</v>
      </c>
      <c r="S30" s="392">
        <v>40</v>
      </c>
      <c r="T30" s="395">
        <v>45085</v>
      </c>
      <c r="U30" s="385" t="s">
        <v>4</v>
      </c>
      <c r="V30" s="388">
        <f t="shared" si="2"/>
        <v>5</v>
      </c>
      <c r="W30" s="349" t="s">
        <v>38</v>
      </c>
      <c r="X30" s="396">
        <f t="shared" si="3"/>
        <v>10</v>
      </c>
      <c r="Y30" s="397" t="s">
        <v>39</v>
      </c>
      <c r="Z30" s="396">
        <f>IF(Y30=Desplegables!$C$13,5,0)</f>
        <v>5</v>
      </c>
      <c r="AA30" s="397" t="s">
        <v>40</v>
      </c>
      <c r="AB30" s="396">
        <f>IF(AA30=Desplegables!$C$15,10,0)</f>
        <v>10</v>
      </c>
      <c r="AC30" s="397" t="s">
        <v>37</v>
      </c>
      <c r="AD30" s="389">
        <f>+IF(AC30=Desplegables!$C$17,Desplegables!$D$17,IF(AC30=Desplegables!$C$18,Desplegables!$D$18,IF(AC30=Desplegables!$C$19,Desplegables!$D$19,0)))</f>
        <v>25</v>
      </c>
      <c r="AE30" s="390" t="s">
        <v>63</v>
      </c>
      <c r="AF30" s="389">
        <f>+IF(AE30=Desplegables!$C$21,Desplegables!$D$21,IF(AE30=Desplegables!$C$22,Desplegables!$D$22,IF(AE30=Desplegables!$C$23,Desplegables!$D$23,0)))</f>
        <v>15</v>
      </c>
      <c r="AG30" s="390" t="s">
        <v>56</v>
      </c>
      <c r="AH30" s="389">
        <f>IF(AG30=Desplegables!$C$26,2.5,IF(AG30=Desplegables!$C$25,5,0))</f>
        <v>2.5</v>
      </c>
      <c r="AI30" s="390" t="s">
        <v>41</v>
      </c>
      <c r="AJ30" s="389">
        <f>IF(AI30=Desplegables!$C$29,5,IF(AI30=Desplegables!$C$28,10,0))</f>
        <v>5</v>
      </c>
      <c r="AK30" s="390" t="s">
        <v>4</v>
      </c>
      <c r="AL30" s="389">
        <f t="shared" si="4"/>
        <v>5</v>
      </c>
      <c r="AM30" s="391">
        <f t="shared" si="5"/>
        <v>82.5</v>
      </c>
      <c r="AN30" s="388" t="str">
        <f t="shared" si="6"/>
        <v>MODERADO</v>
      </c>
      <c r="AO30" s="390" t="s">
        <v>10</v>
      </c>
      <c r="AP30" s="351" t="s">
        <v>728</v>
      </c>
      <c r="AQ30" s="349" t="s">
        <v>50</v>
      </c>
      <c r="AR30" s="363" t="str">
        <f>IF(AQ30=Desplegables!$G$9,"FUERTE",IF(AQ30=Desplegables!$G$10,"MODERADO","DEBIL"))</f>
        <v>MODERADO</v>
      </c>
      <c r="AS30" s="349" t="s">
        <v>10</v>
      </c>
      <c r="AT30" s="363" t="str">
        <f t="shared" si="7"/>
        <v>MODERADO</v>
      </c>
      <c r="AU30" s="353" t="s">
        <v>731</v>
      </c>
      <c r="AV30" s="388" t="str">
        <f t="shared" si="8"/>
        <v>MODERADO</v>
      </c>
      <c r="AW30" s="388">
        <f t="shared" si="9"/>
        <v>5</v>
      </c>
      <c r="AX30" s="385" t="str">
        <f t="shared" si="10"/>
        <v>MODERADO</v>
      </c>
      <c r="AY30" s="388">
        <f t="shared" si="11"/>
        <v>5</v>
      </c>
      <c r="AZ30" s="388">
        <f t="shared" si="12"/>
        <v>25</v>
      </c>
      <c r="BA30" s="388" t="str">
        <f t="shared" si="13"/>
        <v>MODERADO</v>
      </c>
      <c r="BB30" s="306">
        <f t="shared" ref="BB30:BB31" si="25">IF(BA30="FUERTE",100,IF(BA30="MODERADO",50,0))</f>
        <v>50</v>
      </c>
      <c r="BC30" s="306"/>
      <c r="BD30" s="452"/>
    </row>
    <row r="31" spans="1:56" ht="43.5" customHeight="1" x14ac:dyDescent="0.45">
      <c r="A31" s="208"/>
      <c r="B31" s="270">
        <v>2156</v>
      </c>
      <c r="C31" s="271">
        <v>44075</v>
      </c>
      <c r="D31" s="272" t="s">
        <v>135</v>
      </c>
      <c r="E31" s="273" t="s">
        <v>392</v>
      </c>
      <c r="F31" s="272" t="s">
        <v>136</v>
      </c>
      <c r="G31" s="274" t="s">
        <v>137</v>
      </c>
      <c r="H31" s="392">
        <v>6245</v>
      </c>
      <c r="I31" s="393" t="s">
        <v>244</v>
      </c>
      <c r="J31" s="393" t="s">
        <v>245</v>
      </c>
      <c r="K31" s="392" t="s">
        <v>225</v>
      </c>
      <c r="L31" s="392" t="s">
        <v>226</v>
      </c>
      <c r="M31" s="319" t="s">
        <v>241</v>
      </c>
      <c r="N31" s="394" t="s">
        <v>184</v>
      </c>
      <c r="O31" s="394" t="s">
        <v>185</v>
      </c>
      <c r="P31" s="394" t="s">
        <v>186</v>
      </c>
      <c r="Q31" s="394" t="s">
        <v>246</v>
      </c>
      <c r="R31" s="394" t="s">
        <v>188</v>
      </c>
      <c r="S31" s="392">
        <v>40</v>
      </c>
      <c r="T31" s="395">
        <v>45168</v>
      </c>
      <c r="U31" s="385" t="s">
        <v>4</v>
      </c>
      <c r="V31" s="388">
        <f t="shared" si="2"/>
        <v>5</v>
      </c>
      <c r="W31" s="349" t="s">
        <v>38</v>
      </c>
      <c r="X31" s="396">
        <f t="shared" si="3"/>
        <v>10</v>
      </c>
      <c r="Y31" s="397" t="s">
        <v>39</v>
      </c>
      <c r="Z31" s="396">
        <f>IF(Y31=Desplegables!$C$13,5,0)</f>
        <v>5</v>
      </c>
      <c r="AA31" s="397" t="s">
        <v>40</v>
      </c>
      <c r="AB31" s="396">
        <f>IF(AA31=Desplegables!$C$15,10,0)</f>
        <v>10</v>
      </c>
      <c r="AC31" s="397" t="s">
        <v>37</v>
      </c>
      <c r="AD31" s="389">
        <f>+IF(AC31=Desplegables!$C$17,Desplegables!$D$17,IF(AC31=Desplegables!$C$18,Desplegables!$D$18,IF(AC31=Desplegables!$C$19,Desplegables!$D$19,0)))</f>
        <v>25</v>
      </c>
      <c r="AE31" s="390" t="s">
        <v>63</v>
      </c>
      <c r="AF31" s="389">
        <f>+IF(AE31=Desplegables!$C$21,Desplegables!$D$21,IF(AE31=Desplegables!$C$22,Desplegables!$D$22,IF(AE31=Desplegables!$C$23,Desplegables!$D$23,0)))</f>
        <v>15</v>
      </c>
      <c r="AG31" s="390" t="s">
        <v>55</v>
      </c>
      <c r="AH31" s="389">
        <f>IF(AG31=Desplegables!$C$26,2.5,IF(AG31=Desplegables!$C$25,5,0))</f>
        <v>5</v>
      </c>
      <c r="AI31" s="390" t="s">
        <v>58</v>
      </c>
      <c r="AJ31" s="389">
        <f>IF(AI31=Desplegables!$C$29,5,IF(AI31=Desplegables!$C$28,10,0))</f>
        <v>10</v>
      </c>
      <c r="AK31" s="390" t="s">
        <v>4</v>
      </c>
      <c r="AL31" s="389">
        <f t="shared" si="4"/>
        <v>5</v>
      </c>
      <c r="AM31" s="391">
        <f t="shared" si="5"/>
        <v>90</v>
      </c>
      <c r="AN31" s="388" t="str">
        <f t="shared" si="6"/>
        <v>FUERTE</v>
      </c>
      <c r="AO31" s="390" t="s">
        <v>10</v>
      </c>
      <c r="AP31" s="352" t="s">
        <v>729</v>
      </c>
      <c r="AQ31" s="349" t="s">
        <v>42</v>
      </c>
      <c r="AR31" s="363" t="str">
        <f>IF(AQ31=Desplegables!$G$9,"FUERTE",IF(AQ31=Desplegables!$G$10,"MODERADO","DEBIL"))</f>
        <v>FUERTE</v>
      </c>
      <c r="AS31" s="349" t="s">
        <v>10</v>
      </c>
      <c r="AT31" s="363" t="str">
        <f t="shared" si="7"/>
        <v>FUERTE</v>
      </c>
      <c r="AU31" s="352" t="s">
        <v>732</v>
      </c>
      <c r="AV31" s="388" t="str">
        <f t="shared" si="8"/>
        <v>FUERTE</v>
      </c>
      <c r="AW31" s="388">
        <f t="shared" si="9"/>
        <v>10</v>
      </c>
      <c r="AX31" s="385" t="str">
        <f t="shared" si="10"/>
        <v>FUERTE</v>
      </c>
      <c r="AY31" s="388">
        <f t="shared" si="11"/>
        <v>10</v>
      </c>
      <c r="AZ31" s="388">
        <f t="shared" si="12"/>
        <v>100</v>
      </c>
      <c r="BA31" s="388" t="str">
        <f t="shared" si="13"/>
        <v>FUERTE</v>
      </c>
      <c r="BB31" s="306">
        <f t="shared" si="25"/>
        <v>100</v>
      </c>
      <c r="BC31" s="306"/>
      <c r="BD31" s="453"/>
    </row>
    <row r="32" spans="1:56" ht="51" customHeight="1" x14ac:dyDescent="0.45">
      <c r="A32" s="208"/>
      <c r="B32" s="255">
        <v>2157</v>
      </c>
      <c r="C32" s="256">
        <v>44075</v>
      </c>
      <c r="D32" s="257" t="s">
        <v>138</v>
      </c>
      <c r="E32" s="258" t="s">
        <v>392</v>
      </c>
      <c r="F32" s="257" t="s">
        <v>136</v>
      </c>
      <c r="G32" s="259" t="s">
        <v>139</v>
      </c>
      <c r="H32" s="392">
        <v>5714</v>
      </c>
      <c r="I32" s="393" t="s">
        <v>247</v>
      </c>
      <c r="J32" s="393" t="s">
        <v>248</v>
      </c>
      <c r="K32" s="392" t="s">
        <v>225</v>
      </c>
      <c r="L32" s="392" t="s">
        <v>182</v>
      </c>
      <c r="M32" s="319" t="s">
        <v>249</v>
      </c>
      <c r="N32" s="394" t="s">
        <v>184</v>
      </c>
      <c r="O32" s="394" t="s">
        <v>185</v>
      </c>
      <c r="P32" s="394" t="s">
        <v>186</v>
      </c>
      <c r="Q32" s="394" t="s">
        <v>187</v>
      </c>
      <c r="R32" s="394" t="s">
        <v>188</v>
      </c>
      <c r="S32" s="392">
        <v>40</v>
      </c>
      <c r="T32" s="395">
        <v>45069</v>
      </c>
      <c r="U32" s="385" t="s">
        <v>4</v>
      </c>
      <c r="V32" s="388">
        <f t="shared" si="2"/>
        <v>5</v>
      </c>
      <c r="W32" s="349" t="s">
        <v>38</v>
      </c>
      <c r="X32" s="396">
        <f t="shared" si="3"/>
        <v>10</v>
      </c>
      <c r="Y32" s="397" t="s">
        <v>39</v>
      </c>
      <c r="Z32" s="396">
        <f>IF(Y32=Desplegables!$C$13,5,0)</f>
        <v>5</v>
      </c>
      <c r="AA32" s="397" t="s">
        <v>40</v>
      </c>
      <c r="AB32" s="396">
        <f>IF(AA32=Desplegables!$C$15,10,0)</f>
        <v>10</v>
      </c>
      <c r="AC32" s="397" t="s">
        <v>37</v>
      </c>
      <c r="AD32" s="389">
        <f>+IF(AC32=Desplegables!$C$17,Desplegables!$D$17,IF(AC32=Desplegables!$C$18,Desplegables!$D$18,IF(AC32=Desplegables!$C$19,Desplegables!$D$19,0)))</f>
        <v>25</v>
      </c>
      <c r="AE32" s="390" t="s">
        <v>63</v>
      </c>
      <c r="AF32" s="389">
        <f>+IF(AE32=Desplegables!$C$21,Desplegables!$D$21,IF(AE32=Desplegables!$C$22,Desplegables!$D$22,IF(AE32=Desplegables!$C$23,Desplegables!$D$23,0)))</f>
        <v>15</v>
      </c>
      <c r="AG32" s="390" t="s">
        <v>55</v>
      </c>
      <c r="AH32" s="389">
        <f>IF(AG32=Desplegables!$C$26,2.5,IF(AG32=Desplegables!$C$25,5,0))</f>
        <v>5</v>
      </c>
      <c r="AI32" s="390" t="s">
        <v>58</v>
      </c>
      <c r="AJ32" s="389">
        <f>IF(AI32=Desplegables!$C$29,5,IF(AI32=Desplegables!$C$28,10,0))</f>
        <v>10</v>
      </c>
      <c r="AK32" s="390" t="s">
        <v>4</v>
      </c>
      <c r="AL32" s="389">
        <f t="shared" si="4"/>
        <v>5</v>
      </c>
      <c r="AM32" s="391">
        <f t="shared" si="5"/>
        <v>90</v>
      </c>
      <c r="AN32" s="388" t="str">
        <f t="shared" si="6"/>
        <v>FUERTE</v>
      </c>
      <c r="AO32" s="390" t="s">
        <v>4</v>
      </c>
      <c r="AP32" s="385" t="s">
        <v>761</v>
      </c>
      <c r="AQ32" s="349" t="s">
        <v>42</v>
      </c>
      <c r="AR32" s="363" t="str">
        <f>IF(AQ32=Desplegables!$G$9,"FUERTE",IF(AQ32=Desplegables!$G$10,"MODERADO","DEBIL"))</f>
        <v>FUERTE</v>
      </c>
      <c r="AS32" s="349" t="s">
        <v>10</v>
      </c>
      <c r="AT32" s="363" t="str">
        <f t="shared" si="7"/>
        <v>FUERTE</v>
      </c>
      <c r="AU32" s="349" t="s">
        <v>594</v>
      </c>
      <c r="AV32" s="388" t="str">
        <f t="shared" si="8"/>
        <v>FUERTE</v>
      </c>
      <c r="AW32" s="388">
        <f t="shared" si="9"/>
        <v>10</v>
      </c>
      <c r="AX32" s="385" t="str">
        <f t="shared" si="10"/>
        <v>FUERTE</v>
      </c>
      <c r="AY32" s="388">
        <f t="shared" si="11"/>
        <v>10</v>
      </c>
      <c r="AZ32" s="388">
        <f t="shared" si="12"/>
        <v>100</v>
      </c>
      <c r="BA32" s="388" t="str">
        <f t="shared" si="13"/>
        <v>FUERTE</v>
      </c>
      <c r="BB32" s="306">
        <f t="shared" ref="BB32:BB35" si="26">IF(BA32="FUERTE",100,IF(BA32="MODERADO",50,0))</f>
        <v>100</v>
      </c>
      <c r="BC32" s="306">
        <f>AVERAGE(BB32:BB33)</f>
        <v>100</v>
      </c>
      <c r="BD32" s="457" t="str">
        <f t="shared" ref="BD32" si="27">IF(BC32=100,"FUERTE",IF(BC32&gt;=50,"MODERADO","DEBIL"))</f>
        <v>FUERTE</v>
      </c>
    </row>
    <row r="33" spans="1:56" ht="41.25" customHeight="1" x14ac:dyDescent="0.45">
      <c r="A33" s="208"/>
      <c r="B33" s="255">
        <v>2157</v>
      </c>
      <c r="C33" s="256">
        <v>44075</v>
      </c>
      <c r="D33" s="257" t="s">
        <v>138</v>
      </c>
      <c r="E33" s="258" t="s">
        <v>392</v>
      </c>
      <c r="F33" s="257" t="s">
        <v>136</v>
      </c>
      <c r="G33" s="259" t="s">
        <v>139</v>
      </c>
      <c r="H33" s="392">
        <v>5717</v>
      </c>
      <c r="I33" s="393" t="s">
        <v>250</v>
      </c>
      <c r="J33" s="393" t="s">
        <v>251</v>
      </c>
      <c r="K33" s="392" t="s">
        <v>225</v>
      </c>
      <c r="L33" s="392" t="s">
        <v>226</v>
      </c>
      <c r="M33" s="319" t="s">
        <v>249</v>
      </c>
      <c r="N33" s="394" t="s">
        <v>184</v>
      </c>
      <c r="O33" s="394" t="s">
        <v>185</v>
      </c>
      <c r="P33" s="394" t="s">
        <v>186</v>
      </c>
      <c r="Q33" s="394" t="s">
        <v>187</v>
      </c>
      <c r="R33" s="394" t="s">
        <v>188</v>
      </c>
      <c r="S33" s="392">
        <v>40</v>
      </c>
      <c r="T33" s="395">
        <v>45069</v>
      </c>
      <c r="U33" s="385" t="s">
        <v>4</v>
      </c>
      <c r="V33" s="388">
        <f t="shared" si="2"/>
        <v>5</v>
      </c>
      <c r="W33" s="349" t="s">
        <v>38</v>
      </c>
      <c r="X33" s="396">
        <f t="shared" si="3"/>
        <v>10</v>
      </c>
      <c r="Y33" s="397" t="s">
        <v>39</v>
      </c>
      <c r="Z33" s="396">
        <f>IF(Y33=Desplegables!$C$13,5,0)</f>
        <v>5</v>
      </c>
      <c r="AA33" s="397" t="s">
        <v>40</v>
      </c>
      <c r="AB33" s="396">
        <f>IF(AA33=Desplegables!$C$15,10,0)</f>
        <v>10</v>
      </c>
      <c r="AC33" s="397" t="s">
        <v>37</v>
      </c>
      <c r="AD33" s="389">
        <f>+IF(AC33=Desplegables!$C$17,Desplegables!$D$17,IF(AC33=Desplegables!$C$18,Desplegables!$D$18,IF(AC33=Desplegables!$C$19,Desplegables!$D$19,0)))</f>
        <v>25</v>
      </c>
      <c r="AE33" s="390" t="s">
        <v>63</v>
      </c>
      <c r="AF33" s="389">
        <f>+IF(AE33=Desplegables!$C$21,Desplegables!$D$21,IF(AE33=Desplegables!$C$22,Desplegables!$D$22,IF(AE33=Desplegables!$C$23,Desplegables!$D$23,0)))</f>
        <v>15</v>
      </c>
      <c r="AG33" s="390" t="s">
        <v>55</v>
      </c>
      <c r="AH33" s="389">
        <f>IF(AG33=Desplegables!$C$26,2.5,IF(AG33=Desplegables!$C$25,5,0))</f>
        <v>5</v>
      </c>
      <c r="AI33" s="390" t="s">
        <v>58</v>
      </c>
      <c r="AJ33" s="389">
        <f>IF(AI33=Desplegables!$C$29,5,IF(AI33=Desplegables!$C$28,10,0))</f>
        <v>10</v>
      </c>
      <c r="AK33" s="390" t="s">
        <v>4</v>
      </c>
      <c r="AL33" s="389">
        <f t="shared" si="4"/>
        <v>5</v>
      </c>
      <c r="AM33" s="391">
        <f t="shared" si="5"/>
        <v>90</v>
      </c>
      <c r="AN33" s="388" t="str">
        <f t="shared" si="6"/>
        <v>FUERTE</v>
      </c>
      <c r="AO33" s="390" t="s">
        <v>4</v>
      </c>
      <c r="AP33" s="385" t="s">
        <v>761</v>
      </c>
      <c r="AQ33" s="349" t="s">
        <v>42</v>
      </c>
      <c r="AR33" s="363" t="str">
        <f>IF(AQ33=Desplegables!$G$9,"FUERTE",IF(AQ33=Desplegables!$G$10,"MODERADO","DEBIL"))</f>
        <v>FUERTE</v>
      </c>
      <c r="AS33" s="349" t="s">
        <v>10</v>
      </c>
      <c r="AT33" s="363" t="str">
        <f t="shared" si="7"/>
        <v>FUERTE</v>
      </c>
      <c r="AU33" s="349" t="s">
        <v>595</v>
      </c>
      <c r="AV33" s="388" t="str">
        <f t="shared" si="8"/>
        <v>FUERTE</v>
      </c>
      <c r="AW33" s="388">
        <f t="shared" si="9"/>
        <v>10</v>
      </c>
      <c r="AX33" s="385" t="str">
        <f t="shared" si="10"/>
        <v>FUERTE</v>
      </c>
      <c r="AY33" s="388">
        <f t="shared" si="11"/>
        <v>10</v>
      </c>
      <c r="AZ33" s="388">
        <f t="shared" si="12"/>
        <v>100</v>
      </c>
      <c r="BA33" s="388" t="str">
        <f t="shared" si="13"/>
        <v>FUERTE</v>
      </c>
      <c r="BB33" s="306">
        <f t="shared" si="26"/>
        <v>100</v>
      </c>
      <c r="BC33" s="306"/>
      <c r="BD33" s="457"/>
    </row>
    <row r="34" spans="1:56" ht="37.5" customHeight="1" x14ac:dyDescent="0.45">
      <c r="A34" s="208"/>
      <c r="B34" s="275">
        <v>2164</v>
      </c>
      <c r="C34" s="276">
        <v>42726</v>
      </c>
      <c r="D34" s="277" t="s">
        <v>140</v>
      </c>
      <c r="E34" s="278" t="s">
        <v>392</v>
      </c>
      <c r="F34" s="277" t="s">
        <v>141</v>
      </c>
      <c r="G34" s="279" t="s">
        <v>142</v>
      </c>
      <c r="H34" s="392">
        <v>5734</v>
      </c>
      <c r="I34" s="393" t="s">
        <v>252</v>
      </c>
      <c r="J34" s="393" t="s">
        <v>253</v>
      </c>
      <c r="K34" s="392" t="s">
        <v>225</v>
      </c>
      <c r="L34" s="392" t="s">
        <v>182</v>
      </c>
      <c r="M34" s="319" t="s">
        <v>254</v>
      </c>
      <c r="N34" s="394" t="s">
        <v>184</v>
      </c>
      <c r="O34" s="394" t="s">
        <v>185</v>
      </c>
      <c r="P34" s="394" t="s">
        <v>186</v>
      </c>
      <c r="Q34" s="394" t="s">
        <v>187</v>
      </c>
      <c r="R34" s="394" t="s">
        <v>188</v>
      </c>
      <c r="S34" s="392">
        <v>40</v>
      </c>
      <c r="T34" s="395">
        <v>45077</v>
      </c>
      <c r="U34" s="385" t="s">
        <v>4</v>
      </c>
      <c r="V34" s="388">
        <f t="shared" si="2"/>
        <v>5</v>
      </c>
      <c r="W34" s="349" t="s">
        <v>38</v>
      </c>
      <c r="X34" s="396">
        <f t="shared" si="3"/>
        <v>10</v>
      </c>
      <c r="Y34" s="397" t="s">
        <v>39</v>
      </c>
      <c r="Z34" s="396">
        <f>IF(Y34=Desplegables!$C$13,5,0)</f>
        <v>5</v>
      </c>
      <c r="AA34" s="397" t="s">
        <v>40</v>
      </c>
      <c r="AB34" s="396">
        <f>IF(AA34=Desplegables!$C$15,10,0)</f>
        <v>10</v>
      </c>
      <c r="AC34" s="397" t="s">
        <v>37</v>
      </c>
      <c r="AD34" s="389">
        <f>+IF(AC34=Desplegables!$C$17,Desplegables!$D$17,IF(AC34=Desplegables!$C$18,Desplegables!$D$18,IF(AC34=Desplegables!$C$19,Desplegables!$D$19,0)))</f>
        <v>25</v>
      </c>
      <c r="AE34" s="390" t="s">
        <v>63</v>
      </c>
      <c r="AF34" s="389">
        <f>+IF(AE34=Desplegables!$C$21,Desplegables!$D$21,IF(AE34=Desplegables!$C$22,Desplegables!$D$22,IF(AE34=Desplegables!$C$23,Desplegables!$D$23,0)))</f>
        <v>15</v>
      </c>
      <c r="AG34" s="390" t="s">
        <v>56</v>
      </c>
      <c r="AH34" s="389">
        <f>IF(AG34=Desplegables!$C$26,2.5,IF(AG34=Desplegables!$C$25,5,0))</f>
        <v>2.5</v>
      </c>
      <c r="AI34" s="390" t="s">
        <v>58</v>
      </c>
      <c r="AJ34" s="389">
        <f>IF(AI34=Desplegables!$C$29,5,IF(AI34=Desplegables!$C$28,10,0))</f>
        <v>10</v>
      </c>
      <c r="AK34" s="390" t="s">
        <v>10</v>
      </c>
      <c r="AL34" s="389">
        <f t="shared" si="4"/>
        <v>0</v>
      </c>
      <c r="AM34" s="391">
        <f t="shared" si="5"/>
        <v>82.5</v>
      </c>
      <c r="AN34" s="388" t="str">
        <f t="shared" si="6"/>
        <v>MODERADO</v>
      </c>
      <c r="AO34" s="390" t="s">
        <v>10</v>
      </c>
      <c r="AP34" s="385" t="s">
        <v>741</v>
      </c>
      <c r="AQ34" s="349" t="s">
        <v>42</v>
      </c>
      <c r="AR34" s="363" t="str">
        <f>IF(AQ34=Desplegables!$G$9,"FUERTE",IF(AQ34=Desplegables!$G$10,"MODERADO","DEBIL"))</f>
        <v>FUERTE</v>
      </c>
      <c r="AS34" s="349" t="s">
        <v>10</v>
      </c>
      <c r="AT34" s="363" t="str">
        <f t="shared" si="7"/>
        <v>FUERTE</v>
      </c>
      <c r="AU34" s="349" t="s">
        <v>736</v>
      </c>
      <c r="AV34" s="388" t="str">
        <f t="shared" si="8"/>
        <v>MODERADO</v>
      </c>
      <c r="AW34" s="388">
        <f t="shared" si="9"/>
        <v>5</v>
      </c>
      <c r="AX34" s="385" t="str">
        <f t="shared" si="10"/>
        <v>FUERTE</v>
      </c>
      <c r="AY34" s="388">
        <f t="shared" si="11"/>
        <v>10</v>
      </c>
      <c r="AZ34" s="388">
        <f t="shared" si="12"/>
        <v>50</v>
      </c>
      <c r="BA34" s="388" t="str">
        <f t="shared" si="13"/>
        <v>MODERADO</v>
      </c>
      <c r="BB34" s="306">
        <f t="shared" si="26"/>
        <v>50</v>
      </c>
      <c r="BC34" s="306">
        <f>AVERAGE(BB34:BB34)</f>
        <v>50</v>
      </c>
      <c r="BD34" s="209" t="str">
        <f t="shared" ref="BD34:BD35" si="28">IF(BC34=100,"FUERTE",IF(BC34&gt;=50,"MODERADO","DEBIL"))</f>
        <v>MODERADO</v>
      </c>
    </row>
    <row r="35" spans="1:56" ht="30.75" customHeight="1" x14ac:dyDescent="0.45">
      <c r="A35" s="208"/>
      <c r="B35" s="21">
        <v>2166</v>
      </c>
      <c r="C35" s="123">
        <v>42726</v>
      </c>
      <c r="D35" s="125" t="s">
        <v>143</v>
      </c>
      <c r="E35" s="1" t="s">
        <v>392</v>
      </c>
      <c r="F35" s="125" t="s">
        <v>141</v>
      </c>
      <c r="G35" s="128" t="s">
        <v>142</v>
      </c>
      <c r="H35" s="392">
        <v>5739</v>
      </c>
      <c r="I35" s="393" t="s">
        <v>255</v>
      </c>
      <c r="J35" s="393" t="s">
        <v>255</v>
      </c>
      <c r="K35" s="392" t="s">
        <v>225</v>
      </c>
      <c r="L35" s="392" t="s">
        <v>182</v>
      </c>
      <c r="M35" s="319" t="s">
        <v>256</v>
      </c>
      <c r="N35" s="394" t="s">
        <v>184</v>
      </c>
      <c r="O35" s="394" t="s">
        <v>185</v>
      </c>
      <c r="P35" s="394" t="s">
        <v>186</v>
      </c>
      <c r="Q35" s="394" t="s">
        <v>187</v>
      </c>
      <c r="R35" s="394" t="s">
        <v>188</v>
      </c>
      <c r="S35" s="392">
        <v>40</v>
      </c>
      <c r="T35" s="395">
        <v>45077</v>
      </c>
      <c r="U35" s="385" t="s">
        <v>4</v>
      </c>
      <c r="V35" s="388">
        <f t="shared" si="2"/>
        <v>5</v>
      </c>
      <c r="W35" s="349" t="s">
        <v>38</v>
      </c>
      <c r="X35" s="396">
        <f t="shared" si="3"/>
        <v>10</v>
      </c>
      <c r="Y35" s="397" t="s">
        <v>39</v>
      </c>
      <c r="Z35" s="396">
        <f>IF(Y35=Desplegables!$C$13,5,0)</f>
        <v>5</v>
      </c>
      <c r="AA35" s="397" t="s">
        <v>40</v>
      </c>
      <c r="AB35" s="396">
        <f>IF(AA35=Desplegables!$C$15,10,0)</f>
        <v>10</v>
      </c>
      <c r="AC35" s="397" t="s">
        <v>37</v>
      </c>
      <c r="AD35" s="389">
        <f>+IF(AC35=Desplegables!$C$17,Desplegables!$D$17,IF(AC35=Desplegables!$C$18,Desplegables!$D$18,IF(AC35=Desplegables!$C$19,Desplegables!$D$19,0)))</f>
        <v>25</v>
      </c>
      <c r="AE35" s="390" t="s">
        <v>63</v>
      </c>
      <c r="AF35" s="389">
        <f>+IF(AE35=Desplegables!$C$21,Desplegables!$D$21,IF(AE35=Desplegables!$C$22,Desplegables!$D$22,IF(AE35=Desplegables!$C$23,Desplegables!$D$23,0)))</f>
        <v>15</v>
      </c>
      <c r="AG35" s="390" t="s">
        <v>56</v>
      </c>
      <c r="AH35" s="389">
        <f>IF(AG35=Desplegables!$C$26,2.5,IF(AG35=Desplegables!$C$25,5,0))</f>
        <v>2.5</v>
      </c>
      <c r="AI35" s="390" t="s">
        <v>58</v>
      </c>
      <c r="AJ35" s="389">
        <f>IF(AI35=Desplegables!$C$29,5,IF(AI35=Desplegables!$C$28,10,0))</f>
        <v>10</v>
      </c>
      <c r="AK35" s="390" t="s">
        <v>10</v>
      </c>
      <c r="AL35" s="389">
        <f t="shared" si="4"/>
        <v>0</v>
      </c>
      <c r="AM35" s="391">
        <f t="shared" si="5"/>
        <v>82.5</v>
      </c>
      <c r="AN35" s="388" t="str">
        <f t="shared" si="6"/>
        <v>MODERADO</v>
      </c>
      <c r="AO35" s="390" t="s">
        <v>10</v>
      </c>
      <c r="AP35" s="385" t="s">
        <v>742</v>
      </c>
      <c r="AQ35" s="349" t="s">
        <v>42</v>
      </c>
      <c r="AR35" s="363" t="str">
        <f>IF(AQ35=Desplegables!$G$9,"FUERTE",IF(AQ35=Desplegables!$G$10,"MODERADO","DEBIL"))</f>
        <v>FUERTE</v>
      </c>
      <c r="AS35" s="349" t="s">
        <v>10</v>
      </c>
      <c r="AT35" s="363" t="str">
        <f t="shared" si="7"/>
        <v>FUERTE</v>
      </c>
      <c r="AU35" s="349" t="s">
        <v>736</v>
      </c>
      <c r="AV35" s="388" t="str">
        <f t="shared" si="8"/>
        <v>MODERADO</v>
      </c>
      <c r="AW35" s="388">
        <f t="shared" si="9"/>
        <v>5</v>
      </c>
      <c r="AX35" s="385" t="str">
        <f t="shared" si="10"/>
        <v>FUERTE</v>
      </c>
      <c r="AY35" s="388">
        <f t="shared" si="11"/>
        <v>10</v>
      </c>
      <c r="AZ35" s="388">
        <f t="shared" si="12"/>
        <v>50</v>
      </c>
      <c r="BA35" s="388" t="str">
        <f t="shared" si="13"/>
        <v>MODERADO</v>
      </c>
      <c r="BB35" s="306">
        <f t="shared" si="26"/>
        <v>50</v>
      </c>
      <c r="BC35" s="306">
        <f>AVERAGE(BB35:BB35)</f>
        <v>50</v>
      </c>
      <c r="BD35" s="209" t="str">
        <f t="shared" si="28"/>
        <v>MODERADO</v>
      </c>
    </row>
    <row r="36" spans="1:56" ht="39.75" customHeight="1" x14ac:dyDescent="0.45">
      <c r="A36" s="208"/>
      <c r="B36" s="235">
        <v>2170</v>
      </c>
      <c r="C36" s="236">
        <v>42726</v>
      </c>
      <c r="D36" s="237" t="s">
        <v>144</v>
      </c>
      <c r="E36" s="238" t="s">
        <v>392</v>
      </c>
      <c r="F36" s="237" t="s">
        <v>141</v>
      </c>
      <c r="G36" s="239" t="s">
        <v>142</v>
      </c>
      <c r="H36" s="392">
        <v>5747</v>
      </c>
      <c r="I36" s="393" t="s">
        <v>257</v>
      </c>
      <c r="J36" s="393" t="s">
        <v>257</v>
      </c>
      <c r="K36" s="392" t="s">
        <v>225</v>
      </c>
      <c r="L36" s="392" t="s">
        <v>182</v>
      </c>
      <c r="M36" s="319" t="s">
        <v>254</v>
      </c>
      <c r="N36" s="394" t="s">
        <v>184</v>
      </c>
      <c r="O36" s="394" t="s">
        <v>185</v>
      </c>
      <c r="P36" s="394" t="s">
        <v>186</v>
      </c>
      <c r="Q36" s="394" t="s">
        <v>187</v>
      </c>
      <c r="R36" s="394" t="s">
        <v>188</v>
      </c>
      <c r="S36" s="392">
        <v>40</v>
      </c>
      <c r="T36" s="395">
        <v>45077</v>
      </c>
      <c r="U36" s="385" t="s">
        <v>4</v>
      </c>
      <c r="V36" s="388">
        <f t="shared" si="2"/>
        <v>5</v>
      </c>
      <c r="W36" s="349" t="s">
        <v>38</v>
      </c>
      <c r="X36" s="396">
        <f t="shared" si="3"/>
        <v>10</v>
      </c>
      <c r="Y36" s="397" t="s">
        <v>39</v>
      </c>
      <c r="Z36" s="396">
        <f>IF(Y36=Desplegables!$C$13,5,0)</f>
        <v>5</v>
      </c>
      <c r="AA36" s="397" t="s">
        <v>40</v>
      </c>
      <c r="AB36" s="396">
        <f>IF(AA36=Desplegables!$C$15,10,0)</f>
        <v>10</v>
      </c>
      <c r="AC36" s="397" t="s">
        <v>37</v>
      </c>
      <c r="AD36" s="389">
        <f>+IF(AC36=Desplegables!$C$17,Desplegables!$D$17,IF(AC36=Desplegables!$C$18,Desplegables!$D$18,IF(AC36=Desplegables!$C$19,Desplegables!$D$19,0)))</f>
        <v>25</v>
      </c>
      <c r="AE36" s="390" t="s">
        <v>63</v>
      </c>
      <c r="AF36" s="389">
        <f>+IF(AE36=Desplegables!$C$21,Desplegables!$D$21,IF(AE36=Desplegables!$C$22,Desplegables!$D$22,IF(AE36=Desplegables!$C$23,Desplegables!$D$23,0)))</f>
        <v>15</v>
      </c>
      <c r="AG36" s="390" t="s">
        <v>56</v>
      </c>
      <c r="AH36" s="389">
        <f>IF(AG36=Desplegables!$C$26,2.5,IF(AG36=Desplegables!$C$25,5,0))</f>
        <v>2.5</v>
      </c>
      <c r="AI36" s="390" t="s">
        <v>58</v>
      </c>
      <c r="AJ36" s="389">
        <f>IF(AI36=Desplegables!$C$29,5,IF(AI36=Desplegables!$C$28,10,0))</f>
        <v>10</v>
      </c>
      <c r="AK36" s="390" t="s">
        <v>10</v>
      </c>
      <c r="AL36" s="389">
        <f t="shared" si="4"/>
        <v>0</v>
      </c>
      <c r="AM36" s="391">
        <f t="shared" si="5"/>
        <v>82.5</v>
      </c>
      <c r="AN36" s="388" t="str">
        <f t="shared" si="6"/>
        <v>MODERADO</v>
      </c>
      <c r="AO36" s="390" t="s">
        <v>10</v>
      </c>
      <c r="AP36" s="385" t="s">
        <v>743</v>
      </c>
      <c r="AQ36" s="349" t="s">
        <v>42</v>
      </c>
      <c r="AR36" s="363" t="str">
        <f>IF(AQ36=Desplegables!$G$9,"FUERTE",IF(AQ36=Desplegables!$G$10,"MODERADO","DEBIL"))</f>
        <v>FUERTE</v>
      </c>
      <c r="AS36" s="349" t="s">
        <v>10</v>
      </c>
      <c r="AT36" s="363" t="str">
        <f t="shared" si="7"/>
        <v>FUERTE</v>
      </c>
      <c r="AU36" s="349" t="s">
        <v>736</v>
      </c>
      <c r="AV36" s="388" t="str">
        <f t="shared" si="8"/>
        <v>MODERADO</v>
      </c>
      <c r="AW36" s="388">
        <f t="shared" si="9"/>
        <v>5</v>
      </c>
      <c r="AX36" s="385" t="str">
        <f t="shared" si="10"/>
        <v>FUERTE</v>
      </c>
      <c r="AY36" s="388">
        <f t="shared" si="11"/>
        <v>10</v>
      </c>
      <c r="AZ36" s="388">
        <f t="shared" si="12"/>
        <v>50</v>
      </c>
      <c r="BA36" s="388" t="str">
        <f t="shared" si="13"/>
        <v>MODERADO</v>
      </c>
      <c r="BB36" s="306">
        <f t="shared" si="15"/>
        <v>50</v>
      </c>
      <c r="BC36" s="306">
        <f>AVERAGE(BB36:BB37)</f>
        <v>50</v>
      </c>
      <c r="BD36" s="457" t="str">
        <f t="shared" ref="BD36" si="29">IF(BC36=100,"FUERTE",IF(BC36&gt;=50,"MODERADO","DEBIL"))</f>
        <v>MODERADO</v>
      </c>
    </row>
    <row r="37" spans="1:56" ht="34.5" customHeight="1" x14ac:dyDescent="0.45">
      <c r="A37" s="208"/>
      <c r="B37" s="235">
        <v>2170</v>
      </c>
      <c r="C37" s="236">
        <v>42726</v>
      </c>
      <c r="D37" s="237" t="s">
        <v>144</v>
      </c>
      <c r="E37" s="238" t="s">
        <v>392</v>
      </c>
      <c r="F37" s="237" t="s">
        <v>141</v>
      </c>
      <c r="G37" s="239" t="s">
        <v>142</v>
      </c>
      <c r="H37" s="392">
        <v>5748</v>
      </c>
      <c r="I37" s="393" t="s">
        <v>258</v>
      </c>
      <c r="J37" s="393" t="s">
        <v>259</v>
      </c>
      <c r="K37" s="392" t="s">
        <v>225</v>
      </c>
      <c r="L37" s="392" t="s">
        <v>182</v>
      </c>
      <c r="M37" s="319" t="s">
        <v>254</v>
      </c>
      <c r="N37" s="394" t="s">
        <v>184</v>
      </c>
      <c r="O37" s="394" t="s">
        <v>185</v>
      </c>
      <c r="P37" s="394" t="s">
        <v>186</v>
      </c>
      <c r="Q37" s="394" t="s">
        <v>187</v>
      </c>
      <c r="R37" s="394" t="s">
        <v>188</v>
      </c>
      <c r="S37" s="392">
        <v>40</v>
      </c>
      <c r="T37" s="395">
        <v>45077</v>
      </c>
      <c r="U37" s="385" t="s">
        <v>4</v>
      </c>
      <c r="V37" s="388">
        <f t="shared" si="2"/>
        <v>5</v>
      </c>
      <c r="W37" s="349" t="s">
        <v>38</v>
      </c>
      <c r="X37" s="396">
        <f t="shared" si="3"/>
        <v>10</v>
      </c>
      <c r="Y37" s="397" t="s">
        <v>39</v>
      </c>
      <c r="Z37" s="396">
        <f>IF(Y37=Desplegables!$C$13,5,0)</f>
        <v>5</v>
      </c>
      <c r="AA37" s="397" t="s">
        <v>40</v>
      </c>
      <c r="AB37" s="396">
        <f>IF(AA37=Desplegables!$C$15,10,0)</f>
        <v>10</v>
      </c>
      <c r="AC37" s="397" t="s">
        <v>37</v>
      </c>
      <c r="AD37" s="389">
        <f>+IF(AC37=Desplegables!$C$17,Desplegables!$D$17,IF(AC37=Desplegables!$C$18,Desplegables!$D$18,IF(AC37=Desplegables!$C$19,Desplegables!$D$19,0)))</f>
        <v>25</v>
      </c>
      <c r="AE37" s="390" t="s">
        <v>63</v>
      </c>
      <c r="AF37" s="389">
        <f>+IF(AE37=Desplegables!$C$21,Desplegables!$D$21,IF(AE37=Desplegables!$C$22,Desplegables!$D$22,IF(AE37=Desplegables!$C$23,Desplegables!$D$23,0)))</f>
        <v>15</v>
      </c>
      <c r="AG37" s="390" t="s">
        <v>56</v>
      </c>
      <c r="AH37" s="389">
        <f>IF(AG37=Desplegables!$C$26,2.5,IF(AG37=Desplegables!$C$25,5,0))</f>
        <v>2.5</v>
      </c>
      <c r="AI37" s="390" t="s">
        <v>58</v>
      </c>
      <c r="AJ37" s="389">
        <f>IF(AI37=Desplegables!$C$29,5,IF(AI37=Desplegables!$C$28,10,0))</f>
        <v>10</v>
      </c>
      <c r="AK37" s="390" t="s">
        <v>10</v>
      </c>
      <c r="AL37" s="389">
        <f t="shared" si="4"/>
        <v>0</v>
      </c>
      <c r="AM37" s="391">
        <f t="shared" si="5"/>
        <v>82.5</v>
      </c>
      <c r="AN37" s="388" t="str">
        <f t="shared" si="6"/>
        <v>MODERADO</v>
      </c>
      <c r="AO37" s="390" t="s">
        <v>10</v>
      </c>
      <c r="AP37" s="385" t="s">
        <v>743</v>
      </c>
      <c r="AQ37" s="349" t="s">
        <v>42</v>
      </c>
      <c r="AR37" s="363" t="str">
        <f>IF(AQ37=Desplegables!$G$9,"FUERTE",IF(AQ37=Desplegables!$G$10,"MODERADO","DEBIL"))</f>
        <v>FUERTE</v>
      </c>
      <c r="AS37" s="349" t="s">
        <v>10</v>
      </c>
      <c r="AT37" s="363" t="str">
        <f t="shared" si="7"/>
        <v>FUERTE</v>
      </c>
      <c r="AU37" s="349" t="s">
        <v>736</v>
      </c>
      <c r="AV37" s="388" t="str">
        <f t="shared" si="8"/>
        <v>MODERADO</v>
      </c>
      <c r="AW37" s="388">
        <f t="shared" si="9"/>
        <v>5</v>
      </c>
      <c r="AX37" s="385" t="str">
        <f t="shared" si="10"/>
        <v>FUERTE</v>
      </c>
      <c r="AY37" s="388">
        <f t="shared" si="11"/>
        <v>10</v>
      </c>
      <c r="AZ37" s="388">
        <f t="shared" si="12"/>
        <v>50</v>
      </c>
      <c r="BA37" s="388" t="str">
        <f t="shared" si="13"/>
        <v>MODERADO</v>
      </c>
      <c r="BB37" s="306">
        <f t="shared" si="15"/>
        <v>50</v>
      </c>
      <c r="BC37" s="306"/>
      <c r="BD37" s="457"/>
    </row>
    <row r="38" spans="1:56" ht="42.75" customHeight="1" x14ac:dyDescent="0.45">
      <c r="A38" s="208"/>
      <c r="B38" s="280">
        <v>2173</v>
      </c>
      <c r="C38" s="281">
        <v>44313</v>
      </c>
      <c r="D38" s="282" t="s">
        <v>145</v>
      </c>
      <c r="E38" s="283" t="s">
        <v>392</v>
      </c>
      <c r="F38" s="282" t="s">
        <v>146</v>
      </c>
      <c r="G38" s="284" t="s">
        <v>147</v>
      </c>
      <c r="H38" s="392">
        <v>5760</v>
      </c>
      <c r="I38" s="393" t="s">
        <v>260</v>
      </c>
      <c r="J38" s="393" t="s">
        <v>261</v>
      </c>
      <c r="K38" s="392" t="s">
        <v>225</v>
      </c>
      <c r="L38" s="392" t="s">
        <v>182</v>
      </c>
      <c r="M38" s="319" t="s">
        <v>262</v>
      </c>
      <c r="N38" s="394" t="s">
        <v>184</v>
      </c>
      <c r="O38" s="394" t="s">
        <v>185</v>
      </c>
      <c r="P38" s="394" t="s">
        <v>186</v>
      </c>
      <c r="Q38" s="394" t="s">
        <v>187</v>
      </c>
      <c r="R38" s="394" t="s">
        <v>188</v>
      </c>
      <c r="S38" s="392">
        <v>40</v>
      </c>
      <c r="T38" s="395">
        <v>45156</v>
      </c>
      <c r="U38" s="385" t="s">
        <v>4</v>
      </c>
      <c r="V38" s="388">
        <f t="shared" si="2"/>
        <v>5</v>
      </c>
      <c r="W38" s="349" t="s">
        <v>38</v>
      </c>
      <c r="X38" s="396">
        <f t="shared" si="3"/>
        <v>10</v>
      </c>
      <c r="Y38" s="397" t="s">
        <v>52</v>
      </c>
      <c r="Z38" s="396">
        <f>IF(Y38=Desplegables!$C$13,5,0)</f>
        <v>0</v>
      </c>
      <c r="AA38" s="397" t="s">
        <v>40</v>
      </c>
      <c r="AB38" s="396">
        <f>IF(AA38=Desplegables!$C$15,10,0)</f>
        <v>10</v>
      </c>
      <c r="AC38" s="397" t="s">
        <v>37</v>
      </c>
      <c r="AD38" s="389">
        <f>+IF(AC38=Desplegables!$C$17,Desplegables!$D$17,IF(AC38=Desplegables!$C$18,Desplegables!$D$18,IF(AC38=Desplegables!$C$19,Desplegables!$D$19,0)))</f>
        <v>25</v>
      </c>
      <c r="AE38" s="390" t="s">
        <v>63</v>
      </c>
      <c r="AF38" s="389">
        <f>+IF(AE38=Desplegables!$C$21,Desplegables!$D$21,IF(AE38=Desplegables!$C$22,Desplegables!$D$22,IF(AE38=Desplegables!$C$23,Desplegables!$D$23,0)))</f>
        <v>15</v>
      </c>
      <c r="AG38" s="390" t="s">
        <v>55</v>
      </c>
      <c r="AH38" s="389">
        <f>IF(AG38=Desplegables!$C$26,2.5,IF(AG38=Desplegables!$C$25,5,0))</f>
        <v>5</v>
      </c>
      <c r="AI38" s="390" t="s">
        <v>58</v>
      </c>
      <c r="AJ38" s="389">
        <f>IF(AI38=Desplegables!$C$29,5,IF(AI38=Desplegables!$C$28,10,0))</f>
        <v>10</v>
      </c>
      <c r="AK38" s="390" t="s">
        <v>4</v>
      </c>
      <c r="AL38" s="389">
        <f t="shared" si="4"/>
        <v>5</v>
      </c>
      <c r="AM38" s="391">
        <f t="shared" si="5"/>
        <v>85</v>
      </c>
      <c r="AN38" s="388" t="str">
        <f t="shared" si="6"/>
        <v>MODERADO</v>
      </c>
      <c r="AO38" s="390" t="s">
        <v>4</v>
      </c>
      <c r="AP38" s="387" t="s">
        <v>717</v>
      </c>
      <c r="AQ38" s="349" t="s">
        <v>42</v>
      </c>
      <c r="AR38" s="363" t="str">
        <f>IF(AQ38=Desplegables!$G$9,"FUERTE",IF(AQ38=Desplegables!$G$10,"MODERADO","DEBIL"))</f>
        <v>FUERTE</v>
      </c>
      <c r="AS38" s="349" t="s">
        <v>10</v>
      </c>
      <c r="AT38" s="363" t="str">
        <f t="shared" si="7"/>
        <v>FUERTE</v>
      </c>
      <c r="AU38" s="363" t="s">
        <v>718</v>
      </c>
      <c r="AV38" s="388" t="str">
        <f t="shared" si="8"/>
        <v>MODERADO</v>
      </c>
      <c r="AW38" s="388">
        <f t="shared" si="9"/>
        <v>5</v>
      </c>
      <c r="AX38" s="385" t="str">
        <f t="shared" si="10"/>
        <v>FUERTE</v>
      </c>
      <c r="AY38" s="388">
        <f t="shared" si="11"/>
        <v>10</v>
      </c>
      <c r="AZ38" s="388">
        <f t="shared" si="12"/>
        <v>50</v>
      </c>
      <c r="BA38" s="388" t="str">
        <f t="shared" si="13"/>
        <v>MODERADO</v>
      </c>
      <c r="BB38" s="306">
        <f t="shared" ref="BB38:BB45" si="30">IF(BA38="FUERTE",100,IF(BA38="MODERADO",50,0))</f>
        <v>50</v>
      </c>
      <c r="BC38" s="306">
        <f>AVERAGE(BB38:BB38)</f>
        <v>50</v>
      </c>
      <c r="BD38" s="209" t="str">
        <f t="shared" ref="BD38:BD42" si="31">IF(BC38=100,"FUERTE",IF(BC38&gt;=50,"MODERADO","DEBIL"))</f>
        <v>MODERADO</v>
      </c>
    </row>
    <row r="39" spans="1:56" ht="55.5" customHeight="1" x14ac:dyDescent="0.45">
      <c r="A39" s="208"/>
      <c r="B39" s="250">
        <v>2174</v>
      </c>
      <c r="C39" s="251">
        <v>44314</v>
      </c>
      <c r="D39" s="252" t="s">
        <v>148</v>
      </c>
      <c r="E39" s="253" t="s">
        <v>392</v>
      </c>
      <c r="F39" s="252" t="s">
        <v>146</v>
      </c>
      <c r="G39" s="254" t="s">
        <v>149</v>
      </c>
      <c r="H39" s="392">
        <v>5766</v>
      </c>
      <c r="I39" s="393" t="s">
        <v>263</v>
      </c>
      <c r="J39" s="393" t="s">
        <v>264</v>
      </c>
      <c r="K39" s="392" t="s">
        <v>225</v>
      </c>
      <c r="L39" s="392" t="s">
        <v>182</v>
      </c>
      <c r="M39" s="319" t="s">
        <v>265</v>
      </c>
      <c r="N39" s="394" t="s">
        <v>184</v>
      </c>
      <c r="O39" s="394" t="s">
        <v>185</v>
      </c>
      <c r="P39" s="394" t="s">
        <v>186</v>
      </c>
      <c r="Q39" s="394" t="s">
        <v>187</v>
      </c>
      <c r="R39" s="394" t="s">
        <v>188</v>
      </c>
      <c r="S39" s="392">
        <v>40</v>
      </c>
      <c r="T39" s="395">
        <v>45156</v>
      </c>
      <c r="U39" s="385" t="s">
        <v>4</v>
      </c>
      <c r="V39" s="388">
        <f t="shared" si="2"/>
        <v>5</v>
      </c>
      <c r="W39" s="349" t="s">
        <v>38</v>
      </c>
      <c r="X39" s="396">
        <f t="shared" si="3"/>
        <v>10</v>
      </c>
      <c r="Y39" s="397" t="s">
        <v>39</v>
      </c>
      <c r="Z39" s="396">
        <f>IF(Y39=Desplegables!$C$13,5,0)</f>
        <v>5</v>
      </c>
      <c r="AA39" s="397" t="s">
        <v>40</v>
      </c>
      <c r="AB39" s="396">
        <f>IF(AA39=Desplegables!$C$15,10,0)</f>
        <v>10</v>
      </c>
      <c r="AC39" s="397" t="s">
        <v>37</v>
      </c>
      <c r="AD39" s="389">
        <f>+IF(AC39=Desplegables!$C$17,Desplegables!$D$17,IF(AC39=Desplegables!$C$18,Desplegables!$D$18,IF(AC39=Desplegables!$C$19,Desplegables!$D$19,0)))</f>
        <v>25</v>
      </c>
      <c r="AE39" s="390" t="s">
        <v>63</v>
      </c>
      <c r="AF39" s="389">
        <f>+IF(AE39=Desplegables!$C$21,Desplegables!$D$21,IF(AE39=Desplegables!$C$22,Desplegables!$D$22,IF(AE39=Desplegables!$C$23,Desplegables!$D$23,0)))</f>
        <v>15</v>
      </c>
      <c r="AG39" s="390" t="s">
        <v>55</v>
      </c>
      <c r="AH39" s="389">
        <f>IF(AG39=Desplegables!$C$26,2.5,IF(AG39=Desplegables!$C$25,5,0))</f>
        <v>5</v>
      </c>
      <c r="AI39" s="390" t="s">
        <v>58</v>
      </c>
      <c r="AJ39" s="389">
        <f>IF(AI39=Desplegables!$C$29,5,IF(AI39=Desplegables!$C$28,10,0))</f>
        <v>10</v>
      </c>
      <c r="AK39" s="390" t="s">
        <v>4</v>
      </c>
      <c r="AL39" s="389">
        <f t="shared" si="4"/>
        <v>5</v>
      </c>
      <c r="AM39" s="391">
        <f t="shared" si="5"/>
        <v>90</v>
      </c>
      <c r="AN39" s="388" t="str">
        <f t="shared" si="6"/>
        <v>FUERTE</v>
      </c>
      <c r="AO39" s="390" t="s">
        <v>4</v>
      </c>
      <c r="AP39" s="385" t="s">
        <v>766</v>
      </c>
      <c r="AQ39" s="349" t="s">
        <v>42</v>
      </c>
      <c r="AR39" s="363" t="str">
        <f>IF(AQ39=Desplegables!$G$9,"FUERTE",IF(AQ39=Desplegables!$G$10,"MODERADO","DEBIL"))</f>
        <v>FUERTE</v>
      </c>
      <c r="AS39" s="349" t="s">
        <v>10</v>
      </c>
      <c r="AT39" s="363" t="str">
        <f t="shared" si="7"/>
        <v>FUERTE</v>
      </c>
      <c r="AU39" s="363" t="s">
        <v>767</v>
      </c>
      <c r="AV39" s="388" t="str">
        <f t="shared" si="8"/>
        <v>FUERTE</v>
      </c>
      <c r="AW39" s="388">
        <f t="shared" si="9"/>
        <v>10</v>
      </c>
      <c r="AX39" s="385" t="str">
        <f t="shared" si="10"/>
        <v>FUERTE</v>
      </c>
      <c r="AY39" s="388">
        <f t="shared" si="11"/>
        <v>10</v>
      </c>
      <c r="AZ39" s="388">
        <f t="shared" si="12"/>
        <v>100</v>
      </c>
      <c r="BA39" s="388" t="str">
        <f t="shared" si="13"/>
        <v>FUERTE</v>
      </c>
      <c r="BB39" s="306">
        <f t="shared" si="30"/>
        <v>100</v>
      </c>
      <c r="BC39" s="306">
        <f>AVERAGE(BB39:BB39)</f>
        <v>100</v>
      </c>
      <c r="BD39" s="209" t="str">
        <f t="shared" si="31"/>
        <v>FUERTE</v>
      </c>
    </row>
    <row r="40" spans="1:56" ht="48" customHeight="1" x14ac:dyDescent="0.45">
      <c r="A40" s="208"/>
      <c r="B40" s="21">
        <v>2184</v>
      </c>
      <c r="C40" s="123">
        <v>42734</v>
      </c>
      <c r="D40" s="125" t="s">
        <v>150</v>
      </c>
      <c r="E40" s="1" t="s">
        <v>392</v>
      </c>
      <c r="F40" s="125" t="s">
        <v>151</v>
      </c>
      <c r="G40" s="128" t="s">
        <v>152</v>
      </c>
      <c r="H40" s="392">
        <v>5788</v>
      </c>
      <c r="I40" s="393" t="s">
        <v>266</v>
      </c>
      <c r="J40" s="393" t="s">
        <v>768</v>
      </c>
      <c r="K40" s="392" t="s">
        <v>191</v>
      </c>
      <c r="L40" s="392" t="s">
        <v>182</v>
      </c>
      <c r="M40" s="319" t="s">
        <v>267</v>
      </c>
      <c r="N40" s="394" t="s">
        <v>184</v>
      </c>
      <c r="O40" s="394" t="s">
        <v>185</v>
      </c>
      <c r="P40" s="394" t="s">
        <v>186</v>
      </c>
      <c r="Q40" s="394" t="s">
        <v>187</v>
      </c>
      <c r="R40" s="394" t="s">
        <v>188</v>
      </c>
      <c r="S40" s="392">
        <v>40</v>
      </c>
      <c r="T40" s="395">
        <v>45072</v>
      </c>
      <c r="U40" s="385" t="s">
        <v>4</v>
      </c>
      <c r="V40" s="388">
        <f t="shared" si="2"/>
        <v>5</v>
      </c>
      <c r="W40" s="349" t="s">
        <v>38</v>
      </c>
      <c r="X40" s="396">
        <f t="shared" si="3"/>
        <v>10</v>
      </c>
      <c r="Y40" s="397" t="s">
        <v>39</v>
      </c>
      <c r="Z40" s="396">
        <f>IF(Y40=Desplegables!$C$13,5,0)</f>
        <v>5</v>
      </c>
      <c r="AA40" s="397" t="s">
        <v>40</v>
      </c>
      <c r="AB40" s="396">
        <f>IF(AA40=Desplegables!$C$15,10,0)</f>
        <v>10</v>
      </c>
      <c r="AC40" s="397" t="s">
        <v>37</v>
      </c>
      <c r="AD40" s="389">
        <f>+IF(AC40=Desplegables!$C$17,Desplegables!$D$17,IF(AC40=Desplegables!$C$18,Desplegables!$D$18,IF(AC40=Desplegables!$C$19,Desplegables!$D$19,0)))</f>
        <v>25</v>
      </c>
      <c r="AE40" s="390" t="s">
        <v>63</v>
      </c>
      <c r="AF40" s="389">
        <f>+IF(AE40=Desplegables!$C$21,Desplegables!$D$21,IF(AE40=Desplegables!$C$22,Desplegables!$D$22,IF(AE40=Desplegables!$C$23,Desplegables!$D$23,0)))</f>
        <v>15</v>
      </c>
      <c r="AG40" s="390" t="s">
        <v>55</v>
      </c>
      <c r="AH40" s="389">
        <f>IF(AG40=Desplegables!$C$26,2.5,IF(AG40=Desplegables!$C$25,5,0))</f>
        <v>5</v>
      </c>
      <c r="AI40" s="390" t="s">
        <v>58</v>
      </c>
      <c r="AJ40" s="389">
        <f>IF(AI40=Desplegables!$C$29,5,IF(AI40=Desplegables!$C$28,10,0))</f>
        <v>10</v>
      </c>
      <c r="AK40" s="390" t="s">
        <v>4</v>
      </c>
      <c r="AL40" s="389">
        <f t="shared" si="4"/>
        <v>5</v>
      </c>
      <c r="AM40" s="391">
        <f t="shared" si="5"/>
        <v>90</v>
      </c>
      <c r="AN40" s="388" t="str">
        <f t="shared" si="6"/>
        <v>FUERTE</v>
      </c>
      <c r="AO40" s="390" t="s">
        <v>4</v>
      </c>
      <c r="AP40" s="385" t="s">
        <v>770</v>
      </c>
      <c r="AQ40" s="349" t="s">
        <v>50</v>
      </c>
      <c r="AR40" s="363" t="str">
        <f>IF(AQ40=Desplegables!$G$9,"FUERTE",IF(AQ40=Desplegables!$G$10,"MODERADO","DEBIL"))</f>
        <v>MODERADO</v>
      </c>
      <c r="AS40" s="349" t="s">
        <v>10</v>
      </c>
      <c r="AT40" s="363" t="str">
        <f t="shared" si="7"/>
        <v>MODERADO</v>
      </c>
      <c r="AU40" s="363" t="s">
        <v>771</v>
      </c>
      <c r="AV40" s="388" t="str">
        <f t="shared" si="8"/>
        <v>FUERTE</v>
      </c>
      <c r="AW40" s="388">
        <f t="shared" si="9"/>
        <v>10</v>
      </c>
      <c r="AX40" s="385" t="str">
        <f t="shared" si="10"/>
        <v>MODERADO</v>
      </c>
      <c r="AY40" s="388">
        <f t="shared" si="11"/>
        <v>5</v>
      </c>
      <c r="AZ40" s="388">
        <f t="shared" si="12"/>
        <v>50</v>
      </c>
      <c r="BA40" s="388" t="str">
        <f t="shared" si="13"/>
        <v>MODERADO</v>
      </c>
      <c r="BB40" s="306">
        <f t="shared" si="30"/>
        <v>50</v>
      </c>
      <c r="BC40" s="306">
        <f>AVERAGE(BB40:BB40)</f>
        <v>50</v>
      </c>
      <c r="BD40" s="209" t="str">
        <f t="shared" si="31"/>
        <v>MODERADO</v>
      </c>
    </row>
    <row r="41" spans="1:56" ht="63" customHeight="1" x14ac:dyDescent="0.45">
      <c r="A41" s="208"/>
      <c r="B41" s="260">
        <v>2188</v>
      </c>
      <c r="C41" s="261">
        <v>42733</v>
      </c>
      <c r="D41" s="262" t="s">
        <v>153</v>
      </c>
      <c r="E41" s="263" t="s">
        <v>392</v>
      </c>
      <c r="F41" s="262" t="s">
        <v>115</v>
      </c>
      <c r="G41" s="264" t="s">
        <v>154</v>
      </c>
      <c r="H41" s="392">
        <v>5804</v>
      </c>
      <c r="I41" s="393" t="s">
        <v>268</v>
      </c>
      <c r="J41" s="393" t="s">
        <v>268</v>
      </c>
      <c r="K41" s="392" t="s">
        <v>204</v>
      </c>
      <c r="L41" s="392" t="s">
        <v>182</v>
      </c>
      <c r="M41" s="319" t="s">
        <v>269</v>
      </c>
      <c r="N41" s="394" t="s">
        <v>184</v>
      </c>
      <c r="O41" s="394" t="s">
        <v>185</v>
      </c>
      <c r="P41" s="394" t="s">
        <v>186</v>
      </c>
      <c r="Q41" s="394" t="s">
        <v>187</v>
      </c>
      <c r="R41" s="394" t="s">
        <v>188</v>
      </c>
      <c r="S41" s="392">
        <v>40</v>
      </c>
      <c r="T41" s="395">
        <v>45077</v>
      </c>
      <c r="U41" s="385" t="s">
        <v>4</v>
      </c>
      <c r="V41" s="388">
        <f t="shared" si="2"/>
        <v>5</v>
      </c>
      <c r="W41" s="349" t="s">
        <v>38</v>
      </c>
      <c r="X41" s="396">
        <f t="shared" si="3"/>
        <v>10</v>
      </c>
      <c r="Y41" s="397" t="s">
        <v>39</v>
      </c>
      <c r="Z41" s="396">
        <f>IF(Y41=Desplegables!$C$13,5,0)</f>
        <v>5</v>
      </c>
      <c r="AA41" s="397" t="s">
        <v>40</v>
      </c>
      <c r="AB41" s="396">
        <f>IF(AA41=Desplegables!$C$15,10,0)</f>
        <v>10</v>
      </c>
      <c r="AC41" s="397" t="s">
        <v>37</v>
      </c>
      <c r="AD41" s="389">
        <f>+IF(AC41=Desplegables!$C$17,Desplegables!$D$17,IF(AC41=Desplegables!$C$18,Desplegables!$D$18,IF(AC41=Desplegables!$C$19,Desplegables!$D$19,0)))</f>
        <v>25</v>
      </c>
      <c r="AE41" s="390" t="s">
        <v>63</v>
      </c>
      <c r="AF41" s="389">
        <f>+IF(AE41=Desplegables!$C$21,Desplegables!$D$21,IF(AE41=Desplegables!$C$22,Desplegables!$D$22,IF(AE41=Desplegables!$C$23,Desplegables!$D$23,0)))</f>
        <v>15</v>
      </c>
      <c r="AG41" s="390" t="s">
        <v>57</v>
      </c>
      <c r="AH41" s="389">
        <f>IF(AG41=Desplegables!$C$26,2.5,IF(AG41=Desplegables!$C$25,5,0))</f>
        <v>0</v>
      </c>
      <c r="AI41" s="390" t="s">
        <v>58</v>
      </c>
      <c r="AJ41" s="389">
        <f>IF(AI41=Desplegables!$C$29,5,IF(AI41=Desplegables!$C$28,10,0))</f>
        <v>10</v>
      </c>
      <c r="AK41" s="390" t="s">
        <v>4</v>
      </c>
      <c r="AL41" s="389">
        <f t="shared" si="4"/>
        <v>5</v>
      </c>
      <c r="AM41" s="391">
        <f t="shared" si="5"/>
        <v>85</v>
      </c>
      <c r="AN41" s="388" t="str">
        <f t="shared" si="6"/>
        <v>MODERADO</v>
      </c>
      <c r="AO41" s="390" t="s">
        <v>4</v>
      </c>
      <c r="AP41" s="385" t="s">
        <v>701</v>
      </c>
      <c r="AQ41" s="349" t="s">
        <v>42</v>
      </c>
      <c r="AR41" s="363" t="str">
        <f>IF(AQ41=Desplegables!$G$9,"FUERTE",IF(AQ41=Desplegables!$G$10,"MODERADO","DEBIL"))</f>
        <v>FUERTE</v>
      </c>
      <c r="AS41" s="349" t="s">
        <v>10</v>
      </c>
      <c r="AT41" s="363" t="str">
        <f t="shared" si="7"/>
        <v>FUERTE</v>
      </c>
      <c r="AU41" s="349" t="s">
        <v>699</v>
      </c>
      <c r="AV41" s="388" t="str">
        <f t="shared" si="8"/>
        <v>MODERADO</v>
      </c>
      <c r="AW41" s="388">
        <f t="shared" si="9"/>
        <v>5</v>
      </c>
      <c r="AX41" s="385" t="str">
        <f t="shared" si="10"/>
        <v>FUERTE</v>
      </c>
      <c r="AY41" s="388">
        <f t="shared" si="11"/>
        <v>10</v>
      </c>
      <c r="AZ41" s="388">
        <f t="shared" si="12"/>
        <v>50</v>
      </c>
      <c r="BA41" s="388" t="str">
        <f t="shared" si="13"/>
        <v>MODERADO</v>
      </c>
      <c r="BB41" s="306">
        <f t="shared" si="30"/>
        <v>50</v>
      </c>
      <c r="BC41" s="306">
        <f>AVERAGE(BB41:BB41)</f>
        <v>50</v>
      </c>
      <c r="BD41" s="209" t="str">
        <f t="shared" si="31"/>
        <v>MODERADO</v>
      </c>
    </row>
    <row r="42" spans="1:56" ht="34.5" customHeight="1" x14ac:dyDescent="0.45">
      <c r="A42" s="208"/>
      <c r="B42" s="285">
        <v>2191</v>
      </c>
      <c r="C42" s="286">
        <v>44421</v>
      </c>
      <c r="D42" s="287" t="s">
        <v>155</v>
      </c>
      <c r="E42" s="288" t="s">
        <v>392</v>
      </c>
      <c r="F42" s="287" t="s">
        <v>136</v>
      </c>
      <c r="G42" s="289" t="s">
        <v>156</v>
      </c>
      <c r="H42" s="392">
        <v>5814</v>
      </c>
      <c r="I42" s="393" t="s">
        <v>270</v>
      </c>
      <c r="J42" s="393" t="s">
        <v>271</v>
      </c>
      <c r="K42" s="392" t="s">
        <v>204</v>
      </c>
      <c r="L42" s="392" t="s">
        <v>182</v>
      </c>
      <c r="M42" s="319" t="s">
        <v>272</v>
      </c>
      <c r="N42" s="394" t="s">
        <v>184</v>
      </c>
      <c r="O42" s="394" t="s">
        <v>185</v>
      </c>
      <c r="P42" s="394" t="s">
        <v>186</v>
      </c>
      <c r="Q42" s="394" t="s">
        <v>187</v>
      </c>
      <c r="R42" s="394" t="s">
        <v>188</v>
      </c>
      <c r="S42" s="392">
        <v>40</v>
      </c>
      <c r="T42" s="395">
        <v>45077</v>
      </c>
      <c r="U42" s="385" t="s">
        <v>4</v>
      </c>
      <c r="V42" s="388">
        <f t="shared" si="2"/>
        <v>5</v>
      </c>
      <c r="W42" s="349" t="s">
        <v>38</v>
      </c>
      <c r="X42" s="396">
        <f t="shared" si="3"/>
        <v>10</v>
      </c>
      <c r="Y42" s="397" t="s">
        <v>39</v>
      </c>
      <c r="Z42" s="396">
        <f>IF(Y42=Desplegables!$C$13,5,0)</f>
        <v>5</v>
      </c>
      <c r="AA42" s="397" t="s">
        <v>40</v>
      </c>
      <c r="AB42" s="396">
        <f>IF(AA42=Desplegables!$C$15,10,0)</f>
        <v>10</v>
      </c>
      <c r="AC42" s="397" t="s">
        <v>37</v>
      </c>
      <c r="AD42" s="389">
        <f>+IF(AC42=Desplegables!$C$17,Desplegables!$D$17,IF(AC42=Desplegables!$C$18,Desplegables!$D$18,IF(AC42=Desplegables!$C$19,Desplegables!$D$19,0)))</f>
        <v>25</v>
      </c>
      <c r="AE42" s="390" t="s">
        <v>63</v>
      </c>
      <c r="AF42" s="389">
        <f>+IF(AE42=Desplegables!$C$21,Desplegables!$D$21,IF(AE42=Desplegables!$C$22,Desplegables!$D$22,IF(AE42=Desplegables!$C$23,Desplegables!$D$23,0)))</f>
        <v>15</v>
      </c>
      <c r="AG42" s="390" t="s">
        <v>55</v>
      </c>
      <c r="AH42" s="389">
        <f>IF(AG42=Desplegables!$C$26,2.5,IF(AG42=Desplegables!$C$25,5,0))</f>
        <v>5</v>
      </c>
      <c r="AI42" s="390" t="s">
        <v>58</v>
      </c>
      <c r="AJ42" s="389">
        <f>IF(AI42=Desplegables!$C$29,5,IF(AI42=Desplegables!$C$28,10,0))</f>
        <v>10</v>
      </c>
      <c r="AK42" s="390" t="s">
        <v>4</v>
      </c>
      <c r="AL42" s="389">
        <f t="shared" si="4"/>
        <v>5</v>
      </c>
      <c r="AM42" s="391">
        <f t="shared" si="5"/>
        <v>90</v>
      </c>
      <c r="AN42" s="388" t="str">
        <f t="shared" si="6"/>
        <v>FUERTE</v>
      </c>
      <c r="AO42" s="390" t="s">
        <v>4</v>
      </c>
      <c r="AP42" s="385" t="s">
        <v>765</v>
      </c>
      <c r="AQ42" s="349" t="s">
        <v>42</v>
      </c>
      <c r="AR42" s="363" t="str">
        <f>IF(AQ42=Desplegables!$G$9,"FUERTE",IF(AQ42=Desplegables!$G$10,"MODERADO","DEBIL"))</f>
        <v>FUERTE</v>
      </c>
      <c r="AS42" s="349" t="s">
        <v>10</v>
      </c>
      <c r="AT42" s="363" t="str">
        <f t="shared" si="7"/>
        <v>FUERTE</v>
      </c>
      <c r="AU42" s="349" t="s">
        <v>746</v>
      </c>
      <c r="AV42" s="388" t="str">
        <f t="shared" si="8"/>
        <v>FUERTE</v>
      </c>
      <c r="AW42" s="388">
        <f t="shared" si="9"/>
        <v>10</v>
      </c>
      <c r="AX42" s="385" t="str">
        <f t="shared" si="10"/>
        <v>FUERTE</v>
      </c>
      <c r="AY42" s="388">
        <f t="shared" si="11"/>
        <v>10</v>
      </c>
      <c r="AZ42" s="388">
        <f t="shared" si="12"/>
        <v>100</v>
      </c>
      <c r="BA42" s="388" t="str">
        <f t="shared" si="13"/>
        <v>FUERTE</v>
      </c>
      <c r="BB42" s="306">
        <f t="shared" si="30"/>
        <v>100</v>
      </c>
      <c r="BC42" s="306">
        <f>AVERAGE(BB42:BB43)</f>
        <v>100</v>
      </c>
      <c r="BD42" s="457" t="str">
        <f t="shared" si="31"/>
        <v>FUERTE</v>
      </c>
    </row>
    <row r="43" spans="1:56" ht="32.25" customHeight="1" x14ac:dyDescent="0.45">
      <c r="A43" s="208"/>
      <c r="B43" s="285">
        <v>2191</v>
      </c>
      <c r="C43" s="286">
        <v>44421</v>
      </c>
      <c r="D43" s="287" t="s">
        <v>155</v>
      </c>
      <c r="E43" s="288" t="s">
        <v>392</v>
      </c>
      <c r="F43" s="287" t="s">
        <v>136</v>
      </c>
      <c r="G43" s="289" t="s">
        <v>156</v>
      </c>
      <c r="H43" s="392">
        <v>5816</v>
      </c>
      <c r="I43" s="393" t="s">
        <v>273</v>
      </c>
      <c r="J43" s="393" t="s">
        <v>274</v>
      </c>
      <c r="K43" s="392" t="s">
        <v>225</v>
      </c>
      <c r="L43" s="392" t="s">
        <v>182</v>
      </c>
      <c r="M43" s="319" t="s">
        <v>272</v>
      </c>
      <c r="N43" s="394" t="s">
        <v>184</v>
      </c>
      <c r="O43" s="394" t="s">
        <v>185</v>
      </c>
      <c r="P43" s="394" t="s">
        <v>186</v>
      </c>
      <c r="Q43" s="394" t="s">
        <v>187</v>
      </c>
      <c r="R43" s="394" t="s">
        <v>188</v>
      </c>
      <c r="S43" s="392">
        <v>40</v>
      </c>
      <c r="T43" s="395">
        <v>45077</v>
      </c>
      <c r="U43" s="385" t="s">
        <v>4</v>
      </c>
      <c r="V43" s="388">
        <f t="shared" si="2"/>
        <v>5</v>
      </c>
      <c r="W43" s="349" t="s">
        <v>38</v>
      </c>
      <c r="X43" s="396">
        <f t="shared" si="3"/>
        <v>10</v>
      </c>
      <c r="Y43" s="397" t="s">
        <v>39</v>
      </c>
      <c r="Z43" s="396">
        <f>IF(Y43=Desplegables!$C$13,5,0)</f>
        <v>5</v>
      </c>
      <c r="AA43" s="397" t="s">
        <v>40</v>
      </c>
      <c r="AB43" s="396">
        <f>IF(AA43=Desplegables!$C$15,10,0)</f>
        <v>10</v>
      </c>
      <c r="AC43" s="397" t="s">
        <v>37</v>
      </c>
      <c r="AD43" s="389">
        <f>+IF(AC43=Desplegables!$C$17,Desplegables!$D$17,IF(AC43=Desplegables!$C$18,Desplegables!$D$18,IF(AC43=Desplegables!$C$19,Desplegables!$D$19,0)))</f>
        <v>25</v>
      </c>
      <c r="AE43" s="390" t="s">
        <v>63</v>
      </c>
      <c r="AF43" s="389">
        <f>+IF(AE43=Desplegables!$C$21,Desplegables!$D$21,IF(AE43=Desplegables!$C$22,Desplegables!$D$22,IF(AE43=Desplegables!$C$23,Desplegables!$D$23,0)))</f>
        <v>15</v>
      </c>
      <c r="AG43" s="390" t="s">
        <v>55</v>
      </c>
      <c r="AH43" s="389">
        <f>IF(AG43=Desplegables!$C$26,2.5,IF(AG43=Desplegables!$C$25,5,0))</f>
        <v>5</v>
      </c>
      <c r="AI43" s="390" t="s">
        <v>58</v>
      </c>
      <c r="AJ43" s="389">
        <f>IF(AI43=Desplegables!$C$29,5,IF(AI43=Desplegables!$C$28,10,0))</f>
        <v>10</v>
      </c>
      <c r="AK43" s="390" t="s">
        <v>4</v>
      </c>
      <c r="AL43" s="389">
        <f t="shared" si="4"/>
        <v>5</v>
      </c>
      <c r="AM43" s="391">
        <f t="shared" si="5"/>
        <v>90</v>
      </c>
      <c r="AN43" s="388" t="str">
        <f t="shared" si="6"/>
        <v>FUERTE</v>
      </c>
      <c r="AO43" s="390" t="s">
        <v>4</v>
      </c>
      <c r="AP43" s="385" t="s">
        <v>765</v>
      </c>
      <c r="AQ43" s="349" t="s">
        <v>42</v>
      </c>
      <c r="AR43" s="363" t="str">
        <f>IF(AQ43=Desplegables!$G$9,"FUERTE",IF(AQ43=Desplegables!$G$10,"MODERADO","DEBIL"))</f>
        <v>FUERTE</v>
      </c>
      <c r="AS43" s="349" t="s">
        <v>10</v>
      </c>
      <c r="AT43" s="363" t="str">
        <f t="shared" si="7"/>
        <v>FUERTE</v>
      </c>
      <c r="AU43" s="349" t="s">
        <v>747</v>
      </c>
      <c r="AV43" s="388" t="str">
        <f t="shared" si="8"/>
        <v>FUERTE</v>
      </c>
      <c r="AW43" s="388">
        <f t="shared" si="9"/>
        <v>10</v>
      </c>
      <c r="AX43" s="385" t="str">
        <f t="shared" si="10"/>
        <v>FUERTE</v>
      </c>
      <c r="AY43" s="388">
        <f t="shared" si="11"/>
        <v>10</v>
      </c>
      <c r="AZ43" s="388">
        <f t="shared" si="12"/>
        <v>100</v>
      </c>
      <c r="BA43" s="388" t="str">
        <f t="shared" si="13"/>
        <v>FUERTE</v>
      </c>
      <c r="BB43" s="306">
        <f t="shared" si="30"/>
        <v>100</v>
      </c>
      <c r="BC43" s="306"/>
      <c r="BD43" s="457"/>
    </row>
    <row r="44" spans="1:56" ht="33" customHeight="1" x14ac:dyDescent="0.45">
      <c r="A44" s="208"/>
      <c r="B44" s="270">
        <v>2192</v>
      </c>
      <c r="C44" s="271">
        <v>44421</v>
      </c>
      <c r="D44" s="272" t="s">
        <v>157</v>
      </c>
      <c r="E44" s="273" t="s">
        <v>392</v>
      </c>
      <c r="F44" s="272" t="s">
        <v>136</v>
      </c>
      <c r="G44" s="274" t="s">
        <v>156</v>
      </c>
      <c r="H44" s="392">
        <v>5818</v>
      </c>
      <c r="I44" s="393" t="s">
        <v>275</v>
      </c>
      <c r="J44" s="393" t="s">
        <v>276</v>
      </c>
      <c r="K44" s="392" t="s">
        <v>225</v>
      </c>
      <c r="L44" s="392" t="s">
        <v>182</v>
      </c>
      <c r="M44" s="319" t="s">
        <v>277</v>
      </c>
      <c r="N44" s="394" t="s">
        <v>184</v>
      </c>
      <c r="O44" s="394" t="s">
        <v>185</v>
      </c>
      <c r="P44" s="394" t="s">
        <v>186</v>
      </c>
      <c r="Q44" s="394" t="s">
        <v>187</v>
      </c>
      <c r="R44" s="394" t="s">
        <v>188</v>
      </c>
      <c r="S44" s="392">
        <v>40</v>
      </c>
      <c r="T44" s="395">
        <v>45077</v>
      </c>
      <c r="U44" s="385" t="s">
        <v>4</v>
      </c>
      <c r="V44" s="388">
        <f t="shared" si="2"/>
        <v>5</v>
      </c>
      <c r="W44" s="349" t="s">
        <v>38</v>
      </c>
      <c r="X44" s="396">
        <f t="shared" si="3"/>
        <v>10</v>
      </c>
      <c r="Y44" s="397" t="s">
        <v>39</v>
      </c>
      <c r="Z44" s="396">
        <f>IF(Y44=Desplegables!$C$13,5,0)</f>
        <v>5</v>
      </c>
      <c r="AA44" s="397" t="s">
        <v>53</v>
      </c>
      <c r="AB44" s="396">
        <f>IF(AA44=Desplegables!$C$15,10,0)</f>
        <v>0</v>
      </c>
      <c r="AC44" s="397" t="s">
        <v>37</v>
      </c>
      <c r="AD44" s="389">
        <f>+IF(AC44=Desplegables!$C$17,Desplegables!$D$17,IF(AC44=Desplegables!$C$18,Desplegables!$D$18,IF(AC44=Desplegables!$C$19,Desplegables!$D$19,0)))</f>
        <v>25</v>
      </c>
      <c r="AE44" s="390" t="s">
        <v>63</v>
      </c>
      <c r="AF44" s="389">
        <f>+IF(AE44=Desplegables!$C$21,Desplegables!$D$21,IF(AE44=Desplegables!$C$22,Desplegables!$D$22,IF(AE44=Desplegables!$C$23,Desplegables!$D$23,0)))</f>
        <v>15</v>
      </c>
      <c r="AG44" s="390" t="s">
        <v>55</v>
      </c>
      <c r="AH44" s="389">
        <f>IF(AG44=Desplegables!$C$26,2.5,IF(AG44=Desplegables!$C$25,5,0))</f>
        <v>5</v>
      </c>
      <c r="AI44" s="390" t="s">
        <v>58</v>
      </c>
      <c r="AJ44" s="389">
        <f>IF(AI44=Desplegables!$C$29,5,IF(AI44=Desplegables!$C$28,10,0))</f>
        <v>10</v>
      </c>
      <c r="AK44" s="390" t="s">
        <v>4</v>
      </c>
      <c r="AL44" s="389">
        <f t="shared" si="4"/>
        <v>5</v>
      </c>
      <c r="AM44" s="391">
        <f t="shared" si="5"/>
        <v>80</v>
      </c>
      <c r="AN44" s="388" t="str">
        <f t="shared" si="6"/>
        <v>MODERADO</v>
      </c>
      <c r="AO44" s="390" t="s">
        <v>4</v>
      </c>
      <c r="AP44" s="385" t="s">
        <v>745</v>
      </c>
      <c r="AQ44" s="349" t="s">
        <v>42</v>
      </c>
      <c r="AR44" s="363" t="str">
        <f>IF(AQ44=Desplegables!$G$9,"FUERTE",IF(AQ44=Desplegables!$G$10,"MODERADO","DEBIL"))</f>
        <v>FUERTE</v>
      </c>
      <c r="AS44" s="349" t="s">
        <v>10</v>
      </c>
      <c r="AT44" s="363" t="str">
        <f t="shared" si="7"/>
        <v>FUERTE</v>
      </c>
      <c r="AU44" s="349" t="s">
        <v>762</v>
      </c>
      <c r="AV44" s="388" t="str">
        <f t="shared" si="8"/>
        <v>MODERADO</v>
      </c>
      <c r="AW44" s="388">
        <f t="shared" si="9"/>
        <v>5</v>
      </c>
      <c r="AX44" s="385" t="str">
        <f t="shared" si="10"/>
        <v>FUERTE</v>
      </c>
      <c r="AY44" s="388">
        <f t="shared" si="11"/>
        <v>10</v>
      </c>
      <c r="AZ44" s="388">
        <f t="shared" si="12"/>
        <v>50</v>
      </c>
      <c r="BA44" s="388" t="str">
        <f t="shared" si="13"/>
        <v>MODERADO</v>
      </c>
      <c r="BB44" s="306">
        <f t="shared" si="30"/>
        <v>50</v>
      </c>
      <c r="BC44" s="306">
        <f>AVERAGE(BB44:BB45)</f>
        <v>50</v>
      </c>
      <c r="BD44" s="457" t="str">
        <f t="shared" ref="BD44" si="32">IF(BC44=100,"FUERTE",IF(BC44&gt;=50,"MODERADO","DEBIL"))</f>
        <v>MODERADO</v>
      </c>
    </row>
    <row r="45" spans="1:56" ht="30" customHeight="1" x14ac:dyDescent="0.45">
      <c r="A45" s="208"/>
      <c r="B45" s="270">
        <v>2192</v>
      </c>
      <c r="C45" s="271">
        <v>44421</v>
      </c>
      <c r="D45" s="272" t="s">
        <v>157</v>
      </c>
      <c r="E45" s="273" t="s">
        <v>392</v>
      </c>
      <c r="F45" s="272" t="s">
        <v>136</v>
      </c>
      <c r="G45" s="274" t="s">
        <v>156</v>
      </c>
      <c r="H45" s="392">
        <v>5821</v>
      </c>
      <c r="I45" s="393" t="s">
        <v>278</v>
      </c>
      <c r="J45" s="393" t="s">
        <v>279</v>
      </c>
      <c r="K45" s="392" t="s">
        <v>225</v>
      </c>
      <c r="L45" s="392" t="s">
        <v>182</v>
      </c>
      <c r="M45" s="319" t="s">
        <v>272</v>
      </c>
      <c r="N45" s="394" t="s">
        <v>184</v>
      </c>
      <c r="O45" s="394" t="s">
        <v>185</v>
      </c>
      <c r="P45" s="394" t="s">
        <v>186</v>
      </c>
      <c r="Q45" s="394" t="s">
        <v>187</v>
      </c>
      <c r="R45" s="394" t="s">
        <v>188</v>
      </c>
      <c r="S45" s="392">
        <v>40</v>
      </c>
      <c r="T45" s="395">
        <v>45077</v>
      </c>
      <c r="U45" s="385" t="s">
        <v>4</v>
      </c>
      <c r="V45" s="388">
        <f t="shared" si="2"/>
        <v>5</v>
      </c>
      <c r="W45" s="349" t="s">
        <v>38</v>
      </c>
      <c r="X45" s="396">
        <f t="shared" si="3"/>
        <v>10</v>
      </c>
      <c r="Y45" s="397" t="s">
        <v>39</v>
      </c>
      <c r="Z45" s="396">
        <f>IF(Y45=Desplegables!$C$13,5,0)</f>
        <v>5</v>
      </c>
      <c r="AA45" s="397" t="s">
        <v>40</v>
      </c>
      <c r="AB45" s="396">
        <f>IF(AA45=Desplegables!$C$15,10,0)</f>
        <v>10</v>
      </c>
      <c r="AC45" s="397" t="s">
        <v>37</v>
      </c>
      <c r="AD45" s="389">
        <f>+IF(AC45=Desplegables!$C$17,Desplegables!$D$17,IF(AC45=Desplegables!$C$18,Desplegables!$D$18,IF(AC45=Desplegables!$C$19,Desplegables!$D$19,0)))</f>
        <v>25</v>
      </c>
      <c r="AE45" s="390" t="s">
        <v>63</v>
      </c>
      <c r="AF45" s="389">
        <f>+IF(AE45=Desplegables!$C$21,Desplegables!$D$21,IF(AE45=Desplegables!$C$22,Desplegables!$D$22,IF(AE45=Desplegables!$C$23,Desplegables!$D$23,0)))</f>
        <v>15</v>
      </c>
      <c r="AG45" s="390" t="s">
        <v>55</v>
      </c>
      <c r="AH45" s="389">
        <f>IF(AG45=Desplegables!$C$26,2.5,IF(AG45=Desplegables!$C$25,5,0))</f>
        <v>5</v>
      </c>
      <c r="AI45" s="390" t="s">
        <v>58</v>
      </c>
      <c r="AJ45" s="389">
        <f>IF(AI45=Desplegables!$C$29,5,IF(AI45=Desplegables!$C$28,10,0))</f>
        <v>10</v>
      </c>
      <c r="AK45" s="390" t="s">
        <v>4</v>
      </c>
      <c r="AL45" s="389">
        <f t="shared" si="4"/>
        <v>5</v>
      </c>
      <c r="AM45" s="391">
        <f t="shared" si="5"/>
        <v>90</v>
      </c>
      <c r="AN45" s="388" t="str">
        <f t="shared" si="6"/>
        <v>FUERTE</v>
      </c>
      <c r="AO45" s="390" t="s">
        <v>4</v>
      </c>
      <c r="AP45" s="385" t="s">
        <v>765</v>
      </c>
      <c r="AQ45" s="349" t="s">
        <v>50</v>
      </c>
      <c r="AR45" s="363" t="str">
        <f>IF(AQ45=Desplegables!$G$9,"FUERTE",IF(AQ45=Desplegables!$G$10,"MODERADO","DEBIL"))</f>
        <v>MODERADO</v>
      </c>
      <c r="AS45" s="349" t="s">
        <v>10</v>
      </c>
      <c r="AT45" s="363" t="str">
        <f t="shared" si="7"/>
        <v>MODERADO</v>
      </c>
      <c r="AU45" s="349" t="s">
        <v>763</v>
      </c>
      <c r="AV45" s="388" t="str">
        <f t="shared" si="8"/>
        <v>FUERTE</v>
      </c>
      <c r="AW45" s="388">
        <f t="shared" si="9"/>
        <v>10</v>
      </c>
      <c r="AX45" s="385" t="str">
        <f t="shared" si="10"/>
        <v>MODERADO</v>
      </c>
      <c r="AY45" s="388">
        <f t="shared" si="11"/>
        <v>5</v>
      </c>
      <c r="AZ45" s="388">
        <f t="shared" si="12"/>
        <v>50</v>
      </c>
      <c r="BA45" s="388" t="str">
        <f t="shared" si="13"/>
        <v>MODERADO</v>
      </c>
      <c r="BB45" s="306">
        <f t="shared" si="30"/>
        <v>50</v>
      </c>
      <c r="BC45" s="306"/>
      <c r="BD45" s="457"/>
    </row>
    <row r="46" spans="1:56" ht="47.25" customHeight="1" x14ac:dyDescent="0.45">
      <c r="A46" s="208"/>
      <c r="B46" s="21">
        <v>2200</v>
      </c>
      <c r="C46" s="123">
        <v>43676</v>
      </c>
      <c r="D46" s="125" t="s">
        <v>158</v>
      </c>
      <c r="E46" s="1" t="s">
        <v>392</v>
      </c>
      <c r="F46" s="125" t="s">
        <v>111</v>
      </c>
      <c r="G46" s="128" t="s">
        <v>159</v>
      </c>
      <c r="H46" s="392">
        <v>5839</v>
      </c>
      <c r="I46" s="393" t="s">
        <v>280</v>
      </c>
      <c r="J46" s="393" t="s">
        <v>281</v>
      </c>
      <c r="K46" s="392" t="s">
        <v>191</v>
      </c>
      <c r="L46" s="392" t="s">
        <v>182</v>
      </c>
      <c r="M46" s="319" t="s">
        <v>282</v>
      </c>
      <c r="N46" s="394" t="s">
        <v>184</v>
      </c>
      <c r="O46" s="394" t="s">
        <v>185</v>
      </c>
      <c r="P46" s="394" t="s">
        <v>186</v>
      </c>
      <c r="Q46" s="394" t="s">
        <v>187</v>
      </c>
      <c r="R46" s="394" t="s">
        <v>188</v>
      </c>
      <c r="S46" s="392">
        <v>40</v>
      </c>
      <c r="T46" s="395">
        <v>45170</v>
      </c>
      <c r="U46" s="385" t="s">
        <v>4</v>
      </c>
      <c r="V46" s="388">
        <f t="shared" si="2"/>
        <v>5</v>
      </c>
      <c r="W46" s="349" t="s">
        <v>38</v>
      </c>
      <c r="X46" s="396">
        <f t="shared" si="3"/>
        <v>10</v>
      </c>
      <c r="Y46" s="397" t="s">
        <v>39</v>
      </c>
      <c r="Z46" s="396">
        <f>IF(Y46=Desplegables!$C$13,5,0)</f>
        <v>5</v>
      </c>
      <c r="AA46" s="397" t="s">
        <v>40</v>
      </c>
      <c r="AB46" s="396">
        <f>IF(AA46=Desplegables!$C$15,10,0)</f>
        <v>10</v>
      </c>
      <c r="AC46" s="397" t="s">
        <v>37</v>
      </c>
      <c r="AD46" s="389">
        <f>+IF(AC46=Desplegables!$C$17,Desplegables!$D$17,IF(AC46=Desplegables!$C$18,Desplegables!$D$18,IF(AC46=Desplegables!$C$19,Desplegables!$D$19,0)))</f>
        <v>25</v>
      </c>
      <c r="AE46" s="390" t="s">
        <v>63</v>
      </c>
      <c r="AF46" s="389">
        <f>+IF(AE46=Desplegables!$C$21,Desplegables!$D$21,IF(AE46=Desplegables!$C$22,Desplegables!$D$22,IF(AE46=Desplegables!$C$23,Desplegables!$D$23,0)))</f>
        <v>15</v>
      </c>
      <c r="AG46" s="390" t="s">
        <v>56</v>
      </c>
      <c r="AH46" s="389">
        <f>IF(AG46=Desplegables!$C$26,2.5,IF(AG46=Desplegables!$C$25,5,0))</f>
        <v>2.5</v>
      </c>
      <c r="AI46" s="390" t="s">
        <v>41</v>
      </c>
      <c r="AJ46" s="389">
        <f>IF(AI46=Desplegables!$C$29,5,IF(AI46=Desplegables!$C$28,10,0))</f>
        <v>5</v>
      </c>
      <c r="AK46" s="390" t="s">
        <v>4</v>
      </c>
      <c r="AL46" s="389">
        <f t="shared" si="4"/>
        <v>5</v>
      </c>
      <c r="AM46" s="391">
        <f t="shared" si="5"/>
        <v>82.5</v>
      </c>
      <c r="AN46" s="388" t="str">
        <f t="shared" si="6"/>
        <v>MODERADO</v>
      </c>
      <c r="AO46" s="390" t="s">
        <v>4</v>
      </c>
      <c r="AP46" s="354" t="s">
        <v>853</v>
      </c>
      <c r="AQ46" s="349" t="s">
        <v>42</v>
      </c>
      <c r="AR46" s="363" t="str">
        <f>IF(AQ46=Desplegables!$G$9,"FUERTE",IF(AQ46=Desplegables!$G$10,"MODERADO","DEBIL"))</f>
        <v>FUERTE</v>
      </c>
      <c r="AS46" s="349" t="s">
        <v>10</v>
      </c>
      <c r="AT46" s="363" t="str">
        <f t="shared" si="7"/>
        <v>FUERTE</v>
      </c>
      <c r="AU46" s="350" t="s">
        <v>715</v>
      </c>
      <c r="AV46" s="388" t="str">
        <f t="shared" si="8"/>
        <v>MODERADO</v>
      </c>
      <c r="AW46" s="388">
        <f t="shared" si="9"/>
        <v>5</v>
      </c>
      <c r="AX46" s="385" t="str">
        <f t="shared" si="10"/>
        <v>FUERTE</v>
      </c>
      <c r="AY46" s="388">
        <f t="shared" si="11"/>
        <v>10</v>
      </c>
      <c r="AZ46" s="388">
        <f t="shared" si="12"/>
        <v>50</v>
      </c>
      <c r="BA46" s="388" t="str">
        <f t="shared" si="13"/>
        <v>MODERADO</v>
      </c>
      <c r="BB46" s="306">
        <f t="shared" si="15"/>
        <v>50</v>
      </c>
      <c r="BC46" s="306">
        <f>AVERAGE(BB46:BB46)</f>
        <v>50</v>
      </c>
      <c r="BD46" s="209" t="str">
        <f t="shared" ref="BD46:BD47" si="33">IF(BC46=100,"FUERTE",IF(BC46&gt;=50,"MODERADO","DEBIL"))</f>
        <v>MODERADO</v>
      </c>
    </row>
    <row r="47" spans="1:56" ht="44.25" customHeight="1" x14ac:dyDescent="0.45">
      <c r="A47" s="208"/>
      <c r="B47" s="31">
        <v>2201</v>
      </c>
      <c r="C47" s="290">
        <v>43676</v>
      </c>
      <c r="D47" s="291" t="s">
        <v>160</v>
      </c>
      <c r="E47" s="292" t="s">
        <v>392</v>
      </c>
      <c r="F47" s="291" t="s">
        <v>111</v>
      </c>
      <c r="G47" s="293" t="s">
        <v>159</v>
      </c>
      <c r="H47" s="392">
        <v>5844</v>
      </c>
      <c r="I47" s="393" t="s">
        <v>283</v>
      </c>
      <c r="J47" s="393" t="s">
        <v>284</v>
      </c>
      <c r="K47" s="392" t="s">
        <v>191</v>
      </c>
      <c r="L47" s="392" t="s">
        <v>201</v>
      </c>
      <c r="M47" s="319" t="s">
        <v>282</v>
      </c>
      <c r="N47" s="394" t="s">
        <v>184</v>
      </c>
      <c r="O47" s="394" t="s">
        <v>185</v>
      </c>
      <c r="P47" s="394" t="s">
        <v>186</v>
      </c>
      <c r="Q47" s="394" t="s">
        <v>187</v>
      </c>
      <c r="R47" s="394" t="s">
        <v>188</v>
      </c>
      <c r="S47" s="392">
        <v>40</v>
      </c>
      <c r="T47" s="395">
        <v>45170</v>
      </c>
      <c r="U47" s="385" t="s">
        <v>4</v>
      </c>
      <c r="V47" s="388">
        <f t="shared" si="2"/>
        <v>5</v>
      </c>
      <c r="W47" s="349" t="s">
        <v>38</v>
      </c>
      <c r="X47" s="396">
        <f t="shared" si="3"/>
        <v>10</v>
      </c>
      <c r="Y47" s="397" t="s">
        <v>39</v>
      </c>
      <c r="Z47" s="396">
        <f>IF(Y47=Desplegables!$C$13,5,0)</f>
        <v>5</v>
      </c>
      <c r="AA47" s="397" t="s">
        <v>40</v>
      </c>
      <c r="AB47" s="396">
        <f>IF(AA47=Desplegables!$C$15,10,0)</f>
        <v>10</v>
      </c>
      <c r="AC47" s="397" t="s">
        <v>37</v>
      </c>
      <c r="AD47" s="389">
        <f>+IF(AC47=Desplegables!$C$17,Desplegables!$D$17,IF(AC47=Desplegables!$C$18,Desplegables!$D$18,IF(AC47=Desplegables!$C$19,Desplegables!$D$19,0)))</f>
        <v>25</v>
      </c>
      <c r="AE47" s="390" t="s">
        <v>63</v>
      </c>
      <c r="AF47" s="389">
        <f>+IF(AE47=Desplegables!$C$21,Desplegables!$D$21,IF(AE47=Desplegables!$C$22,Desplegables!$D$22,IF(AE47=Desplegables!$C$23,Desplegables!$D$23,0)))</f>
        <v>15</v>
      </c>
      <c r="AG47" s="390" t="s">
        <v>56</v>
      </c>
      <c r="AH47" s="389">
        <f>IF(AG47=Desplegables!$C$26,2.5,IF(AG47=Desplegables!$C$25,5,0))</f>
        <v>2.5</v>
      </c>
      <c r="AI47" s="390" t="s">
        <v>41</v>
      </c>
      <c r="AJ47" s="389">
        <f>IF(AI47=Desplegables!$C$29,5,IF(AI47=Desplegables!$C$28,10,0))</f>
        <v>5</v>
      </c>
      <c r="AK47" s="390" t="s">
        <v>4</v>
      </c>
      <c r="AL47" s="389">
        <f t="shared" si="4"/>
        <v>5</v>
      </c>
      <c r="AM47" s="391">
        <f t="shared" si="5"/>
        <v>82.5</v>
      </c>
      <c r="AN47" s="388" t="str">
        <f t="shared" si="6"/>
        <v>MODERADO</v>
      </c>
      <c r="AO47" s="390" t="s">
        <v>4</v>
      </c>
      <c r="AP47" s="350" t="s">
        <v>854</v>
      </c>
      <c r="AQ47" s="349" t="s">
        <v>42</v>
      </c>
      <c r="AR47" s="363" t="str">
        <f>IF(AQ47=Desplegables!$G$9,"FUERTE",IF(AQ47=Desplegables!$G$10,"MODERADO","DEBIL"))</f>
        <v>FUERTE</v>
      </c>
      <c r="AS47" s="349" t="s">
        <v>10</v>
      </c>
      <c r="AT47" s="363" t="str">
        <f t="shared" si="7"/>
        <v>FUERTE</v>
      </c>
      <c r="AU47" s="350" t="s">
        <v>716</v>
      </c>
      <c r="AV47" s="388" t="str">
        <f t="shared" si="8"/>
        <v>MODERADO</v>
      </c>
      <c r="AW47" s="388">
        <f t="shared" si="9"/>
        <v>5</v>
      </c>
      <c r="AX47" s="385" t="str">
        <f t="shared" si="10"/>
        <v>FUERTE</v>
      </c>
      <c r="AY47" s="388">
        <f t="shared" si="11"/>
        <v>10</v>
      </c>
      <c r="AZ47" s="388">
        <f t="shared" si="12"/>
        <v>50</v>
      </c>
      <c r="BA47" s="388" t="str">
        <f t="shared" si="13"/>
        <v>MODERADO</v>
      </c>
      <c r="BB47" s="306">
        <f t="shared" si="15"/>
        <v>50</v>
      </c>
      <c r="BC47" s="306">
        <f>AVERAGE(BB47:BB47)</f>
        <v>50</v>
      </c>
      <c r="BD47" s="209" t="str">
        <f t="shared" si="33"/>
        <v>MODERADO</v>
      </c>
    </row>
    <row r="48" spans="1:56" ht="53.25" customHeight="1" x14ac:dyDescent="0.45">
      <c r="A48" s="208"/>
      <c r="B48" s="260">
        <v>2210</v>
      </c>
      <c r="C48" s="261">
        <v>44067</v>
      </c>
      <c r="D48" s="262" t="s">
        <v>161</v>
      </c>
      <c r="E48" s="263" t="s">
        <v>392</v>
      </c>
      <c r="F48" s="262" t="s">
        <v>162</v>
      </c>
      <c r="G48" s="264" t="s">
        <v>163</v>
      </c>
      <c r="H48" s="392">
        <v>5861</v>
      </c>
      <c r="I48" s="393" t="s">
        <v>285</v>
      </c>
      <c r="J48" s="393" t="s">
        <v>286</v>
      </c>
      <c r="K48" s="392" t="s">
        <v>191</v>
      </c>
      <c r="L48" s="392" t="s">
        <v>182</v>
      </c>
      <c r="M48" s="319" t="s">
        <v>287</v>
      </c>
      <c r="N48" s="394" t="s">
        <v>184</v>
      </c>
      <c r="O48" s="394" t="s">
        <v>185</v>
      </c>
      <c r="P48" s="394" t="s">
        <v>186</v>
      </c>
      <c r="Q48" s="394" t="s">
        <v>187</v>
      </c>
      <c r="R48" s="394" t="s">
        <v>188</v>
      </c>
      <c r="S48" s="392">
        <v>40</v>
      </c>
      <c r="T48" s="395">
        <v>45077</v>
      </c>
      <c r="U48" s="385" t="s">
        <v>4</v>
      </c>
      <c r="V48" s="388">
        <f t="shared" si="2"/>
        <v>5</v>
      </c>
      <c r="W48" s="349" t="s">
        <v>38</v>
      </c>
      <c r="X48" s="396">
        <f t="shared" si="3"/>
        <v>10</v>
      </c>
      <c r="Y48" s="397" t="s">
        <v>52</v>
      </c>
      <c r="Z48" s="396">
        <f>IF(Y48=Desplegables!$C$13,5,0)</f>
        <v>0</v>
      </c>
      <c r="AA48" s="397" t="s">
        <v>40</v>
      </c>
      <c r="AB48" s="396">
        <f>IF(AA48=Desplegables!$C$15,10,0)</f>
        <v>10</v>
      </c>
      <c r="AC48" s="397" t="s">
        <v>37</v>
      </c>
      <c r="AD48" s="389">
        <f>+IF(AC48=Desplegables!$C$17,Desplegables!$D$17,IF(AC48=Desplegables!$C$18,Desplegables!$D$18,IF(AC48=Desplegables!$C$19,Desplegables!$D$19,0)))</f>
        <v>25</v>
      </c>
      <c r="AE48" s="390" t="s">
        <v>63</v>
      </c>
      <c r="AF48" s="389">
        <f>+IF(AE48=Desplegables!$C$21,Desplegables!$D$21,IF(AE48=Desplegables!$C$22,Desplegables!$D$22,IF(AE48=Desplegables!$C$23,Desplegables!$D$23,0)))</f>
        <v>15</v>
      </c>
      <c r="AG48" s="390" t="s">
        <v>56</v>
      </c>
      <c r="AH48" s="389">
        <f>IF(AG48=Desplegables!$C$26,2.5,IF(AG48=Desplegables!$C$25,5,0))</f>
        <v>2.5</v>
      </c>
      <c r="AI48" s="390" t="s">
        <v>41</v>
      </c>
      <c r="AJ48" s="389">
        <f>IF(AI48=Desplegables!$C$29,5,IF(AI48=Desplegables!$C$28,10,0))</f>
        <v>5</v>
      </c>
      <c r="AK48" s="390" t="s">
        <v>4</v>
      </c>
      <c r="AL48" s="389">
        <f t="shared" si="4"/>
        <v>5</v>
      </c>
      <c r="AM48" s="391">
        <f t="shared" si="5"/>
        <v>77.5</v>
      </c>
      <c r="AN48" s="388" t="str">
        <f t="shared" si="6"/>
        <v>MODERADO</v>
      </c>
      <c r="AO48" s="390" t="s">
        <v>4</v>
      </c>
      <c r="AP48" s="385" t="s">
        <v>843</v>
      </c>
      <c r="AQ48" s="349" t="s">
        <v>42</v>
      </c>
      <c r="AR48" s="363" t="str">
        <f>IF(AQ48=Desplegables!$G$9,"FUERTE",IF(AQ48=Desplegables!$G$10,"MODERADO","DEBIL"))</f>
        <v>FUERTE</v>
      </c>
      <c r="AS48" s="349" t="s">
        <v>10</v>
      </c>
      <c r="AT48" s="363" t="str">
        <f t="shared" si="7"/>
        <v>FUERTE</v>
      </c>
      <c r="AU48" s="349" t="s">
        <v>750</v>
      </c>
      <c r="AV48" s="388" t="str">
        <f t="shared" si="8"/>
        <v>MODERADO</v>
      </c>
      <c r="AW48" s="388">
        <f t="shared" si="9"/>
        <v>5</v>
      </c>
      <c r="AX48" s="385" t="str">
        <f t="shared" si="10"/>
        <v>FUERTE</v>
      </c>
      <c r="AY48" s="388">
        <f t="shared" si="11"/>
        <v>10</v>
      </c>
      <c r="AZ48" s="388">
        <f t="shared" si="12"/>
        <v>50</v>
      </c>
      <c r="BA48" s="388" t="str">
        <f t="shared" si="13"/>
        <v>MODERADO</v>
      </c>
      <c r="BB48" s="306">
        <f t="shared" ref="BB48:BB50" si="34">IF(BA48="FUERTE",100,IF(BA48="MODERADO",50,0))</f>
        <v>50</v>
      </c>
      <c r="BC48" s="306">
        <f>AVERAGE(BB48:BB50)</f>
        <v>50</v>
      </c>
      <c r="BD48" s="451" t="str">
        <f>IF(BC48=100,"FUERTE",IF(BC48&gt;=50,"MODERADO","DEBIL"))</f>
        <v>MODERADO</v>
      </c>
    </row>
    <row r="49" spans="1:56" ht="43.5" customHeight="1" x14ac:dyDescent="0.45">
      <c r="A49" s="208"/>
      <c r="B49" s="260">
        <v>2210</v>
      </c>
      <c r="C49" s="261">
        <v>44067</v>
      </c>
      <c r="D49" s="262" t="s">
        <v>161</v>
      </c>
      <c r="E49" s="263" t="s">
        <v>392</v>
      </c>
      <c r="F49" s="262" t="s">
        <v>162</v>
      </c>
      <c r="G49" s="264" t="s">
        <v>163</v>
      </c>
      <c r="H49" s="392">
        <v>5862</v>
      </c>
      <c r="I49" s="393" t="s">
        <v>844</v>
      </c>
      <c r="J49" s="393" t="s">
        <v>288</v>
      </c>
      <c r="K49" s="392" t="s">
        <v>181</v>
      </c>
      <c r="L49" s="392" t="s">
        <v>182</v>
      </c>
      <c r="M49" s="319" t="s">
        <v>289</v>
      </c>
      <c r="N49" s="394" t="s">
        <v>184</v>
      </c>
      <c r="O49" s="394" t="s">
        <v>185</v>
      </c>
      <c r="P49" s="394" t="s">
        <v>186</v>
      </c>
      <c r="Q49" s="394" t="s">
        <v>187</v>
      </c>
      <c r="R49" s="394" t="s">
        <v>188</v>
      </c>
      <c r="S49" s="392">
        <v>40</v>
      </c>
      <c r="T49" s="395">
        <v>45077</v>
      </c>
      <c r="U49" s="385" t="s">
        <v>4</v>
      </c>
      <c r="V49" s="388">
        <f t="shared" si="2"/>
        <v>5</v>
      </c>
      <c r="W49" s="349" t="s">
        <v>38</v>
      </c>
      <c r="X49" s="396">
        <f t="shared" si="3"/>
        <v>10</v>
      </c>
      <c r="Y49" s="397" t="s">
        <v>52</v>
      </c>
      <c r="Z49" s="396">
        <f>IF(Y49=Desplegables!$C$13,5,0)</f>
        <v>0</v>
      </c>
      <c r="AA49" s="397" t="s">
        <v>40</v>
      </c>
      <c r="AB49" s="396">
        <f>IF(AA49=Desplegables!$C$15,10,0)</f>
        <v>10</v>
      </c>
      <c r="AC49" s="397" t="s">
        <v>37</v>
      </c>
      <c r="AD49" s="389">
        <f>+IF(AC49=Desplegables!$C$17,Desplegables!$D$17,IF(AC49=Desplegables!$C$18,Desplegables!$D$18,IF(AC49=Desplegables!$C$19,Desplegables!$D$19,0)))</f>
        <v>25</v>
      </c>
      <c r="AE49" s="390" t="s">
        <v>63</v>
      </c>
      <c r="AF49" s="389">
        <f>+IF(AE49=Desplegables!$C$21,Desplegables!$D$21,IF(AE49=Desplegables!$C$22,Desplegables!$D$22,IF(AE49=Desplegables!$C$23,Desplegables!$D$23,0)))</f>
        <v>15</v>
      </c>
      <c r="AG49" s="390" t="s">
        <v>56</v>
      </c>
      <c r="AH49" s="389">
        <f>IF(AG49=Desplegables!$C$26,2.5,IF(AG49=Desplegables!$C$25,5,0))</f>
        <v>2.5</v>
      </c>
      <c r="AI49" s="390" t="s">
        <v>41</v>
      </c>
      <c r="AJ49" s="389">
        <f>IF(AI49=Desplegables!$C$29,5,IF(AI49=Desplegables!$C$28,10,0))</f>
        <v>5</v>
      </c>
      <c r="AK49" s="390" t="s">
        <v>4</v>
      </c>
      <c r="AL49" s="389">
        <f t="shared" si="4"/>
        <v>5</v>
      </c>
      <c r="AM49" s="391">
        <f t="shared" si="5"/>
        <v>77.5</v>
      </c>
      <c r="AN49" s="388" t="str">
        <f t="shared" si="6"/>
        <v>MODERADO</v>
      </c>
      <c r="AO49" s="390" t="s">
        <v>4</v>
      </c>
      <c r="AP49" s="385" t="s">
        <v>764</v>
      </c>
      <c r="AQ49" s="349" t="s">
        <v>42</v>
      </c>
      <c r="AR49" s="363" t="str">
        <f>IF(AQ49=Desplegables!$G$9,"FUERTE",IF(AQ49=Desplegables!$G$10,"MODERADO","DEBIL"))</f>
        <v>FUERTE</v>
      </c>
      <c r="AS49" s="349" t="s">
        <v>10</v>
      </c>
      <c r="AT49" s="363" t="str">
        <f t="shared" si="7"/>
        <v>FUERTE</v>
      </c>
      <c r="AU49" s="349" t="s">
        <v>751</v>
      </c>
      <c r="AV49" s="388" t="str">
        <f t="shared" si="8"/>
        <v>MODERADO</v>
      </c>
      <c r="AW49" s="388">
        <f t="shared" si="9"/>
        <v>5</v>
      </c>
      <c r="AX49" s="385" t="str">
        <f t="shared" si="10"/>
        <v>FUERTE</v>
      </c>
      <c r="AY49" s="388">
        <f t="shared" si="11"/>
        <v>10</v>
      </c>
      <c r="AZ49" s="388">
        <f t="shared" si="12"/>
        <v>50</v>
      </c>
      <c r="BA49" s="388" t="str">
        <f t="shared" si="13"/>
        <v>MODERADO</v>
      </c>
      <c r="BB49" s="306">
        <f t="shared" si="34"/>
        <v>50</v>
      </c>
      <c r="BC49" s="306"/>
      <c r="BD49" s="452"/>
    </row>
    <row r="50" spans="1:56" ht="50.25" customHeight="1" x14ac:dyDescent="0.45">
      <c r="A50" s="208"/>
      <c r="B50" s="260">
        <v>2210</v>
      </c>
      <c r="C50" s="261">
        <v>44067</v>
      </c>
      <c r="D50" s="262" t="s">
        <v>161</v>
      </c>
      <c r="E50" s="263" t="s">
        <v>392</v>
      </c>
      <c r="F50" s="262" t="s">
        <v>162</v>
      </c>
      <c r="G50" s="264" t="s">
        <v>163</v>
      </c>
      <c r="H50" s="392">
        <v>5863</v>
      </c>
      <c r="I50" s="393" t="s">
        <v>290</v>
      </c>
      <c r="J50" s="393" t="s">
        <v>291</v>
      </c>
      <c r="K50" s="392" t="s">
        <v>225</v>
      </c>
      <c r="L50" s="392" t="s">
        <v>182</v>
      </c>
      <c r="M50" s="319" t="s">
        <v>289</v>
      </c>
      <c r="N50" s="394" t="s">
        <v>184</v>
      </c>
      <c r="O50" s="394" t="s">
        <v>185</v>
      </c>
      <c r="P50" s="394" t="s">
        <v>186</v>
      </c>
      <c r="Q50" s="394" t="s">
        <v>187</v>
      </c>
      <c r="R50" s="394" t="s">
        <v>188</v>
      </c>
      <c r="S50" s="392">
        <v>40</v>
      </c>
      <c r="T50" s="395">
        <v>45077</v>
      </c>
      <c r="U50" s="385" t="s">
        <v>4</v>
      </c>
      <c r="V50" s="388">
        <f t="shared" si="2"/>
        <v>5</v>
      </c>
      <c r="W50" s="349" t="s">
        <v>38</v>
      </c>
      <c r="X50" s="396">
        <f t="shared" si="3"/>
        <v>10</v>
      </c>
      <c r="Y50" s="397" t="s">
        <v>52</v>
      </c>
      <c r="Z50" s="396">
        <f>IF(Y50=Desplegables!$C$13,5,0)</f>
        <v>0</v>
      </c>
      <c r="AA50" s="397" t="s">
        <v>40</v>
      </c>
      <c r="AB50" s="396">
        <f>IF(AA50=Desplegables!$C$15,10,0)</f>
        <v>10</v>
      </c>
      <c r="AC50" s="397" t="s">
        <v>37</v>
      </c>
      <c r="AD50" s="389">
        <f>+IF(AC50=Desplegables!$C$17,Desplegables!$D$17,IF(AC50=Desplegables!$C$18,Desplegables!$D$18,IF(AC50=Desplegables!$C$19,Desplegables!$D$19,0)))</f>
        <v>25</v>
      </c>
      <c r="AE50" s="390" t="s">
        <v>63</v>
      </c>
      <c r="AF50" s="389">
        <f>+IF(AE50=Desplegables!$C$21,Desplegables!$D$21,IF(AE50=Desplegables!$C$22,Desplegables!$D$22,IF(AE50=Desplegables!$C$23,Desplegables!$D$23,0)))</f>
        <v>15</v>
      </c>
      <c r="AG50" s="390" t="s">
        <v>55</v>
      </c>
      <c r="AH50" s="389">
        <f>IF(AG50=Desplegables!$C$26,2.5,IF(AG50=Desplegables!$C$25,5,0))</f>
        <v>5</v>
      </c>
      <c r="AI50" s="390" t="s">
        <v>58</v>
      </c>
      <c r="AJ50" s="389">
        <f>IF(AI50=Desplegables!$C$29,5,IF(AI50=Desplegables!$C$28,10,0))</f>
        <v>10</v>
      </c>
      <c r="AK50" s="390" t="s">
        <v>4</v>
      </c>
      <c r="AL50" s="389">
        <f t="shared" si="4"/>
        <v>5</v>
      </c>
      <c r="AM50" s="391">
        <f t="shared" si="5"/>
        <v>85</v>
      </c>
      <c r="AN50" s="388" t="str">
        <f t="shared" si="6"/>
        <v>MODERADO</v>
      </c>
      <c r="AO50" s="390" t="s">
        <v>4</v>
      </c>
      <c r="AP50" s="385" t="s">
        <v>753</v>
      </c>
      <c r="AQ50" s="349" t="s">
        <v>42</v>
      </c>
      <c r="AR50" s="363" t="str">
        <f>IF(AQ50=Desplegables!$G$9,"FUERTE",IF(AQ50=Desplegables!$G$10,"MODERADO","DEBIL"))</f>
        <v>FUERTE</v>
      </c>
      <c r="AS50" s="349" t="s">
        <v>10</v>
      </c>
      <c r="AT50" s="363" t="str">
        <f t="shared" si="7"/>
        <v>FUERTE</v>
      </c>
      <c r="AU50" s="349" t="s">
        <v>752</v>
      </c>
      <c r="AV50" s="388" t="str">
        <f t="shared" si="8"/>
        <v>MODERADO</v>
      </c>
      <c r="AW50" s="388">
        <f t="shared" si="9"/>
        <v>5</v>
      </c>
      <c r="AX50" s="385" t="str">
        <f t="shared" si="10"/>
        <v>FUERTE</v>
      </c>
      <c r="AY50" s="388">
        <f t="shared" si="11"/>
        <v>10</v>
      </c>
      <c r="AZ50" s="388">
        <f t="shared" si="12"/>
        <v>50</v>
      </c>
      <c r="BA50" s="388" t="str">
        <f t="shared" si="13"/>
        <v>MODERADO</v>
      </c>
      <c r="BB50" s="306">
        <f t="shared" si="34"/>
        <v>50</v>
      </c>
      <c r="BC50" s="306"/>
      <c r="BD50" s="453"/>
    </row>
    <row r="51" spans="1:56" ht="45.75" customHeight="1" x14ac:dyDescent="0.45">
      <c r="A51" s="208"/>
      <c r="B51" s="21">
        <v>2222</v>
      </c>
      <c r="C51" s="123">
        <v>43594</v>
      </c>
      <c r="D51" s="125" t="s">
        <v>164</v>
      </c>
      <c r="E51" s="1" t="s">
        <v>392</v>
      </c>
      <c r="F51" s="125" t="s">
        <v>131</v>
      </c>
      <c r="G51" s="128" t="s">
        <v>132</v>
      </c>
      <c r="H51" s="392">
        <v>5889</v>
      </c>
      <c r="I51" s="393" t="s">
        <v>292</v>
      </c>
      <c r="J51" s="393" t="s">
        <v>293</v>
      </c>
      <c r="K51" s="392" t="s">
        <v>181</v>
      </c>
      <c r="L51" s="392" t="s">
        <v>226</v>
      </c>
      <c r="M51" s="319" t="s">
        <v>294</v>
      </c>
      <c r="N51" s="394" t="s">
        <v>184</v>
      </c>
      <c r="O51" s="394" t="s">
        <v>185</v>
      </c>
      <c r="P51" s="394" t="s">
        <v>186</v>
      </c>
      <c r="Q51" s="394" t="s">
        <v>187</v>
      </c>
      <c r="R51" s="394" t="s">
        <v>188</v>
      </c>
      <c r="S51" s="392">
        <v>40</v>
      </c>
      <c r="T51" s="395">
        <v>45077</v>
      </c>
      <c r="U51" s="385" t="s">
        <v>4</v>
      </c>
      <c r="V51" s="388">
        <f t="shared" si="2"/>
        <v>5</v>
      </c>
      <c r="W51" s="349" t="s">
        <v>38</v>
      </c>
      <c r="X51" s="396">
        <f t="shared" si="3"/>
        <v>10</v>
      </c>
      <c r="Y51" s="397" t="s">
        <v>39</v>
      </c>
      <c r="Z51" s="396">
        <f>IF(Y51=Desplegables!$C$13,5,0)</f>
        <v>5</v>
      </c>
      <c r="AA51" s="397" t="s">
        <v>40</v>
      </c>
      <c r="AB51" s="396">
        <f>IF(AA51=Desplegables!$C$15,10,0)</f>
        <v>10</v>
      </c>
      <c r="AC51" s="397" t="s">
        <v>37</v>
      </c>
      <c r="AD51" s="389">
        <f>+IF(AC51=Desplegables!$C$17,Desplegables!$D$17,IF(AC51=Desplegables!$C$18,Desplegables!$D$18,IF(AC51=Desplegables!$C$19,Desplegables!$D$19,0)))</f>
        <v>25</v>
      </c>
      <c r="AE51" s="390" t="s">
        <v>63</v>
      </c>
      <c r="AF51" s="389">
        <f>+IF(AE51=Desplegables!$C$21,Desplegables!$D$21,IF(AE51=Desplegables!$C$22,Desplegables!$D$22,IF(AE51=Desplegables!$C$23,Desplegables!$D$23,0)))</f>
        <v>15</v>
      </c>
      <c r="AG51" s="390" t="s">
        <v>56</v>
      </c>
      <c r="AH51" s="389">
        <f>IF(AG51=Desplegables!$C$26,2.5,IF(AG51=Desplegables!$C$25,5,0))</f>
        <v>2.5</v>
      </c>
      <c r="AI51" s="390" t="s">
        <v>41</v>
      </c>
      <c r="AJ51" s="389">
        <f>IF(AI51=Desplegables!$C$29,5,IF(AI51=Desplegables!$C$28,10,0))</f>
        <v>5</v>
      </c>
      <c r="AK51" s="390" t="s">
        <v>4</v>
      </c>
      <c r="AL51" s="389">
        <f t="shared" si="4"/>
        <v>5</v>
      </c>
      <c r="AM51" s="391">
        <f t="shared" si="5"/>
        <v>82.5</v>
      </c>
      <c r="AN51" s="388" t="str">
        <f t="shared" si="6"/>
        <v>MODERADO</v>
      </c>
      <c r="AO51" s="390" t="s">
        <v>4</v>
      </c>
      <c r="AP51" s="352" t="s">
        <v>794</v>
      </c>
      <c r="AQ51" s="349" t="s">
        <v>42</v>
      </c>
      <c r="AR51" s="363" t="str">
        <f>IF(AQ51=Desplegables!$G$9,"FUERTE",IF(AQ51=Desplegables!$G$10,"MODERADO","DEBIL"))</f>
        <v>FUERTE</v>
      </c>
      <c r="AS51" s="349" t="s">
        <v>4</v>
      </c>
      <c r="AT51" s="363" t="str">
        <f t="shared" si="7"/>
        <v>MODERADO</v>
      </c>
      <c r="AU51" s="352" t="s">
        <v>788</v>
      </c>
      <c r="AV51" s="388" t="str">
        <f t="shared" si="8"/>
        <v>MODERADO</v>
      </c>
      <c r="AW51" s="388">
        <f t="shared" si="9"/>
        <v>5</v>
      </c>
      <c r="AX51" s="385" t="str">
        <f t="shared" si="10"/>
        <v>MODERADO</v>
      </c>
      <c r="AY51" s="388">
        <f t="shared" si="11"/>
        <v>5</v>
      </c>
      <c r="AZ51" s="388">
        <f t="shared" si="12"/>
        <v>25</v>
      </c>
      <c r="BA51" s="388" t="str">
        <f t="shared" si="13"/>
        <v>MODERADO</v>
      </c>
      <c r="BB51" s="306">
        <f t="shared" ref="BB51:BB54" si="35">IF(BA51="FUERTE",100,IF(BA51="MODERADO",50,0))</f>
        <v>50</v>
      </c>
      <c r="BC51" s="306">
        <f>AVERAGE(BB51:BB51)</f>
        <v>50</v>
      </c>
      <c r="BD51" s="209" t="str">
        <f t="shared" ref="BD51" si="36">IF(BC51=100,"FUERTE",IF(BC51&gt;=50,"MODERADO","DEBIL"))</f>
        <v>MODERADO</v>
      </c>
    </row>
    <row r="52" spans="1:56" ht="61.5" customHeight="1" x14ac:dyDescent="0.45">
      <c r="A52" s="208"/>
      <c r="B52" s="230">
        <v>2225</v>
      </c>
      <c r="C52" s="231">
        <v>42716</v>
      </c>
      <c r="D52" s="232" t="s">
        <v>165</v>
      </c>
      <c r="E52" s="233" t="s">
        <v>392</v>
      </c>
      <c r="F52" s="232" t="s">
        <v>115</v>
      </c>
      <c r="G52" s="234" t="s">
        <v>154</v>
      </c>
      <c r="H52" s="392">
        <v>5894</v>
      </c>
      <c r="I52" s="393" t="s">
        <v>295</v>
      </c>
      <c r="J52" s="393" t="s">
        <v>296</v>
      </c>
      <c r="K52" s="392" t="s">
        <v>204</v>
      </c>
      <c r="L52" s="392" t="s">
        <v>182</v>
      </c>
      <c r="M52" s="319" t="s">
        <v>297</v>
      </c>
      <c r="N52" s="394" t="s">
        <v>184</v>
      </c>
      <c r="O52" s="394" t="s">
        <v>185</v>
      </c>
      <c r="P52" s="394" t="s">
        <v>186</v>
      </c>
      <c r="Q52" s="394" t="s">
        <v>187</v>
      </c>
      <c r="R52" s="394" t="s">
        <v>188</v>
      </c>
      <c r="S52" s="392">
        <v>40</v>
      </c>
      <c r="T52" s="395">
        <v>45077</v>
      </c>
      <c r="U52" s="385" t="s">
        <v>4</v>
      </c>
      <c r="V52" s="388">
        <f t="shared" si="2"/>
        <v>5</v>
      </c>
      <c r="W52" s="349" t="s">
        <v>38</v>
      </c>
      <c r="X52" s="396">
        <f t="shared" si="3"/>
        <v>10</v>
      </c>
      <c r="Y52" s="397" t="s">
        <v>39</v>
      </c>
      <c r="Z52" s="396">
        <f>IF(Y52=Desplegables!$C$13,5,0)</f>
        <v>5</v>
      </c>
      <c r="AA52" s="397" t="s">
        <v>40</v>
      </c>
      <c r="AB52" s="396">
        <f>IF(AA52=Desplegables!$C$15,10,0)</f>
        <v>10</v>
      </c>
      <c r="AC52" s="397" t="s">
        <v>37</v>
      </c>
      <c r="AD52" s="389">
        <f>+IF(AC52=Desplegables!$C$17,Desplegables!$D$17,IF(AC52=Desplegables!$C$18,Desplegables!$D$18,IF(AC52=Desplegables!$C$19,Desplegables!$D$19,0)))</f>
        <v>25</v>
      </c>
      <c r="AE52" s="390" t="s">
        <v>63</v>
      </c>
      <c r="AF52" s="389">
        <f>+IF(AE52=Desplegables!$C$21,Desplegables!$D$21,IF(AE52=Desplegables!$C$22,Desplegables!$D$22,IF(AE52=Desplegables!$C$23,Desplegables!$D$23,0)))</f>
        <v>15</v>
      </c>
      <c r="AG52" s="390" t="s">
        <v>55</v>
      </c>
      <c r="AH52" s="389">
        <f>IF(AG52=Desplegables!$C$26,2.5,IF(AG52=Desplegables!$C$25,5,0))</f>
        <v>5</v>
      </c>
      <c r="AI52" s="390" t="s">
        <v>58</v>
      </c>
      <c r="AJ52" s="389">
        <f>IF(AI52=Desplegables!$C$29,5,IF(AI52=Desplegables!$C$28,10,0))</f>
        <v>10</v>
      </c>
      <c r="AK52" s="390" t="s">
        <v>4</v>
      </c>
      <c r="AL52" s="389">
        <f t="shared" si="4"/>
        <v>5</v>
      </c>
      <c r="AM52" s="391">
        <f t="shared" si="5"/>
        <v>90</v>
      </c>
      <c r="AN52" s="388" t="str">
        <f t="shared" si="6"/>
        <v>FUERTE</v>
      </c>
      <c r="AO52" s="390" t="s">
        <v>4</v>
      </c>
      <c r="AP52" s="385" t="s">
        <v>702</v>
      </c>
      <c r="AQ52" s="349" t="s">
        <v>42</v>
      </c>
      <c r="AR52" s="363" t="str">
        <f>IF(AQ52=Desplegables!$G$9,"FUERTE",IF(AQ52=Desplegables!$G$10,"MODERADO","DEBIL"))</f>
        <v>FUERTE</v>
      </c>
      <c r="AS52" s="349" t="s">
        <v>4</v>
      </c>
      <c r="AT52" s="363" t="str">
        <f t="shared" si="7"/>
        <v>MODERADO</v>
      </c>
      <c r="AU52" s="349" t="s">
        <v>787</v>
      </c>
      <c r="AV52" s="388" t="str">
        <f t="shared" si="8"/>
        <v>FUERTE</v>
      </c>
      <c r="AW52" s="388">
        <f t="shared" si="9"/>
        <v>10</v>
      </c>
      <c r="AX52" s="385" t="str">
        <f t="shared" si="10"/>
        <v>MODERADO</v>
      </c>
      <c r="AY52" s="388">
        <f t="shared" si="11"/>
        <v>5</v>
      </c>
      <c r="AZ52" s="388">
        <f t="shared" si="12"/>
        <v>50</v>
      </c>
      <c r="BA52" s="388" t="str">
        <f t="shared" si="13"/>
        <v>MODERADO</v>
      </c>
      <c r="BB52" s="306">
        <f t="shared" si="35"/>
        <v>50</v>
      </c>
      <c r="BC52" s="306">
        <f>AVERAGE(BB52:BB54)</f>
        <v>33.333333333333336</v>
      </c>
      <c r="BD52" s="451" t="str">
        <f>IF(BC52=100,"FUERTE",IF(BC52&gt;=50,"MODERADO","DEBIL"))</f>
        <v>DEBIL</v>
      </c>
    </row>
    <row r="53" spans="1:56" ht="73.5" customHeight="1" x14ac:dyDescent="0.45">
      <c r="A53" s="208"/>
      <c r="B53" s="230">
        <v>2225</v>
      </c>
      <c r="C53" s="231">
        <v>42716</v>
      </c>
      <c r="D53" s="232" t="s">
        <v>165</v>
      </c>
      <c r="E53" s="233" t="s">
        <v>392</v>
      </c>
      <c r="F53" s="232" t="s">
        <v>115</v>
      </c>
      <c r="G53" s="234" t="s">
        <v>154</v>
      </c>
      <c r="H53" s="392">
        <v>5895</v>
      </c>
      <c r="I53" s="393" t="s">
        <v>298</v>
      </c>
      <c r="J53" s="393" t="s">
        <v>299</v>
      </c>
      <c r="K53" s="392" t="s">
        <v>204</v>
      </c>
      <c r="L53" s="392" t="s">
        <v>201</v>
      </c>
      <c r="M53" s="319" t="s">
        <v>297</v>
      </c>
      <c r="N53" s="394" t="s">
        <v>184</v>
      </c>
      <c r="O53" s="394" t="s">
        <v>185</v>
      </c>
      <c r="P53" s="394" t="s">
        <v>186</v>
      </c>
      <c r="Q53" s="394" t="s">
        <v>187</v>
      </c>
      <c r="R53" s="394" t="s">
        <v>188</v>
      </c>
      <c r="S53" s="392">
        <v>40</v>
      </c>
      <c r="T53" s="395">
        <v>45077</v>
      </c>
      <c r="U53" s="385" t="s">
        <v>4</v>
      </c>
      <c r="V53" s="388">
        <f t="shared" si="2"/>
        <v>5</v>
      </c>
      <c r="W53" s="349" t="s">
        <v>38</v>
      </c>
      <c r="X53" s="396">
        <f t="shared" si="3"/>
        <v>10</v>
      </c>
      <c r="Y53" s="397" t="s">
        <v>39</v>
      </c>
      <c r="Z53" s="396">
        <f>IF(Y53=Desplegables!$C$13,5,0)</f>
        <v>5</v>
      </c>
      <c r="AA53" s="397" t="s">
        <v>40</v>
      </c>
      <c r="AB53" s="396">
        <f>IF(AA53=Desplegables!$C$15,10,0)</f>
        <v>10</v>
      </c>
      <c r="AC53" s="397" t="s">
        <v>37</v>
      </c>
      <c r="AD53" s="389">
        <f>+IF(AC53=Desplegables!$C$17,Desplegables!$D$17,IF(AC53=Desplegables!$C$18,Desplegables!$D$18,IF(AC53=Desplegables!$C$19,Desplegables!$D$19,0)))</f>
        <v>25</v>
      </c>
      <c r="AE53" s="390" t="s">
        <v>63</v>
      </c>
      <c r="AF53" s="389">
        <f>+IF(AE53=Desplegables!$C$21,Desplegables!$D$21,IF(AE53=Desplegables!$C$22,Desplegables!$D$22,IF(AE53=Desplegables!$C$23,Desplegables!$D$23,0)))</f>
        <v>15</v>
      </c>
      <c r="AG53" s="390" t="s">
        <v>55</v>
      </c>
      <c r="AH53" s="389">
        <f>IF(AG53=Desplegables!$C$26,2.5,IF(AG53=Desplegables!$C$25,5,0))</f>
        <v>5</v>
      </c>
      <c r="AI53" s="390" t="s">
        <v>58</v>
      </c>
      <c r="AJ53" s="389">
        <f>IF(AI53=Desplegables!$C$29,5,IF(AI53=Desplegables!$C$28,10,0))</f>
        <v>10</v>
      </c>
      <c r="AK53" s="390" t="s">
        <v>4</v>
      </c>
      <c r="AL53" s="389">
        <f t="shared" si="4"/>
        <v>5</v>
      </c>
      <c r="AM53" s="391">
        <f t="shared" si="5"/>
        <v>90</v>
      </c>
      <c r="AN53" s="388" t="str">
        <f t="shared" si="6"/>
        <v>FUERTE</v>
      </c>
      <c r="AO53" s="390" t="s">
        <v>4</v>
      </c>
      <c r="AP53" s="385" t="s">
        <v>703</v>
      </c>
      <c r="AQ53" s="349" t="s">
        <v>42</v>
      </c>
      <c r="AR53" s="363" t="str">
        <f>IF(AQ53=Desplegables!$G$9,"FUERTE",IF(AQ53=Desplegables!$G$10,"MODERADO","DEBIL"))</f>
        <v>FUERTE</v>
      </c>
      <c r="AS53" s="349" t="s">
        <v>4</v>
      </c>
      <c r="AT53" s="363" t="str">
        <f t="shared" si="7"/>
        <v>MODERADO</v>
      </c>
      <c r="AU53" s="349" t="s">
        <v>787</v>
      </c>
      <c r="AV53" s="388" t="str">
        <f t="shared" si="8"/>
        <v>FUERTE</v>
      </c>
      <c r="AW53" s="388">
        <f t="shared" si="9"/>
        <v>10</v>
      </c>
      <c r="AX53" s="385" t="str">
        <f t="shared" si="10"/>
        <v>MODERADO</v>
      </c>
      <c r="AY53" s="388">
        <f t="shared" si="11"/>
        <v>5</v>
      </c>
      <c r="AZ53" s="388">
        <f t="shared" si="12"/>
        <v>50</v>
      </c>
      <c r="BA53" s="388" t="str">
        <f t="shared" si="13"/>
        <v>MODERADO</v>
      </c>
      <c r="BB53" s="306">
        <f t="shared" si="35"/>
        <v>50</v>
      </c>
      <c r="BC53" s="306"/>
      <c r="BD53" s="452"/>
    </row>
    <row r="54" spans="1:56" ht="71.25" customHeight="1" x14ac:dyDescent="0.45">
      <c r="A54" s="208"/>
      <c r="B54" s="230">
        <v>2225</v>
      </c>
      <c r="C54" s="231">
        <v>42716</v>
      </c>
      <c r="D54" s="232" t="s">
        <v>165</v>
      </c>
      <c r="E54" s="233" t="s">
        <v>392</v>
      </c>
      <c r="F54" s="232" t="s">
        <v>115</v>
      </c>
      <c r="G54" s="234" t="s">
        <v>154</v>
      </c>
      <c r="H54" s="392">
        <v>5897</v>
      </c>
      <c r="I54" s="393" t="s">
        <v>300</v>
      </c>
      <c r="J54" s="393" t="s">
        <v>301</v>
      </c>
      <c r="K54" s="392" t="s">
        <v>204</v>
      </c>
      <c r="L54" s="392" t="s">
        <v>201</v>
      </c>
      <c r="M54" s="319" t="s">
        <v>302</v>
      </c>
      <c r="N54" s="394" t="s">
        <v>184</v>
      </c>
      <c r="O54" s="394" t="s">
        <v>185</v>
      </c>
      <c r="P54" s="394" t="s">
        <v>186</v>
      </c>
      <c r="Q54" s="394" t="s">
        <v>187</v>
      </c>
      <c r="R54" s="394" t="s">
        <v>188</v>
      </c>
      <c r="S54" s="392">
        <v>40</v>
      </c>
      <c r="T54" s="395">
        <v>45077</v>
      </c>
      <c r="U54" s="385" t="s">
        <v>4</v>
      </c>
      <c r="V54" s="388">
        <f t="shared" si="2"/>
        <v>5</v>
      </c>
      <c r="W54" s="349" t="s">
        <v>38</v>
      </c>
      <c r="X54" s="396">
        <f t="shared" si="3"/>
        <v>10</v>
      </c>
      <c r="Y54" s="397" t="s">
        <v>39</v>
      </c>
      <c r="Z54" s="396">
        <f>IF(Y54=Desplegables!$C$13,5,0)</f>
        <v>5</v>
      </c>
      <c r="AA54" s="397" t="s">
        <v>40</v>
      </c>
      <c r="AB54" s="396">
        <f>IF(AA54=Desplegables!$C$15,10,0)</f>
        <v>10</v>
      </c>
      <c r="AC54" s="397" t="s">
        <v>54</v>
      </c>
      <c r="AD54" s="389">
        <f>+IF(AC54=Desplegables!$C$17,Desplegables!$D$17,IF(AC54=Desplegables!$C$18,Desplegables!$D$18,IF(AC54=Desplegables!$C$19,Desplegables!$D$19,0)))</f>
        <v>0</v>
      </c>
      <c r="AE54" s="390" t="s">
        <v>63</v>
      </c>
      <c r="AF54" s="389">
        <f>+IF(AE54=Desplegables!$C$21,Desplegables!$D$21,IF(AE54=Desplegables!$C$22,Desplegables!$D$22,IF(AE54=Desplegables!$C$23,Desplegables!$D$23,0)))</f>
        <v>15</v>
      </c>
      <c r="AG54" s="390" t="s">
        <v>55</v>
      </c>
      <c r="AH54" s="389">
        <f>IF(AG54=Desplegables!$C$26,2.5,IF(AG54=Desplegables!$C$25,5,0))</f>
        <v>5</v>
      </c>
      <c r="AI54" s="390" t="s">
        <v>58</v>
      </c>
      <c r="AJ54" s="389">
        <f>IF(AI54=Desplegables!$C$29,5,IF(AI54=Desplegables!$C$28,10,0))</f>
        <v>10</v>
      </c>
      <c r="AK54" s="390" t="s">
        <v>4</v>
      </c>
      <c r="AL54" s="389">
        <f t="shared" si="4"/>
        <v>5</v>
      </c>
      <c r="AM54" s="391">
        <f t="shared" si="5"/>
        <v>65</v>
      </c>
      <c r="AN54" s="388" t="str">
        <f t="shared" si="6"/>
        <v>DEBIL</v>
      </c>
      <c r="AO54" s="390" t="s">
        <v>4</v>
      </c>
      <c r="AP54" s="385" t="s">
        <v>802</v>
      </c>
      <c r="AQ54" s="349" t="s">
        <v>42</v>
      </c>
      <c r="AR54" s="363" t="str">
        <f>IF(AQ54=Desplegables!$G$9,"FUERTE",IF(AQ54=Desplegables!$G$10,"MODERADO","DEBIL"))</f>
        <v>FUERTE</v>
      </c>
      <c r="AS54" s="349" t="s">
        <v>4</v>
      </c>
      <c r="AT54" s="363" t="str">
        <f t="shared" si="7"/>
        <v>MODERADO</v>
      </c>
      <c r="AU54" s="349" t="s">
        <v>787</v>
      </c>
      <c r="AV54" s="388" t="str">
        <f t="shared" si="8"/>
        <v>DEBIL</v>
      </c>
      <c r="AW54" s="388">
        <f t="shared" si="9"/>
        <v>1</v>
      </c>
      <c r="AX54" s="385" t="str">
        <f t="shared" si="10"/>
        <v>MODERADO</v>
      </c>
      <c r="AY54" s="388">
        <f t="shared" si="11"/>
        <v>5</v>
      </c>
      <c r="AZ54" s="388">
        <f t="shared" si="12"/>
        <v>5</v>
      </c>
      <c r="BA54" s="388" t="str">
        <f>IF(AZ54=100,"FUERTE",IF(AZ54=25,"MODERADO","DEBIL"))</f>
        <v>DEBIL</v>
      </c>
      <c r="BB54" s="306">
        <f t="shared" si="35"/>
        <v>0</v>
      </c>
      <c r="BC54" s="306"/>
      <c r="BD54" s="453"/>
    </row>
    <row r="55" spans="1:56" ht="33.75" customHeight="1" x14ac:dyDescent="0.45">
      <c r="A55" s="208"/>
      <c r="B55" s="270">
        <v>2228</v>
      </c>
      <c r="C55" s="271">
        <v>44075</v>
      </c>
      <c r="D55" s="272" t="s">
        <v>166</v>
      </c>
      <c r="E55" s="273" t="s">
        <v>392</v>
      </c>
      <c r="F55" s="272" t="s">
        <v>167</v>
      </c>
      <c r="G55" s="274" t="s">
        <v>168</v>
      </c>
      <c r="H55" s="392">
        <v>5901</v>
      </c>
      <c r="I55" s="393" t="s">
        <v>303</v>
      </c>
      <c r="J55" s="393" t="s">
        <v>304</v>
      </c>
      <c r="K55" s="392" t="s">
        <v>225</v>
      </c>
      <c r="L55" s="392" t="s">
        <v>182</v>
      </c>
      <c r="M55" s="319" t="s">
        <v>305</v>
      </c>
      <c r="N55" s="394" t="s">
        <v>184</v>
      </c>
      <c r="O55" s="394" t="s">
        <v>185</v>
      </c>
      <c r="P55" s="394" t="s">
        <v>186</v>
      </c>
      <c r="Q55" s="394" t="s">
        <v>187</v>
      </c>
      <c r="R55" s="394" t="s">
        <v>188</v>
      </c>
      <c r="S55" s="392">
        <v>40</v>
      </c>
      <c r="T55" s="395">
        <v>45168</v>
      </c>
      <c r="U55" s="385" t="s">
        <v>4</v>
      </c>
      <c r="V55" s="388">
        <f t="shared" si="2"/>
        <v>5</v>
      </c>
      <c r="W55" s="349" t="s">
        <v>38</v>
      </c>
      <c r="X55" s="396">
        <f t="shared" si="3"/>
        <v>10</v>
      </c>
      <c r="Y55" s="397" t="s">
        <v>39</v>
      </c>
      <c r="Z55" s="396">
        <f>IF(Y55=Desplegables!$C$13,5,0)</f>
        <v>5</v>
      </c>
      <c r="AA55" s="397" t="s">
        <v>40</v>
      </c>
      <c r="AB55" s="396">
        <f>IF(AA55=Desplegables!$C$15,10,0)</f>
        <v>10</v>
      </c>
      <c r="AC55" s="397" t="s">
        <v>37</v>
      </c>
      <c r="AD55" s="389">
        <f>+IF(AC55=Desplegables!$C$17,Desplegables!$D$17,IF(AC55=Desplegables!$C$18,Desplegables!$D$18,IF(AC55=Desplegables!$C$19,Desplegables!$D$19,0)))</f>
        <v>25</v>
      </c>
      <c r="AE55" s="390" t="s">
        <v>63</v>
      </c>
      <c r="AF55" s="389">
        <f>+IF(AE55=Desplegables!$C$21,Desplegables!$D$21,IF(AE55=Desplegables!$C$22,Desplegables!$D$22,IF(AE55=Desplegables!$C$23,Desplegables!$D$23,0)))</f>
        <v>15</v>
      </c>
      <c r="AG55" s="390" t="s">
        <v>57</v>
      </c>
      <c r="AH55" s="389">
        <f>IF(AG55=Desplegables!$C$26,2.5,IF(AG55=Desplegables!$C$25,5,0))</f>
        <v>0</v>
      </c>
      <c r="AI55" s="390" t="s">
        <v>41</v>
      </c>
      <c r="AJ55" s="389">
        <f>IF(AI55=Desplegables!$C$29,5,IF(AI55=Desplegables!$C$28,10,0))</f>
        <v>5</v>
      </c>
      <c r="AK55" s="390" t="s">
        <v>4</v>
      </c>
      <c r="AL55" s="389">
        <f t="shared" si="4"/>
        <v>5</v>
      </c>
      <c r="AM55" s="391">
        <f t="shared" si="5"/>
        <v>80</v>
      </c>
      <c r="AN55" s="388" t="str">
        <f t="shared" si="6"/>
        <v>MODERADO</v>
      </c>
      <c r="AO55" s="390" t="s">
        <v>4</v>
      </c>
      <c r="AP55" s="387" t="s">
        <v>855</v>
      </c>
      <c r="AQ55" s="349" t="s">
        <v>42</v>
      </c>
      <c r="AR55" s="363" t="str">
        <f>IF(AQ55=Desplegables!$G$9,"FUERTE",IF(AQ55=Desplegables!$G$10,"MODERADO","DEBIL"))</f>
        <v>FUERTE</v>
      </c>
      <c r="AS55" s="349" t="s">
        <v>10</v>
      </c>
      <c r="AT55" s="363" t="str">
        <f t="shared" si="7"/>
        <v>FUERTE</v>
      </c>
      <c r="AU55" s="363" t="s">
        <v>856</v>
      </c>
      <c r="AV55" s="388" t="str">
        <f t="shared" si="8"/>
        <v>MODERADO</v>
      </c>
      <c r="AW55" s="388">
        <f t="shared" si="9"/>
        <v>5</v>
      </c>
      <c r="AX55" s="385" t="str">
        <f t="shared" si="10"/>
        <v>FUERTE</v>
      </c>
      <c r="AY55" s="388">
        <f t="shared" si="11"/>
        <v>10</v>
      </c>
      <c r="AZ55" s="388">
        <f t="shared" si="12"/>
        <v>50</v>
      </c>
      <c r="BA55" s="388" t="str">
        <f t="shared" si="13"/>
        <v>MODERADO</v>
      </c>
      <c r="BB55" s="306">
        <f t="shared" ref="BB55:BB58" si="37">IF(BA55="FUERTE",100,IF(BA55="MODERADO",50,0))</f>
        <v>50</v>
      </c>
      <c r="BC55" s="306">
        <f>AVERAGE(BB55:BB56)</f>
        <v>50</v>
      </c>
      <c r="BD55" s="457" t="str">
        <f t="shared" ref="BD55" si="38">IF(BC55=100,"FUERTE",IF(BC55&gt;=50,"MODERADO","DEBIL"))</f>
        <v>MODERADO</v>
      </c>
    </row>
    <row r="56" spans="1:56" ht="49.5" customHeight="1" x14ac:dyDescent="0.45">
      <c r="A56" s="208"/>
      <c r="B56" s="270">
        <v>2228</v>
      </c>
      <c r="C56" s="271">
        <v>44075</v>
      </c>
      <c r="D56" s="272" t="s">
        <v>166</v>
      </c>
      <c r="E56" s="273" t="s">
        <v>392</v>
      </c>
      <c r="F56" s="272" t="s">
        <v>167</v>
      </c>
      <c r="G56" s="274" t="s">
        <v>168</v>
      </c>
      <c r="H56" s="392">
        <v>5902</v>
      </c>
      <c r="I56" s="393" t="s">
        <v>306</v>
      </c>
      <c r="J56" s="393" t="s">
        <v>307</v>
      </c>
      <c r="K56" s="392" t="s">
        <v>225</v>
      </c>
      <c r="L56" s="392" t="s">
        <v>182</v>
      </c>
      <c r="M56" s="319" t="s">
        <v>305</v>
      </c>
      <c r="N56" s="394" t="s">
        <v>184</v>
      </c>
      <c r="O56" s="394" t="s">
        <v>185</v>
      </c>
      <c r="P56" s="394" t="s">
        <v>186</v>
      </c>
      <c r="Q56" s="394" t="s">
        <v>187</v>
      </c>
      <c r="R56" s="394" t="s">
        <v>188</v>
      </c>
      <c r="S56" s="392">
        <v>40</v>
      </c>
      <c r="T56" s="395">
        <v>45168</v>
      </c>
      <c r="U56" s="385" t="s">
        <v>4</v>
      </c>
      <c r="V56" s="388">
        <f t="shared" si="2"/>
        <v>5</v>
      </c>
      <c r="W56" s="349" t="s">
        <v>38</v>
      </c>
      <c r="X56" s="396">
        <f t="shared" si="3"/>
        <v>10</v>
      </c>
      <c r="Y56" s="397" t="s">
        <v>39</v>
      </c>
      <c r="Z56" s="396">
        <f>IF(Y56=Desplegables!$C$13,5,0)</f>
        <v>5</v>
      </c>
      <c r="AA56" s="397" t="s">
        <v>40</v>
      </c>
      <c r="AB56" s="396">
        <f>IF(AA56=Desplegables!$C$15,10,0)</f>
        <v>10</v>
      </c>
      <c r="AC56" s="397" t="s">
        <v>37</v>
      </c>
      <c r="AD56" s="389">
        <f>+IF(AC56=Desplegables!$C$17,Desplegables!$D$17,IF(AC56=Desplegables!$C$18,Desplegables!$D$18,IF(AC56=Desplegables!$C$19,Desplegables!$D$19,0)))</f>
        <v>25</v>
      </c>
      <c r="AE56" s="390" t="s">
        <v>63</v>
      </c>
      <c r="AF56" s="389">
        <f>+IF(AE56=Desplegables!$C$21,Desplegables!$D$21,IF(AE56=Desplegables!$C$22,Desplegables!$D$22,IF(AE56=Desplegables!$C$23,Desplegables!$D$23,0)))</f>
        <v>15</v>
      </c>
      <c r="AG56" s="390" t="s">
        <v>57</v>
      </c>
      <c r="AH56" s="389">
        <f>IF(AG56=Desplegables!$C$26,2.5,IF(AG56=Desplegables!$C$25,5,0))</f>
        <v>0</v>
      </c>
      <c r="AI56" s="390" t="s">
        <v>41</v>
      </c>
      <c r="AJ56" s="389">
        <f>IF(AI56=Desplegables!$C$29,5,IF(AI56=Desplegables!$C$28,10,0))</f>
        <v>5</v>
      </c>
      <c r="AK56" s="390" t="s">
        <v>4</v>
      </c>
      <c r="AL56" s="389">
        <f t="shared" si="4"/>
        <v>5</v>
      </c>
      <c r="AM56" s="391">
        <f t="shared" si="5"/>
        <v>80</v>
      </c>
      <c r="AN56" s="388" t="str">
        <f t="shared" si="6"/>
        <v>MODERADO</v>
      </c>
      <c r="AO56" s="390" t="s">
        <v>4</v>
      </c>
      <c r="AP56" s="387" t="s">
        <v>857</v>
      </c>
      <c r="AQ56" s="349" t="s">
        <v>42</v>
      </c>
      <c r="AR56" s="363" t="str">
        <f>IF(AQ56=Desplegables!$G$9,"FUERTE",IF(AQ56=Desplegables!$G$10,"MODERADO","DEBIL"))</f>
        <v>FUERTE</v>
      </c>
      <c r="AS56" s="349" t="s">
        <v>10</v>
      </c>
      <c r="AT56" s="363" t="str">
        <f t="shared" si="7"/>
        <v>FUERTE</v>
      </c>
      <c r="AU56" s="363" t="s">
        <v>858</v>
      </c>
      <c r="AV56" s="388" t="str">
        <f t="shared" si="8"/>
        <v>MODERADO</v>
      </c>
      <c r="AW56" s="388">
        <f t="shared" si="9"/>
        <v>5</v>
      </c>
      <c r="AX56" s="385" t="str">
        <f t="shared" si="10"/>
        <v>FUERTE</v>
      </c>
      <c r="AY56" s="388">
        <f t="shared" si="11"/>
        <v>10</v>
      </c>
      <c r="AZ56" s="388">
        <f t="shared" si="12"/>
        <v>50</v>
      </c>
      <c r="BA56" s="388" t="str">
        <f t="shared" si="13"/>
        <v>MODERADO</v>
      </c>
      <c r="BB56" s="306">
        <f t="shared" si="37"/>
        <v>50</v>
      </c>
      <c r="BC56" s="306"/>
      <c r="BD56" s="457"/>
    </row>
    <row r="57" spans="1:56" ht="60" customHeight="1" x14ac:dyDescent="0.45">
      <c r="A57" s="208"/>
      <c r="B57" s="21">
        <v>2239</v>
      </c>
      <c r="C57" s="123">
        <v>44313</v>
      </c>
      <c r="D57" s="125" t="s">
        <v>169</v>
      </c>
      <c r="E57" s="1" t="s">
        <v>392</v>
      </c>
      <c r="F57" s="125" t="s">
        <v>115</v>
      </c>
      <c r="G57" s="128" t="s">
        <v>170</v>
      </c>
      <c r="H57" s="392">
        <v>5925</v>
      </c>
      <c r="I57" s="393" t="s">
        <v>308</v>
      </c>
      <c r="J57" s="393" t="s">
        <v>308</v>
      </c>
      <c r="K57" s="392" t="s">
        <v>225</v>
      </c>
      <c r="L57" s="392" t="s">
        <v>182</v>
      </c>
      <c r="M57" s="319" t="s">
        <v>309</v>
      </c>
      <c r="N57" s="394" t="s">
        <v>184</v>
      </c>
      <c r="O57" s="394" t="s">
        <v>185</v>
      </c>
      <c r="P57" s="394" t="s">
        <v>186</v>
      </c>
      <c r="Q57" s="394" t="s">
        <v>187</v>
      </c>
      <c r="R57" s="394" t="s">
        <v>188</v>
      </c>
      <c r="S57" s="392">
        <v>40</v>
      </c>
      <c r="T57" s="395">
        <v>45070</v>
      </c>
      <c r="U57" s="385" t="s">
        <v>4</v>
      </c>
      <c r="V57" s="388">
        <f t="shared" si="2"/>
        <v>5</v>
      </c>
      <c r="W57" s="349" t="s">
        <v>38</v>
      </c>
      <c r="X57" s="396">
        <f t="shared" si="3"/>
        <v>10</v>
      </c>
      <c r="Y57" s="397" t="s">
        <v>39</v>
      </c>
      <c r="Z57" s="396">
        <f>IF(Y57=Desplegables!$C$13,5,0)</f>
        <v>5</v>
      </c>
      <c r="AA57" s="397" t="s">
        <v>40</v>
      </c>
      <c r="AB57" s="396">
        <f>IF(AA57=Desplegables!$C$15,10,0)</f>
        <v>10</v>
      </c>
      <c r="AC57" s="397" t="s">
        <v>37</v>
      </c>
      <c r="AD57" s="389">
        <f>+IF(AC57=Desplegables!$C$17,Desplegables!$D$17,IF(AC57=Desplegables!$C$18,Desplegables!$D$18,IF(AC57=Desplegables!$C$19,Desplegables!$D$19,0)))</f>
        <v>25</v>
      </c>
      <c r="AE57" s="390" t="s">
        <v>63</v>
      </c>
      <c r="AF57" s="389">
        <f>+IF(AE57=Desplegables!$C$21,Desplegables!$D$21,IF(AE57=Desplegables!$C$22,Desplegables!$D$22,IF(AE57=Desplegables!$C$23,Desplegables!$D$23,0)))</f>
        <v>15</v>
      </c>
      <c r="AG57" s="390" t="s">
        <v>57</v>
      </c>
      <c r="AH57" s="389">
        <f>IF(AG57=Desplegables!$C$26,2.5,IF(AG57=Desplegables!$C$25,5,0))</f>
        <v>0</v>
      </c>
      <c r="AI57" s="390" t="s">
        <v>58</v>
      </c>
      <c r="AJ57" s="389">
        <f>IF(AI57=Desplegables!$C$29,5,IF(AI57=Desplegables!$C$28,10,0))</f>
        <v>10</v>
      </c>
      <c r="AK57" s="390" t="s">
        <v>10</v>
      </c>
      <c r="AL57" s="389">
        <f t="shared" si="4"/>
        <v>0</v>
      </c>
      <c r="AM57" s="391">
        <f t="shared" si="5"/>
        <v>80</v>
      </c>
      <c r="AN57" s="388" t="str">
        <f t="shared" si="6"/>
        <v>MODERADO</v>
      </c>
      <c r="AO57" s="390" t="s">
        <v>10</v>
      </c>
      <c r="AP57" s="385" t="s">
        <v>805</v>
      </c>
      <c r="AQ57" s="349" t="s">
        <v>42</v>
      </c>
      <c r="AR57" s="363" t="str">
        <f>IF(AQ57=Desplegables!$G$9,"FUERTE",IF(AQ57=Desplegables!$G$10,"MODERADO","DEBIL"))</f>
        <v>FUERTE</v>
      </c>
      <c r="AS57" s="349" t="s">
        <v>10</v>
      </c>
      <c r="AT57" s="363" t="str">
        <f t="shared" si="7"/>
        <v>FUERTE</v>
      </c>
      <c r="AU57" s="349" t="s">
        <v>700</v>
      </c>
      <c r="AV57" s="388" t="str">
        <f t="shared" si="8"/>
        <v>MODERADO</v>
      </c>
      <c r="AW57" s="388">
        <f t="shared" si="9"/>
        <v>5</v>
      </c>
      <c r="AX57" s="385" t="str">
        <f t="shared" si="10"/>
        <v>FUERTE</v>
      </c>
      <c r="AY57" s="388">
        <f t="shared" si="11"/>
        <v>10</v>
      </c>
      <c r="AZ57" s="388">
        <f t="shared" si="12"/>
        <v>50</v>
      </c>
      <c r="BA57" s="388" t="str">
        <f t="shared" si="13"/>
        <v>MODERADO</v>
      </c>
      <c r="BB57" s="306">
        <f t="shared" si="37"/>
        <v>50</v>
      </c>
      <c r="BC57" s="306">
        <f>AVERAGE(BB57:BB57)</f>
        <v>50</v>
      </c>
      <c r="BD57" s="209" t="str">
        <f t="shared" ref="BD57:BD58" si="39">IF(BC57=100,"FUERTE",IF(BC57&gt;=50,"MODERADO","DEBIL"))</f>
        <v>MODERADO</v>
      </c>
    </row>
    <row r="58" spans="1:56" ht="60" customHeight="1" x14ac:dyDescent="0.45">
      <c r="A58" s="208"/>
      <c r="B58" s="294">
        <v>2248</v>
      </c>
      <c r="C58" s="295">
        <v>44681</v>
      </c>
      <c r="D58" s="296" t="s">
        <v>171</v>
      </c>
      <c r="E58" s="297" t="s">
        <v>392</v>
      </c>
      <c r="F58" s="296" t="s">
        <v>115</v>
      </c>
      <c r="G58" s="298" t="s">
        <v>170</v>
      </c>
      <c r="H58" s="392">
        <v>5932</v>
      </c>
      <c r="I58" s="393" t="s">
        <v>310</v>
      </c>
      <c r="J58" s="393" t="s">
        <v>311</v>
      </c>
      <c r="K58" s="392" t="s">
        <v>191</v>
      </c>
      <c r="L58" s="392" t="s">
        <v>201</v>
      </c>
      <c r="M58" s="319" t="s">
        <v>309</v>
      </c>
      <c r="N58" s="394" t="s">
        <v>184</v>
      </c>
      <c r="O58" s="394" t="s">
        <v>185</v>
      </c>
      <c r="P58" s="394" t="s">
        <v>186</v>
      </c>
      <c r="Q58" s="394" t="s">
        <v>187</v>
      </c>
      <c r="R58" s="394" t="s">
        <v>188</v>
      </c>
      <c r="S58" s="392">
        <v>40</v>
      </c>
      <c r="T58" s="395">
        <v>45077</v>
      </c>
      <c r="U58" s="385" t="s">
        <v>4</v>
      </c>
      <c r="V58" s="388">
        <f t="shared" si="2"/>
        <v>5</v>
      </c>
      <c r="W58" s="349" t="s">
        <v>38</v>
      </c>
      <c r="X58" s="396">
        <f t="shared" si="3"/>
        <v>10</v>
      </c>
      <c r="Y58" s="397" t="s">
        <v>39</v>
      </c>
      <c r="Z58" s="396">
        <f>IF(Y58=Desplegables!$C$13,5,0)</f>
        <v>5</v>
      </c>
      <c r="AA58" s="397" t="s">
        <v>40</v>
      </c>
      <c r="AB58" s="396">
        <f>IF(AA58=Desplegables!$C$15,10,0)</f>
        <v>10</v>
      </c>
      <c r="AC58" s="397" t="s">
        <v>37</v>
      </c>
      <c r="AD58" s="389">
        <f>+IF(AC58=Desplegables!$C$17,Desplegables!$D$17,IF(AC58=Desplegables!$C$18,Desplegables!$D$18,IF(AC58=Desplegables!$C$19,Desplegables!$D$19,0)))</f>
        <v>25</v>
      </c>
      <c r="AE58" s="390" t="s">
        <v>63</v>
      </c>
      <c r="AF58" s="389">
        <f>+IF(AE58=Desplegables!$C$21,Desplegables!$D$21,IF(AE58=Desplegables!$C$22,Desplegables!$D$22,IF(AE58=Desplegables!$C$23,Desplegables!$D$23,0)))</f>
        <v>15</v>
      </c>
      <c r="AG58" s="390" t="s">
        <v>55</v>
      </c>
      <c r="AH58" s="389">
        <f>IF(AG58=Desplegables!$C$26,2.5,IF(AG58=Desplegables!$C$25,5,0))</f>
        <v>5</v>
      </c>
      <c r="AI58" s="390" t="s">
        <v>58</v>
      </c>
      <c r="AJ58" s="389">
        <f>IF(AI58=Desplegables!$C$29,5,IF(AI58=Desplegables!$C$28,10,0))</f>
        <v>10</v>
      </c>
      <c r="AK58" s="390" t="s">
        <v>4</v>
      </c>
      <c r="AL58" s="389">
        <f t="shared" si="4"/>
        <v>5</v>
      </c>
      <c r="AM58" s="391">
        <f t="shared" si="5"/>
        <v>90</v>
      </c>
      <c r="AN58" s="388" t="str">
        <f t="shared" si="6"/>
        <v>FUERTE</v>
      </c>
      <c r="AO58" s="390" t="s">
        <v>4</v>
      </c>
      <c r="AP58" s="385" t="s">
        <v>706</v>
      </c>
      <c r="AQ58" s="349" t="s">
        <v>42</v>
      </c>
      <c r="AR58" s="363" t="str">
        <f>IF(AQ58=Desplegables!$G$9,"FUERTE",IF(AQ58=Desplegables!$G$10,"MODERADO","DEBIL"))</f>
        <v>FUERTE</v>
      </c>
      <c r="AS58" s="349" t="s">
        <v>10</v>
      </c>
      <c r="AT58" s="363" t="str">
        <f t="shared" si="7"/>
        <v>FUERTE</v>
      </c>
      <c r="AU58" s="349" t="s">
        <v>700</v>
      </c>
      <c r="AV58" s="388" t="str">
        <f t="shared" si="8"/>
        <v>FUERTE</v>
      </c>
      <c r="AW58" s="388">
        <f t="shared" si="9"/>
        <v>10</v>
      </c>
      <c r="AX58" s="385" t="str">
        <f t="shared" si="10"/>
        <v>FUERTE</v>
      </c>
      <c r="AY58" s="388">
        <f t="shared" si="11"/>
        <v>10</v>
      </c>
      <c r="AZ58" s="388">
        <f t="shared" si="12"/>
        <v>100</v>
      </c>
      <c r="BA58" s="388" t="str">
        <f t="shared" si="13"/>
        <v>FUERTE</v>
      </c>
      <c r="BB58" s="306">
        <f t="shared" si="37"/>
        <v>100</v>
      </c>
      <c r="BC58" s="306">
        <f>AVERAGE(BB58:BB58)</f>
        <v>100</v>
      </c>
      <c r="BD58" s="209" t="str">
        <f t="shared" si="39"/>
        <v>FUERTE</v>
      </c>
    </row>
    <row r="59" spans="1:56" ht="79.5" customHeight="1" x14ac:dyDescent="0.45">
      <c r="A59" s="208"/>
      <c r="B59" s="299">
        <v>2250</v>
      </c>
      <c r="C59" s="300">
        <v>44866</v>
      </c>
      <c r="D59" s="301" t="s">
        <v>172</v>
      </c>
      <c r="E59" s="302" t="s">
        <v>392</v>
      </c>
      <c r="F59" s="301" t="s">
        <v>131</v>
      </c>
      <c r="G59" s="303" t="s">
        <v>132</v>
      </c>
      <c r="H59" s="392">
        <v>5934</v>
      </c>
      <c r="I59" s="393" t="s">
        <v>312</v>
      </c>
      <c r="J59" s="393" t="s">
        <v>313</v>
      </c>
      <c r="K59" s="392" t="s">
        <v>225</v>
      </c>
      <c r="L59" s="392" t="s">
        <v>182</v>
      </c>
      <c r="M59" s="319" t="s">
        <v>231</v>
      </c>
      <c r="N59" s="394" t="s">
        <v>184</v>
      </c>
      <c r="O59" s="394" t="s">
        <v>185</v>
      </c>
      <c r="P59" s="394" t="s">
        <v>186</v>
      </c>
      <c r="Q59" s="394" t="s">
        <v>187</v>
      </c>
      <c r="R59" s="394" t="s">
        <v>188</v>
      </c>
      <c r="S59" s="392">
        <v>40</v>
      </c>
      <c r="T59" s="395">
        <v>45077</v>
      </c>
      <c r="U59" s="385" t="s">
        <v>4</v>
      </c>
      <c r="V59" s="388">
        <f t="shared" si="2"/>
        <v>5</v>
      </c>
      <c r="W59" s="349" t="s">
        <v>38</v>
      </c>
      <c r="X59" s="396">
        <f t="shared" si="3"/>
        <v>10</v>
      </c>
      <c r="Y59" s="397" t="s">
        <v>39</v>
      </c>
      <c r="Z59" s="396">
        <f>IF(Y59=Desplegables!$C$13,5,0)</f>
        <v>5</v>
      </c>
      <c r="AA59" s="397" t="s">
        <v>53</v>
      </c>
      <c r="AB59" s="396">
        <f>IF(AA59=Desplegables!$C$15,10,0)</f>
        <v>0</v>
      </c>
      <c r="AC59" s="397" t="s">
        <v>37</v>
      </c>
      <c r="AD59" s="389">
        <f>+IF(AC59=Desplegables!$C$17,Desplegables!$D$17,IF(AC59=Desplegables!$C$18,Desplegables!$D$18,IF(AC59=Desplegables!$C$19,Desplegables!$D$19,0)))</f>
        <v>25</v>
      </c>
      <c r="AE59" s="390" t="s">
        <v>63</v>
      </c>
      <c r="AF59" s="389">
        <f>+IF(AE59=Desplegables!$C$21,Desplegables!$D$21,IF(AE59=Desplegables!$C$22,Desplegables!$D$22,IF(AE59=Desplegables!$C$23,Desplegables!$D$23,0)))</f>
        <v>15</v>
      </c>
      <c r="AG59" s="390" t="s">
        <v>55</v>
      </c>
      <c r="AH59" s="389">
        <f>IF(AG59=Desplegables!$C$26,2.5,IF(AG59=Desplegables!$C$25,5,0))</f>
        <v>5</v>
      </c>
      <c r="AI59" s="390" t="s">
        <v>58</v>
      </c>
      <c r="AJ59" s="389">
        <f>IF(AI59=Desplegables!$C$29,5,IF(AI59=Desplegables!$C$28,10,0))</f>
        <v>10</v>
      </c>
      <c r="AK59" s="390" t="s">
        <v>4</v>
      </c>
      <c r="AL59" s="389">
        <f t="shared" si="4"/>
        <v>5</v>
      </c>
      <c r="AM59" s="391">
        <f t="shared" si="5"/>
        <v>80</v>
      </c>
      <c r="AN59" s="388" t="str">
        <f t="shared" si="6"/>
        <v>MODERADO</v>
      </c>
      <c r="AO59" s="390" t="s">
        <v>10</v>
      </c>
      <c r="AP59" s="399" t="s">
        <v>859</v>
      </c>
      <c r="AQ59" s="349" t="s">
        <v>42</v>
      </c>
      <c r="AR59" s="363" t="str">
        <f>IF(AQ59=Desplegables!$G$9,"FUERTE",IF(AQ59=Desplegables!$G$10,"MODERADO","DEBIL"))</f>
        <v>FUERTE</v>
      </c>
      <c r="AS59" s="349" t="s">
        <v>10</v>
      </c>
      <c r="AT59" s="363" t="str">
        <f t="shared" si="7"/>
        <v>FUERTE</v>
      </c>
      <c r="AU59" s="399" t="s">
        <v>725</v>
      </c>
      <c r="AV59" s="388" t="str">
        <f t="shared" si="8"/>
        <v>MODERADO</v>
      </c>
      <c r="AW59" s="388">
        <f t="shared" si="9"/>
        <v>5</v>
      </c>
      <c r="AX59" s="385" t="str">
        <f t="shared" si="10"/>
        <v>FUERTE</v>
      </c>
      <c r="AY59" s="388">
        <f t="shared" si="11"/>
        <v>10</v>
      </c>
      <c r="AZ59" s="388">
        <f t="shared" si="12"/>
        <v>50</v>
      </c>
      <c r="BA59" s="388" t="str">
        <f t="shared" si="13"/>
        <v>MODERADO</v>
      </c>
      <c r="BB59" s="306">
        <f t="shared" ref="BB59" si="40">IF(BA59="FUERTE",100,IF(BA59="MODERADO",50,0))</f>
        <v>50</v>
      </c>
      <c r="BC59" s="306">
        <f>AVERAGE(BB59:BB59)</f>
        <v>50</v>
      </c>
      <c r="BD59" s="209" t="str">
        <f t="shared" ref="BD59" si="41">IF(BC59=100,"FUERTE",IF(BC59&gt;=50,"MODERADO","DEBIL"))</f>
        <v>MODERADO</v>
      </c>
    </row>
    <row r="60" spans="1:56" ht="67.5" customHeight="1" x14ac:dyDescent="0.45">
      <c r="A60" s="208"/>
      <c r="B60" s="260">
        <v>2252</v>
      </c>
      <c r="C60" s="261">
        <v>45016</v>
      </c>
      <c r="D60" s="262" t="s">
        <v>173</v>
      </c>
      <c r="E60" s="263" t="s">
        <v>392</v>
      </c>
      <c r="F60" s="262" t="s">
        <v>174</v>
      </c>
      <c r="G60" s="264" t="s">
        <v>175</v>
      </c>
      <c r="H60" s="392">
        <v>5937</v>
      </c>
      <c r="I60" s="393" t="s">
        <v>806</v>
      </c>
      <c r="J60" s="393" t="s">
        <v>314</v>
      </c>
      <c r="K60" s="392" t="s">
        <v>225</v>
      </c>
      <c r="L60" s="392" t="s">
        <v>226</v>
      </c>
      <c r="M60" s="319" t="s">
        <v>315</v>
      </c>
      <c r="N60" s="394" t="s">
        <v>184</v>
      </c>
      <c r="O60" s="394" t="s">
        <v>185</v>
      </c>
      <c r="P60" s="394" t="s">
        <v>186</v>
      </c>
      <c r="Q60" s="394" t="s">
        <v>187</v>
      </c>
      <c r="R60" s="394" t="s">
        <v>188</v>
      </c>
      <c r="S60" s="392">
        <v>40</v>
      </c>
      <c r="T60" s="395">
        <v>45169</v>
      </c>
      <c r="U60" s="385" t="s">
        <v>4</v>
      </c>
      <c r="V60" s="388">
        <f t="shared" si="2"/>
        <v>5</v>
      </c>
      <c r="W60" s="349" t="s">
        <v>38</v>
      </c>
      <c r="X60" s="396">
        <f t="shared" si="3"/>
        <v>10</v>
      </c>
      <c r="Y60" s="397" t="s">
        <v>39</v>
      </c>
      <c r="Z60" s="396">
        <f>IF(Y60=Desplegables!$C$13,5,0)</f>
        <v>5</v>
      </c>
      <c r="AA60" s="397" t="s">
        <v>40</v>
      </c>
      <c r="AB60" s="396">
        <f>IF(AA60=Desplegables!$C$15,10,0)</f>
        <v>10</v>
      </c>
      <c r="AC60" s="397" t="s">
        <v>37</v>
      </c>
      <c r="AD60" s="389">
        <f>+IF(AC60=Desplegables!$C$17,Desplegables!$D$17,IF(AC60=Desplegables!$C$18,Desplegables!$D$18,IF(AC60=Desplegables!$C$19,Desplegables!$D$19,0)))</f>
        <v>25</v>
      </c>
      <c r="AE60" s="390" t="s">
        <v>63</v>
      </c>
      <c r="AF60" s="389">
        <f>+IF(AE60=Desplegables!$C$21,Desplegables!$D$21,IF(AE60=Desplegables!$C$22,Desplegables!$D$22,IF(AE60=Desplegables!$C$23,Desplegables!$D$23,0)))</f>
        <v>15</v>
      </c>
      <c r="AG60" s="390" t="s">
        <v>57</v>
      </c>
      <c r="AH60" s="389">
        <f>IF(AG60=Desplegables!$C$26,2.5,IF(AG60=Desplegables!$C$25,5,0))</f>
        <v>0</v>
      </c>
      <c r="AI60" s="390" t="s">
        <v>58</v>
      </c>
      <c r="AJ60" s="389">
        <f>IF(AI60=Desplegables!$C$29,5,IF(AI60=Desplegables!$C$28,10,0))</f>
        <v>10</v>
      </c>
      <c r="AK60" s="390" t="s">
        <v>10</v>
      </c>
      <c r="AL60" s="389">
        <f t="shared" si="4"/>
        <v>0</v>
      </c>
      <c r="AM60" s="391">
        <f t="shared" si="5"/>
        <v>80</v>
      </c>
      <c r="AN60" s="388" t="str">
        <f t="shared" si="6"/>
        <v>MODERADO</v>
      </c>
      <c r="AO60" s="390" t="s">
        <v>10</v>
      </c>
      <c r="AP60" s="385" t="s">
        <v>708</v>
      </c>
      <c r="AQ60" s="349" t="s">
        <v>42</v>
      </c>
      <c r="AR60" s="363" t="str">
        <f>IF(AQ60=Desplegables!$G$9,"FUERTE",IF(AQ60=Desplegables!$G$10,"MODERADO","DEBIL"))</f>
        <v>FUERTE</v>
      </c>
      <c r="AS60" s="349" t="s">
        <v>10</v>
      </c>
      <c r="AT60" s="363" t="str">
        <f t="shared" si="7"/>
        <v>FUERTE</v>
      </c>
      <c r="AU60" s="349" t="s">
        <v>700</v>
      </c>
      <c r="AV60" s="388" t="str">
        <f t="shared" si="8"/>
        <v>MODERADO</v>
      </c>
      <c r="AW60" s="388">
        <f t="shared" si="9"/>
        <v>5</v>
      </c>
      <c r="AX60" s="385" t="str">
        <f t="shared" si="10"/>
        <v>FUERTE</v>
      </c>
      <c r="AY60" s="388">
        <f t="shared" si="11"/>
        <v>10</v>
      </c>
      <c r="AZ60" s="388">
        <f t="shared" si="12"/>
        <v>50</v>
      </c>
      <c r="BA60" s="388" t="str">
        <f t="shared" si="13"/>
        <v>MODERADO</v>
      </c>
      <c r="BB60" s="306">
        <f t="shared" ref="BB60:BB64" si="42">IF(BA60="FUERTE",100,IF(BA60="MODERADO",50,0))</f>
        <v>50</v>
      </c>
      <c r="BC60" s="306">
        <f>AVERAGE(BB60:BB60)</f>
        <v>50</v>
      </c>
      <c r="BD60" s="209" t="str">
        <f t="shared" ref="BD60" si="43">IF(BC60=100,"FUERTE",IF(BC60&gt;=50,"MODERADO","DEBIL"))</f>
        <v>MODERADO</v>
      </c>
    </row>
    <row r="61" spans="1:56" ht="76.5" customHeight="1" x14ac:dyDescent="0.45">
      <c r="A61" s="208"/>
      <c r="B61" s="250">
        <v>2253</v>
      </c>
      <c r="C61" s="251">
        <v>45016</v>
      </c>
      <c r="D61" s="252" t="s">
        <v>176</v>
      </c>
      <c r="E61" s="253" t="s">
        <v>392</v>
      </c>
      <c r="F61" s="252" t="s">
        <v>177</v>
      </c>
      <c r="G61" s="254" t="s">
        <v>178</v>
      </c>
      <c r="H61" s="392">
        <v>5938</v>
      </c>
      <c r="I61" s="393" t="s">
        <v>316</v>
      </c>
      <c r="J61" s="393" t="s">
        <v>317</v>
      </c>
      <c r="K61" s="392" t="s">
        <v>225</v>
      </c>
      <c r="L61" s="392" t="s">
        <v>226</v>
      </c>
      <c r="M61" s="319" t="s">
        <v>318</v>
      </c>
      <c r="N61" s="394" t="s">
        <v>184</v>
      </c>
      <c r="O61" s="394" t="s">
        <v>185</v>
      </c>
      <c r="P61" s="394" t="s">
        <v>211</v>
      </c>
      <c r="Q61" s="394" t="s">
        <v>187</v>
      </c>
      <c r="R61" s="394" t="s">
        <v>188</v>
      </c>
      <c r="S61" s="392">
        <v>40</v>
      </c>
      <c r="T61" s="395">
        <v>45070</v>
      </c>
      <c r="U61" s="385" t="s">
        <v>4</v>
      </c>
      <c r="V61" s="388">
        <f t="shared" si="2"/>
        <v>5</v>
      </c>
      <c r="W61" s="349" t="s">
        <v>38</v>
      </c>
      <c r="X61" s="396">
        <f t="shared" si="3"/>
        <v>10</v>
      </c>
      <c r="Y61" s="397" t="s">
        <v>39</v>
      </c>
      <c r="Z61" s="396">
        <f>IF(Y61=Desplegables!$C$13,5,0)</f>
        <v>5</v>
      </c>
      <c r="AA61" s="397" t="s">
        <v>40</v>
      </c>
      <c r="AB61" s="396">
        <f>IF(AA61=Desplegables!$C$15,10,0)</f>
        <v>10</v>
      </c>
      <c r="AC61" s="397" t="s">
        <v>37</v>
      </c>
      <c r="AD61" s="389">
        <f>+IF(AC61=Desplegables!$C$17,Desplegables!$D$17,IF(AC61=Desplegables!$C$18,Desplegables!$D$18,IF(AC61=Desplegables!$C$19,Desplegables!$D$19,0)))</f>
        <v>25</v>
      </c>
      <c r="AE61" s="390" t="s">
        <v>63</v>
      </c>
      <c r="AF61" s="389">
        <f>+IF(AE61=Desplegables!$C$21,Desplegables!$D$21,IF(AE61=Desplegables!$C$22,Desplegables!$D$22,IF(AE61=Desplegables!$C$23,Desplegables!$D$23,0)))</f>
        <v>15</v>
      </c>
      <c r="AG61" s="390" t="s">
        <v>55</v>
      </c>
      <c r="AH61" s="389">
        <f>IF(AG61=Desplegables!$C$26,2.5,IF(AG61=Desplegables!$C$25,5,0))</f>
        <v>5</v>
      </c>
      <c r="AI61" s="390" t="s">
        <v>58</v>
      </c>
      <c r="AJ61" s="389">
        <f>IF(AI61=Desplegables!$C$29,5,IF(AI61=Desplegables!$C$28,10,0))</f>
        <v>10</v>
      </c>
      <c r="AK61" s="390" t="s">
        <v>4</v>
      </c>
      <c r="AL61" s="389">
        <f t="shared" si="4"/>
        <v>5</v>
      </c>
      <c r="AM61" s="391">
        <f t="shared" si="5"/>
        <v>90</v>
      </c>
      <c r="AN61" s="388" t="str">
        <f t="shared" si="6"/>
        <v>FUERTE</v>
      </c>
      <c r="AO61" s="390" t="s">
        <v>10</v>
      </c>
      <c r="AP61" s="385" t="s">
        <v>760</v>
      </c>
      <c r="AQ61" s="349" t="s">
        <v>42</v>
      </c>
      <c r="AR61" s="363" t="str">
        <f>IF(AQ61=Desplegables!$G$9,"FUERTE",IF(AQ61=Desplegables!$G$10,"MODERADO","DEBIL"))</f>
        <v>FUERTE</v>
      </c>
      <c r="AS61" s="349" t="s">
        <v>10</v>
      </c>
      <c r="AT61" s="363" t="str">
        <f t="shared" si="7"/>
        <v>FUERTE</v>
      </c>
      <c r="AU61" s="349" t="s">
        <v>755</v>
      </c>
      <c r="AV61" s="388" t="str">
        <f t="shared" si="8"/>
        <v>FUERTE</v>
      </c>
      <c r="AW61" s="388">
        <f t="shared" si="9"/>
        <v>10</v>
      </c>
      <c r="AX61" s="385" t="str">
        <f t="shared" si="10"/>
        <v>FUERTE</v>
      </c>
      <c r="AY61" s="388">
        <f t="shared" si="11"/>
        <v>10</v>
      </c>
      <c r="AZ61" s="388">
        <f t="shared" si="12"/>
        <v>100</v>
      </c>
      <c r="BA61" s="388" t="str">
        <f t="shared" si="13"/>
        <v>FUERTE</v>
      </c>
      <c r="BB61" s="306">
        <f t="shared" si="42"/>
        <v>100</v>
      </c>
      <c r="BC61" s="306">
        <f>AVERAGE(BB61:BB64)</f>
        <v>87.5</v>
      </c>
      <c r="BD61" s="451" t="str">
        <f>IF(BC61=100,"FUERTE",IF(BC61&gt;=50,"MODERADO","DEBIL"))</f>
        <v>MODERADO</v>
      </c>
    </row>
    <row r="62" spans="1:56" ht="40.5" customHeight="1" x14ac:dyDescent="0.45">
      <c r="A62" s="208"/>
      <c r="B62" s="250">
        <v>2253</v>
      </c>
      <c r="C62" s="251">
        <v>45016</v>
      </c>
      <c r="D62" s="252" t="s">
        <v>176</v>
      </c>
      <c r="E62" s="253" t="s">
        <v>392</v>
      </c>
      <c r="F62" s="252" t="s">
        <v>177</v>
      </c>
      <c r="G62" s="254" t="s">
        <v>178</v>
      </c>
      <c r="H62" s="392">
        <v>5939</v>
      </c>
      <c r="I62" s="393" t="s">
        <v>319</v>
      </c>
      <c r="J62" s="393" t="s">
        <v>320</v>
      </c>
      <c r="K62" s="392" t="s">
        <v>225</v>
      </c>
      <c r="L62" s="392" t="s">
        <v>226</v>
      </c>
      <c r="M62" s="319" t="s">
        <v>321</v>
      </c>
      <c r="N62" s="394" t="s">
        <v>184</v>
      </c>
      <c r="O62" s="394" t="s">
        <v>185</v>
      </c>
      <c r="P62" s="394" t="s">
        <v>186</v>
      </c>
      <c r="Q62" s="394" t="s">
        <v>187</v>
      </c>
      <c r="R62" s="394" t="s">
        <v>188</v>
      </c>
      <c r="S62" s="392">
        <v>40</v>
      </c>
      <c r="T62" s="395">
        <v>45070</v>
      </c>
      <c r="U62" s="385" t="s">
        <v>4</v>
      </c>
      <c r="V62" s="388">
        <f t="shared" si="2"/>
        <v>5</v>
      </c>
      <c r="W62" s="349" t="s">
        <v>38</v>
      </c>
      <c r="X62" s="396">
        <f t="shared" si="3"/>
        <v>10</v>
      </c>
      <c r="Y62" s="397" t="s">
        <v>39</v>
      </c>
      <c r="Z62" s="396">
        <f>IF(Y62=Desplegables!$C$13,5,0)</f>
        <v>5</v>
      </c>
      <c r="AA62" s="397" t="s">
        <v>40</v>
      </c>
      <c r="AB62" s="396">
        <f>IF(AA62=Desplegables!$C$15,10,0)</f>
        <v>10</v>
      </c>
      <c r="AC62" s="397" t="s">
        <v>37</v>
      </c>
      <c r="AD62" s="389">
        <f>+IF(AC62=Desplegables!$C$17,Desplegables!$D$17,IF(AC62=Desplegables!$C$18,Desplegables!$D$18,IF(AC62=Desplegables!$C$19,Desplegables!$D$19,0)))</f>
        <v>25</v>
      </c>
      <c r="AE62" s="390" t="s">
        <v>63</v>
      </c>
      <c r="AF62" s="389">
        <f>+IF(AE62=Desplegables!$C$21,Desplegables!$D$21,IF(AE62=Desplegables!$C$22,Desplegables!$D$22,IF(AE62=Desplegables!$C$23,Desplegables!$D$23,0)))</f>
        <v>15</v>
      </c>
      <c r="AG62" s="390" t="s">
        <v>55</v>
      </c>
      <c r="AH62" s="389">
        <f>IF(AG62=Desplegables!$C$26,2.5,IF(AG62=Desplegables!$C$25,5,0))</f>
        <v>5</v>
      </c>
      <c r="AI62" s="390" t="s">
        <v>58</v>
      </c>
      <c r="AJ62" s="389">
        <f>IF(AI62=Desplegables!$C$29,5,IF(AI62=Desplegables!$C$28,10,0))</f>
        <v>10</v>
      </c>
      <c r="AK62" s="390" t="s">
        <v>4</v>
      </c>
      <c r="AL62" s="389">
        <f t="shared" si="4"/>
        <v>5</v>
      </c>
      <c r="AM62" s="391">
        <f t="shared" si="5"/>
        <v>90</v>
      </c>
      <c r="AN62" s="388" t="str">
        <f t="shared" si="6"/>
        <v>FUERTE</v>
      </c>
      <c r="AO62" s="390" t="s">
        <v>4</v>
      </c>
      <c r="AP62" s="385" t="s">
        <v>760</v>
      </c>
      <c r="AQ62" s="349" t="s">
        <v>42</v>
      </c>
      <c r="AR62" s="363" t="str">
        <f>IF(AQ62=Desplegables!$G$9,"FUERTE",IF(AQ62=Desplegables!$G$10,"MODERADO","DEBIL"))</f>
        <v>FUERTE</v>
      </c>
      <c r="AS62" s="349" t="s">
        <v>10</v>
      </c>
      <c r="AT62" s="363" t="str">
        <f t="shared" si="7"/>
        <v>FUERTE</v>
      </c>
      <c r="AU62" s="349" t="s">
        <v>756</v>
      </c>
      <c r="AV62" s="388" t="str">
        <f t="shared" si="8"/>
        <v>FUERTE</v>
      </c>
      <c r="AW62" s="388">
        <f t="shared" si="9"/>
        <v>10</v>
      </c>
      <c r="AX62" s="385" t="str">
        <f t="shared" si="10"/>
        <v>FUERTE</v>
      </c>
      <c r="AY62" s="388">
        <f t="shared" si="11"/>
        <v>10</v>
      </c>
      <c r="AZ62" s="388">
        <f t="shared" si="12"/>
        <v>100</v>
      </c>
      <c r="BA62" s="388" t="str">
        <f t="shared" si="13"/>
        <v>FUERTE</v>
      </c>
      <c r="BB62" s="306">
        <f t="shared" si="42"/>
        <v>100</v>
      </c>
      <c r="BC62" s="306"/>
      <c r="BD62" s="452"/>
    </row>
    <row r="63" spans="1:56" ht="51.75" customHeight="1" x14ac:dyDescent="0.45">
      <c r="A63" s="208"/>
      <c r="B63" s="250">
        <v>2253</v>
      </c>
      <c r="C63" s="251">
        <v>45016</v>
      </c>
      <c r="D63" s="252" t="s">
        <v>176</v>
      </c>
      <c r="E63" s="253" t="s">
        <v>392</v>
      </c>
      <c r="F63" s="252" t="s">
        <v>177</v>
      </c>
      <c r="G63" s="254" t="s">
        <v>178</v>
      </c>
      <c r="H63" s="392">
        <v>5940</v>
      </c>
      <c r="I63" s="393" t="s">
        <v>322</v>
      </c>
      <c r="J63" s="393" t="s">
        <v>323</v>
      </c>
      <c r="K63" s="392" t="s">
        <v>225</v>
      </c>
      <c r="L63" s="392" t="s">
        <v>226</v>
      </c>
      <c r="M63" s="319" t="s">
        <v>324</v>
      </c>
      <c r="N63" s="394" t="s">
        <v>184</v>
      </c>
      <c r="O63" s="394" t="s">
        <v>185</v>
      </c>
      <c r="P63" s="394" t="s">
        <v>211</v>
      </c>
      <c r="Q63" s="394" t="s">
        <v>187</v>
      </c>
      <c r="R63" s="394" t="s">
        <v>188</v>
      </c>
      <c r="S63" s="392">
        <v>40</v>
      </c>
      <c r="T63" s="395">
        <v>45070</v>
      </c>
      <c r="U63" s="385" t="s">
        <v>4</v>
      </c>
      <c r="V63" s="388">
        <f t="shared" si="2"/>
        <v>5</v>
      </c>
      <c r="W63" s="349" t="s">
        <v>38</v>
      </c>
      <c r="X63" s="396">
        <f t="shared" si="3"/>
        <v>10</v>
      </c>
      <c r="Y63" s="397" t="s">
        <v>39</v>
      </c>
      <c r="Z63" s="396">
        <f>IF(Y63=Desplegables!$C$13,5,0)</f>
        <v>5</v>
      </c>
      <c r="AA63" s="397" t="s">
        <v>40</v>
      </c>
      <c r="AB63" s="396">
        <f>IF(AA63=Desplegables!$C$15,10,0)</f>
        <v>10</v>
      </c>
      <c r="AC63" s="397" t="s">
        <v>37</v>
      </c>
      <c r="AD63" s="389">
        <f>+IF(AC63=Desplegables!$C$17,Desplegables!$D$17,IF(AC63=Desplegables!$C$18,Desplegables!$D$18,IF(AC63=Desplegables!$C$19,Desplegables!$D$19,0)))</f>
        <v>25</v>
      </c>
      <c r="AE63" s="390" t="s">
        <v>63</v>
      </c>
      <c r="AF63" s="389">
        <f>+IF(AE63=Desplegables!$C$21,Desplegables!$D$21,IF(AE63=Desplegables!$C$22,Desplegables!$D$22,IF(AE63=Desplegables!$C$23,Desplegables!$D$23,0)))</f>
        <v>15</v>
      </c>
      <c r="AG63" s="390" t="s">
        <v>55</v>
      </c>
      <c r="AH63" s="389">
        <f>IF(AG63=Desplegables!$C$26,2.5,IF(AG63=Desplegables!$C$25,5,0))</f>
        <v>5</v>
      </c>
      <c r="AI63" s="390" t="s">
        <v>58</v>
      </c>
      <c r="AJ63" s="389">
        <f>IF(AI63=Desplegables!$C$29,5,IF(AI63=Desplegables!$C$28,10,0))</f>
        <v>10</v>
      </c>
      <c r="AK63" s="390" t="s">
        <v>4</v>
      </c>
      <c r="AL63" s="389">
        <f t="shared" si="4"/>
        <v>5</v>
      </c>
      <c r="AM63" s="391">
        <f t="shared" si="5"/>
        <v>90</v>
      </c>
      <c r="AN63" s="388" t="str">
        <f t="shared" si="6"/>
        <v>FUERTE</v>
      </c>
      <c r="AO63" s="390" t="s">
        <v>10</v>
      </c>
      <c r="AP63" s="385" t="s">
        <v>760</v>
      </c>
      <c r="AQ63" s="349" t="s">
        <v>42</v>
      </c>
      <c r="AR63" s="363" t="str">
        <f>IF(AQ63=Desplegables!$G$9,"FUERTE",IF(AQ63=Desplegables!$G$10,"MODERADO","DEBIL"))</f>
        <v>FUERTE</v>
      </c>
      <c r="AS63" s="349" t="s">
        <v>10</v>
      </c>
      <c r="AT63" s="363" t="str">
        <f t="shared" si="7"/>
        <v>FUERTE</v>
      </c>
      <c r="AU63" s="349" t="s">
        <v>757</v>
      </c>
      <c r="AV63" s="388" t="str">
        <f t="shared" si="8"/>
        <v>FUERTE</v>
      </c>
      <c r="AW63" s="388">
        <f t="shared" si="9"/>
        <v>10</v>
      </c>
      <c r="AX63" s="385" t="str">
        <f t="shared" si="10"/>
        <v>FUERTE</v>
      </c>
      <c r="AY63" s="388">
        <f t="shared" si="11"/>
        <v>10</v>
      </c>
      <c r="AZ63" s="388">
        <f t="shared" si="12"/>
        <v>100</v>
      </c>
      <c r="BA63" s="388" t="str">
        <f t="shared" si="13"/>
        <v>FUERTE</v>
      </c>
      <c r="BB63" s="306">
        <f t="shared" si="42"/>
        <v>100</v>
      </c>
      <c r="BC63" s="306"/>
      <c r="BD63" s="452"/>
    </row>
    <row r="64" spans="1:56" ht="52.5" customHeight="1" x14ac:dyDescent="0.45">
      <c r="B64" s="250">
        <v>2253</v>
      </c>
      <c r="C64" s="251">
        <v>45016</v>
      </c>
      <c r="D64" s="252" t="s">
        <v>176</v>
      </c>
      <c r="E64" s="253" t="s">
        <v>392</v>
      </c>
      <c r="F64" s="252" t="s">
        <v>177</v>
      </c>
      <c r="G64" s="254" t="s">
        <v>178</v>
      </c>
      <c r="H64" s="392">
        <v>5941</v>
      </c>
      <c r="I64" s="393" t="s">
        <v>325</v>
      </c>
      <c r="J64" s="393" t="s">
        <v>326</v>
      </c>
      <c r="K64" s="392" t="s">
        <v>204</v>
      </c>
      <c r="L64" s="392" t="s">
        <v>226</v>
      </c>
      <c r="M64" s="319" t="s">
        <v>327</v>
      </c>
      <c r="N64" s="394" t="s">
        <v>328</v>
      </c>
      <c r="O64" s="394" t="s">
        <v>185</v>
      </c>
      <c r="P64" s="394" t="s">
        <v>186</v>
      </c>
      <c r="Q64" s="394" t="s">
        <v>187</v>
      </c>
      <c r="R64" s="394" t="s">
        <v>188</v>
      </c>
      <c r="S64" s="392">
        <v>30</v>
      </c>
      <c r="T64" s="395">
        <v>45070</v>
      </c>
      <c r="U64" s="385" t="s">
        <v>4</v>
      </c>
      <c r="V64" s="388">
        <f t="shared" si="2"/>
        <v>5</v>
      </c>
      <c r="W64" s="349" t="s">
        <v>38</v>
      </c>
      <c r="X64" s="396">
        <f t="shared" si="3"/>
        <v>10</v>
      </c>
      <c r="Y64" s="397" t="s">
        <v>39</v>
      </c>
      <c r="Z64" s="396">
        <f>IF(Y64=Desplegables!$C$13,5,0)</f>
        <v>5</v>
      </c>
      <c r="AA64" s="397" t="s">
        <v>40</v>
      </c>
      <c r="AB64" s="396">
        <f>IF(AA64=Desplegables!$C$15,10,0)</f>
        <v>10</v>
      </c>
      <c r="AC64" s="397" t="s">
        <v>61</v>
      </c>
      <c r="AD64" s="389">
        <f>+IF(AC64=Desplegables!$C$17,Desplegables!$D$17,IF(AC64=Desplegables!$C$18,Desplegables!$D$18,IF(AC64=Desplegables!$C$19,Desplegables!$D$19,0)))</f>
        <v>15</v>
      </c>
      <c r="AE64" s="390" t="s">
        <v>63</v>
      </c>
      <c r="AF64" s="389">
        <f>+IF(AE64=Desplegables!$C$21,Desplegables!$D$21,IF(AE64=Desplegables!$C$22,Desplegables!$D$22,IF(AE64=Desplegables!$C$23,Desplegables!$D$23,0)))</f>
        <v>15</v>
      </c>
      <c r="AG64" s="390" t="s">
        <v>55</v>
      </c>
      <c r="AH64" s="389">
        <f>IF(AG64=Desplegables!$C$26,2.5,IF(AG64=Desplegables!$C$25,5,0))</f>
        <v>5</v>
      </c>
      <c r="AI64" s="390" t="s">
        <v>58</v>
      </c>
      <c r="AJ64" s="389">
        <f>IF(AI64=Desplegables!$C$29,5,IF(AI64=Desplegables!$C$28,10,0))</f>
        <v>10</v>
      </c>
      <c r="AK64" s="390" t="s">
        <v>4</v>
      </c>
      <c r="AL64" s="389">
        <f t="shared" si="4"/>
        <v>5</v>
      </c>
      <c r="AM64" s="391">
        <f t="shared" si="5"/>
        <v>80</v>
      </c>
      <c r="AN64" s="388" t="str">
        <f t="shared" si="6"/>
        <v>MODERADO</v>
      </c>
      <c r="AO64" s="390" t="s">
        <v>4</v>
      </c>
      <c r="AP64" s="385" t="s">
        <v>760</v>
      </c>
      <c r="AQ64" s="349" t="s">
        <v>42</v>
      </c>
      <c r="AR64" s="363" t="str">
        <f>IF(AQ64=Desplegables!$G$9,"FUERTE",IF(AQ64=Desplegables!$G$10,"MODERADO","DEBIL"))</f>
        <v>FUERTE</v>
      </c>
      <c r="AS64" s="349" t="s">
        <v>10</v>
      </c>
      <c r="AT64" s="363" t="str">
        <f t="shared" si="7"/>
        <v>FUERTE</v>
      </c>
      <c r="AU64" s="349" t="s">
        <v>758</v>
      </c>
      <c r="AV64" s="388" t="str">
        <f t="shared" si="8"/>
        <v>MODERADO</v>
      </c>
      <c r="AW64" s="388">
        <f t="shared" si="9"/>
        <v>5</v>
      </c>
      <c r="AX64" s="385" t="str">
        <f t="shared" si="10"/>
        <v>FUERTE</v>
      </c>
      <c r="AY64" s="388">
        <f t="shared" si="11"/>
        <v>10</v>
      </c>
      <c r="AZ64" s="388">
        <f t="shared" si="12"/>
        <v>50</v>
      </c>
      <c r="BA64" s="388" t="str">
        <f t="shared" si="13"/>
        <v>MODERADO</v>
      </c>
      <c r="BB64" s="306">
        <f t="shared" si="42"/>
        <v>50</v>
      </c>
      <c r="BC64" s="7"/>
      <c r="BD64" s="453"/>
    </row>
    <row r="65" spans="1:56" ht="49.5" customHeight="1" x14ac:dyDescent="0.45">
      <c r="A65" s="208"/>
      <c r="B65" s="32">
        <v>1873</v>
      </c>
      <c r="C65" s="33">
        <v>42600</v>
      </c>
      <c r="D65" s="34" t="s">
        <v>330</v>
      </c>
      <c r="E65" s="34" t="s">
        <v>496</v>
      </c>
      <c r="F65" s="32" t="s">
        <v>119</v>
      </c>
      <c r="G65" s="35" t="s">
        <v>120</v>
      </c>
      <c r="H65" s="400">
        <v>5010</v>
      </c>
      <c r="I65" s="401" t="s">
        <v>497</v>
      </c>
      <c r="J65" s="401" t="s">
        <v>498</v>
      </c>
      <c r="K65" s="400" t="s">
        <v>181</v>
      </c>
      <c r="L65" s="400" t="s">
        <v>182</v>
      </c>
      <c r="M65" s="400" t="s">
        <v>210</v>
      </c>
      <c r="N65" s="400" t="s">
        <v>184</v>
      </c>
      <c r="O65" s="400" t="s">
        <v>185</v>
      </c>
      <c r="P65" s="400" t="s">
        <v>186</v>
      </c>
      <c r="Q65" s="400" t="s">
        <v>187</v>
      </c>
      <c r="R65" s="400" t="s">
        <v>188</v>
      </c>
      <c r="S65" s="400">
        <v>40</v>
      </c>
      <c r="T65" s="402">
        <v>45072</v>
      </c>
      <c r="U65" s="385" t="s">
        <v>4</v>
      </c>
      <c r="V65" s="388">
        <f t="shared" si="2"/>
        <v>5</v>
      </c>
      <c r="W65" s="349" t="s">
        <v>38</v>
      </c>
      <c r="X65" s="396">
        <f t="shared" si="3"/>
        <v>10</v>
      </c>
      <c r="Y65" s="397" t="s">
        <v>39</v>
      </c>
      <c r="Z65" s="396">
        <f>IF(Y65=Desplegables!$C$13,5,0)</f>
        <v>5</v>
      </c>
      <c r="AA65" s="397" t="s">
        <v>40</v>
      </c>
      <c r="AB65" s="396">
        <f>IF(AA65=Desplegables!$C$15,10,0)</f>
        <v>10</v>
      </c>
      <c r="AC65" s="397" t="s">
        <v>37</v>
      </c>
      <c r="AD65" s="389">
        <f>+IF(AC65=Desplegables!$C$17,Desplegables!$D$17,IF(AC65=Desplegables!$C$18,Desplegables!$D$18,IF(AC65=Desplegables!$C$19,Desplegables!$D$19,0)))</f>
        <v>25</v>
      </c>
      <c r="AE65" s="390" t="s">
        <v>63</v>
      </c>
      <c r="AF65" s="389">
        <f>+IF(AE65=Desplegables!$C$21,Desplegables!$D$21,IF(AE65=Desplegables!$C$22,Desplegables!$D$22,IF(AE65=Desplegables!$C$23,Desplegables!$D$23,0)))</f>
        <v>15</v>
      </c>
      <c r="AG65" s="390" t="s">
        <v>56</v>
      </c>
      <c r="AH65" s="389">
        <f>IF(AG65=Desplegables!$C$26,2.5,IF(AG65=Desplegables!$C$25,5,0))</f>
        <v>2.5</v>
      </c>
      <c r="AI65" s="390" t="s">
        <v>58</v>
      </c>
      <c r="AJ65" s="389">
        <f>IF(AI65=Desplegables!$C$29,5,IF(AI65=Desplegables!$C$28,10,0))</f>
        <v>10</v>
      </c>
      <c r="AK65" s="390" t="s">
        <v>10</v>
      </c>
      <c r="AL65" s="389">
        <f t="shared" si="4"/>
        <v>0</v>
      </c>
      <c r="AM65" s="391">
        <f t="shared" si="5"/>
        <v>82.5</v>
      </c>
      <c r="AN65" s="388" t="str">
        <f t="shared" si="6"/>
        <v>MODERADO</v>
      </c>
      <c r="AO65" s="390" t="s">
        <v>10</v>
      </c>
      <c r="AP65" s="385" t="s">
        <v>739</v>
      </c>
      <c r="AQ65" s="349" t="s">
        <v>42</v>
      </c>
      <c r="AR65" s="363" t="str">
        <f>IF(AQ65=Desplegables!$G$9,"FUERTE",IF(AQ65=Desplegables!$G$10,"MODERADO","DEBIL"))</f>
        <v>FUERTE</v>
      </c>
      <c r="AS65" s="349" t="s">
        <v>10</v>
      </c>
      <c r="AT65" s="363" t="str">
        <f t="shared" si="7"/>
        <v>FUERTE</v>
      </c>
      <c r="AU65" s="349" t="s">
        <v>736</v>
      </c>
      <c r="AV65" s="388" t="str">
        <f t="shared" si="8"/>
        <v>MODERADO</v>
      </c>
      <c r="AW65" s="388">
        <f t="shared" si="9"/>
        <v>5</v>
      </c>
      <c r="AX65" s="385" t="str">
        <f t="shared" si="10"/>
        <v>FUERTE</v>
      </c>
      <c r="AY65" s="388">
        <f t="shared" si="11"/>
        <v>10</v>
      </c>
      <c r="AZ65" s="388">
        <f t="shared" si="12"/>
        <v>50</v>
      </c>
      <c r="BA65" s="388" t="str">
        <f t="shared" si="13"/>
        <v>MODERADO</v>
      </c>
      <c r="BB65" s="306">
        <f t="shared" si="15"/>
        <v>50</v>
      </c>
      <c r="BC65" s="306">
        <f>AVERAGE(BB65:BB66)</f>
        <v>75</v>
      </c>
      <c r="BD65" s="457" t="str">
        <f t="shared" ref="BD65" si="44">IF(BC65=100,"FUERTE",IF(BC65&gt;=50,"MODERADO","DEBIL"))</f>
        <v>MODERADO</v>
      </c>
    </row>
    <row r="66" spans="1:56" ht="61.5" customHeight="1" x14ac:dyDescent="0.45">
      <c r="A66" s="208"/>
      <c r="B66" s="32">
        <v>1873</v>
      </c>
      <c r="C66" s="33">
        <v>42600</v>
      </c>
      <c r="D66" s="34" t="s">
        <v>330</v>
      </c>
      <c r="E66" s="34" t="s">
        <v>496</v>
      </c>
      <c r="F66" s="32" t="s">
        <v>119</v>
      </c>
      <c r="G66" s="35" t="s">
        <v>120</v>
      </c>
      <c r="H66" s="400">
        <v>5011</v>
      </c>
      <c r="I66" s="401" t="s">
        <v>499</v>
      </c>
      <c r="J66" s="401" t="s">
        <v>500</v>
      </c>
      <c r="K66" s="400" t="s">
        <v>204</v>
      </c>
      <c r="L66" s="400" t="s">
        <v>182</v>
      </c>
      <c r="M66" s="400" t="s">
        <v>501</v>
      </c>
      <c r="N66" s="400" t="s">
        <v>184</v>
      </c>
      <c r="O66" s="400" t="s">
        <v>185</v>
      </c>
      <c r="P66" s="400" t="s">
        <v>186</v>
      </c>
      <c r="Q66" s="400" t="s">
        <v>187</v>
      </c>
      <c r="R66" s="400" t="s">
        <v>188</v>
      </c>
      <c r="S66" s="400">
        <v>40</v>
      </c>
      <c r="T66" s="402">
        <v>45072</v>
      </c>
      <c r="U66" s="385" t="s">
        <v>4</v>
      </c>
      <c r="V66" s="388">
        <f t="shared" si="2"/>
        <v>5</v>
      </c>
      <c r="W66" s="349" t="s">
        <v>38</v>
      </c>
      <c r="X66" s="396">
        <f t="shared" si="3"/>
        <v>10</v>
      </c>
      <c r="Y66" s="397" t="s">
        <v>39</v>
      </c>
      <c r="Z66" s="396">
        <f>IF(Y66=Desplegables!$C$13,5,0)</f>
        <v>5</v>
      </c>
      <c r="AA66" s="397" t="s">
        <v>40</v>
      </c>
      <c r="AB66" s="396">
        <f>IF(AA66=Desplegables!$C$15,10,0)</f>
        <v>10</v>
      </c>
      <c r="AC66" s="397" t="s">
        <v>37</v>
      </c>
      <c r="AD66" s="389">
        <f>+IF(AC66=Desplegables!$C$17,Desplegables!$D$17,IF(AC66=Desplegables!$C$18,Desplegables!$D$18,IF(AC66=Desplegables!$C$19,Desplegables!$D$19,0)))</f>
        <v>25</v>
      </c>
      <c r="AE66" s="390" t="s">
        <v>63</v>
      </c>
      <c r="AF66" s="389">
        <f>+IF(AE66=Desplegables!$C$21,Desplegables!$D$21,IF(AE66=Desplegables!$C$22,Desplegables!$D$22,IF(AE66=Desplegables!$C$23,Desplegables!$D$23,0)))</f>
        <v>15</v>
      </c>
      <c r="AG66" s="390" t="s">
        <v>55</v>
      </c>
      <c r="AH66" s="389">
        <f>IF(AG66=Desplegables!$C$26,2.5,IF(AG66=Desplegables!$C$25,5,0))</f>
        <v>5</v>
      </c>
      <c r="AI66" s="390" t="s">
        <v>58</v>
      </c>
      <c r="AJ66" s="389">
        <f>IF(AI66=Desplegables!$C$29,5,IF(AI66=Desplegables!$C$28,10,0))</f>
        <v>10</v>
      </c>
      <c r="AK66" s="390" t="s">
        <v>4</v>
      </c>
      <c r="AL66" s="389">
        <f t="shared" si="4"/>
        <v>5</v>
      </c>
      <c r="AM66" s="391">
        <f t="shared" si="5"/>
        <v>90</v>
      </c>
      <c r="AN66" s="388" t="str">
        <f t="shared" si="6"/>
        <v>FUERTE</v>
      </c>
      <c r="AO66" s="390" t="s">
        <v>4</v>
      </c>
      <c r="AP66" s="385" t="s">
        <v>740</v>
      </c>
      <c r="AQ66" s="349" t="s">
        <v>42</v>
      </c>
      <c r="AR66" s="363" t="str">
        <f>IF(AQ66=Desplegables!$G$9,"FUERTE",IF(AQ66=Desplegables!$G$10,"MODERADO","DEBIL"))</f>
        <v>FUERTE</v>
      </c>
      <c r="AS66" s="349" t="s">
        <v>10</v>
      </c>
      <c r="AT66" s="363" t="str">
        <f t="shared" si="7"/>
        <v>FUERTE</v>
      </c>
      <c r="AU66" s="349" t="s">
        <v>736</v>
      </c>
      <c r="AV66" s="388" t="str">
        <f t="shared" si="8"/>
        <v>FUERTE</v>
      </c>
      <c r="AW66" s="388">
        <f t="shared" si="9"/>
        <v>10</v>
      </c>
      <c r="AX66" s="385" t="str">
        <f t="shared" si="10"/>
        <v>FUERTE</v>
      </c>
      <c r="AY66" s="388">
        <f t="shared" si="11"/>
        <v>10</v>
      </c>
      <c r="AZ66" s="388">
        <f t="shared" si="12"/>
        <v>100</v>
      </c>
      <c r="BA66" s="388" t="str">
        <f t="shared" si="13"/>
        <v>FUERTE</v>
      </c>
      <c r="BB66" s="306">
        <f t="shared" si="15"/>
        <v>100</v>
      </c>
      <c r="BC66" s="306"/>
      <c r="BD66" s="457"/>
    </row>
    <row r="67" spans="1:56" ht="66" customHeight="1" x14ac:dyDescent="0.45">
      <c r="A67" s="208"/>
      <c r="B67" s="36">
        <v>1876</v>
      </c>
      <c r="C67" s="37">
        <v>43490</v>
      </c>
      <c r="D67" s="38" t="s">
        <v>336</v>
      </c>
      <c r="E67" s="38" t="s">
        <v>496</v>
      </c>
      <c r="F67" s="36" t="s">
        <v>122</v>
      </c>
      <c r="G67" s="39" t="s">
        <v>337</v>
      </c>
      <c r="H67" s="400">
        <v>5019</v>
      </c>
      <c r="I67" s="401" t="s">
        <v>502</v>
      </c>
      <c r="J67" s="401" t="s">
        <v>503</v>
      </c>
      <c r="K67" s="400" t="s">
        <v>204</v>
      </c>
      <c r="L67" s="400" t="s">
        <v>226</v>
      </c>
      <c r="M67" s="400" t="s">
        <v>504</v>
      </c>
      <c r="N67" s="363" t="s">
        <v>184</v>
      </c>
      <c r="O67" s="363" t="s">
        <v>185</v>
      </c>
      <c r="P67" s="363" t="s">
        <v>211</v>
      </c>
      <c r="Q67" s="363" t="s">
        <v>187</v>
      </c>
      <c r="R67" s="363" t="s">
        <v>212</v>
      </c>
      <c r="S67" s="400">
        <v>40</v>
      </c>
      <c r="T67" s="402">
        <v>45077</v>
      </c>
      <c r="U67" s="385" t="s">
        <v>4</v>
      </c>
      <c r="V67" s="388">
        <f t="shared" si="2"/>
        <v>5</v>
      </c>
      <c r="W67" s="349" t="s">
        <v>38</v>
      </c>
      <c r="X67" s="396">
        <f t="shared" si="3"/>
        <v>10</v>
      </c>
      <c r="Y67" s="397" t="s">
        <v>39</v>
      </c>
      <c r="Z67" s="396">
        <f>IF(Y67=Desplegables!$C$13,5,0)</f>
        <v>5</v>
      </c>
      <c r="AA67" s="397" t="s">
        <v>40</v>
      </c>
      <c r="AB67" s="396">
        <f>IF(AA67=Desplegables!$C$15,10,0)</f>
        <v>10</v>
      </c>
      <c r="AC67" s="397" t="s">
        <v>37</v>
      </c>
      <c r="AD67" s="389">
        <f>+IF(AC67=Desplegables!$C$17,Desplegables!$D$17,IF(AC67=Desplegables!$C$18,Desplegables!$D$18,IF(AC67=Desplegables!$C$19,Desplegables!$D$19,0)))</f>
        <v>25</v>
      </c>
      <c r="AE67" s="390" t="s">
        <v>63</v>
      </c>
      <c r="AF67" s="389">
        <f>+IF(AE67=Desplegables!$C$21,Desplegables!$D$21,IF(AE67=Desplegables!$C$22,Desplegables!$D$22,IF(AE67=Desplegables!$C$23,Desplegables!$D$23,0)))</f>
        <v>15</v>
      </c>
      <c r="AG67" s="390" t="s">
        <v>56</v>
      </c>
      <c r="AH67" s="389">
        <f>IF(AG67=Desplegables!$C$26,2.5,IF(AG67=Desplegables!$C$25,5,0))</f>
        <v>2.5</v>
      </c>
      <c r="AI67" s="390" t="s">
        <v>58</v>
      </c>
      <c r="AJ67" s="389">
        <f>IF(AI67=Desplegables!$C$29,5,IF(AI67=Desplegables!$C$28,10,0))</f>
        <v>10</v>
      </c>
      <c r="AK67" s="390" t="s">
        <v>10</v>
      </c>
      <c r="AL67" s="389">
        <f t="shared" si="4"/>
        <v>0</v>
      </c>
      <c r="AM67" s="391">
        <f t="shared" si="5"/>
        <v>82.5</v>
      </c>
      <c r="AN67" s="388" t="str">
        <f t="shared" si="6"/>
        <v>MODERADO</v>
      </c>
      <c r="AO67" s="390" t="s">
        <v>10</v>
      </c>
      <c r="AP67" s="385" t="s">
        <v>780</v>
      </c>
      <c r="AQ67" s="349" t="s">
        <v>42</v>
      </c>
      <c r="AR67" s="363" t="str">
        <f>IF(AQ67=Desplegables!$G$9,"FUERTE",IF(AQ67=Desplegables!$G$10,"MODERADO","DEBIL"))</f>
        <v>FUERTE</v>
      </c>
      <c r="AS67" s="349" t="s">
        <v>10</v>
      </c>
      <c r="AT67" s="363" t="str">
        <f t="shared" si="7"/>
        <v>FUERTE</v>
      </c>
      <c r="AU67" s="363" t="s">
        <v>771</v>
      </c>
      <c r="AV67" s="388" t="str">
        <f t="shared" si="8"/>
        <v>MODERADO</v>
      </c>
      <c r="AW67" s="388">
        <f t="shared" si="9"/>
        <v>5</v>
      </c>
      <c r="AX67" s="385" t="str">
        <f t="shared" si="10"/>
        <v>FUERTE</v>
      </c>
      <c r="AY67" s="388">
        <f t="shared" si="11"/>
        <v>10</v>
      </c>
      <c r="AZ67" s="388">
        <f t="shared" si="12"/>
        <v>50</v>
      </c>
      <c r="BA67" s="388" t="str">
        <f t="shared" si="13"/>
        <v>MODERADO</v>
      </c>
      <c r="BB67" s="306">
        <f t="shared" si="15"/>
        <v>50</v>
      </c>
      <c r="BC67" s="306">
        <f>AVERAGE(BB67:BB71)</f>
        <v>70</v>
      </c>
      <c r="BD67" s="451" t="str">
        <f>IF(BC67=100,"FUERTE",IF(BC67&gt;=50,"MODERADO","DEBIL"))</f>
        <v>MODERADO</v>
      </c>
    </row>
    <row r="68" spans="1:56" ht="76.5" customHeight="1" x14ac:dyDescent="0.45">
      <c r="A68" s="208"/>
      <c r="B68" s="36">
        <v>1876</v>
      </c>
      <c r="C68" s="37">
        <v>43490</v>
      </c>
      <c r="D68" s="38" t="s">
        <v>336</v>
      </c>
      <c r="E68" s="38" t="s">
        <v>496</v>
      </c>
      <c r="F68" s="36" t="s">
        <v>122</v>
      </c>
      <c r="G68" s="39" t="s">
        <v>337</v>
      </c>
      <c r="H68" s="400">
        <v>5022</v>
      </c>
      <c r="I68" s="401" t="s">
        <v>505</v>
      </c>
      <c r="J68" s="401" t="s">
        <v>505</v>
      </c>
      <c r="K68" s="400" t="s">
        <v>225</v>
      </c>
      <c r="L68" s="400" t="s">
        <v>226</v>
      </c>
      <c r="M68" s="400" t="s">
        <v>315</v>
      </c>
      <c r="N68" s="363" t="s">
        <v>184</v>
      </c>
      <c r="O68" s="363" t="s">
        <v>185</v>
      </c>
      <c r="P68" s="363" t="s">
        <v>186</v>
      </c>
      <c r="Q68" s="363" t="s">
        <v>187</v>
      </c>
      <c r="R68" s="363" t="s">
        <v>188</v>
      </c>
      <c r="S68" s="400">
        <v>40</v>
      </c>
      <c r="T68" s="402">
        <v>45072</v>
      </c>
      <c r="U68" s="385" t="s">
        <v>4</v>
      </c>
      <c r="V68" s="388">
        <f t="shared" si="2"/>
        <v>5</v>
      </c>
      <c r="W68" s="349" t="s">
        <v>38</v>
      </c>
      <c r="X68" s="396">
        <f t="shared" si="3"/>
        <v>10</v>
      </c>
      <c r="Y68" s="397" t="s">
        <v>39</v>
      </c>
      <c r="Z68" s="396">
        <f>IF(Y68=Desplegables!$C$13,5,0)</f>
        <v>5</v>
      </c>
      <c r="AA68" s="397" t="s">
        <v>40</v>
      </c>
      <c r="AB68" s="396">
        <f>IF(AA68=Desplegables!$C$15,10,0)</f>
        <v>10</v>
      </c>
      <c r="AC68" s="397" t="s">
        <v>37</v>
      </c>
      <c r="AD68" s="389">
        <f>+IF(AC68=Desplegables!$C$17,Desplegables!$D$17,IF(AC68=Desplegables!$C$18,Desplegables!$D$18,IF(AC68=Desplegables!$C$19,Desplegables!$D$19,0)))</f>
        <v>25</v>
      </c>
      <c r="AE68" s="390" t="s">
        <v>63</v>
      </c>
      <c r="AF68" s="389">
        <f>+IF(AE68=Desplegables!$C$21,Desplegables!$D$21,IF(AE68=Desplegables!$C$22,Desplegables!$D$22,IF(AE68=Desplegables!$C$23,Desplegables!$D$23,0)))</f>
        <v>15</v>
      </c>
      <c r="AG68" s="390" t="s">
        <v>56</v>
      </c>
      <c r="AH68" s="389">
        <f>IF(AG68=Desplegables!$C$26,2.5,IF(AG68=Desplegables!$C$25,5,0))</f>
        <v>2.5</v>
      </c>
      <c r="AI68" s="390" t="s">
        <v>58</v>
      </c>
      <c r="AJ68" s="389">
        <f>IF(AI68=Desplegables!$C$29,5,IF(AI68=Desplegables!$C$28,10,0))</f>
        <v>10</v>
      </c>
      <c r="AK68" s="390" t="s">
        <v>10</v>
      </c>
      <c r="AL68" s="389">
        <f t="shared" si="4"/>
        <v>0</v>
      </c>
      <c r="AM68" s="391">
        <f t="shared" si="5"/>
        <v>82.5</v>
      </c>
      <c r="AN68" s="388" t="str">
        <f t="shared" si="6"/>
        <v>MODERADO</v>
      </c>
      <c r="AO68" s="390" t="s">
        <v>10</v>
      </c>
      <c r="AP68" s="403" t="s">
        <v>779</v>
      </c>
      <c r="AQ68" s="349" t="s">
        <v>42</v>
      </c>
      <c r="AR68" s="363" t="str">
        <f>IF(AQ68=Desplegables!$G$9,"FUERTE",IF(AQ68=Desplegables!$G$10,"MODERADO","DEBIL"))</f>
        <v>FUERTE</v>
      </c>
      <c r="AS68" s="349" t="s">
        <v>10</v>
      </c>
      <c r="AT68" s="363" t="str">
        <f t="shared" si="7"/>
        <v>FUERTE</v>
      </c>
      <c r="AU68" s="363" t="s">
        <v>771</v>
      </c>
      <c r="AV68" s="388" t="str">
        <f t="shared" si="8"/>
        <v>MODERADO</v>
      </c>
      <c r="AW68" s="388">
        <f t="shared" si="9"/>
        <v>5</v>
      </c>
      <c r="AX68" s="385" t="str">
        <f t="shared" si="10"/>
        <v>FUERTE</v>
      </c>
      <c r="AY68" s="388">
        <f t="shared" si="11"/>
        <v>10</v>
      </c>
      <c r="AZ68" s="388">
        <f t="shared" si="12"/>
        <v>50</v>
      </c>
      <c r="BA68" s="388" t="str">
        <f t="shared" si="13"/>
        <v>MODERADO</v>
      </c>
      <c r="BB68" s="306">
        <f t="shared" si="15"/>
        <v>50</v>
      </c>
      <c r="BC68" s="306"/>
      <c r="BD68" s="452"/>
    </row>
    <row r="69" spans="1:56" ht="71.25" customHeight="1" x14ac:dyDescent="0.45">
      <c r="A69" s="208"/>
      <c r="B69" s="36">
        <v>1876</v>
      </c>
      <c r="C69" s="37">
        <v>43490</v>
      </c>
      <c r="D69" s="38" t="s">
        <v>336</v>
      </c>
      <c r="E69" s="38" t="s">
        <v>496</v>
      </c>
      <c r="F69" s="36" t="s">
        <v>122</v>
      </c>
      <c r="G69" s="39" t="s">
        <v>337</v>
      </c>
      <c r="H69" s="400">
        <v>5023</v>
      </c>
      <c r="I69" s="401" t="s">
        <v>506</v>
      </c>
      <c r="J69" s="401" t="s">
        <v>506</v>
      </c>
      <c r="K69" s="400" t="s">
        <v>225</v>
      </c>
      <c r="L69" s="400" t="s">
        <v>182</v>
      </c>
      <c r="M69" s="400" t="s">
        <v>507</v>
      </c>
      <c r="N69" s="363" t="s">
        <v>184</v>
      </c>
      <c r="O69" s="363" t="s">
        <v>185</v>
      </c>
      <c r="P69" s="363" t="s">
        <v>211</v>
      </c>
      <c r="Q69" s="363" t="s">
        <v>187</v>
      </c>
      <c r="R69" s="363" t="s">
        <v>188</v>
      </c>
      <c r="S69" s="400">
        <v>40</v>
      </c>
      <c r="T69" s="402">
        <v>45077</v>
      </c>
      <c r="U69" s="385" t="s">
        <v>4</v>
      </c>
      <c r="V69" s="388">
        <f t="shared" si="2"/>
        <v>5</v>
      </c>
      <c r="W69" s="349" t="s">
        <v>38</v>
      </c>
      <c r="X69" s="396">
        <f t="shared" si="3"/>
        <v>10</v>
      </c>
      <c r="Y69" s="397" t="s">
        <v>39</v>
      </c>
      <c r="Z69" s="396">
        <f>IF(Y69=Desplegables!$C$13,5,0)</f>
        <v>5</v>
      </c>
      <c r="AA69" s="397" t="s">
        <v>40</v>
      </c>
      <c r="AB69" s="396">
        <f>IF(AA69=Desplegables!$C$15,10,0)</f>
        <v>10</v>
      </c>
      <c r="AC69" s="397" t="s">
        <v>37</v>
      </c>
      <c r="AD69" s="389">
        <f>+IF(AC69=Desplegables!$C$17,Desplegables!$D$17,IF(AC69=Desplegables!$C$18,Desplegables!$D$18,IF(AC69=Desplegables!$C$19,Desplegables!$D$19,0)))</f>
        <v>25</v>
      </c>
      <c r="AE69" s="390" t="s">
        <v>63</v>
      </c>
      <c r="AF69" s="389">
        <f>+IF(AE69=Desplegables!$C$21,Desplegables!$D$21,IF(AE69=Desplegables!$C$22,Desplegables!$D$22,IF(AE69=Desplegables!$C$23,Desplegables!$D$23,0)))</f>
        <v>15</v>
      </c>
      <c r="AG69" s="390" t="s">
        <v>56</v>
      </c>
      <c r="AH69" s="389">
        <f>IF(AG69=Desplegables!$C$26,2.5,IF(AG69=Desplegables!$C$25,5,0))</f>
        <v>2.5</v>
      </c>
      <c r="AI69" s="390" t="s">
        <v>58</v>
      </c>
      <c r="AJ69" s="389">
        <f>IF(AI69=Desplegables!$C$29,5,IF(AI69=Desplegables!$C$28,10,0))</f>
        <v>10</v>
      </c>
      <c r="AK69" s="390" t="s">
        <v>10</v>
      </c>
      <c r="AL69" s="389">
        <f t="shared" si="4"/>
        <v>0</v>
      </c>
      <c r="AM69" s="391">
        <f t="shared" si="5"/>
        <v>82.5</v>
      </c>
      <c r="AN69" s="388" t="str">
        <f t="shared" si="6"/>
        <v>MODERADO</v>
      </c>
      <c r="AO69" s="390" t="s">
        <v>10</v>
      </c>
      <c r="AP69" s="385" t="s">
        <v>778</v>
      </c>
      <c r="AQ69" s="349" t="s">
        <v>42</v>
      </c>
      <c r="AR69" s="363" t="str">
        <f>IF(AQ69=Desplegables!$G$9,"FUERTE",IF(AQ69=Desplegables!$G$10,"MODERADO","DEBIL"))</f>
        <v>FUERTE</v>
      </c>
      <c r="AS69" s="349" t="s">
        <v>10</v>
      </c>
      <c r="AT69" s="363" t="str">
        <f t="shared" si="7"/>
        <v>FUERTE</v>
      </c>
      <c r="AU69" s="363" t="s">
        <v>771</v>
      </c>
      <c r="AV69" s="388" t="str">
        <f t="shared" si="8"/>
        <v>MODERADO</v>
      </c>
      <c r="AW69" s="388">
        <f t="shared" si="9"/>
        <v>5</v>
      </c>
      <c r="AX69" s="385" t="str">
        <f t="shared" si="10"/>
        <v>FUERTE</v>
      </c>
      <c r="AY69" s="388">
        <f t="shared" si="11"/>
        <v>10</v>
      </c>
      <c r="AZ69" s="388">
        <f t="shared" si="12"/>
        <v>50</v>
      </c>
      <c r="BA69" s="388" t="str">
        <f t="shared" si="13"/>
        <v>MODERADO</v>
      </c>
      <c r="BB69" s="306">
        <f t="shared" si="15"/>
        <v>50</v>
      </c>
      <c r="BC69" s="306"/>
      <c r="BD69" s="452"/>
    </row>
    <row r="70" spans="1:56" ht="57" customHeight="1" x14ac:dyDescent="0.45">
      <c r="A70" s="208"/>
      <c r="B70" s="36">
        <v>1876</v>
      </c>
      <c r="C70" s="37">
        <v>43490</v>
      </c>
      <c r="D70" s="38" t="s">
        <v>336</v>
      </c>
      <c r="E70" s="38" t="s">
        <v>496</v>
      </c>
      <c r="F70" s="36" t="s">
        <v>122</v>
      </c>
      <c r="G70" s="39" t="s">
        <v>337</v>
      </c>
      <c r="H70" s="400">
        <v>5024</v>
      </c>
      <c r="I70" s="401" t="s">
        <v>508</v>
      </c>
      <c r="J70" s="401" t="s">
        <v>509</v>
      </c>
      <c r="K70" s="400" t="s">
        <v>225</v>
      </c>
      <c r="L70" s="400" t="s">
        <v>182</v>
      </c>
      <c r="M70" s="400" t="s">
        <v>510</v>
      </c>
      <c r="N70" s="363" t="s">
        <v>184</v>
      </c>
      <c r="O70" s="363" t="s">
        <v>185</v>
      </c>
      <c r="P70" s="363" t="s">
        <v>211</v>
      </c>
      <c r="Q70" s="363" t="s">
        <v>187</v>
      </c>
      <c r="R70" s="363" t="s">
        <v>188</v>
      </c>
      <c r="S70" s="400">
        <v>40</v>
      </c>
      <c r="T70" s="402">
        <v>45077</v>
      </c>
      <c r="U70" s="385" t="s">
        <v>4</v>
      </c>
      <c r="V70" s="388">
        <f t="shared" si="2"/>
        <v>5</v>
      </c>
      <c r="W70" s="349" t="s">
        <v>38</v>
      </c>
      <c r="X70" s="396">
        <f t="shared" si="3"/>
        <v>10</v>
      </c>
      <c r="Y70" s="397" t="s">
        <v>39</v>
      </c>
      <c r="Z70" s="396">
        <f>IF(Y70=Desplegables!$C$13,5,0)</f>
        <v>5</v>
      </c>
      <c r="AA70" s="397" t="s">
        <v>40</v>
      </c>
      <c r="AB70" s="396">
        <f>IF(AA70=Desplegables!$C$15,10,0)</f>
        <v>10</v>
      </c>
      <c r="AC70" s="397" t="s">
        <v>37</v>
      </c>
      <c r="AD70" s="389">
        <f>+IF(AC70=Desplegables!$C$17,Desplegables!$D$17,IF(AC70=Desplegables!$C$18,Desplegables!$D$18,IF(AC70=Desplegables!$C$19,Desplegables!$D$19,0)))</f>
        <v>25</v>
      </c>
      <c r="AE70" s="390" t="s">
        <v>63</v>
      </c>
      <c r="AF70" s="389">
        <f>+IF(AE70=Desplegables!$C$21,Desplegables!$D$21,IF(AE70=Desplegables!$C$22,Desplegables!$D$22,IF(AE70=Desplegables!$C$23,Desplegables!$D$23,0)))</f>
        <v>15</v>
      </c>
      <c r="AG70" s="390" t="s">
        <v>55</v>
      </c>
      <c r="AH70" s="389">
        <f>IF(AG70=Desplegables!$C$26,2.5,IF(AG70=Desplegables!$C$25,5,0))</f>
        <v>5</v>
      </c>
      <c r="AI70" s="390" t="s">
        <v>58</v>
      </c>
      <c r="AJ70" s="389">
        <f>IF(AI70=Desplegables!$C$29,5,IF(AI70=Desplegables!$C$28,10,0))</f>
        <v>10</v>
      </c>
      <c r="AK70" s="390" t="s">
        <v>4</v>
      </c>
      <c r="AL70" s="389">
        <f t="shared" si="4"/>
        <v>5</v>
      </c>
      <c r="AM70" s="391">
        <f t="shared" si="5"/>
        <v>90</v>
      </c>
      <c r="AN70" s="388" t="str">
        <f t="shared" si="6"/>
        <v>FUERTE</v>
      </c>
      <c r="AO70" s="390" t="s">
        <v>4</v>
      </c>
      <c r="AP70" s="385" t="s">
        <v>776</v>
      </c>
      <c r="AQ70" s="349" t="s">
        <v>42</v>
      </c>
      <c r="AR70" s="363" t="str">
        <f>IF(AQ70=Desplegables!$G$9,"FUERTE",IF(AQ70=Desplegables!$G$10,"MODERADO","DEBIL"))</f>
        <v>FUERTE</v>
      </c>
      <c r="AS70" s="349" t="s">
        <v>10</v>
      </c>
      <c r="AT70" s="363" t="str">
        <f t="shared" si="7"/>
        <v>FUERTE</v>
      </c>
      <c r="AU70" s="363" t="s">
        <v>771</v>
      </c>
      <c r="AV70" s="388" t="str">
        <f t="shared" si="8"/>
        <v>FUERTE</v>
      </c>
      <c r="AW70" s="388">
        <f t="shared" si="9"/>
        <v>10</v>
      </c>
      <c r="AX70" s="385" t="str">
        <f t="shared" si="10"/>
        <v>FUERTE</v>
      </c>
      <c r="AY70" s="388">
        <f t="shared" si="11"/>
        <v>10</v>
      </c>
      <c r="AZ70" s="388">
        <f t="shared" si="12"/>
        <v>100</v>
      </c>
      <c r="BA70" s="388" t="str">
        <f t="shared" si="13"/>
        <v>FUERTE</v>
      </c>
      <c r="BB70" s="306">
        <f t="shared" si="15"/>
        <v>100</v>
      </c>
      <c r="BC70" s="7"/>
      <c r="BD70" s="452"/>
    </row>
    <row r="71" spans="1:56" ht="69.75" customHeight="1" x14ac:dyDescent="0.45">
      <c r="A71" s="208"/>
      <c r="B71" s="36">
        <v>1876</v>
      </c>
      <c r="C71" s="37">
        <v>43490</v>
      </c>
      <c r="D71" s="38" t="s">
        <v>336</v>
      </c>
      <c r="E71" s="38" t="s">
        <v>496</v>
      </c>
      <c r="F71" s="36" t="s">
        <v>122</v>
      </c>
      <c r="G71" s="39" t="s">
        <v>337</v>
      </c>
      <c r="H71" s="400">
        <v>5025</v>
      </c>
      <c r="I71" s="401" t="s">
        <v>511</v>
      </c>
      <c r="J71" s="401" t="s">
        <v>512</v>
      </c>
      <c r="K71" s="400" t="s">
        <v>225</v>
      </c>
      <c r="L71" s="400" t="s">
        <v>182</v>
      </c>
      <c r="M71" s="400" t="s">
        <v>282</v>
      </c>
      <c r="N71" s="363" t="s">
        <v>184</v>
      </c>
      <c r="O71" s="363" t="s">
        <v>185</v>
      </c>
      <c r="P71" s="363" t="s">
        <v>186</v>
      </c>
      <c r="Q71" s="363" t="s">
        <v>187</v>
      </c>
      <c r="R71" s="363" t="s">
        <v>188</v>
      </c>
      <c r="S71" s="400">
        <v>40</v>
      </c>
      <c r="T71" s="402">
        <v>45072</v>
      </c>
      <c r="U71" s="385" t="s">
        <v>4</v>
      </c>
      <c r="V71" s="388">
        <f t="shared" si="2"/>
        <v>5</v>
      </c>
      <c r="W71" s="349" t="s">
        <v>38</v>
      </c>
      <c r="X71" s="396">
        <f t="shared" si="3"/>
        <v>10</v>
      </c>
      <c r="Y71" s="397" t="s">
        <v>39</v>
      </c>
      <c r="Z71" s="396">
        <f>IF(Y71=Desplegables!$C$13,5,0)</f>
        <v>5</v>
      </c>
      <c r="AA71" s="397" t="s">
        <v>40</v>
      </c>
      <c r="AB71" s="396">
        <f>IF(AA71=Desplegables!$C$15,10,0)</f>
        <v>10</v>
      </c>
      <c r="AC71" s="397" t="s">
        <v>37</v>
      </c>
      <c r="AD71" s="389">
        <f>+IF(AC71=Desplegables!$C$17,Desplegables!$D$17,IF(AC71=Desplegables!$C$18,Desplegables!$D$18,IF(AC71=Desplegables!$C$19,Desplegables!$D$19,0)))</f>
        <v>25</v>
      </c>
      <c r="AE71" s="390" t="s">
        <v>63</v>
      </c>
      <c r="AF71" s="389">
        <f>+IF(AE71=Desplegables!$C$21,Desplegables!$D$21,IF(AE71=Desplegables!$C$22,Desplegables!$D$22,IF(AE71=Desplegables!$C$23,Desplegables!$D$23,0)))</f>
        <v>15</v>
      </c>
      <c r="AG71" s="390" t="s">
        <v>55</v>
      </c>
      <c r="AH71" s="389">
        <f>IF(AG71=Desplegables!$C$26,2.5,IF(AG71=Desplegables!$C$25,5,0))</f>
        <v>5</v>
      </c>
      <c r="AI71" s="390" t="s">
        <v>58</v>
      </c>
      <c r="AJ71" s="389">
        <f>IF(AI71=Desplegables!$C$29,5,IF(AI71=Desplegables!$C$28,10,0))</f>
        <v>10</v>
      </c>
      <c r="AK71" s="390" t="s">
        <v>4</v>
      </c>
      <c r="AL71" s="389">
        <f t="shared" si="4"/>
        <v>5</v>
      </c>
      <c r="AM71" s="391">
        <f t="shared" si="5"/>
        <v>90</v>
      </c>
      <c r="AN71" s="388" t="str">
        <f t="shared" si="6"/>
        <v>FUERTE</v>
      </c>
      <c r="AO71" s="390" t="s">
        <v>4</v>
      </c>
      <c r="AP71" s="385" t="s">
        <v>777</v>
      </c>
      <c r="AQ71" s="349" t="s">
        <v>42</v>
      </c>
      <c r="AR71" s="363" t="str">
        <f>IF(AQ71=Desplegables!$G$9,"FUERTE",IF(AQ71=Desplegables!$G$10,"MODERADO","DEBIL"))</f>
        <v>FUERTE</v>
      </c>
      <c r="AS71" s="349" t="s">
        <v>10</v>
      </c>
      <c r="AT71" s="363" t="str">
        <f t="shared" si="7"/>
        <v>FUERTE</v>
      </c>
      <c r="AU71" s="363" t="s">
        <v>771</v>
      </c>
      <c r="AV71" s="388" t="str">
        <f t="shared" si="8"/>
        <v>FUERTE</v>
      </c>
      <c r="AW71" s="388">
        <f t="shared" si="9"/>
        <v>10</v>
      </c>
      <c r="AX71" s="385" t="str">
        <f t="shared" si="10"/>
        <v>FUERTE</v>
      </c>
      <c r="AY71" s="388">
        <f t="shared" si="11"/>
        <v>10</v>
      </c>
      <c r="AZ71" s="388">
        <f t="shared" si="12"/>
        <v>100</v>
      </c>
      <c r="BA71" s="388" t="str">
        <f t="shared" si="13"/>
        <v>FUERTE</v>
      </c>
      <c r="BB71" s="306">
        <f t="shared" si="15"/>
        <v>100</v>
      </c>
      <c r="BC71" s="7"/>
      <c r="BD71" s="453"/>
    </row>
    <row r="72" spans="1:56" ht="55.5" customHeight="1" x14ac:dyDescent="0.45">
      <c r="A72" s="208"/>
      <c r="B72" s="355">
        <v>1885</v>
      </c>
      <c r="C72" s="45">
        <v>43490</v>
      </c>
      <c r="D72" s="46" t="s">
        <v>340</v>
      </c>
      <c r="E72" s="46" t="s">
        <v>496</v>
      </c>
      <c r="F72" s="44" t="s">
        <v>125</v>
      </c>
      <c r="G72" s="356" t="s">
        <v>126</v>
      </c>
      <c r="H72" s="400">
        <v>5038</v>
      </c>
      <c r="I72" s="401" t="s">
        <v>513</v>
      </c>
      <c r="J72" s="401" t="s">
        <v>514</v>
      </c>
      <c r="K72" s="400" t="s">
        <v>181</v>
      </c>
      <c r="L72" s="400" t="s">
        <v>182</v>
      </c>
      <c r="M72" s="400" t="s">
        <v>515</v>
      </c>
      <c r="N72" s="363" t="s">
        <v>184</v>
      </c>
      <c r="O72" s="363" t="s">
        <v>185</v>
      </c>
      <c r="P72" s="363" t="s">
        <v>186</v>
      </c>
      <c r="Q72" s="363" t="s">
        <v>187</v>
      </c>
      <c r="R72" s="363" t="s">
        <v>188</v>
      </c>
      <c r="S72" s="400">
        <v>40</v>
      </c>
      <c r="T72" s="402">
        <v>45074</v>
      </c>
      <c r="U72" s="385" t="s">
        <v>4</v>
      </c>
      <c r="V72" s="388">
        <f t="shared" si="2"/>
        <v>5</v>
      </c>
      <c r="W72" s="349" t="s">
        <v>38</v>
      </c>
      <c r="X72" s="396">
        <f t="shared" si="3"/>
        <v>10</v>
      </c>
      <c r="Y72" s="397" t="s">
        <v>39</v>
      </c>
      <c r="Z72" s="396">
        <f>IF(Y72=Desplegables!$C$13,5,0)</f>
        <v>5</v>
      </c>
      <c r="AA72" s="397" t="s">
        <v>53</v>
      </c>
      <c r="AB72" s="396">
        <f>IF(AA72=Desplegables!$C$15,10,0)</f>
        <v>0</v>
      </c>
      <c r="AC72" s="397" t="s">
        <v>37</v>
      </c>
      <c r="AD72" s="389">
        <f>+IF(AC72=Desplegables!$C$17,Desplegables!$D$17,IF(AC72=Desplegables!$C$18,Desplegables!$D$18,IF(AC72=Desplegables!$C$19,Desplegables!$D$19,0)))</f>
        <v>25</v>
      </c>
      <c r="AE72" s="390" t="s">
        <v>63</v>
      </c>
      <c r="AF72" s="389">
        <f>+IF(AE72=Desplegables!$C$21,Desplegables!$D$21,IF(AE72=Desplegables!$C$22,Desplegables!$D$22,IF(AE72=Desplegables!$C$23,Desplegables!$D$23,0)))</f>
        <v>15</v>
      </c>
      <c r="AG72" s="390" t="s">
        <v>56</v>
      </c>
      <c r="AH72" s="389">
        <f>IF(AG72=Desplegables!$C$26,2.5,IF(AG72=Desplegables!$C$25,5,0))</f>
        <v>2.5</v>
      </c>
      <c r="AI72" s="390" t="s">
        <v>58</v>
      </c>
      <c r="AJ72" s="389">
        <f>IF(AI72=Desplegables!$C$29,5,IF(AI72=Desplegables!$C$28,10,0))</f>
        <v>10</v>
      </c>
      <c r="AK72" s="390" t="s">
        <v>4</v>
      </c>
      <c r="AL72" s="389">
        <f t="shared" si="4"/>
        <v>5</v>
      </c>
      <c r="AM72" s="391">
        <f t="shared" si="5"/>
        <v>77.5</v>
      </c>
      <c r="AN72" s="388" t="str">
        <f t="shared" si="6"/>
        <v>MODERADO</v>
      </c>
      <c r="AO72" s="390" t="s">
        <v>4</v>
      </c>
      <c r="AP72" s="385" t="s">
        <v>786</v>
      </c>
      <c r="AQ72" s="349" t="s">
        <v>42</v>
      </c>
      <c r="AR72" s="363" t="str">
        <f>IF(AQ72=Desplegables!$G$9,"FUERTE",IF(AQ72=Desplegables!$G$10,"MODERADO","DEBIL"))</f>
        <v>FUERTE</v>
      </c>
      <c r="AS72" s="349" t="s">
        <v>10</v>
      </c>
      <c r="AT72" s="363" t="str">
        <f t="shared" si="7"/>
        <v>FUERTE</v>
      </c>
      <c r="AU72" s="349" t="s">
        <v>736</v>
      </c>
      <c r="AV72" s="388" t="str">
        <f t="shared" si="8"/>
        <v>MODERADO</v>
      </c>
      <c r="AW72" s="388">
        <f t="shared" si="9"/>
        <v>5</v>
      </c>
      <c r="AX72" s="385" t="str">
        <f t="shared" si="10"/>
        <v>FUERTE</v>
      </c>
      <c r="AY72" s="388">
        <f t="shared" si="11"/>
        <v>10</v>
      </c>
      <c r="AZ72" s="388">
        <f t="shared" si="12"/>
        <v>50</v>
      </c>
      <c r="BA72" s="388" t="str">
        <f t="shared" si="13"/>
        <v>MODERADO</v>
      </c>
      <c r="BB72" s="306">
        <f t="shared" ref="BB72:BB74" si="45">IF(BA72="FUERTE",100,IF(BA72="MODERADO",50,0))</f>
        <v>50</v>
      </c>
      <c r="BC72" s="306">
        <f>AVERAGE(BB72:BB74)</f>
        <v>16.666666666666668</v>
      </c>
      <c r="BD72" s="451" t="str">
        <f>IF(BC72=100,"FUERTE",IF(BC72&gt;=50,"MODERADO","DEBIL"))</f>
        <v>DEBIL</v>
      </c>
    </row>
    <row r="73" spans="1:56" ht="60" customHeight="1" x14ac:dyDescent="0.45">
      <c r="A73" s="208"/>
      <c r="B73" s="355">
        <v>1885</v>
      </c>
      <c r="C73" s="45">
        <v>43490</v>
      </c>
      <c r="D73" s="46" t="s">
        <v>340</v>
      </c>
      <c r="E73" s="46" t="s">
        <v>496</v>
      </c>
      <c r="F73" s="44" t="s">
        <v>125</v>
      </c>
      <c r="G73" s="356" t="s">
        <v>126</v>
      </c>
      <c r="H73" s="400">
        <v>5040</v>
      </c>
      <c r="I73" s="401" t="s">
        <v>516</v>
      </c>
      <c r="J73" s="401" t="s">
        <v>517</v>
      </c>
      <c r="K73" s="400" t="s">
        <v>181</v>
      </c>
      <c r="L73" s="400" t="s">
        <v>201</v>
      </c>
      <c r="M73" s="400" t="s">
        <v>515</v>
      </c>
      <c r="N73" s="363" t="s">
        <v>184</v>
      </c>
      <c r="O73" s="363" t="s">
        <v>185</v>
      </c>
      <c r="P73" s="363" t="s">
        <v>186</v>
      </c>
      <c r="Q73" s="363" t="s">
        <v>187</v>
      </c>
      <c r="R73" s="363" t="s">
        <v>188</v>
      </c>
      <c r="S73" s="400">
        <v>40</v>
      </c>
      <c r="T73" s="402">
        <v>45074</v>
      </c>
      <c r="U73" s="385" t="s">
        <v>4</v>
      </c>
      <c r="V73" s="388">
        <f t="shared" si="2"/>
        <v>5</v>
      </c>
      <c r="W73" s="349" t="s">
        <v>38</v>
      </c>
      <c r="X73" s="396">
        <f t="shared" si="3"/>
        <v>10</v>
      </c>
      <c r="Y73" s="397" t="s">
        <v>39</v>
      </c>
      <c r="Z73" s="396">
        <f>IF(Y73=Desplegables!$C$13,5,0)</f>
        <v>5</v>
      </c>
      <c r="AA73" s="397" t="s">
        <v>53</v>
      </c>
      <c r="AB73" s="396">
        <f>IF(AA73=Desplegables!$C$15,10,0)</f>
        <v>0</v>
      </c>
      <c r="AC73" s="397" t="s">
        <v>54</v>
      </c>
      <c r="AD73" s="389">
        <f>+IF(AC73=Desplegables!$C$17,Desplegables!$D$17,IF(AC73=Desplegables!$C$18,Desplegables!$D$18,IF(AC73=Desplegables!$C$19,Desplegables!$D$19,0)))</f>
        <v>0</v>
      </c>
      <c r="AE73" s="390" t="s">
        <v>63</v>
      </c>
      <c r="AF73" s="389">
        <f>+IF(AE73=Desplegables!$C$21,Desplegables!$D$21,IF(AE73=Desplegables!$C$22,Desplegables!$D$22,IF(AE73=Desplegables!$C$23,Desplegables!$D$23,0)))</f>
        <v>15</v>
      </c>
      <c r="AG73" s="390" t="s">
        <v>56</v>
      </c>
      <c r="AH73" s="389">
        <f>IF(AG73=Desplegables!$C$26,2.5,IF(AG73=Desplegables!$C$25,5,0))</f>
        <v>2.5</v>
      </c>
      <c r="AI73" s="390" t="s">
        <v>58</v>
      </c>
      <c r="AJ73" s="389">
        <f>IF(AI73=Desplegables!$C$29,5,IF(AI73=Desplegables!$C$28,10,0))</f>
        <v>10</v>
      </c>
      <c r="AK73" s="390" t="s">
        <v>4</v>
      </c>
      <c r="AL73" s="389">
        <f t="shared" si="4"/>
        <v>5</v>
      </c>
      <c r="AM73" s="391">
        <f t="shared" si="5"/>
        <v>52.5</v>
      </c>
      <c r="AN73" s="388" t="str">
        <f t="shared" si="6"/>
        <v>DEBIL</v>
      </c>
      <c r="AO73" s="390" t="s">
        <v>4</v>
      </c>
      <c r="AP73" s="385" t="s">
        <v>784</v>
      </c>
      <c r="AQ73" s="349" t="s">
        <v>42</v>
      </c>
      <c r="AR73" s="363" t="str">
        <f>IF(AQ73=Desplegables!$G$9,"FUERTE",IF(AQ73=Desplegables!$G$10,"MODERADO","DEBIL"))</f>
        <v>FUERTE</v>
      </c>
      <c r="AS73" s="349" t="s">
        <v>10</v>
      </c>
      <c r="AT73" s="363" t="str">
        <f t="shared" si="7"/>
        <v>FUERTE</v>
      </c>
      <c r="AU73" s="349" t="s">
        <v>736</v>
      </c>
      <c r="AV73" s="388" t="str">
        <f t="shared" si="8"/>
        <v>DEBIL</v>
      </c>
      <c r="AW73" s="388">
        <f t="shared" si="9"/>
        <v>1</v>
      </c>
      <c r="AX73" s="385" t="str">
        <f t="shared" si="10"/>
        <v>FUERTE</v>
      </c>
      <c r="AY73" s="388">
        <f t="shared" si="11"/>
        <v>10</v>
      </c>
      <c r="AZ73" s="388">
        <f t="shared" si="12"/>
        <v>10</v>
      </c>
      <c r="BA73" s="388" t="str">
        <f>IF(AZ73=100,"FUERTE",IF(AZ73=25,"MODERADO","DEBIL"))</f>
        <v>DEBIL</v>
      </c>
      <c r="BB73" s="306">
        <f t="shared" si="45"/>
        <v>0</v>
      </c>
      <c r="BC73" s="306"/>
      <c r="BD73" s="452"/>
    </row>
    <row r="74" spans="1:56" ht="63" customHeight="1" x14ac:dyDescent="0.45">
      <c r="A74" s="208"/>
      <c r="B74" s="355">
        <v>1885</v>
      </c>
      <c r="C74" s="45">
        <v>43490</v>
      </c>
      <c r="D74" s="46" t="s">
        <v>340</v>
      </c>
      <c r="E74" s="46" t="s">
        <v>496</v>
      </c>
      <c r="F74" s="44" t="s">
        <v>125</v>
      </c>
      <c r="G74" s="356" t="s">
        <v>126</v>
      </c>
      <c r="H74" s="400">
        <v>5041</v>
      </c>
      <c r="I74" s="401" t="s">
        <v>518</v>
      </c>
      <c r="J74" s="401" t="s">
        <v>519</v>
      </c>
      <c r="K74" s="400" t="s">
        <v>181</v>
      </c>
      <c r="L74" s="400" t="s">
        <v>182</v>
      </c>
      <c r="M74" s="400" t="s">
        <v>515</v>
      </c>
      <c r="N74" s="363" t="s">
        <v>184</v>
      </c>
      <c r="O74" s="363" t="s">
        <v>185</v>
      </c>
      <c r="P74" s="363" t="s">
        <v>186</v>
      </c>
      <c r="Q74" s="363" t="s">
        <v>187</v>
      </c>
      <c r="R74" s="363" t="s">
        <v>188</v>
      </c>
      <c r="S74" s="400">
        <v>40</v>
      </c>
      <c r="T74" s="402">
        <v>45077</v>
      </c>
      <c r="U74" s="385" t="s">
        <v>4</v>
      </c>
      <c r="V74" s="388">
        <f t="shared" si="2"/>
        <v>5</v>
      </c>
      <c r="W74" s="349" t="s">
        <v>38</v>
      </c>
      <c r="X74" s="396">
        <f t="shared" si="3"/>
        <v>10</v>
      </c>
      <c r="Y74" s="397" t="s">
        <v>39</v>
      </c>
      <c r="Z74" s="396">
        <f>IF(Y74=Desplegables!$C$13,5,0)</f>
        <v>5</v>
      </c>
      <c r="AA74" s="397" t="s">
        <v>53</v>
      </c>
      <c r="AB74" s="396">
        <f>IF(AA74=Desplegables!$C$15,10,0)</f>
        <v>0</v>
      </c>
      <c r="AC74" s="397" t="s">
        <v>54</v>
      </c>
      <c r="AD74" s="389">
        <f>+IF(AC74=Desplegables!$C$17,Desplegables!$D$17,IF(AC74=Desplegables!$C$18,Desplegables!$D$18,IF(AC74=Desplegables!$C$19,Desplegables!$D$19,0)))</f>
        <v>0</v>
      </c>
      <c r="AE74" s="390" t="s">
        <v>63</v>
      </c>
      <c r="AF74" s="389">
        <f>+IF(AE74=Desplegables!$C$21,Desplegables!$D$21,IF(AE74=Desplegables!$C$22,Desplegables!$D$22,IF(AE74=Desplegables!$C$23,Desplegables!$D$23,0)))</f>
        <v>15</v>
      </c>
      <c r="AG74" s="390" t="s">
        <v>56</v>
      </c>
      <c r="AH74" s="389">
        <f>IF(AG74=Desplegables!$C$26,2.5,IF(AG74=Desplegables!$C$25,5,0))</f>
        <v>2.5</v>
      </c>
      <c r="AI74" s="390" t="s">
        <v>58</v>
      </c>
      <c r="AJ74" s="389">
        <f>IF(AI74=Desplegables!$C$29,5,IF(AI74=Desplegables!$C$28,10,0))</f>
        <v>10</v>
      </c>
      <c r="AK74" s="390" t="s">
        <v>4</v>
      </c>
      <c r="AL74" s="389">
        <f t="shared" si="4"/>
        <v>5</v>
      </c>
      <c r="AM74" s="391">
        <f t="shared" si="5"/>
        <v>52.5</v>
      </c>
      <c r="AN74" s="388" t="str">
        <f t="shared" si="6"/>
        <v>DEBIL</v>
      </c>
      <c r="AO74" s="390" t="s">
        <v>4</v>
      </c>
      <c r="AP74" s="385" t="s">
        <v>785</v>
      </c>
      <c r="AQ74" s="349" t="s">
        <v>42</v>
      </c>
      <c r="AR74" s="363" t="str">
        <f>IF(AQ74=Desplegables!$G$9,"FUERTE",IF(AQ74=Desplegables!$G$10,"MODERADO","DEBIL"))</f>
        <v>FUERTE</v>
      </c>
      <c r="AS74" s="349" t="s">
        <v>10</v>
      </c>
      <c r="AT74" s="363" t="str">
        <f t="shared" si="7"/>
        <v>FUERTE</v>
      </c>
      <c r="AU74" s="349" t="s">
        <v>736</v>
      </c>
      <c r="AV74" s="388" t="str">
        <f t="shared" si="8"/>
        <v>DEBIL</v>
      </c>
      <c r="AW74" s="388">
        <f t="shared" si="9"/>
        <v>1</v>
      </c>
      <c r="AX74" s="385" t="str">
        <f t="shared" si="10"/>
        <v>FUERTE</v>
      </c>
      <c r="AY74" s="388">
        <f t="shared" si="11"/>
        <v>10</v>
      </c>
      <c r="AZ74" s="388">
        <f t="shared" si="12"/>
        <v>10</v>
      </c>
      <c r="BA74" s="388" t="str">
        <f>IF(AZ74=100,"FUERTE",IF(AZ74=25,"MODERADO","DEBIL"))</f>
        <v>DEBIL</v>
      </c>
      <c r="BB74" s="306">
        <f t="shared" si="45"/>
        <v>0</v>
      </c>
      <c r="BC74" s="306"/>
      <c r="BD74" s="453"/>
    </row>
    <row r="75" spans="1:56" ht="27" customHeight="1" x14ac:dyDescent="0.45">
      <c r="A75" s="208"/>
      <c r="B75" s="25">
        <v>1895</v>
      </c>
      <c r="C75" s="29">
        <v>42710</v>
      </c>
      <c r="D75" s="7" t="s">
        <v>344</v>
      </c>
      <c r="E75" s="7" t="s">
        <v>496</v>
      </c>
      <c r="F75" s="25" t="s">
        <v>131</v>
      </c>
      <c r="G75" s="30" t="s">
        <v>132</v>
      </c>
      <c r="H75" s="400">
        <v>5054</v>
      </c>
      <c r="I75" s="401" t="s">
        <v>520</v>
      </c>
      <c r="J75" s="401" t="s">
        <v>521</v>
      </c>
      <c r="K75" s="400" t="s">
        <v>230</v>
      </c>
      <c r="L75" s="400" t="s">
        <v>182</v>
      </c>
      <c r="M75" s="400" t="s">
        <v>522</v>
      </c>
      <c r="N75" s="363" t="s">
        <v>184</v>
      </c>
      <c r="O75" s="363" t="s">
        <v>185</v>
      </c>
      <c r="P75" s="363" t="s">
        <v>186</v>
      </c>
      <c r="Q75" s="363" t="s">
        <v>187</v>
      </c>
      <c r="R75" s="363" t="s">
        <v>188</v>
      </c>
      <c r="S75" s="400">
        <v>40</v>
      </c>
      <c r="T75" s="402">
        <v>45077</v>
      </c>
      <c r="U75" s="385" t="s">
        <v>4</v>
      </c>
      <c r="V75" s="388">
        <f t="shared" ref="V75:V99" si="46">IF(U75="SI",5,0)</f>
        <v>5</v>
      </c>
      <c r="W75" s="349" t="s">
        <v>38</v>
      </c>
      <c r="X75" s="396">
        <f t="shared" ref="X75:X99" si="47">IF(W75="Asignado",10,0)</f>
        <v>10</v>
      </c>
      <c r="Y75" s="397" t="s">
        <v>39</v>
      </c>
      <c r="Z75" s="396">
        <f>IF(Y75=Desplegables!$C$13,5,0)</f>
        <v>5</v>
      </c>
      <c r="AA75" s="397" t="s">
        <v>40</v>
      </c>
      <c r="AB75" s="396">
        <f>IF(AA75=Desplegables!$C$15,10,0)</f>
        <v>10</v>
      </c>
      <c r="AC75" s="397" t="s">
        <v>37</v>
      </c>
      <c r="AD75" s="389">
        <f>+IF(AC75=Desplegables!$C$17,Desplegables!$D$17,IF(AC75=Desplegables!$C$18,Desplegables!$D$18,IF(AC75=Desplegables!$C$19,Desplegables!$D$19,0)))</f>
        <v>25</v>
      </c>
      <c r="AE75" s="390" t="s">
        <v>63</v>
      </c>
      <c r="AF75" s="389">
        <f>+IF(AE75=Desplegables!$C$21,Desplegables!$D$21,IF(AE75=Desplegables!$C$22,Desplegables!$D$22,IF(AE75=Desplegables!$C$23,Desplegables!$D$23,0)))</f>
        <v>15</v>
      </c>
      <c r="AG75" s="390" t="s">
        <v>55</v>
      </c>
      <c r="AH75" s="389">
        <f>IF(AG75=Desplegables!$C$26,2.5,IF(AG75=Desplegables!$C$25,5,0))</f>
        <v>5</v>
      </c>
      <c r="AI75" s="390" t="s">
        <v>58</v>
      </c>
      <c r="AJ75" s="389">
        <f>IF(AI75=Desplegables!$C$29,5,IF(AI75=Desplegables!$C$28,10,0))</f>
        <v>10</v>
      </c>
      <c r="AK75" s="390" t="s">
        <v>4</v>
      </c>
      <c r="AL75" s="389">
        <f t="shared" ref="AL75:AL99" si="48">IF(AK75="SI",5,0)</f>
        <v>5</v>
      </c>
      <c r="AM75" s="391">
        <f t="shared" ref="AM75:AM99" si="49">V75+X75+Z75+AB75+AD75+AF75+AH75+AJ75+AL75</f>
        <v>90</v>
      </c>
      <c r="AN75" s="388" t="str">
        <f t="shared" ref="AN75:AN99" si="50">IF(AM75&gt;=90,"FUERTE",IF(AM75&gt;=75,"MODERADO","DEBIL"))</f>
        <v>FUERTE</v>
      </c>
      <c r="AO75" s="390" t="s">
        <v>4</v>
      </c>
      <c r="AP75" s="354" t="s">
        <v>724</v>
      </c>
      <c r="AQ75" s="349" t="s">
        <v>42</v>
      </c>
      <c r="AR75" s="363" t="str">
        <f>IF(AQ75=Desplegables!$G$9,"FUERTE",IF(AQ75=Desplegables!$G$10,"MODERADO","DEBIL"))</f>
        <v>FUERTE</v>
      </c>
      <c r="AS75" s="349" t="s">
        <v>10</v>
      </c>
      <c r="AT75" s="363" t="str">
        <f t="shared" ref="AT75:AT99" si="51">IF(AS75="NO",AR75,IF(AND(AR75="FUERTE",AS75="SI"),"MODERADO",IF(AND(AR75="MODERADO",AR75="SI"),"DEBIL","DEBIL")))</f>
        <v>FUERTE</v>
      </c>
      <c r="AU75" s="352" t="s">
        <v>726</v>
      </c>
      <c r="AV75" s="388" t="str">
        <f t="shared" ref="AV75:AV99" si="52">AN75</f>
        <v>FUERTE</v>
      </c>
      <c r="AW75" s="388">
        <f t="shared" ref="AW75:AW99" si="53">IF(AV75="FUERTE",10,IF(AV75="MODERADO",5,1))</f>
        <v>10</v>
      </c>
      <c r="AX75" s="385" t="str">
        <f t="shared" ref="AX75:AX99" si="54">AT75</f>
        <v>FUERTE</v>
      </c>
      <c r="AY75" s="388">
        <f t="shared" ref="AY75:AY99" si="55">IF(AX75="FUERTE",10,IF(AX75="MODERADO",5,1))</f>
        <v>10</v>
      </c>
      <c r="AZ75" s="388">
        <f t="shared" ref="AZ75:AZ99" si="56">AW75*AY75</f>
        <v>100</v>
      </c>
      <c r="BA75" s="388" t="str">
        <f t="shared" ref="BA75:BA99" si="57">IF(AZ75=100,"FUERTE",IF(AZ75=25,"MODERADO","MODERADO"))</f>
        <v>FUERTE</v>
      </c>
      <c r="BB75" s="306">
        <f t="shared" ref="BB75" si="58">IF(BA75="FUERTE",100,IF(BA75="MODERADO",50,0))</f>
        <v>100</v>
      </c>
      <c r="BC75" s="306">
        <f>AVERAGE(BB75:BB75)</f>
        <v>100</v>
      </c>
      <c r="BD75" s="209" t="str">
        <f t="shared" ref="BD75" si="59">IF(BC75=100,"FUERTE",IF(BC75&gt;=50,"MODERADO","DEBIL"))</f>
        <v>FUERTE</v>
      </c>
    </row>
    <row r="76" spans="1:56" ht="63" customHeight="1" x14ac:dyDescent="0.45">
      <c r="A76" s="208"/>
      <c r="B76" s="32">
        <v>1906</v>
      </c>
      <c r="C76" s="33">
        <v>43497</v>
      </c>
      <c r="D76" s="34" t="s">
        <v>347</v>
      </c>
      <c r="E76" s="34" t="s">
        <v>496</v>
      </c>
      <c r="F76" s="32" t="s">
        <v>115</v>
      </c>
      <c r="G76" s="35" t="s">
        <v>170</v>
      </c>
      <c r="H76" s="400">
        <v>5084</v>
      </c>
      <c r="I76" s="401" t="s">
        <v>523</v>
      </c>
      <c r="J76" s="401" t="s">
        <v>524</v>
      </c>
      <c r="K76" s="400" t="s">
        <v>191</v>
      </c>
      <c r="L76" s="400" t="s">
        <v>201</v>
      </c>
      <c r="M76" s="400" t="s">
        <v>309</v>
      </c>
      <c r="N76" s="363" t="s">
        <v>184</v>
      </c>
      <c r="O76" s="363" t="s">
        <v>185</v>
      </c>
      <c r="P76" s="363" t="s">
        <v>186</v>
      </c>
      <c r="Q76" s="363" t="s">
        <v>187</v>
      </c>
      <c r="R76" s="363" t="s">
        <v>188</v>
      </c>
      <c r="S76" s="400">
        <v>40</v>
      </c>
      <c r="T76" s="402">
        <v>45077</v>
      </c>
      <c r="U76" s="385" t="s">
        <v>4</v>
      </c>
      <c r="V76" s="388">
        <f t="shared" si="46"/>
        <v>5</v>
      </c>
      <c r="W76" s="349" t="s">
        <v>38</v>
      </c>
      <c r="X76" s="396">
        <f t="shared" si="47"/>
        <v>10</v>
      </c>
      <c r="Y76" s="397" t="s">
        <v>39</v>
      </c>
      <c r="Z76" s="396">
        <f>IF(Y76=Desplegables!$C$13,5,0)</f>
        <v>5</v>
      </c>
      <c r="AA76" s="397" t="s">
        <v>40</v>
      </c>
      <c r="AB76" s="396">
        <f>IF(AA76=Desplegables!$C$15,10,0)</f>
        <v>10</v>
      </c>
      <c r="AC76" s="397" t="s">
        <v>37</v>
      </c>
      <c r="AD76" s="389">
        <f>+IF(AC76=Desplegables!$C$17,Desplegables!$D$17,IF(AC76=Desplegables!$C$18,Desplegables!$D$18,IF(AC76=Desplegables!$C$19,Desplegables!$D$19,0)))</f>
        <v>25</v>
      </c>
      <c r="AE76" s="390" t="s">
        <v>63</v>
      </c>
      <c r="AF76" s="389">
        <f>+IF(AE76=Desplegables!$C$21,Desplegables!$D$21,IF(AE76=Desplegables!$C$22,Desplegables!$D$22,IF(AE76=Desplegables!$C$23,Desplegables!$D$23,0)))</f>
        <v>15</v>
      </c>
      <c r="AG76" s="390" t="s">
        <v>55</v>
      </c>
      <c r="AH76" s="389">
        <f>IF(AG76=Desplegables!$C$26,2.5,IF(AG76=Desplegables!$C$25,5,0))</f>
        <v>5</v>
      </c>
      <c r="AI76" s="390" t="s">
        <v>58</v>
      </c>
      <c r="AJ76" s="389">
        <f>IF(AI76=Desplegables!$C$29,5,IF(AI76=Desplegables!$C$28,10,0))</f>
        <v>10</v>
      </c>
      <c r="AK76" s="390" t="s">
        <v>4</v>
      </c>
      <c r="AL76" s="389">
        <f t="shared" si="48"/>
        <v>5</v>
      </c>
      <c r="AM76" s="391">
        <f t="shared" si="49"/>
        <v>90</v>
      </c>
      <c r="AN76" s="388" t="str">
        <f t="shared" si="50"/>
        <v>FUERTE</v>
      </c>
      <c r="AO76" s="390" t="s">
        <v>4</v>
      </c>
      <c r="AP76" s="385" t="s">
        <v>707</v>
      </c>
      <c r="AQ76" s="349" t="s">
        <v>42</v>
      </c>
      <c r="AR76" s="363" t="str">
        <f>IF(AQ76=Desplegables!$G$9,"FUERTE",IF(AQ76=Desplegables!$G$10,"MODERADO","DEBIL"))</f>
        <v>FUERTE</v>
      </c>
      <c r="AS76" s="349" t="s">
        <v>10</v>
      </c>
      <c r="AT76" s="363" t="str">
        <f t="shared" si="51"/>
        <v>FUERTE</v>
      </c>
      <c r="AU76" s="349" t="s">
        <v>699</v>
      </c>
      <c r="AV76" s="388" t="str">
        <f t="shared" si="52"/>
        <v>FUERTE</v>
      </c>
      <c r="AW76" s="388">
        <f t="shared" si="53"/>
        <v>10</v>
      </c>
      <c r="AX76" s="385" t="str">
        <f t="shared" si="54"/>
        <v>FUERTE</v>
      </c>
      <c r="AY76" s="388">
        <f t="shared" si="55"/>
        <v>10</v>
      </c>
      <c r="AZ76" s="388">
        <f t="shared" si="56"/>
        <v>100</v>
      </c>
      <c r="BA76" s="388" t="str">
        <f t="shared" si="57"/>
        <v>FUERTE</v>
      </c>
      <c r="BB76" s="306">
        <f t="shared" ref="BB76" si="60">IF(BA76="FUERTE",100,IF(BA76="MODERADO",50,0))</f>
        <v>100</v>
      </c>
      <c r="BC76" s="306">
        <f>AVERAGE(BB76:BB76)</f>
        <v>100</v>
      </c>
      <c r="BD76" s="209" t="str">
        <f t="shared" ref="BD76" si="61">IF(BC76=100,"FUERTE",IF(BC76&gt;=50,"MODERADO","DEBIL"))</f>
        <v>FUERTE</v>
      </c>
    </row>
    <row r="77" spans="1:56" ht="33.75" customHeight="1" x14ac:dyDescent="0.45">
      <c r="A77" s="208"/>
      <c r="B77" s="47">
        <v>1916</v>
      </c>
      <c r="C77" s="48">
        <v>42726</v>
      </c>
      <c r="D77" s="49" t="s">
        <v>350</v>
      </c>
      <c r="E77" s="49" t="s">
        <v>496</v>
      </c>
      <c r="F77" s="47" t="s">
        <v>141</v>
      </c>
      <c r="G77" s="50" t="s">
        <v>142</v>
      </c>
      <c r="H77" s="400">
        <v>5111</v>
      </c>
      <c r="I77" s="401" t="s">
        <v>525</v>
      </c>
      <c r="J77" s="401" t="s">
        <v>526</v>
      </c>
      <c r="K77" s="400" t="s">
        <v>225</v>
      </c>
      <c r="L77" s="400" t="s">
        <v>182</v>
      </c>
      <c r="M77" s="400" t="s">
        <v>527</v>
      </c>
      <c r="N77" s="363" t="s">
        <v>184</v>
      </c>
      <c r="O77" s="363" t="s">
        <v>185</v>
      </c>
      <c r="P77" s="363" t="s">
        <v>186</v>
      </c>
      <c r="Q77" s="363" t="s">
        <v>187</v>
      </c>
      <c r="R77" s="363" t="s">
        <v>188</v>
      </c>
      <c r="S77" s="400">
        <v>40</v>
      </c>
      <c r="T77" s="402">
        <v>45077</v>
      </c>
      <c r="U77" s="385" t="s">
        <v>4</v>
      </c>
      <c r="V77" s="388">
        <f t="shared" si="46"/>
        <v>5</v>
      </c>
      <c r="W77" s="349" t="s">
        <v>38</v>
      </c>
      <c r="X77" s="396">
        <f t="shared" si="47"/>
        <v>10</v>
      </c>
      <c r="Y77" s="397" t="s">
        <v>39</v>
      </c>
      <c r="Z77" s="396">
        <f>IF(Y77=Desplegables!$C$13,5,0)</f>
        <v>5</v>
      </c>
      <c r="AA77" s="397" t="s">
        <v>53</v>
      </c>
      <c r="AB77" s="396">
        <f>IF(AA77=Desplegables!$C$15,10,0)</f>
        <v>0</v>
      </c>
      <c r="AC77" s="397" t="s">
        <v>37</v>
      </c>
      <c r="AD77" s="389">
        <f>+IF(AC77=Desplegables!$C$17,Desplegables!$D$17,IF(AC77=Desplegables!$C$18,Desplegables!$D$18,IF(AC77=Desplegables!$C$19,Desplegables!$D$19,0)))</f>
        <v>25</v>
      </c>
      <c r="AE77" s="390" t="s">
        <v>63</v>
      </c>
      <c r="AF77" s="389">
        <f>+IF(AE77=Desplegables!$C$21,Desplegables!$D$21,IF(AE77=Desplegables!$C$22,Desplegables!$D$22,IF(AE77=Desplegables!$C$23,Desplegables!$D$23,0)))</f>
        <v>15</v>
      </c>
      <c r="AG77" s="390" t="s">
        <v>56</v>
      </c>
      <c r="AH77" s="389">
        <f>IF(AG77=Desplegables!$C$26,2.5,IF(AG77=Desplegables!$C$25,5,0))</f>
        <v>2.5</v>
      </c>
      <c r="AI77" s="390" t="s">
        <v>58</v>
      </c>
      <c r="AJ77" s="389">
        <f>IF(AI77=Desplegables!$C$29,5,IF(AI77=Desplegables!$C$28,10,0))</f>
        <v>10</v>
      </c>
      <c r="AK77" s="390" t="s">
        <v>4</v>
      </c>
      <c r="AL77" s="389">
        <f t="shared" si="48"/>
        <v>5</v>
      </c>
      <c r="AM77" s="391">
        <f t="shared" si="49"/>
        <v>77.5</v>
      </c>
      <c r="AN77" s="388" t="str">
        <f t="shared" si="50"/>
        <v>MODERADO</v>
      </c>
      <c r="AO77" s="390" t="s">
        <v>4</v>
      </c>
      <c r="AP77" s="385" t="s">
        <v>744</v>
      </c>
      <c r="AQ77" s="349" t="s">
        <v>42</v>
      </c>
      <c r="AR77" s="363" t="str">
        <f>IF(AQ77=Desplegables!$G$9,"FUERTE",IF(AQ77=Desplegables!$G$10,"MODERADO","DEBIL"))</f>
        <v>FUERTE</v>
      </c>
      <c r="AS77" s="349" t="s">
        <v>10</v>
      </c>
      <c r="AT77" s="363" t="str">
        <f t="shared" si="51"/>
        <v>FUERTE</v>
      </c>
      <c r="AU77" s="349" t="s">
        <v>736</v>
      </c>
      <c r="AV77" s="388" t="str">
        <f t="shared" si="52"/>
        <v>MODERADO</v>
      </c>
      <c r="AW77" s="388">
        <f t="shared" si="53"/>
        <v>5</v>
      </c>
      <c r="AX77" s="385" t="str">
        <f t="shared" si="54"/>
        <v>FUERTE</v>
      </c>
      <c r="AY77" s="388">
        <f t="shared" si="55"/>
        <v>10</v>
      </c>
      <c r="AZ77" s="388">
        <f t="shared" si="56"/>
        <v>50</v>
      </c>
      <c r="BA77" s="388" t="str">
        <f t="shared" si="57"/>
        <v>MODERADO</v>
      </c>
      <c r="BB77" s="306">
        <f t="shared" ref="BB77:BB99" si="62">IF(BA77="FUERTE",100,IF(BA77="MODERADO",50,0))</f>
        <v>50</v>
      </c>
      <c r="BC77" s="306">
        <f>AVERAGE(BB77:BB78)</f>
        <v>25</v>
      </c>
      <c r="BD77" s="457" t="str">
        <f t="shared" ref="BD77" si="63">IF(BC77=100,"FUERTE",IF(BC77&gt;=50,"MODERADO","DEBIL"))</f>
        <v>DEBIL</v>
      </c>
    </row>
    <row r="78" spans="1:56" ht="36" customHeight="1" x14ac:dyDescent="0.45">
      <c r="A78" s="208"/>
      <c r="B78" s="47">
        <v>1916</v>
      </c>
      <c r="C78" s="48">
        <v>42726</v>
      </c>
      <c r="D78" s="49" t="s">
        <v>350</v>
      </c>
      <c r="E78" s="49" t="s">
        <v>496</v>
      </c>
      <c r="F78" s="47" t="s">
        <v>141</v>
      </c>
      <c r="G78" s="50" t="s">
        <v>142</v>
      </c>
      <c r="H78" s="400">
        <v>5114</v>
      </c>
      <c r="I78" s="401" t="s">
        <v>528</v>
      </c>
      <c r="J78" s="401" t="s">
        <v>529</v>
      </c>
      <c r="K78" s="400" t="s">
        <v>225</v>
      </c>
      <c r="L78" s="400" t="s">
        <v>201</v>
      </c>
      <c r="M78" s="400" t="s">
        <v>530</v>
      </c>
      <c r="N78" s="363" t="s">
        <v>184</v>
      </c>
      <c r="O78" s="363" t="s">
        <v>185</v>
      </c>
      <c r="P78" s="363" t="s">
        <v>186</v>
      </c>
      <c r="Q78" s="363" t="s">
        <v>187</v>
      </c>
      <c r="R78" s="363" t="s">
        <v>188</v>
      </c>
      <c r="S78" s="400">
        <v>40</v>
      </c>
      <c r="T78" s="402">
        <v>45077</v>
      </c>
      <c r="U78" s="385" t="s">
        <v>4</v>
      </c>
      <c r="V78" s="388">
        <f t="shared" si="46"/>
        <v>5</v>
      </c>
      <c r="W78" s="349" t="s">
        <v>38</v>
      </c>
      <c r="X78" s="396">
        <f t="shared" si="47"/>
        <v>10</v>
      </c>
      <c r="Y78" s="397" t="s">
        <v>39</v>
      </c>
      <c r="Z78" s="396">
        <f>IF(Y78=Desplegables!$C$13,5,0)</f>
        <v>5</v>
      </c>
      <c r="AA78" s="397" t="s">
        <v>53</v>
      </c>
      <c r="AB78" s="396">
        <f>IF(AA78=Desplegables!$C$15,10,0)</f>
        <v>0</v>
      </c>
      <c r="AC78" s="397" t="s">
        <v>37</v>
      </c>
      <c r="AD78" s="389">
        <f>+IF(AC78=Desplegables!$C$17,Desplegables!$D$17,IF(AC78=Desplegables!$C$18,Desplegables!$D$18,IF(AC78=Desplegables!$C$19,Desplegables!$D$19,0)))</f>
        <v>25</v>
      </c>
      <c r="AE78" s="390" t="s">
        <v>63</v>
      </c>
      <c r="AF78" s="389">
        <f>+IF(AE78=Desplegables!$C$21,Desplegables!$D$21,IF(AE78=Desplegables!$C$22,Desplegables!$D$22,IF(AE78=Desplegables!$C$23,Desplegables!$D$23,0)))</f>
        <v>15</v>
      </c>
      <c r="AG78" s="390" t="s">
        <v>56</v>
      </c>
      <c r="AH78" s="389">
        <f>IF(AG78=Desplegables!$C$26,2.5,IF(AG78=Desplegables!$C$25,5,0))</f>
        <v>2.5</v>
      </c>
      <c r="AI78" s="390" t="s">
        <v>58</v>
      </c>
      <c r="AJ78" s="389">
        <f>IF(AI78=Desplegables!$C$29,5,IF(AI78=Desplegables!$C$28,10,0))</f>
        <v>10</v>
      </c>
      <c r="AK78" s="390" t="s">
        <v>10</v>
      </c>
      <c r="AL78" s="389">
        <f t="shared" si="48"/>
        <v>0</v>
      </c>
      <c r="AM78" s="391">
        <f t="shared" si="49"/>
        <v>72.5</v>
      </c>
      <c r="AN78" s="388" t="str">
        <f t="shared" si="50"/>
        <v>DEBIL</v>
      </c>
      <c r="AO78" s="390" t="s">
        <v>10</v>
      </c>
      <c r="AP78" s="385" t="s">
        <v>807</v>
      </c>
      <c r="AQ78" s="349" t="s">
        <v>42</v>
      </c>
      <c r="AR78" s="363" t="str">
        <f>IF(AQ78=Desplegables!$G$9,"FUERTE",IF(AQ78=Desplegables!$G$10,"MODERADO","DEBIL"))</f>
        <v>FUERTE</v>
      </c>
      <c r="AS78" s="349" t="s">
        <v>10</v>
      </c>
      <c r="AT78" s="363" t="str">
        <f t="shared" si="51"/>
        <v>FUERTE</v>
      </c>
      <c r="AU78" s="349" t="s">
        <v>736</v>
      </c>
      <c r="AV78" s="388" t="str">
        <f t="shared" si="52"/>
        <v>DEBIL</v>
      </c>
      <c r="AW78" s="388">
        <f t="shared" si="53"/>
        <v>1</v>
      </c>
      <c r="AX78" s="385" t="str">
        <f t="shared" si="54"/>
        <v>FUERTE</v>
      </c>
      <c r="AY78" s="388">
        <f t="shared" si="55"/>
        <v>10</v>
      </c>
      <c r="AZ78" s="388">
        <f t="shared" si="56"/>
        <v>10</v>
      </c>
      <c r="BA78" s="388" t="str">
        <f>IF(AZ78=100,"FUERTE",IF(AZ78=25,"MODERADO","DEBIL"))</f>
        <v>DEBIL</v>
      </c>
      <c r="BB78" s="306">
        <f t="shared" si="62"/>
        <v>0</v>
      </c>
      <c r="BC78" s="306"/>
      <c r="BD78" s="457"/>
    </row>
    <row r="79" spans="1:56" ht="37.5" customHeight="1" x14ac:dyDescent="0.45">
      <c r="A79" s="208"/>
      <c r="B79" s="51">
        <v>1934</v>
      </c>
      <c r="C79" s="52">
        <v>43497</v>
      </c>
      <c r="D79" s="53" t="s">
        <v>353</v>
      </c>
      <c r="E79" s="53" t="s">
        <v>496</v>
      </c>
      <c r="F79" s="51" t="s">
        <v>115</v>
      </c>
      <c r="G79" s="54" t="s">
        <v>154</v>
      </c>
      <c r="H79" s="400">
        <v>5169</v>
      </c>
      <c r="I79" s="401" t="s">
        <v>531</v>
      </c>
      <c r="J79" s="401" t="s">
        <v>532</v>
      </c>
      <c r="K79" s="400" t="s">
        <v>204</v>
      </c>
      <c r="L79" s="400" t="s">
        <v>201</v>
      </c>
      <c r="M79" s="400" t="s">
        <v>297</v>
      </c>
      <c r="N79" s="363" t="s">
        <v>184</v>
      </c>
      <c r="O79" s="363" t="s">
        <v>185</v>
      </c>
      <c r="P79" s="363" t="s">
        <v>186</v>
      </c>
      <c r="Q79" s="363" t="s">
        <v>187</v>
      </c>
      <c r="R79" s="363" t="s">
        <v>188</v>
      </c>
      <c r="S79" s="400">
        <v>40</v>
      </c>
      <c r="T79" s="402">
        <v>45077</v>
      </c>
      <c r="U79" s="385" t="s">
        <v>4</v>
      </c>
      <c r="V79" s="388">
        <f t="shared" si="46"/>
        <v>5</v>
      </c>
      <c r="W79" s="349" t="s">
        <v>38</v>
      </c>
      <c r="X79" s="396">
        <f t="shared" si="47"/>
        <v>10</v>
      </c>
      <c r="Y79" s="397" t="s">
        <v>39</v>
      </c>
      <c r="Z79" s="396">
        <f>IF(Y79=Desplegables!$C$13,5,0)</f>
        <v>5</v>
      </c>
      <c r="AA79" s="397" t="s">
        <v>40</v>
      </c>
      <c r="AB79" s="396">
        <f>IF(AA79=Desplegables!$C$15,10,0)</f>
        <v>10</v>
      </c>
      <c r="AC79" s="397" t="s">
        <v>37</v>
      </c>
      <c r="AD79" s="389">
        <f>+IF(AC79=Desplegables!$C$17,Desplegables!$D$17,IF(AC79=Desplegables!$C$18,Desplegables!$D$18,IF(AC79=Desplegables!$C$19,Desplegables!$D$19,0)))</f>
        <v>25</v>
      </c>
      <c r="AE79" s="390" t="s">
        <v>63</v>
      </c>
      <c r="AF79" s="389">
        <f>+IF(AE79=Desplegables!$C$21,Desplegables!$D$21,IF(AE79=Desplegables!$C$22,Desplegables!$D$22,IF(AE79=Desplegables!$C$23,Desplegables!$D$23,0)))</f>
        <v>15</v>
      </c>
      <c r="AG79" s="390" t="s">
        <v>55</v>
      </c>
      <c r="AH79" s="389">
        <f>IF(AG79=Desplegables!$C$26,2.5,IF(AG79=Desplegables!$C$25,5,0))</f>
        <v>5</v>
      </c>
      <c r="AI79" s="390" t="s">
        <v>58</v>
      </c>
      <c r="AJ79" s="389">
        <f>IF(AI79=Desplegables!$C$29,5,IF(AI79=Desplegables!$C$28,10,0))</f>
        <v>10</v>
      </c>
      <c r="AK79" s="390" t="s">
        <v>4</v>
      </c>
      <c r="AL79" s="389">
        <f t="shared" si="48"/>
        <v>5</v>
      </c>
      <c r="AM79" s="391">
        <f t="shared" si="49"/>
        <v>90</v>
      </c>
      <c r="AN79" s="388" t="str">
        <f t="shared" si="50"/>
        <v>FUERTE</v>
      </c>
      <c r="AO79" s="390" t="s">
        <v>4</v>
      </c>
      <c r="AP79" s="386" t="s">
        <v>704</v>
      </c>
      <c r="AQ79" s="349" t="s">
        <v>42</v>
      </c>
      <c r="AR79" s="363" t="str">
        <f>IF(AQ79=Desplegables!$G$9,"FUERTE",IF(AQ79=Desplegables!$G$10,"MODERADO","DEBIL"))</f>
        <v>FUERTE</v>
      </c>
      <c r="AS79" s="349" t="s">
        <v>10</v>
      </c>
      <c r="AT79" s="363" t="str">
        <f t="shared" si="51"/>
        <v>FUERTE</v>
      </c>
      <c r="AU79" s="349" t="s">
        <v>699</v>
      </c>
      <c r="AV79" s="388" t="str">
        <f t="shared" si="52"/>
        <v>FUERTE</v>
      </c>
      <c r="AW79" s="388">
        <f t="shared" si="53"/>
        <v>10</v>
      </c>
      <c r="AX79" s="385" t="str">
        <f t="shared" si="54"/>
        <v>FUERTE</v>
      </c>
      <c r="AY79" s="388">
        <f t="shared" si="55"/>
        <v>10</v>
      </c>
      <c r="AZ79" s="388">
        <f t="shared" si="56"/>
        <v>100</v>
      </c>
      <c r="BA79" s="388" t="str">
        <f t="shared" si="57"/>
        <v>FUERTE</v>
      </c>
      <c r="BB79" s="306">
        <f t="shared" si="62"/>
        <v>100</v>
      </c>
      <c r="BC79" s="306">
        <f>AVERAGE(BB79:BB82)</f>
        <v>87.5</v>
      </c>
      <c r="BD79" s="454" t="str">
        <f>IF(BC79=100,"FUERTE",IF(BC79&gt;=50,"MODERADO","DEBIL"))</f>
        <v>MODERADO</v>
      </c>
    </row>
    <row r="80" spans="1:56" ht="49.5" customHeight="1" x14ac:dyDescent="0.45">
      <c r="A80" s="208"/>
      <c r="B80" s="51">
        <v>1934</v>
      </c>
      <c r="C80" s="52">
        <v>43497</v>
      </c>
      <c r="D80" s="53" t="s">
        <v>353</v>
      </c>
      <c r="E80" s="53" t="s">
        <v>496</v>
      </c>
      <c r="F80" s="51" t="s">
        <v>115</v>
      </c>
      <c r="G80" s="54" t="s">
        <v>154</v>
      </c>
      <c r="H80" s="400">
        <v>5170</v>
      </c>
      <c r="I80" s="401" t="s">
        <v>533</v>
      </c>
      <c r="J80" s="401" t="s">
        <v>534</v>
      </c>
      <c r="K80" s="400" t="s">
        <v>204</v>
      </c>
      <c r="L80" s="400" t="s">
        <v>201</v>
      </c>
      <c r="M80" s="400" t="s">
        <v>297</v>
      </c>
      <c r="N80" s="363" t="s">
        <v>184</v>
      </c>
      <c r="O80" s="363" t="s">
        <v>185</v>
      </c>
      <c r="P80" s="363" t="s">
        <v>186</v>
      </c>
      <c r="Q80" s="363" t="s">
        <v>187</v>
      </c>
      <c r="R80" s="363" t="s">
        <v>188</v>
      </c>
      <c r="S80" s="400">
        <v>40</v>
      </c>
      <c r="T80" s="402">
        <v>45077</v>
      </c>
      <c r="U80" s="385" t="s">
        <v>4</v>
      </c>
      <c r="V80" s="388">
        <f t="shared" si="46"/>
        <v>5</v>
      </c>
      <c r="W80" s="349" t="s">
        <v>38</v>
      </c>
      <c r="X80" s="396">
        <f t="shared" si="47"/>
        <v>10</v>
      </c>
      <c r="Y80" s="397" t="s">
        <v>39</v>
      </c>
      <c r="Z80" s="396">
        <f>IF(Y80=Desplegables!$C$13,5,0)</f>
        <v>5</v>
      </c>
      <c r="AA80" s="397" t="s">
        <v>40</v>
      </c>
      <c r="AB80" s="396">
        <f>IF(AA80=Desplegables!$C$15,10,0)</f>
        <v>10</v>
      </c>
      <c r="AC80" s="397" t="s">
        <v>37</v>
      </c>
      <c r="AD80" s="389">
        <f>+IF(AC80=Desplegables!$C$17,Desplegables!$D$17,IF(AC80=Desplegables!$C$18,Desplegables!$D$18,IF(AC80=Desplegables!$C$19,Desplegables!$D$19,0)))</f>
        <v>25</v>
      </c>
      <c r="AE80" s="390" t="s">
        <v>63</v>
      </c>
      <c r="AF80" s="389">
        <f>+IF(AE80=Desplegables!$C$21,Desplegables!$D$21,IF(AE80=Desplegables!$C$22,Desplegables!$D$22,IF(AE80=Desplegables!$C$23,Desplegables!$D$23,0)))</f>
        <v>15</v>
      </c>
      <c r="AG80" s="390" t="s">
        <v>55</v>
      </c>
      <c r="AH80" s="389">
        <f>IF(AG80=Desplegables!$C$26,2.5,IF(AG80=Desplegables!$C$25,5,0))</f>
        <v>5</v>
      </c>
      <c r="AI80" s="390" t="s">
        <v>58</v>
      </c>
      <c r="AJ80" s="389">
        <f>IF(AI80=Desplegables!$C$29,5,IF(AI80=Desplegables!$C$28,10,0))</f>
        <v>10</v>
      </c>
      <c r="AK80" s="390" t="s">
        <v>4</v>
      </c>
      <c r="AL80" s="389">
        <f t="shared" si="48"/>
        <v>5</v>
      </c>
      <c r="AM80" s="391">
        <f t="shared" si="49"/>
        <v>90</v>
      </c>
      <c r="AN80" s="388" t="str">
        <f t="shared" si="50"/>
        <v>FUERTE</v>
      </c>
      <c r="AO80" s="390" t="s">
        <v>4</v>
      </c>
      <c r="AP80" s="385" t="s">
        <v>705</v>
      </c>
      <c r="AQ80" s="349" t="s">
        <v>42</v>
      </c>
      <c r="AR80" s="363" t="str">
        <f>IF(AQ80=Desplegables!$G$9,"FUERTE",IF(AQ80=Desplegables!$G$10,"MODERADO","DEBIL"))</f>
        <v>FUERTE</v>
      </c>
      <c r="AS80" s="349" t="s">
        <v>10</v>
      </c>
      <c r="AT80" s="363" t="str">
        <f t="shared" si="51"/>
        <v>FUERTE</v>
      </c>
      <c r="AU80" s="349" t="s">
        <v>699</v>
      </c>
      <c r="AV80" s="388" t="str">
        <f t="shared" si="52"/>
        <v>FUERTE</v>
      </c>
      <c r="AW80" s="388">
        <f t="shared" si="53"/>
        <v>10</v>
      </c>
      <c r="AX80" s="385" t="str">
        <f t="shared" si="54"/>
        <v>FUERTE</v>
      </c>
      <c r="AY80" s="388">
        <f t="shared" si="55"/>
        <v>10</v>
      </c>
      <c r="AZ80" s="388">
        <f t="shared" si="56"/>
        <v>100</v>
      </c>
      <c r="BA80" s="388" t="str">
        <f t="shared" si="57"/>
        <v>FUERTE</v>
      </c>
      <c r="BB80" s="306">
        <f t="shared" si="62"/>
        <v>100</v>
      </c>
      <c r="BC80" s="306"/>
      <c r="BD80" s="455"/>
    </row>
    <row r="81" spans="1:56" ht="45.75" customHeight="1" x14ac:dyDescent="0.45">
      <c r="A81" s="208"/>
      <c r="B81" s="51">
        <v>1934</v>
      </c>
      <c r="C81" s="52">
        <v>43497</v>
      </c>
      <c r="D81" s="53" t="s">
        <v>353</v>
      </c>
      <c r="E81" s="53" t="s">
        <v>496</v>
      </c>
      <c r="F81" s="51" t="s">
        <v>115</v>
      </c>
      <c r="G81" s="54" t="s">
        <v>154</v>
      </c>
      <c r="H81" s="400">
        <v>5173</v>
      </c>
      <c r="I81" s="401" t="s">
        <v>535</v>
      </c>
      <c r="J81" s="401" t="s">
        <v>536</v>
      </c>
      <c r="K81" s="400" t="s">
        <v>204</v>
      </c>
      <c r="L81" s="400" t="s">
        <v>201</v>
      </c>
      <c r="M81" s="400" t="s">
        <v>297</v>
      </c>
      <c r="N81" s="363" t="s">
        <v>184</v>
      </c>
      <c r="O81" s="363" t="s">
        <v>185</v>
      </c>
      <c r="P81" s="363" t="s">
        <v>186</v>
      </c>
      <c r="Q81" s="363" t="s">
        <v>187</v>
      </c>
      <c r="R81" s="363" t="s">
        <v>188</v>
      </c>
      <c r="S81" s="400">
        <v>40</v>
      </c>
      <c r="T81" s="402">
        <v>45077</v>
      </c>
      <c r="U81" s="385" t="s">
        <v>4</v>
      </c>
      <c r="V81" s="388">
        <f t="shared" si="46"/>
        <v>5</v>
      </c>
      <c r="W81" s="349" t="s">
        <v>38</v>
      </c>
      <c r="X81" s="396">
        <f t="shared" si="47"/>
        <v>10</v>
      </c>
      <c r="Y81" s="397" t="s">
        <v>39</v>
      </c>
      <c r="Z81" s="396">
        <f>IF(Y81=Desplegables!$C$13,5,0)</f>
        <v>5</v>
      </c>
      <c r="AA81" s="397" t="s">
        <v>40</v>
      </c>
      <c r="AB81" s="396">
        <f>IF(AA81=Desplegables!$C$15,10,0)</f>
        <v>10</v>
      </c>
      <c r="AC81" s="397" t="s">
        <v>37</v>
      </c>
      <c r="AD81" s="389">
        <f>+IF(AC81=Desplegables!$C$17,Desplegables!$D$17,IF(AC81=Desplegables!$C$18,Desplegables!$D$18,IF(AC81=Desplegables!$C$19,Desplegables!$D$19,0)))</f>
        <v>25</v>
      </c>
      <c r="AE81" s="390" t="s">
        <v>63</v>
      </c>
      <c r="AF81" s="389">
        <f>+IF(AE81=Desplegables!$C$21,Desplegables!$D$21,IF(AE81=Desplegables!$C$22,Desplegables!$D$22,IF(AE81=Desplegables!$C$23,Desplegables!$D$23,0)))</f>
        <v>15</v>
      </c>
      <c r="AG81" s="390" t="s">
        <v>57</v>
      </c>
      <c r="AH81" s="389">
        <f>IF(AG81=Desplegables!$C$26,2.5,IF(AG81=Desplegables!$C$25,5,0))</f>
        <v>0</v>
      </c>
      <c r="AI81" s="390" t="s">
        <v>58</v>
      </c>
      <c r="AJ81" s="389">
        <f>IF(AI81=Desplegables!$C$29,5,IF(AI81=Desplegables!$C$28,10,0))</f>
        <v>10</v>
      </c>
      <c r="AK81" s="390" t="s">
        <v>10</v>
      </c>
      <c r="AL81" s="389">
        <f t="shared" si="48"/>
        <v>0</v>
      </c>
      <c r="AM81" s="391">
        <f t="shared" si="49"/>
        <v>80</v>
      </c>
      <c r="AN81" s="388" t="str">
        <f t="shared" si="50"/>
        <v>MODERADO</v>
      </c>
      <c r="AO81" s="390" t="s">
        <v>10</v>
      </c>
      <c r="AP81" s="385" t="s">
        <v>808</v>
      </c>
      <c r="AQ81" s="349" t="s">
        <v>42</v>
      </c>
      <c r="AR81" s="363" t="str">
        <f>IF(AQ81=Desplegables!$G$9,"FUERTE",IF(AQ81=Desplegables!$G$10,"MODERADO","DEBIL"))</f>
        <v>FUERTE</v>
      </c>
      <c r="AS81" s="349" t="s">
        <v>10</v>
      </c>
      <c r="AT81" s="363" t="str">
        <f t="shared" si="51"/>
        <v>FUERTE</v>
      </c>
      <c r="AU81" s="349" t="s">
        <v>699</v>
      </c>
      <c r="AV81" s="388" t="str">
        <f t="shared" si="52"/>
        <v>MODERADO</v>
      </c>
      <c r="AW81" s="388">
        <f t="shared" si="53"/>
        <v>5</v>
      </c>
      <c r="AX81" s="385" t="str">
        <f t="shared" si="54"/>
        <v>FUERTE</v>
      </c>
      <c r="AY81" s="388">
        <f t="shared" si="55"/>
        <v>10</v>
      </c>
      <c r="AZ81" s="388">
        <f t="shared" si="56"/>
        <v>50</v>
      </c>
      <c r="BA81" s="388" t="str">
        <f t="shared" si="57"/>
        <v>MODERADO</v>
      </c>
      <c r="BB81" s="306">
        <f t="shared" si="62"/>
        <v>50</v>
      </c>
      <c r="BC81" s="306"/>
      <c r="BD81" s="455"/>
    </row>
    <row r="82" spans="1:56" ht="40.5" customHeight="1" x14ac:dyDescent="0.45">
      <c r="A82" s="208"/>
      <c r="B82" s="51">
        <v>1934</v>
      </c>
      <c r="C82" s="52">
        <v>43497</v>
      </c>
      <c r="D82" s="53" t="s">
        <v>353</v>
      </c>
      <c r="E82" s="53" t="s">
        <v>496</v>
      </c>
      <c r="F82" s="51" t="s">
        <v>115</v>
      </c>
      <c r="G82" s="54" t="s">
        <v>154</v>
      </c>
      <c r="H82" s="400">
        <v>5174</v>
      </c>
      <c r="I82" s="401" t="s">
        <v>537</v>
      </c>
      <c r="J82" s="401" t="s">
        <v>538</v>
      </c>
      <c r="K82" s="400" t="s">
        <v>204</v>
      </c>
      <c r="L82" s="400" t="s">
        <v>201</v>
      </c>
      <c r="M82" s="400" t="s">
        <v>297</v>
      </c>
      <c r="N82" s="363" t="s">
        <v>184</v>
      </c>
      <c r="O82" s="363" t="s">
        <v>185</v>
      </c>
      <c r="P82" s="363" t="s">
        <v>186</v>
      </c>
      <c r="Q82" s="363" t="s">
        <v>187</v>
      </c>
      <c r="R82" s="363" t="s">
        <v>188</v>
      </c>
      <c r="S82" s="400">
        <v>40</v>
      </c>
      <c r="T82" s="402">
        <v>45077</v>
      </c>
      <c r="U82" s="385" t="s">
        <v>4</v>
      </c>
      <c r="V82" s="388">
        <f t="shared" si="46"/>
        <v>5</v>
      </c>
      <c r="W82" s="349" t="s">
        <v>38</v>
      </c>
      <c r="X82" s="396">
        <f t="shared" si="47"/>
        <v>10</v>
      </c>
      <c r="Y82" s="397" t="s">
        <v>39</v>
      </c>
      <c r="Z82" s="396">
        <f>IF(Y82=Desplegables!$C$13,5,0)</f>
        <v>5</v>
      </c>
      <c r="AA82" s="397" t="s">
        <v>40</v>
      </c>
      <c r="AB82" s="396">
        <f>IF(AA82=Desplegables!$C$15,10,0)</f>
        <v>10</v>
      </c>
      <c r="AC82" s="397" t="s">
        <v>37</v>
      </c>
      <c r="AD82" s="389">
        <f>+IF(AC82=Desplegables!$C$17,Desplegables!$D$17,IF(AC82=Desplegables!$C$18,Desplegables!$D$18,IF(AC82=Desplegables!$C$19,Desplegables!$D$19,0)))</f>
        <v>25</v>
      </c>
      <c r="AE82" s="390" t="s">
        <v>63</v>
      </c>
      <c r="AF82" s="389">
        <f>+IF(AE82=Desplegables!$C$21,Desplegables!$D$21,IF(AE82=Desplegables!$C$22,Desplegables!$D$22,IF(AE82=Desplegables!$C$23,Desplegables!$D$23,0)))</f>
        <v>15</v>
      </c>
      <c r="AG82" s="390" t="s">
        <v>55</v>
      </c>
      <c r="AH82" s="389">
        <f>IF(AG82=Desplegables!$C$26,2.5,IF(AG82=Desplegables!$C$25,5,0))</f>
        <v>5</v>
      </c>
      <c r="AI82" s="390" t="s">
        <v>58</v>
      </c>
      <c r="AJ82" s="389">
        <f>IF(AI82=Desplegables!$C$29,5,IF(AI82=Desplegables!$C$28,10,0))</f>
        <v>10</v>
      </c>
      <c r="AK82" s="390" t="s">
        <v>4</v>
      </c>
      <c r="AL82" s="389">
        <f t="shared" si="48"/>
        <v>5</v>
      </c>
      <c r="AM82" s="391">
        <f t="shared" si="49"/>
        <v>90</v>
      </c>
      <c r="AN82" s="388" t="str">
        <f t="shared" si="50"/>
        <v>FUERTE</v>
      </c>
      <c r="AO82" s="390" t="s">
        <v>4</v>
      </c>
      <c r="AP82" s="385" t="s">
        <v>704</v>
      </c>
      <c r="AQ82" s="349" t="s">
        <v>42</v>
      </c>
      <c r="AR82" s="363" t="str">
        <f>IF(AQ82=Desplegables!$G$9,"FUERTE",IF(AQ82=Desplegables!$G$10,"MODERADO","DEBIL"))</f>
        <v>FUERTE</v>
      </c>
      <c r="AS82" s="349" t="s">
        <v>10</v>
      </c>
      <c r="AT82" s="363" t="str">
        <f t="shared" si="51"/>
        <v>FUERTE</v>
      </c>
      <c r="AU82" s="349" t="s">
        <v>699</v>
      </c>
      <c r="AV82" s="388" t="str">
        <f t="shared" si="52"/>
        <v>FUERTE</v>
      </c>
      <c r="AW82" s="388">
        <f t="shared" si="53"/>
        <v>10</v>
      </c>
      <c r="AX82" s="385" t="str">
        <f t="shared" si="54"/>
        <v>FUERTE</v>
      </c>
      <c r="AY82" s="388">
        <f t="shared" si="55"/>
        <v>10</v>
      </c>
      <c r="AZ82" s="388">
        <f t="shared" si="56"/>
        <v>100</v>
      </c>
      <c r="BA82" s="388" t="str">
        <f t="shared" si="57"/>
        <v>FUERTE</v>
      </c>
      <c r="BB82" s="306">
        <f t="shared" si="62"/>
        <v>100</v>
      </c>
      <c r="BC82" s="7"/>
      <c r="BD82" s="456"/>
    </row>
    <row r="83" spans="1:56" ht="62.25" customHeight="1" x14ac:dyDescent="0.45">
      <c r="B83" s="55">
        <v>1947</v>
      </c>
      <c r="C83" s="56">
        <v>43122</v>
      </c>
      <c r="D83" s="57" t="s">
        <v>357</v>
      </c>
      <c r="E83" s="57" t="s">
        <v>496</v>
      </c>
      <c r="F83" s="55" t="s">
        <v>111</v>
      </c>
      <c r="G83" s="58" t="s">
        <v>159</v>
      </c>
      <c r="H83" s="400">
        <v>5208</v>
      </c>
      <c r="I83" s="401" t="s">
        <v>539</v>
      </c>
      <c r="J83" s="401" t="s">
        <v>540</v>
      </c>
      <c r="K83" s="400" t="s">
        <v>225</v>
      </c>
      <c r="L83" s="400" t="s">
        <v>182</v>
      </c>
      <c r="M83" s="400" t="s">
        <v>282</v>
      </c>
      <c r="N83" s="363" t="s">
        <v>328</v>
      </c>
      <c r="O83" s="363" t="s">
        <v>185</v>
      </c>
      <c r="P83" s="363" t="s">
        <v>186</v>
      </c>
      <c r="Q83" s="363" t="s">
        <v>187</v>
      </c>
      <c r="R83" s="363" t="s">
        <v>188</v>
      </c>
      <c r="S83" s="400">
        <v>30</v>
      </c>
      <c r="T83" s="402">
        <v>45072</v>
      </c>
      <c r="U83" s="385" t="s">
        <v>4</v>
      </c>
      <c r="V83" s="388">
        <f t="shared" si="46"/>
        <v>5</v>
      </c>
      <c r="W83" s="349" t="s">
        <v>38</v>
      </c>
      <c r="X83" s="396">
        <f t="shared" si="47"/>
        <v>10</v>
      </c>
      <c r="Y83" s="397" t="s">
        <v>39</v>
      </c>
      <c r="Z83" s="396">
        <f>IF(Y83=Desplegables!$C$13,5,0)</f>
        <v>5</v>
      </c>
      <c r="AA83" s="397" t="s">
        <v>53</v>
      </c>
      <c r="AB83" s="396">
        <f>IF(AA83=Desplegables!$C$15,10,0)</f>
        <v>0</v>
      </c>
      <c r="AC83" s="397" t="s">
        <v>61</v>
      </c>
      <c r="AD83" s="389">
        <f>+IF(AC83=Desplegables!$C$17,Desplegables!$D$17,IF(AC83=Desplegables!$C$18,Desplegables!$D$18,IF(AC83=Desplegables!$C$19,Desplegables!$D$19,0)))</f>
        <v>15</v>
      </c>
      <c r="AE83" s="390" t="s">
        <v>63</v>
      </c>
      <c r="AF83" s="389">
        <f>+IF(AE83=Desplegables!$C$21,Desplegables!$D$21,IF(AE83=Desplegables!$C$22,Desplegables!$D$22,IF(AE83=Desplegables!$C$23,Desplegables!$D$23,0)))</f>
        <v>15</v>
      </c>
      <c r="AG83" s="390" t="s">
        <v>55</v>
      </c>
      <c r="AH83" s="389">
        <f>IF(AG83=Desplegables!$C$26,2.5,IF(AG83=Desplegables!$C$25,5,0))</f>
        <v>5</v>
      </c>
      <c r="AI83" s="390" t="s">
        <v>58</v>
      </c>
      <c r="AJ83" s="389">
        <f>IF(AI83=Desplegables!$C$29,5,IF(AI83=Desplegables!$C$28,10,0))</f>
        <v>10</v>
      </c>
      <c r="AK83" s="390" t="s">
        <v>4</v>
      </c>
      <c r="AL83" s="389">
        <f t="shared" si="48"/>
        <v>5</v>
      </c>
      <c r="AM83" s="391">
        <f t="shared" si="49"/>
        <v>70</v>
      </c>
      <c r="AN83" s="388" t="str">
        <f t="shared" si="50"/>
        <v>DEBIL</v>
      </c>
      <c r="AO83" s="390" t="s">
        <v>4</v>
      </c>
      <c r="AP83" s="350" t="s">
        <v>809</v>
      </c>
      <c r="AQ83" s="349" t="s">
        <v>42</v>
      </c>
      <c r="AR83" s="363" t="str">
        <f>IF(AQ83=Desplegables!$G$9,"FUERTE",IF(AQ83=Desplegables!$G$10,"MODERADO","DEBIL"))</f>
        <v>FUERTE</v>
      </c>
      <c r="AS83" s="349" t="s">
        <v>10</v>
      </c>
      <c r="AT83" s="363" t="str">
        <f t="shared" si="51"/>
        <v>FUERTE</v>
      </c>
      <c r="AU83" s="350" t="s">
        <v>860</v>
      </c>
      <c r="AV83" s="388" t="str">
        <f t="shared" si="52"/>
        <v>DEBIL</v>
      </c>
      <c r="AW83" s="388">
        <f t="shared" si="53"/>
        <v>1</v>
      </c>
      <c r="AX83" s="385" t="str">
        <f t="shared" si="54"/>
        <v>FUERTE</v>
      </c>
      <c r="AY83" s="388">
        <f t="shared" si="55"/>
        <v>10</v>
      </c>
      <c r="AZ83" s="388">
        <f t="shared" si="56"/>
        <v>10</v>
      </c>
      <c r="BA83" s="388" t="str">
        <f>IF(AZ83=100,"FUERTE",IF(AZ83=25,"MODERADO","DEBIL"))</f>
        <v>DEBIL</v>
      </c>
      <c r="BB83" s="306">
        <f t="shared" si="62"/>
        <v>0</v>
      </c>
      <c r="BC83" s="306">
        <f>AVERAGE(BB83:BB84)</f>
        <v>25</v>
      </c>
      <c r="BD83" s="457" t="str">
        <f t="shared" ref="BD83" si="64">IF(BC83=100,"FUERTE",IF(BC83&gt;=50,"MODERADO","DEBIL"))</f>
        <v>DEBIL</v>
      </c>
    </row>
    <row r="84" spans="1:56" ht="60" customHeight="1" x14ac:dyDescent="0.45">
      <c r="A84" s="208"/>
      <c r="B84" s="55">
        <v>1947</v>
      </c>
      <c r="C84" s="56">
        <v>43122</v>
      </c>
      <c r="D84" s="57" t="s">
        <v>357</v>
      </c>
      <c r="E84" s="57" t="s">
        <v>496</v>
      </c>
      <c r="F84" s="55" t="s">
        <v>111</v>
      </c>
      <c r="G84" s="58" t="s">
        <v>159</v>
      </c>
      <c r="H84" s="400">
        <v>6226</v>
      </c>
      <c r="I84" s="401" t="s">
        <v>541</v>
      </c>
      <c r="J84" s="401" t="s">
        <v>542</v>
      </c>
      <c r="K84" s="400" t="s">
        <v>225</v>
      </c>
      <c r="L84" s="400" t="s">
        <v>182</v>
      </c>
      <c r="M84" s="400" t="s">
        <v>282</v>
      </c>
      <c r="N84" s="363" t="s">
        <v>184</v>
      </c>
      <c r="O84" s="363" t="s">
        <v>185</v>
      </c>
      <c r="P84" s="363" t="s">
        <v>186</v>
      </c>
      <c r="Q84" s="363" t="s">
        <v>187</v>
      </c>
      <c r="R84" s="363" t="s">
        <v>188</v>
      </c>
      <c r="S84" s="400">
        <v>40</v>
      </c>
      <c r="T84" s="402">
        <v>45072</v>
      </c>
      <c r="U84" s="385" t="s">
        <v>4</v>
      </c>
      <c r="V84" s="388">
        <f t="shared" si="46"/>
        <v>5</v>
      </c>
      <c r="W84" s="349" t="s">
        <v>38</v>
      </c>
      <c r="X84" s="396">
        <f t="shared" si="47"/>
        <v>10</v>
      </c>
      <c r="Y84" s="397" t="s">
        <v>39</v>
      </c>
      <c r="Z84" s="396">
        <f>IF(Y84=Desplegables!$C$13,5,0)</f>
        <v>5</v>
      </c>
      <c r="AA84" s="397" t="s">
        <v>53</v>
      </c>
      <c r="AB84" s="396">
        <f>IF(AA84=Desplegables!$C$15,10,0)</f>
        <v>0</v>
      </c>
      <c r="AC84" s="397" t="s">
        <v>37</v>
      </c>
      <c r="AD84" s="389">
        <f>+IF(AC84=Desplegables!$C$17,Desplegables!$D$17,IF(AC84=Desplegables!$C$18,Desplegables!$D$18,IF(AC84=Desplegables!$C$19,Desplegables!$D$19,0)))</f>
        <v>25</v>
      </c>
      <c r="AE84" s="390" t="s">
        <v>63</v>
      </c>
      <c r="AF84" s="389">
        <f>+IF(AE84=Desplegables!$C$21,Desplegables!$D$21,IF(AE84=Desplegables!$C$22,Desplegables!$D$22,IF(AE84=Desplegables!$C$23,Desplegables!$D$23,0)))</f>
        <v>15</v>
      </c>
      <c r="AG84" s="390" t="s">
        <v>55</v>
      </c>
      <c r="AH84" s="389">
        <f>IF(AG84=Desplegables!$C$26,2.5,IF(AG84=Desplegables!$C$25,5,0))</f>
        <v>5</v>
      </c>
      <c r="AI84" s="390" t="s">
        <v>58</v>
      </c>
      <c r="AJ84" s="389">
        <f>IF(AI84=Desplegables!$C$29,5,IF(AI84=Desplegables!$C$28,10,0))</f>
        <v>10</v>
      </c>
      <c r="AK84" s="390" t="s">
        <v>4</v>
      </c>
      <c r="AL84" s="389">
        <f t="shared" si="48"/>
        <v>5</v>
      </c>
      <c r="AM84" s="391">
        <f t="shared" si="49"/>
        <v>80</v>
      </c>
      <c r="AN84" s="388" t="str">
        <f t="shared" si="50"/>
        <v>MODERADO</v>
      </c>
      <c r="AO84" s="390" t="s">
        <v>4</v>
      </c>
      <c r="AP84" s="350" t="s">
        <v>810</v>
      </c>
      <c r="AQ84" s="349" t="s">
        <v>42</v>
      </c>
      <c r="AR84" s="363" t="str">
        <f>IF(AQ84=Desplegables!$G$9,"FUERTE",IF(AQ84=Desplegables!$G$10,"MODERADO","DEBIL"))</f>
        <v>FUERTE</v>
      </c>
      <c r="AS84" s="349" t="s">
        <v>10</v>
      </c>
      <c r="AT84" s="363" t="str">
        <f t="shared" si="51"/>
        <v>FUERTE</v>
      </c>
      <c r="AU84" s="350" t="s">
        <v>861</v>
      </c>
      <c r="AV84" s="388" t="str">
        <f t="shared" si="52"/>
        <v>MODERADO</v>
      </c>
      <c r="AW84" s="388">
        <f t="shared" si="53"/>
        <v>5</v>
      </c>
      <c r="AX84" s="385" t="str">
        <f t="shared" si="54"/>
        <v>FUERTE</v>
      </c>
      <c r="AY84" s="388">
        <f t="shared" si="55"/>
        <v>10</v>
      </c>
      <c r="AZ84" s="388">
        <f t="shared" si="56"/>
        <v>50</v>
      </c>
      <c r="BA84" s="388" t="str">
        <f t="shared" si="57"/>
        <v>MODERADO</v>
      </c>
      <c r="BB84" s="306">
        <f t="shared" si="62"/>
        <v>50</v>
      </c>
      <c r="BC84" s="306"/>
      <c r="BD84" s="457"/>
    </row>
    <row r="85" spans="1:56" ht="67.5" customHeight="1" x14ac:dyDescent="0.45">
      <c r="A85" s="208"/>
      <c r="B85" s="59">
        <v>1951</v>
      </c>
      <c r="C85" s="60">
        <v>43490</v>
      </c>
      <c r="D85" s="61" t="s">
        <v>361</v>
      </c>
      <c r="E85" s="61" t="s">
        <v>496</v>
      </c>
      <c r="F85" s="59" t="s">
        <v>136</v>
      </c>
      <c r="G85" s="62" t="s">
        <v>137</v>
      </c>
      <c r="H85" s="400">
        <v>5215</v>
      </c>
      <c r="I85" s="401" t="s">
        <v>543</v>
      </c>
      <c r="J85" s="401" t="s">
        <v>544</v>
      </c>
      <c r="K85" s="400" t="s">
        <v>240</v>
      </c>
      <c r="L85" s="400" t="s">
        <v>182</v>
      </c>
      <c r="M85" s="400" t="s">
        <v>241</v>
      </c>
      <c r="N85" s="363" t="s">
        <v>184</v>
      </c>
      <c r="O85" s="363" t="s">
        <v>185</v>
      </c>
      <c r="P85" s="363" t="s">
        <v>186</v>
      </c>
      <c r="Q85" s="363" t="s">
        <v>187</v>
      </c>
      <c r="R85" s="363" t="s">
        <v>188</v>
      </c>
      <c r="S85" s="400">
        <v>40</v>
      </c>
      <c r="T85" s="402">
        <v>45069</v>
      </c>
      <c r="U85" s="385" t="s">
        <v>4</v>
      </c>
      <c r="V85" s="388">
        <f t="shared" si="46"/>
        <v>5</v>
      </c>
      <c r="W85" s="349" t="s">
        <v>38</v>
      </c>
      <c r="X85" s="396">
        <f t="shared" si="47"/>
        <v>10</v>
      </c>
      <c r="Y85" s="397" t="s">
        <v>39</v>
      </c>
      <c r="Z85" s="396">
        <f>IF(Y85=Desplegables!$C$13,5,0)</f>
        <v>5</v>
      </c>
      <c r="AA85" s="397" t="s">
        <v>40</v>
      </c>
      <c r="AB85" s="396">
        <f>IF(AA85=Desplegables!$C$15,10,0)</f>
        <v>10</v>
      </c>
      <c r="AC85" s="397" t="s">
        <v>37</v>
      </c>
      <c r="AD85" s="389">
        <f>+IF(AC85=Desplegables!$C$17,Desplegables!$D$17,IF(AC85=Desplegables!$C$18,Desplegables!$D$18,IF(AC85=Desplegables!$C$19,Desplegables!$D$19,0)))</f>
        <v>25</v>
      </c>
      <c r="AE85" s="390" t="s">
        <v>63</v>
      </c>
      <c r="AF85" s="389">
        <f>+IF(AE85=Desplegables!$C$21,Desplegables!$D$21,IF(AE85=Desplegables!$C$22,Desplegables!$D$22,IF(AE85=Desplegables!$C$23,Desplegables!$D$23,0)))</f>
        <v>15</v>
      </c>
      <c r="AG85" s="390" t="s">
        <v>56</v>
      </c>
      <c r="AH85" s="389">
        <f>IF(AG85=Desplegables!$C$26,2.5,IF(AG85=Desplegables!$C$25,5,0))</f>
        <v>2.5</v>
      </c>
      <c r="AI85" s="390" t="s">
        <v>41</v>
      </c>
      <c r="AJ85" s="389">
        <f>IF(AI85=Desplegables!$C$29,5,IF(AI85=Desplegables!$C$28,10,0))</f>
        <v>5</v>
      </c>
      <c r="AK85" s="390" t="s">
        <v>4</v>
      </c>
      <c r="AL85" s="389">
        <f t="shared" si="48"/>
        <v>5</v>
      </c>
      <c r="AM85" s="391">
        <f t="shared" si="49"/>
        <v>82.5</v>
      </c>
      <c r="AN85" s="388" t="str">
        <f t="shared" si="50"/>
        <v>MODERADO</v>
      </c>
      <c r="AO85" s="390" t="s">
        <v>10</v>
      </c>
      <c r="AP85" s="352" t="s">
        <v>811</v>
      </c>
      <c r="AQ85" s="349" t="s">
        <v>50</v>
      </c>
      <c r="AR85" s="363" t="str">
        <f>IF(AQ85=Desplegables!$G$9,"FUERTE",IF(AQ85=Desplegables!$G$10,"MODERADO","DEBIL"))</f>
        <v>MODERADO</v>
      </c>
      <c r="AS85" s="349" t="s">
        <v>10</v>
      </c>
      <c r="AT85" s="363" t="str">
        <f t="shared" si="51"/>
        <v>MODERADO</v>
      </c>
      <c r="AU85" s="353" t="s">
        <v>733</v>
      </c>
      <c r="AV85" s="388" t="str">
        <f t="shared" si="52"/>
        <v>MODERADO</v>
      </c>
      <c r="AW85" s="388">
        <f t="shared" si="53"/>
        <v>5</v>
      </c>
      <c r="AX85" s="385" t="str">
        <f t="shared" si="54"/>
        <v>MODERADO</v>
      </c>
      <c r="AY85" s="388">
        <f t="shared" si="55"/>
        <v>5</v>
      </c>
      <c r="AZ85" s="388">
        <f t="shared" si="56"/>
        <v>25</v>
      </c>
      <c r="BA85" s="388" t="str">
        <f t="shared" si="57"/>
        <v>MODERADO</v>
      </c>
      <c r="BB85" s="306">
        <f t="shared" si="62"/>
        <v>50</v>
      </c>
      <c r="BC85" s="306">
        <f>AVERAGE(BB85:BB87)</f>
        <v>50</v>
      </c>
      <c r="BD85" s="451" t="str">
        <f>IF(BC85=100,"FUERTE",IF(BC85&gt;=50,"MODERADO","DEBIL"))</f>
        <v>MODERADO</v>
      </c>
    </row>
    <row r="86" spans="1:56" ht="69" customHeight="1" x14ac:dyDescent="0.45">
      <c r="A86" s="208"/>
      <c r="B86" s="59">
        <v>1951</v>
      </c>
      <c r="C86" s="60">
        <v>43490</v>
      </c>
      <c r="D86" s="61" t="s">
        <v>361</v>
      </c>
      <c r="E86" s="61" t="s">
        <v>496</v>
      </c>
      <c r="F86" s="59" t="s">
        <v>136</v>
      </c>
      <c r="G86" s="62" t="s">
        <v>137</v>
      </c>
      <c r="H86" s="400">
        <v>6232</v>
      </c>
      <c r="I86" s="401" t="s">
        <v>545</v>
      </c>
      <c r="J86" s="401" t="s">
        <v>546</v>
      </c>
      <c r="K86" s="400" t="s">
        <v>191</v>
      </c>
      <c r="L86" s="400" t="s">
        <v>226</v>
      </c>
      <c r="M86" s="400" t="s">
        <v>241</v>
      </c>
      <c r="N86" s="363" t="s">
        <v>184</v>
      </c>
      <c r="O86" s="363" t="s">
        <v>185</v>
      </c>
      <c r="P86" s="363" t="s">
        <v>186</v>
      </c>
      <c r="Q86" s="363" t="s">
        <v>187</v>
      </c>
      <c r="R86" s="363" t="s">
        <v>188</v>
      </c>
      <c r="S86" s="400">
        <v>40</v>
      </c>
      <c r="T86" s="402">
        <v>45085</v>
      </c>
      <c r="U86" s="385" t="s">
        <v>4</v>
      </c>
      <c r="V86" s="388">
        <f t="shared" si="46"/>
        <v>5</v>
      </c>
      <c r="W86" s="349" t="s">
        <v>38</v>
      </c>
      <c r="X86" s="396">
        <f t="shared" si="47"/>
        <v>10</v>
      </c>
      <c r="Y86" s="397" t="s">
        <v>39</v>
      </c>
      <c r="Z86" s="396">
        <f>IF(Y86=Desplegables!$C$13,5,0)</f>
        <v>5</v>
      </c>
      <c r="AA86" s="397" t="s">
        <v>40</v>
      </c>
      <c r="AB86" s="396">
        <f>IF(AA86=Desplegables!$C$15,10,0)</f>
        <v>10</v>
      </c>
      <c r="AC86" s="397" t="s">
        <v>37</v>
      </c>
      <c r="AD86" s="389">
        <f>+IF(AC86=Desplegables!$C$17,Desplegables!$D$17,IF(AC86=Desplegables!$C$18,Desplegables!$D$18,IF(AC86=Desplegables!$C$19,Desplegables!$D$19,0)))</f>
        <v>25</v>
      </c>
      <c r="AE86" s="390" t="s">
        <v>63</v>
      </c>
      <c r="AF86" s="389">
        <f>+IF(AE86=Desplegables!$C$21,Desplegables!$D$21,IF(AE86=Desplegables!$C$22,Desplegables!$D$22,IF(AE86=Desplegables!$C$23,Desplegables!$D$23,0)))</f>
        <v>15</v>
      </c>
      <c r="AG86" s="390" t="s">
        <v>56</v>
      </c>
      <c r="AH86" s="389">
        <f>IF(AG86=Desplegables!$C$26,2.5,IF(AG86=Desplegables!$C$25,5,0))</f>
        <v>2.5</v>
      </c>
      <c r="AI86" s="390" t="s">
        <v>41</v>
      </c>
      <c r="AJ86" s="389">
        <f>IF(AI86=Desplegables!$C$29,5,IF(AI86=Desplegables!$C$28,10,0))</f>
        <v>5</v>
      </c>
      <c r="AK86" s="390" t="s">
        <v>4</v>
      </c>
      <c r="AL86" s="389">
        <f t="shared" si="48"/>
        <v>5</v>
      </c>
      <c r="AM86" s="391">
        <f t="shared" si="49"/>
        <v>82.5</v>
      </c>
      <c r="AN86" s="388" t="str">
        <f t="shared" si="50"/>
        <v>MODERADO</v>
      </c>
      <c r="AO86" s="390" t="s">
        <v>10</v>
      </c>
      <c r="AP86" s="351" t="s">
        <v>812</v>
      </c>
      <c r="AQ86" s="349" t="s">
        <v>50</v>
      </c>
      <c r="AR86" s="363" t="str">
        <f>IF(AQ86=Desplegables!$G$9,"FUERTE",IF(AQ86=Desplegables!$G$10,"MODERADO","DEBIL"))</f>
        <v>MODERADO</v>
      </c>
      <c r="AS86" s="349" t="s">
        <v>10</v>
      </c>
      <c r="AT86" s="363" t="str">
        <f t="shared" si="51"/>
        <v>MODERADO</v>
      </c>
      <c r="AU86" s="352" t="s">
        <v>734</v>
      </c>
      <c r="AV86" s="388" t="str">
        <f t="shared" si="52"/>
        <v>MODERADO</v>
      </c>
      <c r="AW86" s="388">
        <f t="shared" si="53"/>
        <v>5</v>
      </c>
      <c r="AX86" s="385" t="str">
        <f t="shared" si="54"/>
        <v>MODERADO</v>
      </c>
      <c r="AY86" s="388">
        <f t="shared" si="55"/>
        <v>5</v>
      </c>
      <c r="AZ86" s="388">
        <f t="shared" si="56"/>
        <v>25</v>
      </c>
      <c r="BA86" s="388" t="str">
        <f t="shared" si="57"/>
        <v>MODERADO</v>
      </c>
      <c r="BB86" s="306">
        <f t="shared" si="62"/>
        <v>50</v>
      </c>
      <c r="BC86" s="306"/>
      <c r="BD86" s="452"/>
    </row>
    <row r="87" spans="1:56" ht="52.5" customHeight="1" x14ac:dyDescent="0.45">
      <c r="A87" s="208"/>
      <c r="B87" s="59">
        <v>1951</v>
      </c>
      <c r="C87" s="60">
        <v>43490</v>
      </c>
      <c r="D87" s="61" t="s">
        <v>361</v>
      </c>
      <c r="E87" s="61" t="s">
        <v>496</v>
      </c>
      <c r="F87" s="59" t="s">
        <v>136</v>
      </c>
      <c r="G87" s="62" t="s">
        <v>137</v>
      </c>
      <c r="H87" s="400">
        <v>6244</v>
      </c>
      <c r="I87" s="401" t="s">
        <v>547</v>
      </c>
      <c r="J87" s="401" t="s">
        <v>548</v>
      </c>
      <c r="K87" s="400" t="s">
        <v>225</v>
      </c>
      <c r="L87" s="400" t="s">
        <v>226</v>
      </c>
      <c r="M87" s="400" t="s">
        <v>241</v>
      </c>
      <c r="N87" s="363" t="s">
        <v>184</v>
      </c>
      <c r="O87" s="363" t="s">
        <v>185</v>
      </c>
      <c r="P87" s="363" t="s">
        <v>186</v>
      </c>
      <c r="Q87" s="363" t="s">
        <v>246</v>
      </c>
      <c r="R87" s="363" t="s">
        <v>188</v>
      </c>
      <c r="S87" s="400">
        <v>40</v>
      </c>
      <c r="T87" s="402">
        <v>45168</v>
      </c>
      <c r="U87" s="385" t="s">
        <v>4</v>
      </c>
      <c r="V87" s="388">
        <f t="shared" si="46"/>
        <v>5</v>
      </c>
      <c r="W87" s="349" t="s">
        <v>38</v>
      </c>
      <c r="X87" s="396">
        <f t="shared" si="47"/>
        <v>10</v>
      </c>
      <c r="Y87" s="397" t="s">
        <v>39</v>
      </c>
      <c r="Z87" s="396">
        <f>IF(Y87=Desplegables!$C$13,5,0)</f>
        <v>5</v>
      </c>
      <c r="AA87" s="397" t="s">
        <v>40</v>
      </c>
      <c r="AB87" s="396">
        <f>IF(AA87=Desplegables!$C$15,10,0)</f>
        <v>10</v>
      </c>
      <c r="AC87" s="397" t="s">
        <v>37</v>
      </c>
      <c r="AD87" s="389">
        <f>+IF(AC87=Desplegables!$C$17,Desplegables!$D$17,IF(AC87=Desplegables!$C$18,Desplegables!$D$18,IF(AC87=Desplegables!$C$19,Desplegables!$D$19,0)))</f>
        <v>25</v>
      </c>
      <c r="AE87" s="390" t="s">
        <v>63</v>
      </c>
      <c r="AF87" s="389">
        <f>+IF(AE87=Desplegables!$C$21,Desplegables!$D$21,IF(AE87=Desplegables!$C$22,Desplegables!$D$22,IF(AE87=Desplegables!$C$23,Desplegables!$D$23,0)))</f>
        <v>15</v>
      </c>
      <c r="AG87" s="390" t="s">
        <v>56</v>
      </c>
      <c r="AH87" s="389">
        <f>IF(AG87=Desplegables!$C$26,2.5,IF(AG87=Desplegables!$C$25,5,0))</f>
        <v>2.5</v>
      </c>
      <c r="AI87" s="390" t="s">
        <v>41</v>
      </c>
      <c r="AJ87" s="389">
        <f>IF(AI87=Desplegables!$C$29,5,IF(AI87=Desplegables!$C$28,10,0))</f>
        <v>5</v>
      </c>
      <c r="AK87" s="390" t="s">
        <v>10</v>
      </c>
      <c r="AL87" s="389">
        <f t="shared" si="48"/>
        <v>0</v>
      </c>
      <c r="AM87" s="391">
        <f t="shared" si="49"/>
        <v>77.5</v>
      </c>
      <c r="AN87" s="388" t="str">
        <f t="shared" si="50"/>
        <v>MODERADO</v>
      </c>
      <c r="AO87" s="390" t="s">
        <v>10</v>
      </c>
      <c r="AP87" s="352" t="s">
        <v>862</v>
      </c>
      <c r="AQ87" s="349" t="s">
        <v>50</v>
      </c>
      <c r="AR87" s="363" t="str">
        <f>IF(AQ87=Desplegables!$G$9,"FUERTE",IF(AQ87=Desplegables!$G$10,"MODERADO","DEBIL"))</f>
        <v>MODERADO</v>
      </c>
      <c r="AS87" s="349" t="s">
        <v>10</v>
      </c>
      <c r="AT87" s="363" t="str">
        <f t="shared" si="51"/>
        <v>MODERADO</v>
      </c>
      <c r="AU87" s="353" t="s">
        <v>735</v>
      </c>
      <c r="AV87" s="388" t="str">
        <f t="shared" si="52"/>
        <v>MODERADO</v>
      </c>
      <c r="AW87" s="388">
        <f t="shared" si="53"/>
        <v>5</v>
      </c>
      <c r="AX87" s="385" t="str">
        <f t="shared" si="54"/>
        <v>MODERADO</v>
      </c>
      <c r="AY87" s="388">
        <f t="shared" si="55"/>
        <v>5</v>
      </c>
      <c r="AZ87" s="388">
        <f t="shared" si="56"/>
        <v>25</v>
      </c>
      <c r="BA87" s="388" t="str">
        <f t="shared" si="57"/>
        <v>MODERADO</v>
      </c>
      <c r="BB87" s="306">
        <f t="shared" si="62"/>
        <v>50</v>
      </c>
      <c r="BC87" s="306"/>
      <c r="BD87" s="453"/>
    </row>
    <row r="88" spans="1:56" ht="40.5" customHeight="1" x14ac:dyDescent="0.45">
      <c r="A88" s="208"/>
      <c r="B88" s="40">
        <v>1958</v>
      </c>
      <c r="C88" s="41">
        <v>43454</v>
      </c>
      <c r="D88" s="42" t="s">
        <v>364</v>
      </c>
      <c r="E88" s="42" t="s">
        <v>496</v>
      </c>
      <c r="F88" s="40" t="s">
        <v>151</v>
      </c>
      <c r="G88" s="43" t="s">
        <v>152</v>
      </c>
      <c r="H88" s="400">
        <v>5232</v>
      </c>
      <c r="I88" s="401" t="s">
        <v>549</v>
      </c>
      <c r="J88" s="401" t="s">
        <v>772</v>
      </c>
      <c r="K88" s="400" t="s">
        <v>204</v>
      </c>
      <c r="L88" s="400" t="s">
        <v>182</v>
      </c>
      <c r="M88" s="400" t="s">
        <v>267</v>
      </c>
      <c r="N88" s="363" t="s">
        <v>184</v>
      </c>
      <c r="O88" s="363" t="s">
        <v>185</v>
      </c>
      <c r="P88" s="363" t="s">
        <v>186</v>
      </c>
      <c r="Q88" s="363" t="s">
        <v>187</v>
      </c>
      <c r="R88" s="363" t="s">
        <v>188</v>
      </c>
      <c r="S88" s="400">
        <v>40</v>
      </c>
      <c r="T88" s="402">
        <v>45072</v>
      </c>
      <c r="U88" s="385" t="s">
        <v>4</v>
      </c>
      <c r="V88" s="388">
        <f t="shared" si="46"/>
        <v>5</v>
      </c>
      <c r="W88" s="349" t="s">
        <v>38</v>
      </c>
      <c r="X88" s="396">
        <f t="shared" si="47"/>
        <v>10</v>
      </c>
      <c r="Y88" s="397" t="s">
        <v>39</v>
      </c>
      <c r="Z88" s="396">
        <f>IF(Y88=Desplegables!$C$13,5,0)</f>
        <v>5</v>
      </c>
      <c r="AA88" s="397" t="s">
        <v>40</v>
      </c>
      <c r="AB88" s="396">
        <f>IF(AA88=Desplegables!$C$15,10,0)</f>
        <v>10</v>
      </c>
      <c r="AC88" s="397" t="s">
        <v>37</v>
      </c>
      <c r="AD88" s="389">
        <f>+IF(AC88=Desplegables!$C$17,Desplegables!$D$17,IF(AC88=Desplegables!$C$18,Desplegables!$D$18,IF(AC88=Desplegables!$C$19,Desplegables!$D$19,0)))</f>
        <v>25</v>
      </c>
      <c r="AE88" s="390" t="s">
        <v>63</v>
      </c>
      <c r="AF88" s="389">
        <f>+IF(AE88=Desplegables!$C$21,Desplegables!$D$21,IF(AE88=Desplegables!$C$22,Desplegables!$D$22,IF(AE88=Desplegables!$C$23,Desplegables!$D$23,0)))</f>
        <v>15</v>
      </c>
      <c r="AG88" s="390" t="s">
        <v>55</v>
      </c>
      <c r="AH88" s="389">
        <f>IF(AG88=Desplegables!$C$26,2.5,IF(AG88=Desplegables!$C$25,5,0))</f>
        <v>5</v>
      </c>
      <c r="AI88" s="390" t="s">
        <v>58</v>
      </c>
      <c r="AJ88" s="389">
        <f>IF(AI88=Desplegables!$C$29,5,IF(AI88=Desplegables!$C$28,10,0))</f>
        <v>10</v>
      </c>
      <c r="AK88" s="390" t="s">
        <v>4</v>
      </c>
      <c r="AL88" s="389">
        <f t="shared" si="48"/>
        <v>5</v>
      </c>
      <c r="AM88" s="391">
        <f t="shared" si="49"/>
        <v>90</v>
      </c>
      <c r="AN88" s="388" t="str">
        <f t="shared" si="50"/>
        <v>FUERTE</v>
      </c>
      <c r="AO88" s="390" t="s">
        <v>4</v>
      </c>
      <c r="AP88" s="385" t="s">
        <v>773</v>
      </c>
      <c r="AQ88" s="349" t="s">
        <v>42</v>
      </c>
      <c r="AR88" s="363" t="str">
        <f>IF(AQ88=Desplegables!$G$9,"FUERTE",IF(AQ88=Desplegables!$G$10,"MODERADO","DEBIL"))</f>
        <v>FUERTE</v>
      </c>
      <c r="AS88" s="349" t="s">
        <v>10</v>
      </c>
      <c r="AT88" s="363" t="str">
        <f t="shared" si="51"/>
        <v>FUERTE</v>
      </c>
      <c r="AU88" s="363" t="s">
        <v>771</v>
      </c>
      <c r="AV88" s="388" t="str">
        <f t="shared" si="52"/>
        <v>FUERTE</v>
      </c>
      <c r="AW88" s="388">
        <f t="shared" si="53"/>
        <v>10</v>
      </c>
      <c r="AX88" s="385" t="str">
        <f t="shared" si="54"/>
        <v>FUERTE</v>
      </c>
      <c r="AY88" s="388">
        <f t="shared" si="55"/>
        <v>10</v>
      </c>
      <c r="AZ88" s="388">
        <f t="shared" si="56"/>
        <v>100</v>
      </c>
      <c r="BA88" s="388" t="str">
        <f t="shared" si="57"/>
        <v>FUERTE</v>
      </c>
      <c r="BB88" s="306">
        <f t="shared" si="62"/>
        <v>100</v>
      </c>
      <c r="BC88" s="306">
        <f>AVERAGE(BB88:BB91)</f>
        <v>87.5</v>
      </c>
      <c r="BD88" s="451" t="str">
        <f>IF(BC88=100,"FUERTE",IF(BC88&gt;=50,"MODERADO","DEBIL"))</f>
        <v>MODERADO</v>
      </c>
    </row>
    <row r="89" spans="1:56" ht="42.75" customHeight="1" x14ac:dyDescent="0.45">
      <c r="A89" s="208"/>
      <c r="B89" s="40">
        <v>1958</v>
      </c>
      <c r="C89" s="41">
        <v>43454</v>
      </c>
      <c r="D89" s="42" t="s">
        <v>364</v>
      </c>
      <c r="E89" s="42" t="s">
        <v>496</v>
      </c>
      <c r="F89" s="40" t="s">
        <v>151</v>
      </c>
      <c r="G89" s="43" t="s">
        <v>152</v>
      </c>
      <c r="H89" s="400">
        <v>5233</v>
      </c>
      <c r="I89" s="401" t="s">
        <v>266</v>
      </c>
      <c r="J89" s="401" t="s">
        <v>550</v>
      </c>
      <c r="K89" s="400" t="s">
        <v>191</v>
      </c>
      <c r="L89" s="400" t="s">
        <v>182</v>
      </c>
      <c r="M89" s="400" t="s">
        <v>267</v>
      </c>
      <c r="N89" s="363" t="s">
        <v>184</v>
      </c>
      <c r="O89" s="363" t="s">
        <v>185</v>
      </c>
      <c r="P89" s="363" t="s">
        <v>186</v>
      </c>
      <c r="Q89" s="363" t="s">
        <v>187</v>
      </c>
      <c r="R89" s="363" t="s">
        <v>188</v>
      </c>
      <c r="S89" s="400">
        <v>40</v>
      </c>
      <c r="T89" s="402">
        <v>45082</v>
      </c>
      <c r="U89" s="385" t="s">
        <v>4</v>
      </c>
      <c r="V89" s="388">
        <f t="shared" si="46"/>
        <v>5</v>
      </c>
      <c r="W89" s="349" t="s">
        <v>38</v>
      </c>
      <c r="X89" s="396">
        <f t="shared" si="47"/>
        <v>10</v>
      </c>
      <c r="Y89" s="397" t="s">
        <v>39</v>
      </c>
      <c r="Z89" s="396">
        <f>IF(Y89=Desplegables!$C$13,5,0)</f>
        <v>5</v>
      </c>
      <c r="AA89" s="397" t="s">
        <v>40</v>
      </c>
      <c r="AB89" s="396">
        <f>IF(AA89=Desplegables!$C$15,10,0)</f>
        <v>10</v>
      </c>
      <c r="AC89" s="397" t="s">
        <v>37</v>
      </c>
      <c r="AD89" s="389">
        <f>+IF(AC89=Desplegables!$C$17,Desplegables!$D$17,IF(AC89=Desplegables!$C$18,Desplegables!$D$18,IF(AC89=Desplegables!$C$19,Desplegables!$D$19,0)))</f>
        <v>25</v>
      </c>
      <c r="AE89" s="390" t="s">
        <v>63</v>
      </c>
      <c r="AF89" s="389">
        <f>+IF(AE89=Desplegables!$C$21,Desplegables!$D$21,IF(AE89=Desplegables!$C$22,Desplegables!$D$22,IF(AE89=Desplegables!$C$23,Desplegables!$D$23,0)))</f>
        <v>15</v>
      </c>
      <c r="AG89" s="390" t="s">
        <v>55</v>
      </c>
      <c r="AH89" s="389">
        <f>IF(AG89=Desplegables!$C$26,2.5,IF(AG89=Desplegables!$C$25,5,0))</f>
        <v>5</v>
      </c>
      <c r="AI89" s="390" t="s">
        <v>58</v>
      </c>
      <c r="AJ89" s="389">
        <f>IF(AI89=Desplegables!$C$29,5,IF(AI89=Desplegables!$C$28,10,0))</f>
        <v>10</v>
      </c>
      <c r="AK89" s="390" t="s">
        <v>4</v>
      </c>
      <c r="AL89" s="389">
        <f t="shared" si="48"/>
        <v>5</v>
      </c>
      <c r="AM89" s="391">
        <f t="shared" si="49"/>
        <v>90</v>
      </c>
      <c r="AN89" s="388" t="str">
        <f t="shared" si="50"/>
        <v>FUERTE</v>
      </c>
      <c r="AO89" s="390" t="s">
        <v>4</v>
      </c>
      <c r="AP89" s="388" t="s">
        <v>769</v>
      </c>
      <c r="AQ89" s="349" t="s">
        <v>42</v>
      </c>
      <c r="AR89" s="363" t="str">
        <f>IF(AQ89=Desplegables!$G$9,"FUERTE",IF(AQ89=Desplegables!$G$10,"MODERADO","DEBIL"))</f>
        <v>FUERTE</v>
      </c>
      <c r="AS89" s="349" t="s">
        <v>10</v>
      </c>
      <c r="AT89" s="363" t="str">
        <f t="shared" si="51"/>
        <v>FUERTE</v>
      </c>
      <c r="AU89" s="363" t="s">
        <v>771</v>
      </c>
      <c r="AV89" s="388" t="str">
        <f t="shared" si="52"/>
        <v>FUERTE</v>
      </c>
      <c r="AW89" s="388">
        <f t="shared" si="53"/>
        <v>10</v>
      </c>
      <c r="AX89" s="385" t="str">
        <f t="shared" si="54"/>
        <v>FUERTE</v>
      </c>
      <c r="AY89" s="388">
        <f t="shared" si="55"/>
        <v>10</v>
      </c>
      <c r="AZ89" s="388">
        <f t="shared" si="56"/>
        <v>100</v>
      </c>
      <c r="BA89" s="388" t="str">
        <f t="shared" si="57"/>
        <v>FUERTE</v>
      </c>
      <c r="BB89" s="306">
        <f t="shared" si="62"/>
        <v>100</v>
      </c>
      <c r="BC89" s="306"/>
      <c r="BD89" s="452"/>
    </row>
    <row r="90" spans="1:56" ht="58.5" customHeight="1" x14ac:dyDescent="0.45">
      <c r="A90" s="208"/>
      <c r="B90" s="40">
        <v>1958</v>
      </c>
      <c r="C90" s="41">
        <v>43454</v>
      </c>
      <c r="D90" s="42" t="s">
        <v>364</v>
      </c>
      <c r="E90" s="42" t="s">
        <v>496</v>
      </c>
      <c r="F90" s="40" t="s">
        <v>151</v>
      </c>
      <c r="G90" s="43" t="s">
        <v>152</v>
      </c>
      <c r="H90" s="400">
        <v>6228</v>
      </c>
      <c r="I90" s="401" t="s">
        <v>551</v>
      </c>
      <c r="J90" s="401" t="s">
        <v>552</v>
      </c>
      <c r="K90" s="400" t="s">
        <v>225</v>
      </c>
      <c r="L90" s="400" t="s">
        <v>182</v>
      </c>
      <c r="M90" s="400" t="s">
        <v>267</v>
      </c>
      <c r="N90" s="363" t="s">
        <v>184</v>
      </c>
      <c r="O90" s="363" t="s">
        <v>185</v>
      </c>
      <c r="P90" s="363" t="s">
        <v>186</v>
      </c>
      <c r="Q90" s="363" t="s">
        <v>187</v>
      </c>
      <c r="R90" s="363" t="s">
        <v>188</v>
      </c>
      <c r="S90" s="400">
        <v>40</v>
      </c>
      <c r="T90" s="402">
        <v>45082</v>
      </c>
      <c r="U90" s="385" t="s">
        <v>4</v>
      </c>
      <c r="V90" s="388">
        <f t="shared" si="46"/>
        <v>5</v>
      </c>
      <c r="W90" s="349" t="s">
        <v>38</v>
      </c>
      <c r="X90" s="396">
        <f t="shared" si="47"/>
        <v>10</v>
      </c>
      <c r="Y90" s="397" t="s">
        <v>39</v>
      </c>
      <c r="Z90" s="396">
        <f>IF(Y90=Desplegables!$C$13,5,0)</f>
        <v>5</v>
      </c>
      <c r="AA90" s="397" t="s">
        <v>40</v>
      </c>
      <c r="AB90" s="396">
        <f>IF(AA90=Desplegables!$C$15,10,0)</f>
        <v>10</v>
      </c>
      <c r="AC90" s="397" t="s">
        <v>37</v>
      </c>
      <c r="AD90" s="389">
        <f>+IF(AC90=Desplegables!$C$17,Desplegables!$D$17,IF(AC90=Desplegables!$C$18,Desplegables!$D$18,IF(AC90=Desplegables!$C$19,Desplegables!$D$19,0)))</f>
        <v>25</v>
      </c>
      <c r="AE90" s="390" t="s">
        <v>63</v>
      </c>
      <c r="AF90" s="389">
        <f>+IF(AE90=Desplegables!$C$21,Desplegables!$D$21,IF(AE90=Desplegables!$C$22,Desplegables!$D$22,IF(AE90=Desplegables!$C$23,Desplegables!$D$23,0)))</f>
        <v>15</v>
      </c>
      <c r="AG90" s="390" t="s">
        <v>55</v>
      </c>
      <c r="AH90" s="389">
        <f>IF(AG90=Desplegables!$C$26,2.5,IF(AG90=Desplegables!$C$25,5,0))</f>
        <v>5</v>
      </c>
      <c r="AI90" s="390" t="s">
        <v>58</v>
      </c>
      <c r="AJ90" s="389">
        <f>IF(AI90=Desplegables!$C$29,5,IF(AI90=Desplegables!$C$28,10,0))</f>
        <v>10</v>
      </c>
      <c r="AK90" s="390" t="s">
        <v>4</v>
      </c>
      <c r="AL90" s="389">
        <f t="shared" si="48"/>
        <v>5</v>
      </c>
      <c r="AM90" s="391">
        <f t="shared" si="49"/>
        <v>90</v>
      </c>
      <c r="AN90" s="388" t="str">
        <f t="shared" si="50"/>
        <v>FUERTE</v>
      </c>
      <c r="AO90" s="390" t="s">
        <v>4</v>
      </c>
      <c r="AP90" s="388" t="s">
        <v>774</v>
      </c>
      <c r="AQ90" s="349" t="s">
        <v>42</v>
      </c>
      <c r="AR90" s="363" t="str">
        <f>IF(AQ90=Desplegables!$G$9,"FUERTE",IF(AQ90=Desplegables!$G$10,"MODERADO","DEBIL"))</f>
        <v>FUERTE</v>
      </c>
      <c r="AS90" s="349" t="s">
        <v>10</v>
      </c>
      <c r="AT90" s="363" t="str">
        <f t="shared" si="51"/>
        <v>FUERTE</v>
      </c>
      <c r="AU90" s="363" t="s">
        <v>771</v>
      </c>
      <c r="AV90" s="388" t="str">
        <f t="shared" si="52"/>
        <v>FUERTE</v>
      </c>
      <c r="AW90" s="388">
        <f t="shared" si="53"/>
        <v>10</v>
      </c>
      <c r="AX90" s="385" t="str">
        <f t="shared" si="54"/>
        <v>FUERTE</v>
      </c>
      <c r="AY90" s="388">
        <f t="shared" si="55"/>
        <v>10</v>
      </c>
      <c r="AZ90" s="388">
        <f t="shared" si="56"/>
        <v>100</v>
      </c>
      <c r="BA90" s="388" t="str">
        <f t="shared" si="57"/>
        <v>FUERTE</v>
      </c>
      <c r="BB90" s="306">
        <f t="shared" si="62"/>
        <v>100</v>
      </c>
      <c r="BC90" s="306"/>
      <c r="BD90" s="452"/>
    </row>
    <row r="91" spans="1:56" ht="80.25" customHeight="1" x14ac:dyDescent="0.45">
      <c r="B91" s="40">
        <v>1958</v>
      </c>
      <c r="C91" s="41">
        <v>43454</v>
      </c>
      <c r="D91" s="42" t="s">
        <v>364</v>
      </c>
      <c r="E91" s="42" t="s">
        <v>496</v>
      </c>
      <c r="F91" s="40" t="s">
        <v>151</v>
      </c>
      <c r="G91" s="43" t="s">
        <v>152</v>
      </c>
      <c r="H91" s="400">
        <v>6229</v>
      </c>
      <c r="I91" s="401" t="s">
        <v>553</v>
      </c>
      <c r="J91" s="401" t="s">
        <v>554</v>
      </c>
      <c r="K91" s="400" t="s">
        <v>225</v>
      </c>
      <c r="L91" s="400" t="s">
        <v>182</v>
      </c>
      <c r="M91" s="400" t="s">
        <v>267</v>
      </c>
      <c r="N91" s="363" t="s">
        <v>555</v>
      </c>
      <c r="O91" s="363" t="s">
        <v>185</v>
      </c>
      <c r="P91" s="363" t="s">
        <v>186</v>
      </c>
      <c r="Q91" s="363" t="s">
        <v>187</v>
      </c>
      <c r="R91" s="363" t="s">
        <v>188</v>
      </c>
      <c r="S91" s="400">
        <v>25</v>
      </c>
      <c r="T91" s="402">
        <v>45082</v>
      </c>
      <c r="U91" s="385" t="s">
        <v>4</v>
      </c>
      <c r="V91" s="388">
        <f t="shared" si="46"/>
        <v>5</v>
      </c>
      <c r="W91" s="349" t="s">
        <v>38</v>
      </c>
      <c r="X91" s="396">
        <f t="shared" si="47"/>
        <v>10</v>
      </c>
      <c r="Y91" s="397" t="s">
        <v>39</v>
      </c>
      <c r="Z91" s="396">
        <f>IF(Y91=Desplegables!$C$13,5,0)</f>
        <v>5</v>
      </c>
      <c r="AA91" s="397" t="s">
        <v>40</v>
      </c>
      <c r="AB91" s="396">
        <f>IF(AA91=Desplegables!$C$15,10,0)</f>
        <v>10</v>
      </c>
      <c r="AC91" s="397" t="s">
        <v>62</v>
      </c>
      <c r="AD91" s="389">
        <f>+IF(AC91=Desplegables!$C$17,Desplegables!$D$17,IF(AC91=Desplegables!$C$18,Desplegables!$D$18,IF(AC91=Desplegables!$C$19,Desplegables!$D$19,0)))</f>
        <v>10</v>
      </c>
      <c r="AE91" s="390" t="s">
        <v>63</v>
      </c>
      <c r="AF91" s="389">
        <f>+IF(AE91=Desplegables!$C$21,Desplegables!$D$21,IF(AE91=Desplegables!$C$22,Desplegables!$D$22,IF(AE91=Desplegables!$C$23,Desplegables!$D$23,0)))</f>
        <v>15</v>
      </c>
      <c r="AG91" s="390" t="s">
        <v>55</v>
      </c>
      <c r="AH91" s="389">
        <f>IF(AG91=Desplegables!$C$26,2.5,IF(AG91=Desplegables!$C$25,5,0))</f>
        <v>5</v>
      </c>
      <c r="AI91" s="390" t="s">
        <v>58</v>
      </c>
      <c r="AJ91" s="389">
        <f>IF(AI91=Desplegables!$C$29,5,IF(AI91=Desplegables!$C$28,10,0))</f>
        <v>10</v>
      </c>
      <c r="AK91" s="390" t="s">
        <v>4</v>
      </c>
      <c r="AL91" s="389">
        <f t="shared" si="48"/>
        <v>5</v>
      </c>
      <c r="AM91" s="391">
        <f t="shared" si="49"/>
        <v>75</v>
      </c>
      <c r="AN91" s="388" t="str">
        <f t="shared" si="50"/>
        <v>MODERADO</v>
      </c>
      <c r="AO91" s="390" t="s">
        <v>4</v>
      </c>
      <c r="AP91" s="385" t="s">
        <v>775</v>
      </c>
      <c r="AQ91" s="349" t="s">
        <v>42</v>
      </c>
      <c r="AR91" s="363" t="str">
        <f>IF(AQ91=Desplegables!$G$9,"FUERTE",IF(AQ91=Desplegables!$G$10,"MODERADO","DEBIL"))</f>
        <v>FUERTE</v>
      </c>
      <c r="AS91" s="349" t="s">
        <v>10</v>
      </c>
      <c r="AT91" s="363" t="str">
        <f t="shared" si="51"/>
        <v>FUERTE</v>
      </c>
      <c r="AU91" s="363" t="s">
        <v>771</v>
      </c>
      <c r="AV91" s="388" t="str">
        <f t="shared" si="52"/>
        <v>MODERADO</v>
      </c>
      <c r="AW91" s="388">
        <f t="shared" si="53"/>
        <v>5</v>
      </c>
      <c r="AX91" s="385" t="str">
        <f t="shared" si="54"/>
        <v>FUERTE</v>
      </c>
      <c r="AY91" s="388">
        <f t="shared" si="55"/>
        <v>10</v>
      </c>
      <c r="AZ91" s="388">
        <f t="shared" si="56"/>
        <v>50</v>
      </c>
      <c r="BA91" s="388" t="str">
        <f t="shared" si="57"/>
        <v>MODERADO</v>
      </c>
      <c r="BB91" s="306">
        <f t="shared" si="62"/>
        <v>50</v>
      </c>
      <c r="BC91" s="7"/>
      <c r="BD91" s="453"/>
    </row>
    <row r="92" spans="1:56" ht="63.75" customHeight="1" x14ac:dyDescent="0.45">
      <c r="A92" s="208"/>
      <c r="B92" s="25">
        <v>1959</v>
      </c>
      <c r="C92" s="29">
        <v>43132</v>
      </c>
      <c r="D92" s="7" t="s">
        <v>367</v>
      </c>
      <c r="E92" s="7" t="s">
        <v>496</v>
      </c>
      <c r="F92" s="25" t="s">
        <v>177</v>
      </c>
      <c r="G92" s="30" t="s">
        <v>178</v>
      </c>
      <c r="H92" s="400">
        <v>5235</v>
      </c>
      <c r="I92" s="401" t="s">
        <v>556</v>
      </c>
      <c r="J92" s="401" t="s">
        <v>557</v>
      </c>
      <c r="K92" s="400" t="s">
        <v>225</v>
      </c>
      <c r="L92" s="400" t="s">
        <v>182</v>
      </c>
      <c r="M92" s="400" t="s">
        <v>327</v>
      </c>
      <c r="N92" s="363" t="s">
        <v>184</v>
      </c>
      <c r="O92" s="363" t="s">
        <v>185</v>
      </c>
      <c r="P92" s="363" t="s">
        <v>186</v>
      </c>
      <c r="Q92" s="363" t="s">
        <v>187</v>
      </c>
      <c r="R92" s="363" t="s">
        <v>188</v>
      </c>
      <c r="S92" s="400">
        <v>40</v>
      </c>
      <c r="T92" s="402">
        <v>45070</v>
      </c>
      <c r="U92" s="385" t="s">
        <v>4</v>
      </c>
      <c r="V92" s="388">
        <f t="shared" si="46"/>
        <v>5</v>
      </c>
      <c r="W92" s="349" t="s">
        <v>38</v>
      </c>
      <c r="X92" s="396">
        <f t="shared" si="47"/>
        <v>10</v>
      </c>
      <c r="Y92" s="397" t="s">
        <v>39</v>
      </c>
      <c r="Z92" s="396">
        <f>IF(Y92=Desplegables!$C$13,5,0)</f>
        <v>5</v>
      </c>
      <c r="AA92" s="397" t="s">
        <v>40</v>
      </c>
      <c r="AB92" s="396">
        <f>IF(AA92=Desplegables!$C$15,10,0)</f>
        <v>10</v>
      </c>
      <c r="AC92" s="397" t="s">
        <v>37</v>
      </c>
      <c r="AD92" s="389">
        <f>+IF(AC92=Desplegables!$C$17,Desplegables!$D$17,IF(AC92=Desplegables!$C$18,Desplegables!$D$18,IF(AC92=Desplegables!$C$19,Desplegables!$D$19,0)))</f>
        <v>25</v>
      </c>
      <c r="AE92" s="390" t="s">
        <v>63</v>
      </c>
      <c r="AF92" s="389">
        <f>+IF(AE92=Desplegables!$C$21,Desplegables!$D$21,IF(AE92=Desplegables!$C$22,Desplegables!$D$22,IF(AE92=Desplegables!$C$23,Desplegables!$D$23,0)))</f>
        <v>15</v>
      </c>
      <c r="AG92" s="390" t="s">
        <v>55</v>
      </c>
      <c r="AH92" s="389">
        <f>IF(AG92=Desplegables!$C$26,2.5,IF(AG92=Desplegables!$C$25,5,0))</f>
        <v>5</v>
      </c>
      <c r="AI92" s="390" t="s">
        <v>58</v>
      </c>
      <c r="AJ92" s="389">
        <f>IF(AI92=Desplegables!$C$29,5,IF(AI92=Desplegables!$C$28,10,0))</f>
        <v>10</v>
      </c>
      <c r="AK92" s="390" t="s">
        <v>4</v>
      </c>
      <c r="AL92" s="389">
        <f t="shared" si="48"/>
        <v>5</v>
      </c>
      <c r="AM92" s="391">
        <f t="shared" si="49"/>
        <v>90</v>
      </c>
      <c r="AN92" s="388" t="str">
        <f t="shared" si="50"/>
        <v>FUERTE</v>
      </c>
      <c r="AO92" s="390" t="s">
        <v>4</v>
      </c>
      <c r="AP92" s="385" t="s">
        <v>760</v>
      </c>
      <c r="AQ92" s="349" t="s">
        <v>42</v>
      </c>
      <c r="AR92" s="363" t="str">
        <f>IF(AQ92=Desplegables!$G$9,"FUERTE",IF(AQ92=Desplegables!$G$10,"MODERADO","DEBIL"))</f>
        <v>FUERTE</v>
      </c>
      <c r="AS92" s="349" t="s">
        <v>10</v>
      </c>
      <c r="AT92" s="363" t="str">
        <f t="shared" si="51"/>
        <v>FUERTE</v>
      </c>
      <c r="AU92" s="349" t="s">
        <v>759</v>
      </c>
      <c r="AV92" s="388" t="str">
        <f t="shared" si="52"/>
        <v>FUERTE</v>
      </c>
      <c r="AW92" s="388">
        <f t="shared" si="53"/>
        <v>10</v>
      </c>
      <c r="AX92" s="385" t="str">
        <f t="shared" si="54"/>
        <v>FUERTE</v>
      </c>
      <c r="AY92" s="388">
        <f t="shared" si="55"/>
        <v>10</v>
      </c>
      <c r="AZ92" s="388">
        <f t="shared" si="56"/>
        <v>100</v>
      </c>
      <c r="BA92" s="388" t="str">
        <f t="shared" si="57"/>
        <v>FUERTE</v>
      </c>
      <c r="BB92" s="306">
        <f t="shared" si="62"/>
        <v>100</v>
      </c>
      <c r="BC92" s="306">
        <f>AVERAGE(BB92:BB92)</f>
        <v>100</v>
      </c>
      <c r="BD92" s="362" t="str">
        <f t="shared" ref="BD92" si="65">IF(BC92=100,"FUERTE",IF(BC92&gt;=50,"MODERADO","DEBIL"))</f>
        <v>FUERTE</v>
      </c>
    </row>
    <row r="93" spans="1:56" ht="20.25" customHeight="1" x14ac:dyDescent="0.45">
      <c r="A93" s="208"/>
      <c r="B93" s="71">
        <v>1961</v>
      </c>
      <c r="C93" s="72">
        <v>43490</v>
      </c>
      <c r="D93" s="73" t="s">
        <v>370</v>
      </c>
      <c r="E93" s="73" t="s">
        <v>496</v>
      </c>
      <c r="F93" s="71" t="s">
        <v>115</v>
      </c>
      <c r="G93" s="74" t="s">
        <v>116</v>
      </c>
      <c r="H93" s="400">
        <v>5239</v>
      </c>
      <c r="I93" s="401" t="s">
        <v>558</v>
      </c>
      <c r="J93" s="401" t="s">
        <v>559</v>
      </c>
      <c r="K93" s="400" t="s">
        <v>181</v>
      </c>
      <c r="L93" s="400" t="s">
        <v>182</v>
      </c>
      <c r="M93" s="400" t="s">
        <v>194</v>
      </c>
      <c r="N93" s="363" t="s">
        <v>184</v>
      </c>
      <c r="O93" s="363" t="s">
        <v>185</v>
      </c>
      <c r="P93" s="363" t="s">
        <v>186</v>
      </c>
      <c r="Q93" s="363" t="s">
        <v>187</v>
      </c>
      <c r="R93" s="363" t="s">
        <v>188</v>
      </c>
      <c r="S93" s="400">
        <v>40</v>
      </c>
      <c r="T93" s="402">
        <v>45077</v>
      </c>
      <c r="U93" s="385" t="s">
        <v>4</v>
      </c>
      <c r="V93" s="388">
        <f t="shared" si="46"/>
        <v>5</v>
      </c>
      <c r="W93" s="349" t="s">
        <v>38</v>
      </c>
      <c r="X93" s="396">
        <f t="shared" si="47"/>
        <v>10</v>
      </c>
      <c r="Y93" s="397" t="s">
        <v>39</v>
      </c>
      <c r="Z93" s="396">
        <f>IF(Y93=Desplegables!$C$13,5,0)</f>
        <v>5</v>
      </c>
      <c r="AA93" s="397" t="s">
        <v>53</v>
      </c>
      <c r="AB93" s="396">
        <f>IF(AA93=Desplegables!$C$15,10,0)</f>
        <v>0</v>
      </c>
      <c r="AC93" s="397" t="s">
        <v>37</v>
      </c>
      <c r="AD93" s="389">
        <f>+IF(AC93=Desplegables!$C$17,Desplegables!$D$17,IF(AC93=Desplegables!$C$18,Desplegables!$D$18,IF(AC93=Desplegables!$C$19,Desplegables!$D$19,0)))</f>
        <v>25</v>
      </c>
      <c r="AE93" s="390" t="s">
        <v>63</v>
      </c>
      <c r="AF93" s="389">
        <f>+IF(AE93=Desplegables!$C$21,Desplegables!$D$21,IF(AE93=Desplegables!$C$22,Desplegables!$D$22,IF(AE93=Desplegables!$C$23,Desplegables!$D$23,0)))</f>
        <v>15</v>
      </c>
      <c r="AG93" s="390" t="s">
        <v>55</v>
      </c>
      <c r="AH93" s="389">
        <f>IF(AG93=Desplegables!$C$26,2.5,IF(AG93=Desplegables!$C$25,5,0))</f>
        <v>5</v>
      </c>
      <c r="AI93" s="390" t="s">
        <v>58</v>
      </c>
      <c r="AJ93" s="389">
        <f>IF(AI93=Desplegables!$C$29,5,IF(AI93=Desplegables!$C$28,10,0))</f>
        <v>10</v>
      </c>
      <c r="AK93" s="390" t="s">
        <v>4</v>
      </c>
      <c r="AL93" s="389">
        <f t="shared" si="48"/>
        <v>5</v>
      </c>
      <c r="AM93" s="391">
        <f t="shared" si="49"/>
        <v>80</v>
      </c>
      <c r="AN93" s="388" t="str">
        <f t="shared" si="50"/>
        <v>MODERADO</v>
      </c>
      <c r="AO93" s="390" t="s">
        <v>4</v>
      </c>
      <c r="AP93" s="387" t="s">
        <v>814</v>
      </c>
      <c r="AQ93" s="349" t="s">
        <v>50</v>
      </c>
      <c r="AR93" s="363" t="str">
        <f>IF(AQ93=Desplegables!$G$9,"FUERTE",IF(AQ93=Desplegables!$G$10,"MODERADO","DEBIL"))</f>
        <v>MODERADO</v>
      </c>
      <c r="AS93" s="349" t="s">
        <v>10</v>
      </c>
      <c r="AT93" s="363" t="str">
        <f t="shared" si="51"/>
        <v>MODERADO</v>
      </c>
      <c r="AU93" s="349" t="s">
        <v>710</v>
      </c>
      <c r="AV93" s="388" t="str">
        <f t="shared" si="52"/>
        <v>MODERADO</v>
      </c>
      <c r="AW93" s="388">
        <f t="shared" si="53"/>
        <v>5</v>
      </c>
      <c r="AX93" s="385" t="str">
        <f t="shared" si="54"/>
        <v>MODERADO</v>
      </c>
      <c r="AY93" s="388">
        <f t="shared" si="55"/>
        <v>5</v>
      </c>
      <c r="AZ93" s="388">
        <f t="shared" si="56"/>
        <v>25</v>
      </c>
      <c r="BA93" s="388" t="str">
        <f t="shared" si="57"/>
        <v>MODERADO</v>
      </c>
      <c r="BB93" s="306">
        <f t="shared" si="62"/>
        <v>50</v>
      </c>
      <c r="BC93" s="306">
        <f>AVERAGE(BB93:BB95)</f>
        <v>50</v>
      </c>
      <c r="BD93" s="454" t="str">
        <f>IF(BC93=100,"FUERTE",IF(BC93&gt;=50,"MODERADO","DEBIL"))</f>
        <v>MODERADO</v>
      </c>
    </row>
    <row r="94" spans="1:56" ht="26.25" customHeight="1" x14ac:dyDescent="0.45">
      <c r="A94" s="208"/>
      <c r="B94" s="71">
        <v>1961</v>
      </c>
      <c r="C94" s="72">
        <v>43490</v>
      </c>
      <c r="D94" s="73" t="s">
        <v>370</v>
      </c>
      <c r="E94" s="73" t="s">
        <v>496</v>
      </c>
      <c r="F94" s="71" t="s">
        <v>115</v>
      </c>
      <c r="G94" s="74" t="s">
        <v>116</v>
      </c>
      <c r="H94" s="400">
        <v>5241</v>
      </c>
      <c r="I94" s="401" t="s">
        <v>560</v>
      </c>
      <c r="J94" s="401" t="s">
        <v>561</v>
      </c>
      <c r="K94" s="400" t="s">
        <v>204</v>
      </c>
      <c r="L94" s="400" t="s">
        <v>201</v>
      </c>
      <c r="M94" s="400" t="s">
        <v>194</v>
      </c>
      <c r="N94" s="363" t="s">
        <v>184</v>
      </c>
      <c r="O94" s="363" t="s">
        <v>185</v>
      </c>
      <c r="P94" s="363" t="s">
        <v>186</v>
      </c>
      <c r="Q94" s="363" t="s">
        <v>187</v>
      </c>
      <c r="R94" s="363" t="s">
        <v>188</v>
      </c>
      <c r="S94" s="400">
        <v>40</v>
      </c>
      <c r="T94" s="402">
        <v>45077</v>
      </c>
      <c r="U94" s="385" t="s">
        <v>4</v>
      </c>
      <c r="V94" s="388">
        <f t="shared" si="46"/>
        <v>5</v>
      </c>
      <c r="W94" s="349" t="s">
        <v>38</v>
      </c>
      <c r="X94" s="396">
        <f t="shared" si="47"/>
        <v>10</v>
      </c>
      <c r="Y94" s="397" t="s">
        <v>39</v>
      </c>
      <c r="Z94" s="396">
        <f>IF(Y94=Desplegables!$C$13,5,0)</f>
        <v>5</v>
      </c>
      <c r="AA94" s="397" t="s">
        <v>40</v>
      </c>
      <c r="AB94" s="396">
        <f>IF(AA94=Desplegables!$C$15,10,0)</f>
        <v>10</v>
      </c>
      <c r="AC94" s="397" t="s">
        <v>37</v>
      </c>
      <c r="AD94" s="389">
        <f>+IF(AC94=Desplegables!$C$17,Desplegables!$D$17,IF(AC94=Desplegables!$C$18,Desplegables!$D$18,IF(AC94=Desplegables!$C$19,Desplegables!$D$19,0)))</f>
        <v>25</v>
      </c>
      <c r="AE94" s="390" t="s">
        <v>63</v>
      </c>
      <c r="AF94" s="389">
        <f>+IF(AE94=Desplegables!$C$21,Desplegables!$D$21,IF(AE94=Desplegables!$C$22,Desplegables!$D$22,IF(AE94=Desplegables!$C$23,Desplegables!$D$23,0)))</f>
        <v>15</v>
      </c>
      <c r="AG94" s="390" t="s">
        <v>57</v>
      </c>
      <c r="AH94" s="389">
        <f>IF(AG94=Desplegables!$C$26,2.5,IF(AG94=Desplegables!$C$25,5,0))</f>
        <v>0</v>
      </c>
      <c r="AI94" s="390" t="s">
        <v>41</v>
      </c>
      <c r="AJ94" s="389">
        <f>IF(AI94=Desplegables!$C$29,5,IF(AI94=Desplegables!$C$28,10,0))</f>
        <v>5</v>
      </c>
      <c r="AK94" s="390" t="s">
        <v>4</v>
      </c>
      <c r="AL94" s="389">
        <f t="shared" si="48"/>
        <v>5</v>
      </c>
      <c r="AM94" s="391">
        <f t="shared" si="49"/>
        <v>80</v>
      </c>
      <c r="AN94" s="388" t="str">
        <f t="shared" si="50"/>
        <v>MODERADO</v>
      </c>
      <c r="AO94" s="390" t="s">
        <v>4</v>
      </c>
      <c r="AP94" s="387" t="s">
        <v>813</v>
      </c>
      <c r="AQ94" s="349" t="s">
        <v>50</v>
      </c>
      <c r="AR94" s="363" t="str">
        <f>IF(AQ94=Desplegables!$G$9,"FUERTE",IF(AQ94=Desplegables!$G$10,"MODERADO","DEBIL"))</f>
        <v>MODERADO</v>
      </c>
      <c r="AS94" s="349" t="s">
        <v>10</v>
      </c>
      <c r="AT94" s="363" t="str">
        <f t="shared" si="51"/>
        <v>MODERADO</v>
      </c>
      <c r="AU94" s="349" t="s">
        <v>711</v>
      </c>
      <c r="AV94" s="388" t="str">
        <f t="shared" si="52"/>
        <v>MODERADO</v>
      </c>
      <c r="AW94" s="388">
        <f t="shared" si="53"/>
        <v>5</v>
      </c>
      <c r="AX94" s="385" t="str">
        <f t="shared" si="54"/>
        <v>MODERADO</v>
      </c>
      <c r="AY94" s="388">
        <f t="shared" si="55"/>
        <v>5</v>
      </c>
      <c r="AZ94" s="388">
        <f t="shared" si="56"/>
        <v>25</v>
      </c>
      <c r="BA94" s="388" t="str">
        <f t="shared" si="57"/>
        <v>MODERADO</v>
      </c>
      <c r="BB94" s="306">
        <f t="shared" si="62"/>
        <v>50</v>
      </c>
      <c r="BC94" s="306"/>
      <c r="BD94" s="455"/>
    </row>
    <row r="95" spans="1:56" ht="34.5" customHeight="1" x14ac:dyDescent="0.45">
      <c r="A95" s="208"/>
      <c r="B95" s="71">
        <v>1961</v>
      </c>
      <c r="C95" s="72">
        <v>43490</v>
      </c>
      <c r="D95" s="73" t="s">
        <v>370</v>
      </c>
      <c r="E95" s="73" t="s">
        <v>496</v>
      </c>
      <c r="F95" s="71" t="s">
        <v>115</v>
      </c>
      <c r="G95" s="74" t="s">
        <v>116</v>
      </c>
      <c r="H95" s="400">
        <v>5242</v>
      </c>
      <c r="I95" s="401" t="s">
        <v>562</v>
      </c>
      <c r="J95" s="401" t="s">
        <v>563</v>
      </c>
      <c r="K95" s="400" t="s">
        <v>191</v>
      </c>
      <c r="L95" s="400" t="s">
        <v>182</v>
      </c>
      <c r="M95" s="400" t="s">
        <v>205</v>
      </c>
      <c r="N95" s="363" t="s">
        <v>184</v>
      </c>
      <c r="O95" s="363" t="s">
        <v>185</v>
      </c>
      <c r="P95" s="363" t="s">
        <v>186</v>
      </c>
      <c r="Q95" s="363" t="s">
        <v>187</v>
      </c>
      <c r="R95" s="363" t="s">
        <v>188</v>
      </c>
      <c r="S95" s="400">
        <v>40</v>
      </c>
      <c r="T95" s="402">
        <v>45077</v>
      </c>
      <c r="U95" s="385" t="s">
        <v>4</v>
      </c>
      <c r="V95" s="388">
        <f t="shared" si="46"/>
        <v>5</v>
      </c>
      <c r="W95" s="349" t="s">
        <v>38</v>
      </c>
      <c r="X95" s="396">
        <f t="shared" si="47"/>
        <v>10</v>
      </c>
      <c r="Y95" s="397" t="s">
        <v>39</v>
      </c>
      <c r="Z95" s="396">
        <f>IF(Y95=Desplegables!$C$13,5,0)</f>
        <v>5</v>
      </c>
      <c r="AA95" s="397" t="s">
        <v>40</v>
      </c>
      <c r="AB95" s="396">
        <f>IF(AA95=Desplegables!$C$15,10,0)</f>
        <v>10</v>
      </c>
      <c r="AC95" s="397" t="s">
        <v>37</v>
      </c>
      <c r="AD95" s="389">
        <f>+IF(AC95=Desplegables!$C$17,Desplegables!$D$17,IF(AC95=Desplegables!$C$18,Desplegables!$D$18,IF(AC95=Desplegables!$C$19,Desplegables!$D$19,0)))</f>
        <v>25</v>
      </c>
      <c r="AE95" s="390" t="s">
        <v>63</v>
      </c>
      <c r="AF95" s="389">
        <f>+IF(AE95=Desplegables!$C$21,Desplegables!$D$21,IF(AE95=Desplegables!$C$22,Desplegables!$D$22,IF(AE95=Desplegables!$C$23,Desplegables!$D$23,0)))</f>
        <v>15</v>
      </c>
      <c r="AG95" s="390" t="s">
        <v>55</v>
      </c>
      <c r="AH95" s="389">
        <f>IF(AG95=Desplegables!$C$26,2.5,IF(AG95=Desplegables!$C$25,5,0))</f>
        <v>5</v>
      </c>
      <c r="AI95" s="390" t="s">
        <v>58</v>
      </c>
      <c r="AJ95" s="389">
        <f>IF(AI95=Desplegables!$C$29,5,IF(AI95=Desplegables!$C$28,10,0))</f>
        <v>10</v>
      </c>
      <c r="AK95" s="390" t="s">
        <v>4</v>
      </c>
      <c r="AL95" s="389">
        <f t="shared" si="48"/>
        <v>5</v>
      </c>
      <c r="AM95" s="391">
        <f t="shared" si="49"/>
        <v>90</v>
      </c>
      <c r="AN95" s="388" t="str">
        <f t="shared" si="50"/>
        <v>FUERTE</v>
      </c>
      <c r="AO95" s="390" t="s">
        <v>4</v>
      </c>
      <c r="AP95" s="387" t="s">
        <v>815</v>
      </c>
      <c r="AQ95" s="349" t="s">
        <v>50</v>
      </c>
      <c r="AR95" s="363" t="str">
        <f>IF(AQ95=Desplegables!$G$9,"FUERTE",IF(AQ95=Desplegables!$G$10,"MODERADO","DEBIL"))</f>
        <v>MODERADO</v>
      </c>
      <c r="AS95" s="349" t="s">
        <v>10</v>
      </c>
      <c r="AT95" s="363" t="str">
        <f t="shared" si="51"/>
        <v>MODERADO</v>
      </c>
      <c r="AU95" s="349" t="s">
        <v>712</v>
      </c>
      <c r="AV95" s="388" t="str">
        <f t="shared" si="52"/>
        <v>FUERTE</v>
      </c>
      <c r="AW95" s="388">
        <f t="shared" si="53"/>
        <v>10</v>
      </c>
      <c r="AX95" s="385" t="str">
        <f t="shared" si="54"/>
        <v>MODERADO</v>
      </c>
      <c r="AY95" s="388">
        <f t="shared" si="55"/>
        <v>5</v>
      </c>
      <c r="AZ95" s="388">
        <f t="shared" si="56"/>
        <v>50</v>
      </c>
      <c r="BA95" s="388" t="str">
        <f t="shared" si="57"/>
        <v>MODERADO</v>
      </c>
      <c r="BB95" s="306">
        <f t="shared" si="62"/>
        <v>50</v>
      </c>
      <c r="BC95" s="306"/>
      <c r="BD95" s="456"/>
    </row>
    <row r="96" spans="1:56" ht="63.75" customHeight="1" x14ac:dyDescent="0.45">
      <c r="A96" s="208"/>
      <c r="B96" s="63">
        <v>1991</v>
      </c>
      <c r="C96" s="64">
        <v>44777</v>
      </c>
      <c r="D96" s="65" t="s">
        <v>373</v>
      </c>
      <c r="E96" s="65" t="s">
        <v>496</v>
      </c>
      <c r="F96" s="63" t="s">
        <v>162</v>
      </c>
      <c r="G96" s="66" t="s">
        <v>163</v>
      </c>
      <c r="H96" s="400">
        <v>5291</v>
      </c>
      <c r="I96" s="401" t="s">
        <v>564</v>
      </c>
      <c r="J96" s="401" t="s">
        <v>565</v>
      </c>
      <c r="K96" s="400" t="s">
        <v>225</v>
      </c>
      <c r="L96" s="400" t="s">
        <v>566</v>
      </c>
      <c r="M96" s="400" t="s">
        <v>567</v>
      </c>
      <c r="N96" s="363" t="s">
        <v>184</v>
      </c>
      <c r="O96" s="363" t="s">
        <v>185</v>
      </c>
      <c r="P96" s="363" t="s">
        <v>186</v>
      </c>
      <c r="Q96" s="363" t="s">
        <v>187</v>
      </c>
      <c r="R96" s="363" t="s">
        <v>188</v>
      </c>
      <c r="S96" s="400">
        <v>40</v>
      </c>
      <c r="T96" s="402">
        <v>45077</v>
      </c>
      <c r="U96" s="385" t="s">
        <v>4</v>
      </c>
      <c r="V96" s="388">
        <f t="shared" si="46"/>
        <v>5</v>
      </c>
      <c r="W96" s="349" t="s">
        <v>38</v>
      </c>
      <c r="X96" s="396">
        <f t="shared" si="47"/>
        <v>10</v>
      </c>
      <c r="Y96" s="397" t="s">
        <v>39</v>
      </c>
      <c r="Z96" s="396">
        <f>IF(Y96=Desplegables!$C$13,5,0)</f>
        <v>5</v>
      </c>
      <c r="AA96" s="397" t="s">
        <v>40</v>
      </c>
      <c r="AB96" s="396">
        <f>IF(AA96=Desplegables!$C$15,10,0)</f>
        <v>10</v>
      </c>
      <c r="AC96" s="397" t="s">
        <v>37</v>
      </c>
      <c r="AD96" s="389">
        <f>+IF(AC96=Desplegables!$C$17,Desplegables!$D$17,IF(AC96=Desplegables!$C$18,Desplegables!$D$18,IF(AC96=Desplegables!$C$19,Desplegables!$D$19,0)))</f>
        <v>25</v>
      </c>
      <c r="AE96" s="390" t="s">
        <v>63</v>
      </c>
      <c r="AF96" s="389">
        <f>+IF(AE96=Desplegables!$C$21,Desplegables!$D$21,IF(AE96=Desplegables!$C$22,Desplegables!$D$22,IF(AE96=Desplegables!$C$23,Desplegables!$D$23,0)))</f>
        <v>15</v>
      </c>
      <c r="AG96" s="390" t="s">
        <v>55</v>
      </c>
      <c r="AH96" s="389">
        <f>IF(AG96=Desplegables!$C$26,2.5,IF(AG96=Desplegables!$C$25,5,0))</f>
        <v>5</v>
      </c>
      <c r="AI96" s="390" t="s">
        <v>58</v>
      </c>
      <c r="AJ96" s="389">
        <f>IF(AI96=Desplegables!$C$29,5,IF(AI96=Desplegables!$C$28,10,0))</f>
        <v>10</v>
      </c>
      <c r="AK96" s="390" t="s">
        <v>4</v>
      </c>
      <c r="AL96" s="389">
        <f t="shared" si="48"/>
        <v>5</v>
      </c>
      <c r="AM96" s="391">
        <f t="shared" si="49"/>
        <v>90</v>
      </c>
      <c r="AN96" s="388" t="str">
        <f t="shared" si="50"/>
        <v>FUERTE</v>
      </c>
      <c r="AO96" s="390" t="s">
        <v>4</v>
      </c>
      <c r="AP96" s="385" t="s">
        <v>816</v>
      </c>
      <c r="AQ96" s="349" t="s">
        <v>42</v>
      </c>
      <c r="AR96" s="363" t="str">
        <f>IF(AQ96=Desplegables!$G$9,"FUERTE",IF(AQ96=Desplegables!$G$10,"MODERADO","DEBIL"))</f>
        <v>FUERTE</v>
      </c>
      <c r="AS96" s="349" t="s">
        <v>10</v>
      </c>
      <c r="AT96" s="363" t="str">
        <f t="shared" si="51"/>
        <v>FUERTE</v>
      </c>
      <c r="AU96" s="349" t="s">
        <v>754</v>
      </c>
      <c r="AV96" s="388" t="str">
        <f t="shared" si="52"/>
        <v>FUERTE</v>
      </c>
      <c r="AW96" s="388">
        <f t="shared" si="53"/>
        <v>10</v>
      </c>
      <c r="AX96" s="385" t="str">
        <f t="shared" si="54"/>
        <v>FUERTE</v>
      </c>
      <c r="AY96" s="388">
        <f t="shared" si="55"/>
        <v>10</v>
      </c>
      <c r="AZ96" s="388">
        <f t="shared" si="56"/>
        <v>100</v>
      </c>
      <c r="BA96" s="388" t="str">
        <f t="shared" si="57"/>
        <v>FUERTE</v>
      </c>
      <c r="BB96" s="306">
        <f t="shared" si="62"/>
        <v>100</v>
      </c>
      <c r="BC96" s="306">
        <f>AVERAGE(BB96:BB96)</f>
        <v>100</v>
      </c>
      <c r="BD96" s="362" t="str">
        <f t="shared" ref="BD96:BD98" si="66">IF(BC96=100,"FUERTE",IF(BC96&gt;=50,"MODERADO","DEBIL"))</f>
        <v>FUERTE</v>
      </c>
    </row>
    <row r="97" spans="1:56" ht="45.75" customHeight="1" x14ac:dyDescent="0.45">
      <c r="A97" s="208"/>
      <c r="B97" s="25">
        <v>1994</v>
      </c>
      <c r="C97" s="29">
        <v>44866</v>
      </c>
      <c r="D97" s="7" t="s">
        <v>376</v>
      </c>
      <c r="E97" s="7" t="s">
        <v>389</v>
      </c>
      <c r="F97" s="25" t="s">
        <v>125</v>
      </c>
      <c r="G97" s="30" t="s">
        <v>126</v>
      </c>
      <c r="H97" s="400">
        <v>5295</v>
      </c>
      <c r="I97" s="401" t="s">
        <v>568</v>
      </c>
      <c r="J97" s="401" t="s">
        <v>569</v>
      </c>
      <c r="K97" s="400" t="s">
        <v>225</v>
      </c>
      <c r="L97" s="400" t="s">
        <v>182</v>
      </c>
      <c r="M97" s="400" t="s">
        <v>515</v>
      </c>
      <c r="N97" s="363" t="s">
        <v>184</v>
      </c>
      <c r="O97" s="363" t="s">
        <v>185</v>
      </c>
      <c r="P97" s="363" t="s">
        <v>186</v>
      </c>
      <c r="Q97" s="363" t="s">
        <v>187</v>
      </c>
      <c r="R97" s="363" t="s">
        <v>188</v>
      </c>
      <c r="S97" s="400">
        <v>40</v>
      </c>
      <c r="T97" s="402">
        <v>45077</v>
      </c>
      <c r="U97" s="385" t="s">
        <v>4</v>
      </c>
      <c r="V97" s="388">
        <f t="shared" si="46"/>
        <v>5</v>
      </c>
      <c r="W97" s="349" t="s">
        <v>38</v>
      </c>
      <c r="X97" s="396">
        <f t="shared" si="47"/>
        <v>10</v>
      </c>
      <c r="Y97" s="397" t="s">
        <v>39</v>
      </c>
      <c r="Z97" s="396">
        <f>IF(Y97=Desplegables!$C$13,5,0)</f>
        <v>5</v>
      </c>
      <c r="AA97" s="397" t="s">
        <v>53</v>
      </c>
      <c r="AB97" s="396">
        <f>IF(AA97=Desplegables!$C$15,10,0)</f>
        <v>0</v>
      </c>
      <c r="AC97" s="397" t="s">
        <v>37</v>
      </c>
      <c r="AD97" s="389">
        <f>+IF(AC97=Desplegables!$C$17,Desplegables!$D$17,IF(AC97=Desplegables!$C$18,Desplegables!$D$18,IF(AC97=Desplegables!$C$19,Desplegables!$D$19,0)))</f>
        <v>25</v>
      </c>
      <c r="AE97" s="390" t="s">
        <v>63</v>
      </c>
      <c r="AF97" s="389">
        <f>+IF(AE97=Desplegables!$C$21,Desplegables!$D$21,IF(AE97=Desplegables!$C$22,Desplegables!$D$22,IF(AE97=Desplegables!$C$23,Desplegables!$D$23,0)))</f>
        <v>15</v>
      </c>
      <c r="AG97" s="390" t="s">
        <v>56</v>
      </c>
      <c r="AH97" s="389">
        <f>IF(AG97=Desplegables!$C$26,2.5,IF(AG97=Desplegables!$C$25,5,0))</f>
        <v>2.5</v>
      </c>
      <c r="AI97" s="390" t="s">
        <v>58</v>
      </c>
      <c r="AJ97" s="389">
        <f>IF(AI97=Desplegables!$C$29,5,IF(AI97=Desplegables!$C$28,10,0))</f>
        <v>10</v>
      </c>
      <c r="AK97" s="390" t="s">
        <v>10</v>
      </c>
      <c r="AL97" s="389">
        <f t="shared" si="48"/>
        <v>0</v>
      </c>
      <c r="AM97" s="391">
        <f t="shared" si="49"/>
        <v>72.5</v>
      </c>
      <c r="AN97" s="388" t="str">
        <f t="shared" si="50"/>
        <v>DEBIL</v>
      </c>
      <c r="AO97" s="390" t="s">
        <v>10</v>
      </c>
      <c r="AP97" s="385" t="s">
        <v>817</v>
      </c>
      <c r="AQ97" s="349" t="s">
        <v>42</v>
      </c>
      <c r="AR97" s="363" t="str">
        <f>IF(AQ97=Desplegables!$G$9,"FUERTE",IF(AQ97=Desplegables!$G$10,"MODERADO","DEBIL"))</f>
        <v>FUERTE</v>
      </c>
      <c r="AS97" s="349" t="s">
        <v>10</v>
      </c>
      <c r="AT97" s="363" t="str">
        <f t="shared" si="51"/>
        <v>FUERTE</v>
      </c>
      <c r="AU97" s="349" t="s">
        <v>736</v>
      </c>
      <c r="AV97" s="388" t="str">
        <f t="shared" si="52"/>
        <v>DEBIL</v>
      </c>
      <c r="AW97" s="388">
        <f t="shared" si="53"/>
        <v>1</v>
      </c>
      <c r="AX97" s="385" t="str">
        <f t="shared" si="54"/>
        <v>FUERTE</v>
      </c>
      <c r="AY97" s="388">
        <f t="shared" si="55"/>
        <v>10</v>
      </c>
      <c r="AZ97" s="388">
        <f t="shared" si="56"/>
        <v>10</v>
      </c>
      <c r="BA97" s="388" t="str">
        <f>IF(AZ97=100,"FUERTE",IF(AZ97=25,"MODERADO","DEBIL"))</f>
        <v>DEBIL</v>
      </c>
      <c r="BB97" s="306">
        <f t="shared" si="62"/>
        <v>0</v>
      </c>
      <c r="BC97" s="306">
        <f>AVERAGE(BB97:BB97)</f>
        <v>0</v>
      </c>
      <c r="BD97" s="362" t="str">
        <f t="shared" si="66"/>
        <v>DEBIL</v>
      </c>
    </row>
    <row r="98" spans="1:56" ht="43.5" customHeight="1" x14ac:dyDescent="0.45">
      <c r="A98" s="208"/>
      <c r="B98" s="67">
        <v>1996</v>
      </c>
      <c r="C98" s="68">
        <v>45016</v>
      </c>
      <c r="D98" s="69" t="s">
        <v>379</v>
      </c>
      <c r="E98" s="69" t="s">
        <v>496</v>
      </c>
      <c r="F98" s="67" t="s">
        <v>136</v>
      </c>
      <c r="G98" s="70" t="s">
        <v>156</v>
      </c>
      <c r="H98" s="400">
        <v>5297</v>
      </c>
      <c r="I98" s="401" t="s">
        <v>570</v>
      </c>
      <c r="J98" s="401" t="s">
        <v>571</v>
      </c>
      <c r="K98" s="400" t="s">
        <v>225</v>
      </c>
      <c r="L98" s="400" t="s">
        <v>226</v>
      </c>
      <c r="M98" s="400" t="s">
        <v>272</v>
      </c>
      <c r="N98" s="363" t="s">
        <v>184</v>
      </c>
      <c r="O98" s="363" t="s">
        <v>185</v>
      </c>
      <c r="P98" s="363" t="s">
        <v>186</v>
      </c>
      <c r="Q98" s="363" t="s">
        <v>187</v>
      </c>
      <c r="R98" s="363" t="s">
        <v>188</v>
      </c>
      <c r="S98" s="400">
        <v>40</v>
      </c>
      <c r="T98" s="402">
        <v>45077</v>
      </c>
      <c r="U98" s="385" t="s">
        <v>4</v>
      </c>
      <c r="V98" s="388">
        <f t="shared" si="46"/>
        <v>5</v>
      </c>
      <c r="W98" s="349" t="s">
        <v>38</v>
      </c>
      <c r="X98" s="396">
        <f t="shared" si="47"/>
        <v>10</v>
      </c>
      <c r="Y98" s="397" t="s">
        <v>39</v>
      </c>
      <c r="Z98" s="396">
        <f>IF(Y98=Desplegables!$C$13,5,0)</f>
        <v>5</v>
      </c>
      <c r="AA98" s="397" t="s">
        <v>53</v>
      </c>
      <c r="AB98" s="396">
        <f>IF(AA98=Desplegables!$C$15,10,0)</f>
        <v>0</v>
      </c>
      <c r="AC98" s="397" t="s">
        <v>37</v>
      </c>
      <c r="AD98" s="389">
        <f>+IF(AC98=Desplegables!$C$17,Desplegables!$D$17,IF(AC98=Desplegables!$C$18,Desplegables!$D$18,IF(AC98=Desplegables!$C$19,Desplegables!$D$19,0)))</f>
        <v>25</v>
      </c>
      <c r="AE98" s="390" t="s">
        <v>63</v>
      </c>
      <c r="AF98" s="389">
        <f>+IF(AE98=Desplegables!$C$21,Desplegables!$D$21,IF(AE98=Desplegables!$C$22,Desplegables!$D$22,IF(AE98=Desplegables!$C$23,Desplegables!$D$23,0)))</f>
        <v>15</v>
      </c>
      <c r="AG98" s="390" t="s">
        <v>55</v>
      </c>
      <c r="AH98" s="389">
        <f>IF(AG98=Desplegables!$C$26,2.5,IF(AG98=Desplegables!$C$25,5,0))</f>
        <v>5</v>
      </c>
      <c r="AI98" s="390" t="s">
        <v>58</v>
      </c>
      <c r="AJ98" s="389">
        <f>IF(AI98=Desplegables!$C$29,5,IF(AI98=Desplegables!$C$28,10,0))</f>
        <v>10</v>
      </c>
      <c r="AK98" s="390" t="s">
        <v>4</v>
      </c>
      <c r="AL98" s="389">
        <f t="shared" si="48"/>
        <v>5</v>
      </c>
      <c r="AM98" s="391">
        <f t="shared" si="49"/>
        <v>80</v>
      </c>
      <c r="AN98" s="388" t="str">
        <f t="shared" si="50"/>
        <v>MODERADO</v>
      </c>
      <c r="AO98" s="390" t="s">
        <v>4</v>
      </c>
      <c r="AP98" s="385" t="s">
        <v>745</v>
      </c>
      <c r="AQ98" s="349" t="s">
        <v>42</v>
      </c>
      <c r="AR98" s="363" t="str">
        <f>IF(AQ98=Desplegables!$G$9,"FUERTE",IF(AQ98=Desplegables!$G$10,"MODERADO","DEBIL"))</f>
        <v>FUERTE</v>
      </c>
      <c r="AS98" s="349" t="s">
        <v>10</v>
      </c>
      <c r="AT98" s="363" t="str">
        <f t="shared" si="51"/>
        <v>FUERTE</v>
      </c>
      <c r="AU98" s="349" t="s">
        <v>748</v>
      </c>
      <c r="AV98" s="388" t="str">
        <f t="shared" si="52"/>
        <v>MODERADO</v>
      </c>
      <c r="AW98" s="388">
        <f t="shared" si="53"/>
        <v>5</v>
      </c>
      <c r="AX98" s="385" t="str">
        <f t="shared" si="54"/>
        <v>FUERTE</v>
      </c>
      <c r="AY98" s="388">
        <f t="shared" si="55"/>
        <v>10</v>
      </c>
      <c r="AZ98" s="388">
        <f t="shared" si="56"/>
        <v>50</v>
      </c>
      <c r="BA98" s="388" t="str">
        <f t="shared" si="57"/>
        <v>MODERADO</v>
      </c>
      <c r="BB98" s="306">
        <f t="shared" si="62"/>
        <v>50</v>
      </c>
      <c r="BC98" s="306">
        <f>AVERAGE(BB98:BB99)</f>
        <v>50</v>
      </c>
      <c r="BD98" s="450" t="str">
        <f t="shared" si="66"/>
        <v>MODERADO</v>
      </c>
    </row>
    <row r="99" spans="1:56" ht="54" customHeight="1" x14ac:dyDescent="0.45">
      <c r="A99" s="208"/>
      <c r="B99" s="67">
        <v>1996</v>
      </c>
      <c r="C99" s="68">
        <v>45016</v>
      </c>
      <c r="D99" s="69" t="s">
        <v>379</v>
      </c>
      <c r="E99" s="69" t="s">
        <v>496</v>
      </c>
      <c r="F99" s="67" t="s">
        <v>136</v>
      </c>
      <c r="G99" s="70" t="s">
        <v>156</v>
      </c>
      <c r="H99" s="400">
        <v>5298</v>
      </c>
      <c r="I99" s="401" t="s">
        <v>572</v>
      </c>
      <c r="J99" s="401" t="s">
        <v>573</v>
      </c>
      <c r="K99" s="400" t="s">
        <v>225</v>
      </c>
      <c r="L99" s="400" t="s">
        <v>226</v>
      </c>
      <c r="M99" s="400" t="s">
        <v>272</v>
      </c>
      <c r="N99" s="363" t="s">
        <v>184</v>
      </c>
      <c r="O99" s="363" t="s">
        <v>185</v>
      </c>
      <c r="P99" s="363" t="s">
        <v>186</v>
      </c>
      <c r="Q99" s="363" t="s">
        <v>187</v>
      </c>
      <c r="R99" s="363" t="s">
        <v>188</v>
      </c>
      <c r="S99" s="400">
        <v>40</v>
      </c>
      <c r="T99" s="402">
        <v>45077</v>
      </c>
      <c r="U99" s="385" t="s">
        <v>4</v>
      </c>
      <c r="V99" s="388">
        <f t="shared" si="46"/>
        <v>5</v>
      </c>
      <c r="W99" s="349" t="s">
        <v>38</v>
      </c>
      <c r="X99" s="396">
        <f t="shared" si="47"/>
        <v>10</v>
      </c>
      <c r="Y99" s="397" t="s">
        <v>39</v>
      </c>
      <c r="Z99" s="396">
        <f>IF(Y99=Desplegables!$C$13,5,0)</f>
        <v>5</v>
      </c>
      <c r="AA99" s="397" t="s">
        <v>53</v>
      </c>
      <c r="AB99" s="396">
        <f>IF(AA99=Desplegables!$C$15,10,0)</f>
        <v>0</v>
      </c>
      <c r="AC99" s="397" t="s">
        <v>37</v>
      </c>
      <c r="AD99" s="389">
        <f>+IF(AC99=Desplegables!$C$17,Desplegables!$D$17,IF(AC99=Desplegables!$C$18,Desplegables!$D$18,IF(AC99=Desplegables!$C$19,Desplegables!$D$19,0)))</f>
        <v>25</v>
      </c>
      <c r="AE99" s="390" t="s">
        <v>63</v>
      </c>
      <c r="AF99" s="389">
        <f>+IF(AE99=Desplegables!$C$21,Desplegables!$D$21,IF(AE99=Desplegables!$C$22,Desplegables!$D$22,IF(AE99=Desplegables!$C$23,Desplegables!$D$23,0)))</f>
        <v>15</v>
      </c>
      <c r="AG99" s="390" t="s">
        <v>55</v>
      </c>
      <c r="AH99" s="389">
        <f>IF(AG99=Desplegables!$C$26,2.5,IF(AG99=Desplegables!$C$25,5,0))</f>
        <v>5</v>
      </c>
      <c r="AI99" s="390" t="s">
        <v>58</v>
      </c>
      <c r="AJ99" s="389">
        <f>IF(AI99=Desplegables!$C$29,5,IF(AI99=Desplegables!$C$28,10,0))</f>
        <v>10</v>
      </c>
      <c r="AK99" s="390" t="s">
        <v>4</v>
      </c>
      <c r="AL99" s="389">
        <f t="shared" si="48"/>
        <v>5</v>
      </c>
      <c r="AM99" s="391">
        <f t="shared" si="49"/>
        <v>80</v>
      </c>
      <c r="AN99" s="388" t="str">
        <f t="shared" si="50"/>
        <v>MODERADO</v>
      </c>
      <c r="AO99" s="390" t="s">
        <v>4</v>
      </c>
      <c r="AP99" s="385" t="s">
        <v>818</v>
      </c>
      <c r="AQ99" s="349" t="s">
        <v>42</v>
      </c>
      <c r="AR99" s="363" t="str">
        <f>IF(AQ99=Desplegables!$G$9,"FUERTE",IF(AQ99=Desplegables!$G$10,"MODERADO","DEBIL"))</f>
        <v>FUERTE</v>
      </c>
      <c r="AS99" s="349" t="s">
        <v>10</v>
      </c>
      <c r="AT99" s="363" t="str">
        <f t="shared" si="51"/>
        <v>FUERTE</v>
      </c>
      <c r="AU99" s="349" t="s">
        <v>749</v>
      </c>
      <c r="AV99" s="388" t="str">
        <f t="shared" si="52"/>
        <v>MODERADO</v>
      </c>
      <c r="AW99" s="388">
        <f t="shared" si="53"/>
        <v>5</v>
      </c>
      <c r="AX99" s="385" t="str">
        <f t="shared" si="54"/>
        <v>FUERTE</v>
      </c>
      <c r="AY99" s="388">
        <f t="shared" si="55"/>
        <v>10</v>
      </c>
      <c r="AZ99" s="388">
        <f t="shared" si="56"/>
        <v>50</v>
      </c>
      <c r="BA99" s="388" t="str">
        <f t="shared" si="57"/>
        <v>MODERADO</v>
      </c>
      <c r="BB99" s="306">
        <f t="shared" si="62"/>
        <v>50</v>
      </c>
      <c r="BC99" s="306"/>
      <c r="BD99" s="450"/>
    </row>
    <row r="100" spans="1:56" ht="28.5" customHeight="1" x14ac:dyDescent="0.45">
      <c r="AM100" s="370"/>
    </row>
    <row r="101" spans="1:56" ht="32.25" customHeight="1" x14ac:dyDescent="0.45">
      <c r="AM101" s="370"/>
      <c r="AV101" s="449" t="s">
        <v>840</v>
      </c>
      <c r="AW101" s="449"/>
      <c r="AX101" s="449"/>
      <c r="AY101" s="449"/>
      <c r="AZ101" s="449"/>
      <c r="BA101" s="449"/>
      <c r="BB101" s="449"/>
      <c r="BC101" s="449"/>
    </row>
    <row r="102" spans="1:56" ht="64.5" customHeight="1" x14ac:dyDescent="0.45">
      <c r="AV102" s="377" t="s">
        <v>832</v>
      </c>
      <c r="AW102" s="449" t="s">
        <v>833</v>
      </c>
      <c r="AX102" s="449"/>
      <c r="AY102" s="449"/>
      <c r="AZ102" s="449"/>
      <c r="BA102" s="449"/>
      <c r="BB102" s="449"/>
      <c r="BC102" s="449"/>
    </row>
    <row r="103" spans="1:56" ht="51.75" customHeight="1" x14ac:dyDescent="0.45">
      <c r="AV103" s="378" t="s">
        <v>834</v>
      </c>
      <c r="AW103" s="448" t="s">
        <v>835</v>
      </c>
      <c r="AX103" s="448"/>
      <c r="AY103" s="448"/>
      <c r="AZ103" s="448"/>
      <c r="BA103" s="448"/>
      <c r="BB103" s="448"/>
      <c r="BC103" s="448"/>
    </row>
    <row r="104" spans="1:56" ht="51.75" customHeight="1" x14ac:dyDescent="0.45">
      <c r="AV104" s="378" t="s">
        <v>836</v>
      </c>
      <c r="AW104" s="448" t="s">
        <v>837</v>
      </c>
      <c r="AX104" s="448"/>
      <c r="AY104" s="448"/>
      <c r="AZ104" s="448"/>
      <c r="BA104" s="448"/>
      <c r="BB104" s="448"/>
      <c r="BC104" s="448"/>
    </row>
    <row r="105" spans="1:56" ht="51.75" customHeight="1" x14ac:dyDescent="0.45">
      <c r="AV105" s="378" t="s">
        <v>838</v>
      </c>
      <c r="AW105" s="448" t="s">
        <v>839</v>
      </c>
      <c r="AX105" s="448"/>
      <c r="AY105" s="448"/>
      <c r="AZ105" s="448"/>
      <c r="BA105" s="448"/>
      <c r="BB105" s="448"/>
      <c r="BC105" s="448"/>
    </row>
  </sheetData>
  <sheetProtection algorithmName="SHA-512" hashValue="aDHwnHOkUwejMcBkDOtcPOlYI9PtqERI11m3i3kA7C4/wWkbD9DinSX+OSvE8ycgX2nv8tyoai3+XbsSPvSbNg==" saltValue="1nFafUc5+C8InjXPYPwyOA==" spinCount="100000" sheet="1" objects="1" scenarios="1" sort="0" autoFilter="0" pivotTables="0"/>
  <protectedRanges>
    <protectedRange algorithmName="SHA-512" hashValue="f8mdZvNlbt52FLhD9mIT46AjttbrpnKj51DHidb2YOzcheD7MFL5mlbzvvgVmVepvI43I1Jh5we/VuDU9UZtrw==" saltValue="tu+W+MKXHDMNx8wJYFDLxg==" spinCount="100000" sqref="AR1:AR1048576 BB1:BC1048576 AY1:AZ1 AW1:AW1048576 V1:V1048576 X1:X1048576 Z1:Z1048576 AB1:AB1048576 AD1:AD1048576 AF1:AF1048576 AH1:AH1048576 AJ1:AJ1048576 AL1:AL1048576 AY5:AZ1048576 AX2:AY4" name="Rango1"/>
  </protectedRanges>
  <autoFilter ref="A9:BD101" xr:uid="{A5641272-0CEB-4AF7-BA50-2C7BF5B4C2D0}"/>
  <mergeCells count="48">
    <mergeCell ref="BD55:BD56"/>
    <mergeCell ref="BD67:BD71"/>
    <mergeCell ref="BD77:BD78"/>
    <mergeCell ref="B2:D4"/>
    <mergeCell ref="B6:H6"/>
    <mergeCell ref="I6:Z6"/>
    <mergeCell ref="E2:AV2"/>
    <mergeCell ref="E3:AV3"/>
    <mergeCell ref="E4:AV4"/>
    <mergeCell ref="BH12:BH13"/>
    <mergeCell ref="BH10:BH11"/>
    <mergeCell ref="AV8:BD8"/>
    <mergeCell ref="BD12:BD14"/>
    <mergeCell ref="BD83:BD84"/>
    <mergeCell ref="BD15:BD18"/>
    <mergeCell ref="BD42:BD43"/>
    <mergeCell ref="BD44:BD45"/>
    <mergeCell ref="BD21:BD22"/>
    <mergeCell ref="BD32:BD33"/>
    <mergeCell ref="BD26:BD27"/>
    <mergeCell ref="BD19:BD20"/>
    <mergeCell ref="BD29:BD31"/>
    <mergeCell ref="BD36:BD37"/>
    <mergeCell ref="BD48:BD50"/>
    <mergeCell ref="BD52:BD54"/>
    <mergeCell ref="BG7:BH7"/>
    <mergeCell ref="A8:A9"/>
    <mergeCell ref="U8:AP8"/>
    <mergeCell ref="AQ8:AU8"/>
    <mergeCell ref="H8:T8"/>
    <mergeCell ref="BG8:BH8"/>
    <mergeCell ref="B8:G8"/>
    <mergeCell ref="AW105:BC105"/>
    <mergeCell ref="AX2:BD2"/>
    <mergeCell ref="AX3:BD3"/>
    <mergeCell ref="AX4:BD4"/>
    <mergeCell ref="AV101:BC101"/>
    <mergeCell ref="AW102:BC102"/>
    <mergeCell ref="AW103:BC103"/>
    <mergeCell ref="AW104:BC104"/>
    <mergeCell ref="BD98:BD99"/>
    <mergeCell ref="BD72:BD74"/>
    <mergeCell ref="BD85:BD87"/>
    <mergeCell ref="BD93:BD95"/>
    <mergeCell ref="BD61:BD64"/>
    <mergeCell ref="BD79:BD82"/>
    <mergeCell ref="BD88:BD91"/>
    <mergeCell ref="BD65:BD66"/>
  </mergeCells>
  <dataValidations count="1">
    <dataValidation showDropDown="1" showInputMessage="1" showErrorMessage="1" sqref="AM10:AM101" xr:uid="{C6E4032B-16D7-48E7-A683-9BD2EE0D6B0E}"/>
  </dataValidations>
  <pageMargins left="0.7" right="0.7" top="0.75" bottom="0.75" header="0.3" footer="0.3"/>
  <pageSetup paperSize="5" scale="26" orientation="landscape" r:id="rId1"/>
  <headerFooter alignWithMargins="0"/>
  <ignoredErrors>
    <ignoredError sqref="AM10" unlockedFormula="1"/>
    <ignoredError sqref="AX10 AX94" formula="1"/>
  </ignoredErrors>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AFD7B09B-77A0-4C47-BAB7-1C58FAE6408A}">
          <x14:formula1>
            <xm:f>Desplegables!$C$25:$C$27</xm:f>
          </x14:formula1>
          <xm:sqref>AG19:AG28 AG32:AG99 AG10:AG17</xm:sqref>
        </x14:dataValidation>
        <x14:dataValidation type="list" allowBlank="1" showInputMessage="1" showErrorMessage="1" xr:uid="{C07664C9-26CD-4FB3-B1D8-81C79A0B5482}">
          <x14:formula1>
            <xm:f>Desplegables!$C$28:$C$30</xm:f>
          </x14:formula1>
          <xm:sqref>AI10:AI28 AI32:AI99</xm:sqref>
        </x14:dataValidation>
        <x14:dataValidation type="list" allowBlank="1" showInputMessage="1" showErrorMessage="1" xr:uid="{65EDFC59-C342-4CFB-8B57-7890F56107BD}">
          <x14:formula1>
            <xm:f>Desplegables!$C$21:$C$24</xm:f>
          </x14:formula1>
          <xm:sqref>AE10:AE99</xm:sqref>
        </x14:dataValidation>
        <x14:dataValidation type="list" allowBlank="1" showInputMessage="1" showErrorMessage="1" xr:uid="{E6EFDF66-9FAE-46B5-B527-EB45B8A04B18}">
          <x14:formula1>
            <xm:f>Desplegables!$C$31:$C$32</xm:f>
          </x14:formula1>
          <xm:sqref>AO10:AO99 AK10:AK99</xm:sqref>
        </x14:dataValidation>
        <x14:dataValidation type="list" allowBlank="1" showInputMessage="1" showErrorMessage="1" xr:uid="{D00C258C-D236-4E98-8077-728C4B5FC600}">
          <x14:formula1>
            <xm:f>Desplegables!$C$11:$C$12</xm:f>
          </x14:formula1>
          <xm:sqref>W10:W99</xm:sqref>
        </x14:dataValidation>
        <x14:dataValidation type="list" allowBlank="1" showInputMessage="1" showErrorMessage="1" xr:uid="{CAA6D145-DE28-43A2-8844-5222316001BE}">
          <x14:formula1>
            <xm:f>Desplegables!$C$9:$C$10</xm:f>
          </x14:formula1>
          <xm:sqref>U10:U99</xm:sqref>
        </x14:dataValidation>
        <x14:dataValidation type="list" allowBlank="1" showInputMessage="1" showErrorMessage="1" xr:uid="{556A2F9A-6207-49EC-8826-D1FDDA942C3D}">
          <x14:formula1>
            <xm:f>Desplegables!$C$13:$C$14</xm:f>
          </x14:formula1>
          <xm:sqref>Y10:Y99</xm:sqref>
        </x14:dataValidation>
        <x14:dataValidation type="list" allowBlank="1" showInputMessage="1" showErrorMessage="1" xr:uid="{5CA7B5DF-AFE3-493C-8F79-938DD06FA726}">
          <x14:formula1>
            <xm:f>Desplegables!$C$15:$C$16</xm:f>
          </x14:formula1>
          <xm:sqref>AA10:AA99</xm:sqref>
        </x14:dataValidation>
        <x14:dataValidation type="list" allowBlank="1" showInputMessage="1" showErrorMessage="1" xr:uid="{CE58D619-4661-47D9-ADA5-523CB299CAAE}">
          <x14:formula1>
            <xm:f>Desplegables!$C$17:$C$20</xm:f>
          </x14:formula1>
          <xm:sqref>AC10:AC99</xm:sqref>
        </x14:dataValidation>
        <x14:dataValidation type="list" allowBlank="1" showInputMessage="1" showErrorMessage="1" xr:uid="{FDBF2431-FB4A-4EAD-B0EC-AC2F42B11DEE}">
          <x14:formula1>
            <xm:f>Desplegables!$G$9:$G$11</xm:f>
          </x14:formula1>
          <xm:sqref>AQ10:AQ99</xm:sqref>
        </x14:dataValidation>
        <x14:dataValidation type="list" allowBlank="1" showInputMessage="1" showErrorMessage="1" xr:uid="{F025B93B-D94C-4D8C-9671-6032A2584BB2}">
          <x14:formula1>
            <xm:f>Desplegables!$J$9:$J$10</xm:f>
          </x14:formula1>
          <xm:sqref>AS10:AS99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50519-24B2-4939-84C8-C37B238B0341}">
  <dimension ref="B1:D25"/>
  <sheetViews>
    <sheetView workbookViewId="0">
      <selection activeCell="F23" sqref="F23"/>
    </sheetView>
  </sheetViews>
  <sheetFormatPr baseColWidth="10" defaultRowHeight="14.25" x14ac:dyDescent="0.45"/>
  <cols>
    <col min="2" max="2" width="40.86328125" customWidth="1"/>
    <col min="3" max="3" width="13.59765625" customWidth="1"/>
    <col min="4" max="4" width="18" customWidth="1"/>
  </cols>
  <sheetData>
    <row r="1" spans="2:4" ht="14.65" thickBot="1" x14ac:dyDescent="0.5"/>
    <row r="2" spans="2:4" ht="28.5" customHeight="1" thickBot="1" x14ac:dyDescent="0.5">
      <c r="B2" s="368" t="s">
        <v>596</v>
      </c>
      <c r="C2" s="369" t="s">
        <v>597</v>
      </c>
      <c r="D2" s="369" t="s">
        <v>598</v>
      </c>
    </row>
    <row r="3" spans="2:4" ht="14.65" thickBot="1" x14ac:dyDescent="0.5">
      <c r="B3" s="312" t="s">
        <v>606</v>
      </c>
      <c r="C3" s="313">
        <v>2</v>
      </c>
      <c r="D3" s="313">
        <v>3</v>
      </c>
    </row>
    <row r="4" spans="2:4" ht="14.65" thickBot="1" x14ac:dyDescent="0.5">
      <c r="B4" s="312" t="s">
        <v>605</v>
      </c>
      <c r="C4" s="313">
        <v>1</v>
      </c>
      <c r="D4" s="313">
        <v>1</v>
      </c>
    </row>
    <row r="5" spans="2:4" ht="28.15" thickBot="1" x14ac:dyDescent="0.5">
      <c r="B5" s="312" t="s">
        <v>619</v>
      </c>
      <c r="C5" s="313">
        <v>1</v>
      </c>
      <c r="D5" s="313">
        <v>2</v>
      </c>
    </row>
    <row r="6" spans="2:4" ht="14.65" thickBot="1" x14ac:dyDescent="0.5">
      <c r="B6" s="312" t="s">
        <v>610</v>
      </c>
      <c r="C6" s="313">
        <v>2</v>
      </c>
      <c r="D6" s="313">
        <v>6</v>
      </c>
    </row>
    <row r="7" spans="2:4" ht="14.65" thickBot="1" x14ac:dyDescent="0.5">
      <c r="B7" s="312" t="s">
        <v>611</v>
      </c>
      <c r="C7" s="313">
        <v>3</v>
      </c>
      <c r="D7" s="313">
        <v>8</v>
      </c>
    </row>
    <row r="8" spans="2:4" ht="14.65" thickBot="1" x14ac:dyDescent="0.5">
      <c r="B8" s="312" t="s">
        <v>604</v>
      </c>
      <c r="C8" s="313">
        <v>4</v>
      </c>
      <c r="D8" s="313">
        <v>6</v>
      </c>
    </row>
    <row r="9" spans="2:4" ht="14.65" thickBot="1" x14ac:dyDescent="0.5">
      <c r="B9" s="312" t="s">
        <v>614</v>
      </c>
      <c r="C9" s="313">
        <v>1</v>
      </c>
      <c r="D9" s="313">
        <v>1</v>
      </c>
    </row>
    <row r="10" spans="2:4" ht="14.65" thickBot="1" x14ac:dyDescent="0.5">
      <c r="B10" s="312" t="s">
        <v>600</v>
      </c>
      <c r="C10" s="313">
        <v>1</v>
      </c>
      <c r="D10" s="313">
        <v>3</v>
      </c>
    </row>
    <row r="11" spans="2:4" ht="14.65" thickBot="1" x14ac:dyDescent="0.5">
      <c r="B11" s="312" t="s">
        <v>609</v>
      </c>
      <c r="C11" s="313">
        <v>5</v>
      </c>
      <c r="D11" s="313">
        <v>6</v>
      </c>
    </row>
    <row r="12" spans="2:4" ht="14.65" thickBot="1" x14ac:dyDescent="0.5">
      <c r="B12" s="312" t="s">
        <v>602</v>
      </c>
      <c r="C12" s="313">
        <v>2</v>
      </c>
      <c r="D12" s="313">
        <v>4</v>
      </c>
    </row>
    <row r="13" spans="2:4" ht="14.65" thickBot="1" x14ac:dyDescent="0.5">
      <c r="B13" s="312" t="s">
        <v>612</v>
      </c>
      <c r="C13" s="313">
        <v>3</v>
      </c>
      <c r="D13" s="313">
        <v>3</v>
      </c>
    </row>
    <row r="14" spans="2:4" ht="14.65" thickBot="1" x14ac:dyDescent="0.5">
      <c r="B14" s="312" t="s">
        <v>599</v>
      </c>
      <c r="C14" s="313">
        <v>3</v>
      </c>
      <c r="D14" s="313">
        <v>10</v>
      </c>
    </row>
    <row r="15" spans="2:4" ht="14.65" thickBot="1" x14ac:dyDescent="0.5">
      <c r="B15" s="312" t="s">
        <v>603</v>
      </c>
      <c r="C15" s="313">
        <v>4</v>
      </c>
      <c r="D15" s="313">
        <v>6</v>
      </c>
    </row>
    <row r="16" spans="2:4" ht="14.65" thickBot="1" x14ac:dyDescent="0.5">
      <c r="B16" s="312" t="s">
        <v>615</v>
      </c>
      <c r="C16" s="313">
        <v>3</v>
      </c>
      <c r="D16" s="313">
        <v>6</v>
      </c>
    </row>
    <row r="17" spans="2:4" ht="14.65" thickBot="1" x14ac:dyDescent="0.5">
      <c r="B17" s="312" t="s">
        <v>620</v>
      </c>
      <c r="C17" s="313">
        <v>0</v>
      </c>
      <c r="D17" s="313">
        <v>1</v>
      </c>
    </row>
    <row r="18" spans="2:4" ht="14.65" thickBot="1" x14ac:dyDescent="0.5">
      <c r="B18" s="312" t="s">
        <v>601</v>
      </c>
      <c r="C18" s="313">
        <v>1</v>
      </c>
      <c r="D18" s="313">
        <v>2</v>
      </c>
    </row>
    <row r="19" spans="2:4" ht="28.15" thickBot="1" x14ac:dyDescent="0.5">
      <c r="B19" s="312" t="s">
        <v>608</v>
      </c>
      <c r="C19" s="313">
        <v>2</v>
      </c>
      <c r="D19" s="313">
        <v>5</v>
      </c>
    </row>
    <row r="20" spans="2:4" ht="28.15" thickBot="1" x14ac:dyDescent="0.5">
      <c r="B20" s="312" t="s">
        <v>617</v>
      </c>
      <c r="C20" s="313">
        <v>2</v>
      </c>
      <c r="D20" s="313">
        <v>3</v>
      </c>
    </row>
    <row r="21" spans="2:4" ht="14.65" thickBot="1" x14ac:dyDescent="0.5">
      <c r="B21" s="312" t="s">
        <v>616</v>
      </c>
      <c r="C21" s="313">
        <v>2</v>
      </c>
      <c r="D21" s="313">
        <v>4</v>
      </c>
    </row>
    <row r="22" spans="2:4" ht="14.65" thickBot="1" x14ac:dyDescent="0.5">
      <c r="B22" s="312" t="s">
        <v>618</v>
      </c>
      <c r="C22" s="313">
        <v>2</v>
      </c>
      <c r="D22" s="313">
        <v>5</v>
      </c>
    </row>
    <row r="23" spans="2:4" ht="19.5" customHeight="1" thickBot="1" x14ac:dyDescent="0.5">
      <c r="B23" s="312" t="s">
        <v>607</v>
      </c>
      <c r="C23" s="313">
        <v>3</v>
      </c>
      <c r="D23" s="313">
        <v>4</v>
      </c>
    </row>
    <row r="24" spans="2:4" ht="36" customHeight="1" thickBot="1" x14ac:dyDescent="0.5">
      <c r="B24" s="357" t="s">
        <v>613</v>
      </c>
      <c r="C24" s="358">
        <v>1</v>
      </c>
      <c r="D24" s="358">
        <v>1</v>
      </c>
    </row>
    <row r="25" spans="2:4" ht="29.25" customHeight="1" thickBot="1" x14ac:dyDescent="0.5">
      <c r="B25" s="359" t="s">
        <v>781</v>
      </c>
      <c r="C25" s="361">
        <f>SUM(C3:C24)</f>
        <v>48</v>
      </c>
      <c r="D25" s="360">
        <f>SUM(D3:D24)</f>
        <v>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4F6EF-7502-4764-84AD-03A644BEFD55}">
  <dimension ref="B2:Y55"/>
  <sheetViews>
    <sheetView topLeftCell="A7" zoomScaleNormal="100" workbookViewId="0">
      <selection activeCell="M8" sqref="M8"/>
    </sheetView>
  </sheetViews>
  <sheetFormatPr baseColWidth="10" defaultRowHeight="14.25" x14ac:dyDescent="0.45"/>
  <cols>
    <col min="1" max="1" width="1.73046875" customWidth="1"/>
    <col min="2" max="2" width="25.73046875" style="14" customWidth="1"/>
    <col min="3" max="3" width="17.59765625" customWidth="1"/>
    <col min="4" max="4" width="11.3984375" style="9"/>
    <col min="5" max="5" width="4.3984375" customWidth="1"/>
    <col min="7" max="7" width="17.3984375" customWidth="1"/>
    <col min="8" max="8" width="4.73046875" customWidth="1"/>
    <col min="9" max="10" width="6.59765625" customWidth="1"/>
  </cols>
  <sheetData>
    <row r="2" spans="2:11" x14ac:dyDescent="0.45">
      <c r="C2" t="s">
        <v>18</v>
      </c>
    </row>
    <row r="3" spans="2:11" x14ac:dyDescent="0.45">
      <c r="C3" s="2" t="s">
        <v>20</v>
      </c>
      <c r="F3" s="2" t="s">
        <v>493</v>
      </c>
      <c r="K3" s="2" t="s">
        <v>4</v>
      </c>
    </row>
    <row r="4" spans="2:11" x14ac:dyDescent="0.45">
      <c r="C4" s="2" t="s">
        <v>4</v>
      </c>
      <c r="F4" s="2" t="s">
        <v>494</v>
      </c>
      <c r="K4" s="2" t="s">
        <v>10</v>
      </c>
    </row>
    <row r="5" spans="2:11" x14ac:dyDescent="0.45">
      <c r="C5" s="2" t="s">
        <v>10</v>
      </c>
      <c r="K5" s="2" t="s">
        <v>495</v>
      </c>
    </row>
    <row r="6" spans="2:11" x14ac:dyDescent="0.45">
      <c r="C6" s="2" t="s">
        <v>19</v>
      </c>
    </row>
    <row r="8" spans="2:11" ht="28.5" x14ac:dyDescent="0.45">
      <c r="B8" s="481" t="s">
        <v>70</v>
      </c>
      <c r="C8" s="481"/>
      <c r="D8" s="481"/>
      <c r="G8" s="1" t="s">
        <v>71</v>
      </c>
    </row>
    <row r="9" spans="2:11" ht="33.75" customHeight="1" x14ac:dyDescent="0.45">
      <c r="B9" s="480" t="s">
        <v>68</v>
      </c>
      <c r="C9" s="18" t="s">
        <v>4</v>
      </c>
      <c r="D9" s="22">
        <v>5</v>
      </c>
      <c r="G9" s="16" t="s">
        <v>42</v>
      </c>
      <c r="H9" s="17"/>
      <c r="I9" s="10"/>
      <c r="J9" s="12" t="s">
        <v>4</v>
      </c>
    </row>
    <row r="10" spans="2:11" ht="36.75" customHeight="1" x14ac:dyDescent="0.45">
      <c r="B10" s="480"/>
      <c r="C10" s="11" t="s">
        <v>10</v>
      </c>
      <c r="D10" s="12">
        <v>0</v>
      </c>
      <c r="G10" s="16" t="s">
        <v>50</v>
      </c>
      <c r="H10" s="17"/>
      <c r="I10" s="10"/>
      <c r="J10" s="12" t="s">
        <v>10</v>
      </c>
    </row>
    <row r="11" spans="2:11" ht="34.9" x14ac:dyDescent="0.45">
      <c r="B11" s="477" t="s">
        <v>5</v>
      </c>
      <c r="C11" s="19" t="s">
        <v>38</v>
      </c>
      <c r="D11" s="22">
        <v>10</v>
      </c>
      <c r="G11" s="16" t="s">
        <v>51</v>
      </c>
      <c r="H11" s="17"/>
      <c r="I11" s="10"/>
      <c r="J11" s="10"/>
    </row>
    <row r="12" spans="2:11" ht="15" x14ac:dyDescent="0.45">
      <c r="B12" s="479"/>
      <c r="C12" s="11" t="s">
        <v>49</v>
      </c>
      <c r="D12" s="12">
        <v>0</v>
      </c>
    </row>
    <row r="13" spans="2:11" ht="15" x14ac:dyDescent="0.45">
      <c r="B13" s="477" t="s">
        <v>60</v>
      </c>
      <c r="C13" s="18" t="s">
        <v>39</v>
      </c>
      <c r="D13" s="22">
        <v>5</v>
      </c>
    </row>
    <row r="14" spans="2:11" ht="15" x14ac:dyDescent="0.45">
      <c r="B14" s="479"/>
      <c r="C14" s="11" t="s">
        <v>52</v>
      </c>
      <c r="D14" s="12">
        <v>0</v>
      </c>
    </row>
    <row r="15" spans="2:11" ht="15" x14ac:dyDescent="0.45">
      <c r="B15" s="477" t="s">
        <v>29</v>
      </c>
      <c r="C15" s="18" t="s">
        <v>40</v>
      </c>
      <c r="D15" s="22">
        <v>10</v>
      </c>
    </row>
    <row r="16" spans="2:11" ht="15" x14ac:dyDescent="0.45">
      <c r="B16" s="479"/>
      <c r="C16" s="11" t="s">
        <v>53</v>
      </c>
      <c r="D16" s="12">
        <v>0</v>
      </c>
    </row>
    <row r="17" spans="2:6" ht="15" x14ac:dyDescent="0.45">
      <c r="B17" s="474" t="s">
        <v>46</v>
      </c>
      <c r="C17" s="18" t="s">
        <v>37</v>
      </c>
      <c r="D17" s="22">
        <v>25</v>
      </c>
      <c r="F17" s="23"/>
    </row>
    <row r="18" spans="2:6" ht="15" x14ac:dyDescent="0.45">
      <c r="B18" s="475"/>
      <c r="C18" s="11" t="s">
        <v>61</v>
      </c>
      <c r="D18" s="22">
        <v>15</v>
      </c>
      <c r="F18" s="23"/>
    </row>
    <row r="19" spans="2:6" ht="15" x14ac:dyDescent="0.45">
      <c r="B19" s="475"/>
      <c r="C19" s="11" t="s">
        <v>62</v>
      </c>
      <c r="D19" s="22">
        <v>10</v>
      </c>
      <c r="F19" s="23"/>
    </row>
    <row r="20" spans="2:6" ht="15" x14ac:dyDescent="0.45">
      <c r="B20" s="476"/>
      <c r="C20" s="11" t="s">
        <v>54</v>
      </c>
      <c r="D20" s="22">
        <v>0</v>
      </c>
      <c r="F20" s="23"/>
    </row>
    <row r="21" spans="2:6" ht="15" customHeight="1" x14ac:dyDescent="0.45">
      <c r="B21" s="474" t="s">
        <v>69</v>
      </c>
      <c r="C21" s="11" t="s">
        <v>63</v>
      </c>
      <c r="D21" s="22">
        <v>15</v>
      </c>
      <c r="F21" s="23"/>
    </row>
    <row r="22" spans="2:6" ht="15" x14ac:dyDescent="0.45">
      <c r="B22" s="475"/>
      <c r="C22" s="20" t="s">
        <v>64</v>
      </c>
      <c r="D22" s="22">
        <v>25</v>
      </c>
      <c r="F22" s="23"/>
    </row>
    <row r="23" spans="2:6" ht="15" x14ac:dyDescent="0.45">
      <c r="B23" s="475"/>
      <c r="C23" s="11" t="s">
        <v>45</v>
      </c>
      <c r="D23" s="12">
        <v>10</v>
      </c>
    </row>
    <row r="24" spans="2:6" ht="15" x14ac:dyDescent="0.45">
      <c r="B24" s="476"/>
      <c r="C24" s="11" t="s">
        <v>80</v>
      </c>
      <c r="D24" s="12">
        <v>0</v>
      </c>
    </row>
    <row r="25" spans="2:6" ht="15" x14ac:dyDescent="0.45">
      <c r="B25" s="477" t="s">
        <v>65</v>
      </c>
      <c r="C25" s="18" t="s">
        <v>55</v>
      </c>
      <c r="D25" s="22">
        <v>5</v>
      </c>
    </row>
    <row r="26" spans="2:6" ht="15" x14ac:dyDescent="0.45">
      <c r="B26" s="478"/>
      <c r="C26" s="11" t="s">
        <v>56</v>
      </c>
      <c r="D26" s="12">
        <v>2.5</v>
      </c>
    </row>
    <row r="27" spans="2:6" ht="15" x14ac:dyDescent="0.45">
      <c r="B27" s="479"/>
      <c r="C27" s="11" t="s">
        <v>57</v>
      </c>
      <c r="D27" s="12">
        <v>0</v>
      </c>
    </row>
    <row r="28" spans="2:6" ht="15" x14ac:dyDescent="0.45">
      <c r="B28" s="477" t="s">
        <v>66</v>
      </c>
      <c r="C28" s="18" t="s">
        <v>58</v>
      </c>
      <c r="D28" s="22">
        <v>10</v>
      </c>
    </row>
    <row r="29" spans="2:6" ht="15" x14ac:dyDescent="0.45">
      <c r="B29" s="478"/>
      <c r="C29" s="11" t="s">
        <v>41</v>
      </c>
      <c r="D29" s="12">
        <v>5</v>
      </c>
    </row>
    <row r="30" spans="2:6" ht="15" x14ac:dyDescent="0.45">
      <c r="B30" s="479"/>
      <c r="C30" s="11" t="s">
        <v>59</v>
      </c>
      <c r="D30" s="12">
        <v>0</v>
      </c>
    </row>
    <row r="31" spans="2:6" ht="15" x14ac:dyDescent="0.45">
      <c r="B31" s="477" t="s">
        <v>67</v>
      </c>
      <c r="C31" s="18" t="s">
        <v>4</v>
      </c>
      <c r="D31" s="22">
        <v>5</v>
      </c>
    </row>
    <row r="32" spans="2:6" ht="15" x14ac:dyDescent="0.45">
      <c r="B32" s="479"/>
      <c r="C32" s="11" t="s">
        <v>10</v>
      </c>
      <c r="D32" s="12">
        <v>0</v>
      </c>
    </row>
    <row r="33" spans="2:19" x14ac:dyDescent="0.45">
      <c r="D33" s="15">
        <f>D9+D11+D13+D15+D17+D22+D25+D28+D31</f>
        <v>100</v>
      </c>
    </row>
    <row r="39" spans="2:19" ht="23.25" x14ac:dyDescent="0.45">
      <c r="B39" s="5" t="s">
        <v>4</v>
      </c>
      <c r="C39" s="6">
        <f>IF(B39="SI",5,0)</f>
        <v>5</v>
      </c>
      <c r="D39" s="7" t="s">
        <v>38</v>
      </c>
      <c r="E39" s="13">
        <f>IF(D39="Asignado",10,0)</f>
        <v>10</v>
      </c>
      <c r="F39" s="13" t="s">
        <v>52</v>
      </c>
      <c r="G39" s="13">
        <f>IF(F39=Desplegables!$C$13,5,0)</f>
        <v>0</v>
      </c>
      <c r="H39" s="13" t="s">
        <v>40</v>
      </c>
      <c r="I39" s="13">
        <f>IF(H39=Desplegables!$C$15,10,0)</f>
        <v>10</v>
      </c>
      <c r="J39" s="13" t="s">
        <v>61</v>
      </c>
      <c r="K39" s="13">
        <v>15</v>
      </c>
      <c r="L39" s="4" t="s">
        <v>45</v>
      </c>
      <c r="M39" s="3">
        <f>IF(L39=Desplegables!$C$22,25,IF(L39=Desplegables!$C$23,10,15))</f>
        <v>10</v>
      </c>
      <c r="N39" s="4" t="s">
        <v>57</v>
      </c>
      <c r="O39" s="3">
        <f>IF(N39=Desplegables!$C$26,2.5,IF(N39=Desplegables!$C$25,5,0))</f>
        <v>0</v>
      </c>
      <c r="P39" s="4" t="s">
        <v>59</v>
      </c>
      <c r="Q39" s="3">
        <f>IF(P39=Desplegables!$C$29,5,IF(P39=Desplegables!$C$28,10,0))</f>
        <v>0</v>
      </c>
      <c r="R39" s="4" t="s">
        <v>4</v>
      </c>
      <c r="S39" s="3">
        <f>IF(R39="SI",5,0)</f>
        <v>5</v>
      </c>
    </row>
    <row r="40" spans="2:19" hidden="1" x14ac:dyDescent="0.45"/>
    <row r="41" spans="2:19" hidden="1" x14ac:dyDescent="0.45"/>
    <row r="42" spans="2:19" hidden="1" x14ac:dyDescent="0.45">
      <c r="C42">
        <v>5</v>
      </c>
    </row>
    <row r="43" spans="2:19" hidden="1" x14ac:dyDescent="0.45">
      <c r="C43">
        <v>5</v>
      </c>
    </row>
    <row r="44" spans="2:19" hidden="1" x14ac:dyDescent="0.45">
      <c r="C44">
        <v>5</v>
      </c>
    </row>
    <row r="45" spans="2:19" hidden="1" x14ac:dyDescent="0.45">
      <c r="C45">
        <v>5</v>
      </c>
    </row>
    <row r="46" spans="2:19" hidden="1" x14ac:dyDescent="0.45">
      <c r="C46">
        <v>15</v>
      </c>
    </row>
    <row r="47" spans="2:19" hidden="1" x14ac:dyDescent="0.45">
      <c r="C47">
        <v>10</v>
      </c>
    </row>
    <row r="48" spans="2:19" hidden="1" x14ac:dyDescent="0.45">
      <c r="C48">
        <v>10</v>
      </c>
    </row>
    <row r="49" spans="2:25" hidden="1" x14ac:dyDescent="0.45">
      <c r="C49">
        <v>10</v>
      </c>
    </row>
    <row r="50" spans="2:25" hidden="1" x14ac:dyDescent="0.45">
      <c r="C50">
        <v>5</v>
      </c>
    </row>
    <row r="51" spans="2:25" hidden="1" x14ac:dyDescent="0.45"/>
    <row r="53" spans="2:25" x14ac:dyDescent="0.45">
      <c r="B53" s="480" t="s">
        <v>68</v>
      </c>
      <c r="C53" s="480"/>
      <c r="D53" s="477" t="s">
        <v>5</v>
      </c>
      <c r="E53" s="479"/>
      <c r="F53" s="477" t="s">
        <v>60</v>
      </c>
      <c r="G53" s="479"/>
      <c r="H53" s="477" t="s">
        <v>29</v>
      </c>
      <c r="I53" s="479"/>
      <c r="J53" s="474" t="s">
        <v>46</v>
      </c>
      <c r="K53" s="475"/>
      <c r="L53" s="475"/>
      <c r="M53" s="476"/>
      <c r="N53" s="474" t="s">
        <v>69</v>
      </c>
      <c r="O53" s="475"/>
      <c r="P53" s="475"/>
      <c r="Q53" s="476"/>
      <c r="R53" s="477" t="s">
        <v>65</v>
      </c>
      <c r="S53" s="478"/>
      <c r="T53" s="479"/>
      <c r="U53" s="477" t="s">
        <v>66</v>
      </c>
      <c r="V53" s="478"/>
      <c r="W53" s="479"/>
      <c r="X53" s="477" t="s">
        <v>67</v>
      </c>
      <c r="Y53" s="479"/>
    </row>
    <row r="54" spans="2:25" ht="17.25" x14ac:dyDescent="0.45">
      <c r="B54" s="18" t="s">
        <v>4</v>
      </c>
      <c r="C54" s="11" t="s">
        <v>10</v>
      </c>
      <c r="D54" s="19" t="s">
        <v>38</v>
      </c>
      <c r="E54" s="11" t="s">
        <v>49</v>
      </c>
      <c r="F54" s="18" t="s">
        <v>39</v>
      </c>
      <c r="G54" s="11" t="s">
        <v>52</v>
      </c>
      <c r="H54" s="18" t="s">
        <v>40</v>
      </c>
      <c r="I54" s="11" t="s">
        <v>53</v>
      </c>
      <c r="J54" s="18" t="s">
        <v>37</v>
      </c>
      <c r="K54" s="11" t="s">
        <v>61</v>
      </c>
      <c r="L54" s="11" t="s">
        <v>62</v>
      </c>
      <c r="M54" s="11" t="s">
        <v>54</v>
      </c>
      <c r="N54" s="11" t="s">
        <v>63</v>
      </c>
      <c r="O54" s="20" t="s">
        <v>64</v>
      </c>
      <c r="P54" s="11" t="s">
        <v>45</v>
      </c>
      <c r="Q54" s="11" t="s">
        <v>80</v>
      </c>
      <c r="R54" s="18" t="s">
        <v>55</v>
      </c>
      <c r="S54" s="11" t="s">
        <v>56</v>
      </c>
      <c r="T54" s="11" t="s">
        <v>57</v>
      </c>
      <c r="U54" s="18" t="s">
        <v>58</v>
      </c>
      <c r="V54" s="11" t="s">
        <v>41</v>
      </c>
      <c r="W54" s="11" t="s">
        <v>59</v>
      </c>
      <c r="X54" s="18" t="s">
        <v>4</v>
      </c>
      <c r="Y54" s="11" t="s">
        <v>10</v>
      </c>
    </row>
    <row r="55" spans="2:25" x14ac:dyDescent="0.45">
      <c r="B55" s="22">
        <v>5</v>
      </c>
      <c r="C55" s="12">
        <v>0</v>
      </c>
      <c r="D55" s="22">
        <v>10</v>
      </c>
      <c r="E55" s="12">
        <v>0</v>
      </c>
      <c r="F55" s="22">
        <v>5</v>
      </c>
      <c r="G55" s="12">
        <v>0</v>
      </c>
      <c r="H55" s="22">
        <v>10</v>
      </c>
      <c r="I55" s="12">
        <v>0</v>
      </c>
      <c r="J55" s="22">
        <v>25</v>
      </c>
      <c r="K55" s="22">
        <v>15</v>
      </c>
      <c r="L55" s="22">
        <v>10</v>
      </c>
      <c r="M55" s="22">
        <v>0</v>
      </c>
      <c r="N55" s="22">
        <v>15</v>
      </c>
      <c r="O55" s="22">
        <v>25</v>
      </c>
      <c r="P55" s="12">
        <v>10</v>
      </c>
      <c r="Q55" s="12">
        <v>0</v>
      </c>
      <c r="R55" s="22">
        <v>5</v>
      </c>
      <c r="S55" s="12">
        <v>2.5</v>
      </c>
      <c r="T55" s="12">
        <v>0</v>
      </c>
      <c r="U55" s="22">
        <v>10</v>
      </c>
      <c r="V55" s="12">
        <v>5</v>
      </c>
      <c r="W55" s="12">
        <v>0</v>
      </c>
      <c r="X55" s="22">
        <v>5</v>
      </c>
      <c r="Y55" s="12">
        <v>0</v>
      </c>
    </row>
  </sheetData>
  <mergeCells count="19">
    <mergeCell ref="B25:B27"/>
    <mergeCell ref="B28:B30"/>
    <mergeCell ref="B31:B32"/>
    <mergeCell ref="B8:D8"/>
    <mergeCell ref="B9:B10"/>
    <mergeCell ref="B11:B12"/>
    <mergeCell ref="B13:B14"/>
    <mergeCell ref="B15:B16"/>
    <mergeCell ref="B17:B20"/>
    <mergeCell ref="B21:B24"/>
    <mergeCell ref="N53:Q53"/>
    <mergeCell ref="R53:T53"/>
    <mergeCell ref="U53:W53"/>
    <mergeCell ref="X53:Y53"/>
    <mergeCell ref="B53:C53"/>
    <mergeCell ref="D53:E53"/>
    <mergeCell ref="F53:G53"/>
    <mergeCell ref="H53:I53"/>
    <mergeCell ref="J53:M53"/>
  </mergeCells>
  <dataValidations count="9">
    <dataValidation type="list" allowBlank="1" showInputMessage="1" showErrorMessage="1" sqref="P39" xr:uid="{7769EAB2-B5DC-4BF2-A4BB-8324DBBD58BC}">
      <formula1>$C$28:$C$30</formula1>
    </dataValidation>
    <dataValidation type="list" allowBlank="1" showInputMessage="1" showErrorMessage="1" sqref="N39" xr:uid="{5D0C997D-4ADD-4D56-B8CF-9CA72249BEF9}">
      <formula1>$C$25:$C$27</formula1>
    </dataValidation>
    <dataValidation type="list" allowBlank="1" showInputMessage="1" showErrorMessage="1" sqref="L39" xr:uid="{08D80625-AEEE-45E1-A80C-B76EF7D0EAB1}">
      <formula1>$C$21:$C$23</formula1>
    </dataValidation>
    <dataValidation type="list" allowBlank="1" showInputMessage="1" showErrorMessage="1" sqref="J39" xr:uid="{BF5C6F31-640F-40A6-A340-FC3CC706DBD5}">
      <formula1>$C$17:$C$20</formula1>
    </dataValidation>
    <dataValidation type="list" allowBlank="1" showInputMessage="1" showErrorMessage="1" sqref="H39" xr:uid="{A505A74D-262F-40EB-B796-C343286B6A70}">
      <formula1>$C$15:$C$16</formula1>
    </dataValidation>
    <dataValidation type="list" allowBlank="1" showInputMessage="1" showErrorMessage="1" sqref="F39" xr:uid="{6410B988-F039-4BB4-A239-F00F1452C6F3}">
      <formula1>$C$13:$C$14</formula1>
    </dataValidation>
    <dataValidation type="list" allowBlank="1" showInputMessage="1" showErrorMessage="1" sqref="B39" xr:uid="{37662A3E-EAF0-4919-8DD4-A2A1AC74ADD3}">
      <formula1>$C$9:$C$10</formula1>
    </dataValidation>
    <dataValidation type="list" allowBlank="1" showInputMessage="1" showErrorMessage="1" sqref="D39" xr:uid="{828C9F65-1E97-48E5-A92D-80D28991FEA2}">
      <formula1>$C$11:$C$12</formula1>
    </dataValidation>
    <dataValidation type="list" allowBlank="1" showInputMessage="1" showErrorMessage="1" sqref="R39" xr:uid="{F03C1829-F877-4CDA-925E-9FD052C89564}">
      <formula1>$C$31:$C$32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Análisis_Inicial</vt:lpstr>
      <vt:lpstr>Asoc_Corrup</vt:lpstr>
      <vt:lpstr>Eval_Controles</vt:lpstr>
      <vt:lpstr>Inventario</vt:lpstr>
      <vt:lpstr>Desplegables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c:creator>
  <cp:lastModifiedBy>Angela Marquez Mora</cp:lastModifiedBy>
  <cp:lastPrinted>2022-12-16T22:29:23Z</cp:lastPrinted>
  <dcterms:created xsi:type="dcterms:W3CDTF">2022-10-24T17:18:41Z</dcterms:created>
  <dcterms:modified xsi:type="dcterms:W3CDTF">2023-11-24T18:47:03Z</dcterms:modified>
</cp:coreProperties>
</file>