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Septiembre/"/>
    </mc:Choice>
  </mc:AlternateContent>
  <xr:revisionPtr revIDLastSave="27" documentId="8_{D739863D-05AA-405B-A229-C0FCB1758D0F}" xr6:coauthVersionLast="47" xr6:coauthVersionMax="47" xr10:uidLastSave="{67F22CC1-EC7E-4036-8FC7-F729AA7F7D63}"/>
  <bookViews>
    <workbookView xWindow="-108" yWindow="-108" windowWidth="23256" windowHeight="12456" tabRatio="788" activeTab="1"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6" i="36" l="1"/>
  <c r="AM26" i="36"/>
  <c r="AT31" i="36"/>
  <c r="AT33" i="36" l="1"/>
  <c r="AT30" i="36"/>
  <c r="AT29" i="36"/>
  <c r="AT28" i="36"/>
  <c r="AT27" i="36"/>
  <c r="AT25" i="36"/>
  <c r="K36" i="41" l="1"/>
  <c r="I36" i="41" l="1"/>
  <c r="J36" i="41"/>
  <c r="D2" i="43" l="1"/>
  <c r="F4" i="43" l="1"/>
  <c r="F3" i="43"/>
  <c r="F2" i="43"/>
  <c r="AU32" i="36" l="1"/>
  <c r="AU26" i="36"/>
  <c r="AU31" i="36" l="1"/>
  <c r="AU28" i="36"/>
  <c r="AU25" i="36"/>
  <c r="AU30" i="36"/>
  <c r="AU33" i="36"/>
  <c r="AU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P47" i="41"/>
  <c r="P45" i="41"/>
  <c r="W45" i="41" s="1"/>
  <c r="P44" i="41"/>
  <c r="AT16" i="36" s="1"/>
  <c r="AU16" i="36" s="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AT17" i="36" l="1"/>
  <c r="AU17" i="36" s="1"/>
  <c r="Q49" i="41"/>
  <c r="M35" i="41"/>
  <c r="M36" i="41" s="1"/>
  <c r="L36" i="41"/>
  <c r="O35" i="41"/>
  <c r="O36" i="41" s="1"/>
  <c r="N36" i="41"/>
  <c r="D54" i="41"/>
  <c r="P54" i="41" s="1"/>
  <c r="P46" i="40"/>
  <c r="P53" i="41"/>
  <c r="AT18" i="36" s="1"/>
  <c r="AU18" i="36" s="1"/>
  <c r="P36" i="40"/>
  <c r="P46" i="41"/>
  <c r="AT14" i="36" l="1"/>
  <c r="AU14" i="36" s="1"/>
  <c r="D42" i="40"/>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3" i="41" l="1"/>
  <c r="P50"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<sst xmlns="http://schemas.openxmlformats.org/spreadsheetml/2006/main" count="1286" uniqueCount="569">
  <si>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</si>
  <si>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</si>
  <si>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</si>
  <si>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</si>
  <si>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</si>
  <si>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</si>
  <si>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</si>
  <si>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</si>
  <si>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</si>
  <si>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</si>
  <si>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</si>
  <si>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</si>
  <si>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</si>
  <si>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</si>
  <si>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</si>
  <si>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</si>
  <si>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</si>
  <si>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</si>
  <si>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</si>
  <si>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</si>
  <si>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</si>
  <si>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</si>
  <si>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</si>
  <si>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</si>
  <si>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</si>
  <si>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</si>
  <si>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</si>
  <si>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</si>
  <si>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</si>
  <si>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</si>
  <si>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</si>
  <si>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</si>
  <si>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</si>
  <si>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</si>
  <si>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</si>
  <si>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</si>
  <si>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</si>
  <si>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</si>
  <si>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</si>
  <si>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</si>
  <si>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</si>
  <si>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</si>
  <si>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</si>
  <si>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</si>
  <si>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</si>
  <si>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</si>
  <si>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</si>
  <si>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</si>
  <si>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</si>
  <si>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</si>
  <si>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</si>
  <si>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</si>
  <si>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</si>
  <si>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</si>
  <si>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</si>
  <si>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</si>
  <si>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</si>
  <si>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</si>
  <si>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</si>
  <si>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</si>
  <si>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</si>
  <si>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</si>
  <si>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</si>
  <si>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</si>
  <si>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</si>
  <si>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</si>
  <si>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</si>
  <si>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</si>
  <si>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</si>
  <si>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</si>
  <si>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</si>
  <si>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</si>
  <si>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</si>
  <si>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</si>
  <si>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</si>
  <si>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</si>
  <si>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</si>
  <si>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</si>
  <si>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</si>
  <si>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</si>
  <si>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</si>
  <si>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</si>
  <si>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</si>
  <si>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</si>
  <si>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</si>
  <si>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</si>
  <si>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</si>
  <si>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</si>
  <si>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</si>
  <si>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</si>
  <si>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</si>
  <si>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</si>
  <si>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</si>
  <si>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</si>
  <si>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</si>
  <si>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</si>
  <si>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</si>
  <si>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</si>
  <si>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</si>
  <si>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</si>
  <si>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</si>
  <si>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</si>
  <si>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</si>
  <si>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</si>
  <si>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</si>
  <si>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</si>
  <si>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</si>
  <si>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</si>
  <si>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</si>
  <si>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</si>
  <si>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</si>
  <si>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</si>
  <si>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</si>
  <si>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</si>
  <si>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</si>
  <si>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</si>
  <si>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</si>
  <si>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</si>
  <si>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</si>
  <si>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</si>
  <si>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</si>
  <si>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</si>
  <si>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</si>
  <si>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</si>
  <si>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</si>
  <si>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</si>
  <si>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</si>
  <si>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</si>
  <si>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</si>
  <si>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</si>
  <si>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</si>
  <si>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</si>
  <si>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</si>
  <si>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</si>
  <si>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</si>
  <si>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</si>
  <si>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</si>
  <si>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</si>
  <si>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</si>
  <si>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</si>
  <si>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</si>
  <si>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</si>
  <si>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</si>
  <si>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</si>
  <si>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</si>
  <si>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</si>
  <si>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</si>
  <si>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</si>
  <si>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</si>
  <si>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</si>
  <si>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</si>
  <si>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</si>
  <si>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</si>
  <si>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</si>
  <si>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</si>
  <si>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</si>
  <si>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</si>
  <si>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</si>
  <si>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</si>
  <si>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</si>
  <si>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</si>
  <si>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</si>
  <si>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</si>
  <si>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</si>
  <si>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</si>
  <si>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</si>
  <si>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</si>
  <si>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</si>
  <si>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</si>
  <si>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</si>
  <si>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</si>
  <si>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</si>
  <si>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</si>
  <si>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</si>
  <si>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</si>
  <si>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</si>
  <si>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</si>
  <si>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</si>
  <si>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</si>
  <si>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</si>
  <si>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</si>
  <si>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</si>
  <si>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</si>
  <si>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</si>
  <si>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</si>
  <si>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</si>
  <si>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</si>
  <si>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</si>
  <si>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</si>
  <si>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</si>
  <si>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</si>
  <si>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</si>
  <si>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</si>
  <si>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</si>
  <si>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</si>
  <si>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</si>
  <si>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</si>
  <si>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</si>
  <si>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</si>
  <si>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</si>
  <si>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</si>
  <si>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</si>
  <si>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</si>
  <si>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</si>
  <si>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</si>
  <si>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</si>
  <si>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</si>
  <si>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</si>
  <si>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</si>
  <si>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</si>
  <si>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</si>
  <si>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</si>
  <si>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</si>
  <si>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</si>
  <si>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</si>
  <si>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</si>
  <si>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</si>
  <si>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</si>
  <si>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</si>
  <si>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</si>
  <si>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</si>
  <si>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</si>
  <si>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</si>
  <si>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</si>
  <si>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</si>
  <si>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</si>
  <si>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</si>
  <si>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</si>
  <si>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</si>
  <si>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</si>
  <si>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</si>
  <si>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</si>
  <si>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</si>
  <si>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</si>
  <si>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</si>
  <si>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</si>
  <si>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</si>
  <si>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</si>
  <si>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</si>
  <si>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</si>
  <si>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</si>
  <si>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</si>
  <si>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</si>
  <si>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</si>
  <si>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</si>
  <si>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</si>
  <si>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</si>
  <si>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</si>
  <si>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</si>
  <si>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</si>
  <si>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</si>
  <si>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</si>
  <si>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</si>
  <si>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</si>
  <si>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</si>
  <si>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</si>
  <si>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</si>
  <si>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</si>
  <si>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</si>
  <si>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</si>
  <si>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</si>
  <si>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</si>
  <si>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</si>
  <si>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</si>
  <si>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</si>
  <si>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</si>
  <si>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</si>
  <si>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</si>
  <si>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</si>
  <si>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</si>
  <si>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</si>
  <si>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</si>
  <si>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</si>
  <si>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</si>
  <si>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</si>
  <si>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</si>
  <si>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</si>
  <si>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</si>
  <si>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</si>
  <si>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</si>
  <si>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</si>
  <si>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</si>
  <si>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</si>
  <si>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</si>
  <si>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</si>
  <si>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</si>
  <si>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</si>
  <si>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</si>
  <si>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</si>
  <si>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</si>
  <si>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</si>
  <si>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</si>
  <si>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</si>
  <si>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</si>
  <si>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</si>
  <si>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</si>
  <si>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</si>
  <si>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</si>
  <si>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</si>
  <si>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</si>
  <si>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</si>
  <si>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</si>
  <si>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</si>
  <si>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</si>
  <si>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</si>
  <si>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</si>
  <si>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</si>
  <si>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</si>
  <si>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</si>
  <si>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</si>
  <si>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</si>
  <si>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</si>
  <si>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</si>
  <si>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</si>
  <si>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</si>
  <si>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</si>
  <si>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</si>
  <si>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</si>
  <si>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</si>
  <si>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</si>
  <si>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</si>
  <si>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</si>
  <si>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</si>
  <si>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</si>
  <si>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</si>
  <si>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</si>
  <si>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</si>
  <si>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</si>
  <si>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</si>
  <si>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</si>
  <si>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</si>
  <si>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</si>
  <si>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</si>
  <si>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</si>
  <si>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</si>
  <si>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</si>
  <si>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</si>
  <si>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</si>
  <si>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</si>
  <si>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</si>
  <si>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</si>
  <si>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</si>
  <si>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</si>
  <si>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</si>
  <si>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</si>
  <si>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</si>
  <si>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</si>
  <si>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</si>
  <si>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</si>
  <si>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</si>
  <si>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</si>
  <si>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</si>
  <si>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</si>
  <si>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</si>
  <si>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</si>
  <si>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</si>
  <si>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</si>
  <si>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</si>
  <si>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</si>
  <si>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</si>
  <si>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</si>
  <si>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</si>
  <si>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</si>
  <si>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</si>
  <si>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</si>
  <si>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</si>
  <si>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</si>
  <si>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</si>
  <si>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</si>
  <si>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</si>
  <si>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</si>
  <si>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</si>
  <si>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</si>
  <si>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</si>
  <si>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</si>
  <si>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</si>
  <si>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</si>
  <si>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</si>
  <si>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</si>
  <si>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</si>
  <si>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</si>
  <si>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</si>
  <si>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</si>
  <si>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</si>
  <si>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</si>
  <si>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</si>
  <si>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</si>
  <si>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</si>
  <si>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</si>
  <si>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</si>
  <si>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</si>
  <si>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</si>
  <si>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</si>
  <si>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</si>
  <si>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</si>
  <si>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</si>
  <si>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</si>
  <si>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</si>
  <si>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</si>
  <si>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</si>
  <si>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</si>
  <si>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</si>
  <si>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</si>
  <si>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</si>
  <si>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</si>
  <si>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</si>
  <si>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</si>
  <si>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</si>
  <si>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</si>
  <si>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</si>
  <si>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</si>
  <si>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</si>
  <si>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</si>
  <si>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</si>
  <si>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</si>
  <si>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</si>
  <si>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</si>
  <si>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</si>
  <si>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</si>
  <si>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</si>
  <si>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</si>
  <si>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</si>
  <si>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</si>
  <si>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</si>
  <si>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</si>
  <si>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</si>
  <si>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</si>
  <si>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</si>
  <si>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</si>
  <si>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</si>
  <si>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</si>
  <si>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</si>
  <si>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</si>
  <si>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</si>
  <si>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</si>
  <si>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</si>
  <si>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</si>
  <si>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</si>
  <si>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</si>
  <si>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</si>
  <si>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</si>
  <si>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</si>
  <si>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</si>
  <si>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</si>
  <si>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</si>
  <si>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</si>
  <si>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</si>
  <si>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</si>
  <si>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</si>
  <si>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</si>
  <si>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</si>
  <si>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</si>
  <si>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</si>
  <si>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</si>
  <si>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</si>
  <si>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</si>
  <si>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</si>
  <si>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</si>
  <si>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</si>
  <si>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</si>
  <si>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</si>
  <si>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</si>
  <si>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</si>
  <si>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</si>
  <si>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</si>
  <si>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</si>
  <si>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</si>
  <si>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</si>
  <si>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</si>
  <si>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</si>
  <si>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</si>
  <si>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</si>
  <si>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</si>
  <si>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</si>
  <si>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</si>
  <si>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</si>
  <si>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</si>
  <si>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</si>
  <si>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</si>
  <si>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</si>
  <si>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</si>
  <si>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</si>
  <si>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</si>
  <si>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</si>
  <si>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</si>
  <si>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</si>
  <si>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</si>
  <si>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</si>
  <si>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</si>
  <si>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</si>
  <si>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</si>
  <si>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</si>
  <si>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</si>
  <si>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</si>
  <si>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</si>
  <si>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</si>
  <si>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</si>
  <si>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</si>
  <si>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</si>
  <si>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</si>
  <si>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</si>
  <si>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</si>
  <si>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</si>
  <si>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</si>
  <si>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</si>
  <si>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</si>
  <si>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</si>
  <si>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</si>
  <si>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</si>
  <si>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</si>
  <si>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</si>
  <si>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</si>
  <si>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</si>
  <si>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</si>
  <si>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</si>
  <si>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</si>
  <si>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</si>
  <si>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</si>
  <si>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</si>
  <si>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</si>
  <si>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</si>
  <si>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</si>
  <si>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</si>
  <si>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</si>
  <si>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</si>
  <si>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</si>
  <si>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</si>
  <si>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</si>
  <si>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</si>
  <si>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</si>
  <si>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</si>
  <si>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</si>
  <si>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</si>
  <si>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</si>
  <si>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</si>
  <si>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</si>
  <si>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</si>
  <si>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</si>
  <si>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</si>
  <si>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</si>
  <si>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</si>
  <si>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</si>
  <si>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</si>
  <si>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</si>
  <si>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</si>
  <si>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</si>
  <si>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</si>
  <si>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</si>
  <si>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</si>
  <si>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De acuerdo con la información reportada por la ETB, de los servicios prestados en el mes de junio de 2023 (primer corte de información), se tuvieron un total de 1.680.382 de alcances, de las publicaciones en los siguientes medios:
1. Prensa: 619.352 alcances
2. Digital: 1.061.030 alcances</t>
  </si>
  <si>
    <t>En el mes de septiembre se avanzó en 5%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</si>
  <si>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65% de la meta del 2023.</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</si>
  <si>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177%, con una ejecución de 18 contenidos en el mes de enero, 155 contenidos elaborados en el mes de febrero, 166 contenidos en el mes de marzo, 148 contenidos en el mes de abril, 331 contenidos en mayo, 439 contenidos del mes de junio , 301 contenidos en el mes de julio, 336 contenidos en el mes de agosto y 228 en el mes de septiembre; para un total de 2.122 contenidos de un total 1.200 contenidos programados para la vigencia 2023.</t>
  </si>
  <si>
    <t>En el mes de septiembre se realizaron 443  piezas gráficas para dar a conocer los servicios y campañas de la SDMujer, entre los cuales se destacan: Da el Primer Paso, Bus del Cuidado Rural, Manzanas del Cuidado, violencias, entre otras. En el acumulado del 2023 se han desarrollado 4.736 piezas gráficas.</t>
  </si>
  <si>
    <t xml:space="preserve">En el mes de septiembre se realizaron 483 publicaciones en los canales digitales de la entidad, las cuales se distribuyeron de la siguiente manera: 33 Instagram, 316 Twitter, 90 Facebook, 18 TikTok y 14 en Linkedin. Adicionalmente se realizaron 17 en el sitio WEB Institucional. En el acumulado de la vigencia 2023 se han realizado 3.668 publicaciones. </t>
  </si>
  <si>
    <t>En el mes de septiembre se contabilizaron 203.447 clics en la página de la SDMujer, entre los cuales se destacan las siguientes temáticas: Sistema de Cuidado, Da el Primer Paso . En la vigencia 2023 se han registrado un total de 960.285 clics</t>
  </si>
  <si>
    <t>En el mes de septiembre se realizaron 19 publicaciones y contenidos periodísticos, en los cuales se destacan: "Celebremos con amor y amistad y sin violencia contra las mujeres ", "Seminario Internacional 'El Derecho de las Mujeres a la Ciudad,", y "Cubrimiento evento 'Plantón Ni Una Más' que se realiza en la plaza fundacional de Bosa". Logrando un acumulado de 120 publicaciones en lo corrido de la vigencia 2023.</t>
  </si>
  <si>
    <t>En el primer trimestre de la vigencia 2023 se publicaron un total de 1.027 piezas comunicativas en medios, en el segundo trimestre 1.390 piezas comunicativas en medios y en el tercer trimestre 1.351 piezas comunicativas en medios de comunicación; gestión con la que se destacaron los cursos virtuales, las inauguraciones de las Manzanas de Cuidado y demás actividades misionales de la secretaría.
Además se brindó información para dar a conocer la Línea Purpura y los servicios ofertados por la SDMujer.</t>
  </si>
  <si>
    <t>Se elaboraron 32 campañas en lo corrido de 2023, correspondientes a: 
1. En el segundo trimestre las campañas correspondientes a: 1.Date Cuenta, 2. Da El Primer Paso, 3. Manzanas del Cuidado, 4. Un Machista Menos, 5. A cuidar se Aprende, 6. Pita y Avisa – Brigada #DateCuenta, 7. Bogotá Se La Juega y 8. Mujeres Al Poder. 
2. En el segundo trimestre las campañas correspondientes a: 1. Date Cuenta, 2. Da El Primer Paso, 3. Manzanas del Cuidado, 4. Un Machista Menos, 5. Hombres al Cuidado, 6. Saca lo mejor de ti, 7. Menstruar con bienestar y 8. Women Deliver
3. En el tercer trimestre las camañas correspondientes a: 1. Campaña Trend gatos – Date Cuenta es Violencia, 2. 6 cosas que no sabías Agencia MUJ en línea, 3. Fiestón Lesbiarte, 4. 9 cosas que no sabías de las Casas de igualdad de Oportunidades paras las Mujeres, 5. Cumpleaños # 2 de Manzana del Cuidado de Kennedy, 6. Día del trabajo doméstico, 7. Día Internacional del Autocuidado, 8. Día Distrital de la Lucha contra los Ataques con Agentes Químicos, 9. Día Distrital de las Mujeres Negras, 10. Día de las conductoras y los conductores de taxis, 11. Día Distrital de la Juventud, 12. Día Distrital de Las Mujeres Indígenas, 13. Puesta en marcha de la Manzana del Cuidado de Antonio Nariño, 14. Con Amor y Amistad y Sin Violencias. Esta campaña tuvo la particularidad de ejecutarse en el marco del consejo de seguridad de Amor y Amistad, así como el de Bogotá Despierta,
en esta campaña se llevó a cabo un sinergia Distrital. 15. Día Internacional de la Bisexualidad, 16. 28S – Día de Acción Global por el Acceso al Aborto Legal y Seguro
23</t>
  </si>
  <si>
    <t>En el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251 en el segundo trimestre y 197 en el tercer trimestre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</si>
  <si>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 En el tercer trimestre se produjeron 94 piezas audiovisuales</t>
  </si>
  <si>
    <t>Se realizaron actividades de difusión masiva para dar a conocer los diferentes servicios de la Sdmujer en el mes de septiembre, logrando un total de 12.209.999 alcances en dicho mes y un acumulado de 18.872.148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
Es importante precisar que durante el mes de Septiembre, incrementamos en número de publicaciones un 32%, en impresiones un 655% y en alcance un 1403% estos 2 últimos debido a la activación del plan de difusión paga de la entidad en la que se promocionaron algunos de los contenidos publicados de manera orgánica.</t>
  </si>
  <si>
    <t>Se realizaron actividades de difusión masiva para dar a conocer los diferentes servicios de la Sdmujer en el mes de septiembre, logrando un total de 12.413.446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</si>
  <si>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realizaron actividades de difusión masiva para dar a conocer los diferentes servicios de la Sdmujer en lo corrido de la vigencia 2023 se ha logrado un total de 21.512.815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</si>
  <si>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 xml:space="preserve">En es tercer trimestre de 2023 no se realizaron rendiciones de cuentas
</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</si>
  <si>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en segundo trimestre se publicaron 21 boletinas institucionales y en tercer trimestre se publicaron 26 boletinas y un correo masivo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</si>
  <si>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2023 se gestionó la publicación de 568 notas de caracter periodístico,  en medios de comunicación masivos nacionales, buscando fortalecer a la SDMujer, socializando  sus servicios, actividades y campañas.</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</si>
  <si>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en el segundo trimestre un total de .1070 piezas y en el tercer trimestre 1.473 piezas en total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</si>
  <si>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En el tercer trimestre se realizaron 5 publicaciones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</si>
</sst>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8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169" fontId="0" fillId="0" borderId="0" xfId="10" applyFont="1" applyAlignment="1">
      <alignment vertical="center"/>
    </xf>
    <xf numFmtId="169" fontId="7" fillId="0" borderId="64" xfId="10" applyFont="1" applyFill="1" applyBorder="1" applyAlignment="1" applyProtection="1">
      <alignment horizontal="center" vertical="center" wrapText="1"/>
    </xf>
    <xf numFmtId="169" fontId="30" fillId="0" borderId="1" xfId="10" applyFont="1" applyFill="1" applyBorder="1" applyAlignment="1" applyProtection="1">
      <alignment horizontal="center" vertical="center" wrapText="1"/>
    </xf>
    <xf numFmtId="169" fontId="30" fillId="0" borderId="9" xfId="10" applyFont="1" applyFill="1" applyBorder="1" applyAlignment="1" applyProtection="1">
      <alignment horizontal="center" vertical="center" wrapText="1"/>
    </xf>
    <xf numFmtId="173" fontId="47" fillId="0" borderId="0" xfId="10" applyNumberFormat="1" applyFont="1" applyFill="1" applyBorder="1" applyAlignment="1">
      <alignment horizontal="center" vertical="center"/>
    </xf>
    <xf numFmtId="173" fontId="46" fillId="0" borderId="0" xfId="10" applyNumberFormat="1" applyFont="1" applyAlignment="1">
      <alignment vertical="center"/>
    </xf>
    <xf numFmtId="173" fontId="46" fillId="0" borderId="0" xfId="10" applyNumberFormat="1" applyFont="1" applyFill="1" applyAlignment="1">
      <alignment vertical="center"/>
    </xf>
    <xf numFmtId="173" fontId="7" fillId="0" borderId="1" xfId="10" applyNumberFormat="1" applyFont="1" applyFill="1" applyBorder="1" applyAlignment="1">
      <alignment horizontal="center" vertical="center"/>
    </xf>
    <xf numFmtId="169" fontId="29" fillId="0" borderId="1" xfId="10" applyFont="1" applyFill="1" applyBorder="1" applyAlignment="1">
      <alignment vertical="center" wrapText="1"/>
    </xf>
    <xf numFmtId="173" fontId="29" fillId="0" borderId="1" xfId="10" applyNumberFormat="1" applyFont="1" applyFill="1" applyBorder="1" applyAlignment="1">
      <alignment vertical="center" wrapText="1"/>
    </xf>
    <xf numFmtId="9" fontId="29" fillId="0" borderId="1" xfId="28" applyFont="1" applyFill="1" applyBorder="1" applyAlignment="1">
      <alignment vertical="center" wrapText="1"/>
    </xf>
    <xf numFmtId="169" fontId="8" fillId="0" borderId="10" xfId="10" applyFont="1" applyFill="1" applyBorder="1" applyAlignment="1">
      <alignment horizontal="center" vertical="center" wrapText="1"/>
    </xf>
    <xf numFmtId="169" fontId="29" fillId="0" borderId="56" xfId="10" applyFont="1" applyFill="1" applyBorder="1" applyAlignment="1">
      <alignment horizontal="left" vertical="center"/>
    </xf>
    <xf numFmtId="169" fontId="29" fillId="0" borderId="0" xfId="10" applyFont="1" applyFill="1" applyAlignment="1">
      <alignment vertical="center"/>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19" borderId="15" xfId="22" applyFont="1" applyFill="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20" borderId="8" xfId="22" applyFont="1" applyFill="1" applyBorder="1" applyAlignment="1">
      <alignment horizontal="center" vertical="center" wrapText="1"/>
    </xf>
    <xf numFmtId="0" fontId="7" fillId="20" borderId="1" xfId="22" applyFont="1" applyFill="1" applyBorder="1" applyAlignment="1">
      <alignment horizontal="center" vertical="center" wrapText="1"/>
    </xf>
    <xf numFmtId="2" fontId="7" fillId="0" borderId="8" xfId="22" applyNumberFormat="1" applyFont="1"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3"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0" fillId="0" borderId="8" xfId="0" applyBorder="1" applyAlignment="1">
      <alignment horizontal="left"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8" fillId="20" borderId="42"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19" borderId="0" xfId="22" applyFont="1" applyFill="1" applyAlignment="1">
      <alignment horizontal="center"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25" xfId="22" applyFont="1" applyFill="1" applyBorder="1" applyAlignment="1">
      <alignment horizontal="center"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10" xfId="22" applyNumberFormat="1" applyFont="1" applyBorder="1" applyAlignment="1">
      <alignment horizontal="center" vertical="center" wrapText="1"/>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11"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19" borderId="2"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0" fontId="31" fillId="9" borderId="10"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9" borderId="2"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55" xfId="0" applyFont="1" applyFill="1" applyBorder="1" applyAlignment="1">
      <alignment horizontal="center" vertical="center"/>
    </xf>
    <xf numFmtId="0" fontId="31" fillId="9" borderId="22"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0" xfId="0" applyFont="1" applyFill="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25" xfId="0" applyFont="1" applyFill="1" applyBorder="1" applyAlignment="1">
      <alignment horizontal="center" vertical="center"/>
    </xf>
    <xf numFmtId="0" fontId="31" fillId="9" borderId="56" xfId="0" applyFont="1" applyFill="1" applyBorder="1" applyAlignment="1">
      <alignment horizontal="center" vertical="center" wrapText="1"/>
    </xf>
    <xf numFmtId="0" fontId="8" fillId="19" borderId="1" xfId="22" applyFont="1" applyFill="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6" xfId="0" applyFont="1" applyFill="1" applyBorder="1" applyAlignment="1">
      <alignment horizontal="center"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8" fillId="0" borderId="36" xfId="22" applyNumberFormat="1" applyFont="1" applyFill="1" applyBorder="1" applyAlignment="1">
      <alignment horizontal="center" vertical="center" wrapText="1"/>
    </xf>
    <xf numFmtId="9" fontId="8" fillId="0" borderId="38" xfId="22" applyNumberFormat="1" applyFont="1" applyFill="1" applyBorder="1" applyAlignment="1">
      <alignment horizontal="center" vertical="center" wrapText="1"/>
    </xf>
    <xf numFmtId="0" fontId="7" fillId="0" borderId="78" xfId="22" applyFont="1" applyBorder="1" applyAlignment="1">
      <alignment horizontal="left" vertical="center" wrapText="1"/>
    </xf>
    <xf numFmtId="0" fontId="7" fillId="0" borderId="18" xfId="22" applyFont="1" applyBorder="1" applyAlignment="1">
      <alignment horizontal="left" vertical="center" wrapText="1"/>
    </xf>
    <xf numFmtId="0" fontId="7" fillId="0" borderId="57" xfId="22" applyFont="1" applyBorder="1" applyAlignment="1">
      <alignment horizontal="lef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96982</xdr:colOff>
      <xdr:row>34</xdr:row>
      <xdr:rowOff>83126</xdr:rowOff>
    </xdr:from>
    <xdr:to>
      <xdr:col>6</xdr:col>
      <xdr:colOff>82485</xdr:colOff>
      <xdr:row>39</xdr:row>
      <xdr:rowOff>145372</xdr:rowOff>
    </xdr:to>
    <xdr:pic>
      <xdr:nvPicPr>
        <xdr:cNvPr id="3" name="Imagen 2">
          <a:extLst>
            <a:ext uri="{FF2B5EF4-FFF2-40B4-BE49-F238E27FC236}">
              <a16:creationId xmlns:a16="http://schemas.microsoft.com/office/drawing/2014/main" id="{1D227C17-B856-C193-77F1-DAE82B30658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5818" y="24079199"/>
          <a:ext cx="1357103" cy="498764"/>
        </a:xfrm>
        <a:prstGeom prst="rect">
          <a:avLst/>
        </a:prstGeom>
      </xdr:spPr>
    </xdr:pic>
    <xdr:clientData/>
  </xdr:twoCellAnchor>
  <xdr:twoCellAnchor editAs="oneCell">
    <xdr:from>
      <xdr:col>16</xdr:col>
      <xdr:colOff>13854</xdr:colOff>
      <xdr:row>34</xdr:row>
      <xdr:rowOff>41564</xdr:rowOff>
    </xdr:from>
    <xdr:to>
      <xdr:col>17</xdr:col>
      <xdr:colOff>886943</xdr:colOff>
      <xdr:row>40</xdr:row>
      <xdr:rowOff>127101</xdr:rowOff>
    </xdr:to>
    <xdr:pic>
      <xdr:nvPicPr>
        <xdr:cNvPr id="5" name="Imagen 4">
          <a:extLst>
            <a:ext uri="{FF2B5EF4-FFF2-40B4-BE49-F238E27FC236}">
              <a16:creationId xmlns:a16="http://schemas.microsoft.com/office/drawing/2014/main" id="{FBC90A5F-2726-38B8-7164-6A1FAA001CE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08036" y="24037637"/>
          <a:ext cx="1898324" cy="665018"/>
        </a:xfrm>
        <a:prstGeom prst="rect">
          <a:avLst/>
        </a:prstGeom>
      </xdr:spPr>
    </xdr:pic>
    <xdr:clientData/>
  </xdr:twoCellAnchor>
  <xdr:twoCellAnchor editAs="oneCell">
    <xdr:from>
      <xdr:col>23</xdr:col>
      <xdr:colOff>803564</xdr:colOff>
      <xdr:row>32</xdr:row>
      <xdr:rowOff>1344698</xdr:rowOff>
    </xdr:from>
    <xdr:to>
      <xdr:col>29</xdr:col>
      <xdr:colOff>401741</xdr:colOff>
      <xdr:row>42</xdr:row>
      <xdr:rowOff>71682</xdr:rowOff>
    </xdr:to>
    <xdr:pic>
      <xdr:nvPicPr>
        <xdr:cNvPr id="7" name="Imagen 6">
          <a:extLst>
            <a:ext uri="{FF2B5EF4-FFF2-40B4-BE49-F238E27FC236}">
              <a16:creationId xmlns:a16="http://schemas.microsoft.com/office/drawing/2014/main" id="{AF76B63F-5A96-AC21-D7A2-23669EDB7BD7}"/>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6093129" y="33591655"/>
          <a:ext cx="2635134" cy="955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Q25" zoomScale="70" zoomScaleNormal="70" workbookViewId="0">
      <selection activeCell="W34" sqref="W34:Z35"/>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1093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426"/>
      <c r="B1" s="429" t="s">
        <v>16</v>
      </c>
      <c r="C1" s="430"/>
      <c r="D1" s="430"/>
      <c r="E1" s="430"/>
      <c r="F1" s="430"/>
      <c r="G1" s="430"/>
      <c r="H1" s="430"/>
      <c r="I1" s="430"/>
      <c r="J1" s="430"/>
      <c r="K1" s="430"/>
      <c r="L1" s="430"/>
      <c r="M1" s="430"/>
      <c r="N1" s="430"/>
      <c r="O1" s="430"/>
      <c r="P1" s="430"/>
      <c r="Q1" s="430"/>
      <c r="R1" s="430"/>
      <c r="S1" s="430"/>
      <c r="T1" s="430"/>
      <c r="U1" s="430"/>
      <c r="V1" s="430"/>
      <c r="W1" s="430"/>
      <c r="X1" s="430"/>
      <c r="Y1" s="430"/>
      <c r="Z1" s="430"/>
      <c r="AA1" s="431"/>
      <c r="AB1" s="432" t="s">
        <v>415</v>
      </c>
      <c r="AC1" s="433"/>
      <c r="AD1" s="434"/>
    </row>
    <row r="2" spans="1:30" ht="16.2" thickBot="1" x14ac:dyDescent="0.35">
      <c r="A2" s="427"/>
      <c r="B2" s="429" t="s">
        <v>17</v>
      </c>
      <c r="C2" s="430"/>
      <c r="D2" s="430"/>
      <c r="E2" s="430"/>
      <c r="F2" s="430"/>
      <c r="G2" s="430"/>
      <c r="H2" s="430"/>
      <c r="I2" s="430"/>
      <c r="J2" s="430"/>
      <c r="K2" s="430"/>
      <c r="L2" s="430"/>
      <c r="M2" s="430"/>
      <c r="N2" s="430"/>
      <c r="O2" s="430"/>
      <c r="P2" s="430"/>
      <c r="Q2" s="430"/>
      <c r="R2" s="430"/>
      <c r="S2" s="430"/>
      <c r="T2" s="430"/>
      <c r="U2" s="430"/>
      <c r="V2" s="430"/>
      <c r="W2" s="430"/>
      <c r="X2" s="430"/>
      <c r="Y2" s="430"/>
      <c r="Z2" s="430"/>
      <c r="AA2" s="431"/>
      <c r="AB2" s="435" t="s">
        <v>410</v>
      </c>
      <c r="AC2" s="436"/>
      <c r="AD2" s="437"/>
    </row>
    <row r="3" spans="1:30" ht="15.6" x14ac:dyDescent="0.3">
      <c r="A3" s="427"/>
      <c r="B3" s="438" t="s">
        <v>294</v>
      </c>
      <c r="C3" s="439"/>
      <c r="D3" s="439"/>
      <c r="E3" s="439"/>
      <c r="F3" s="439"/>
      <c r="G3" s="439"/>
      <c r="H3" s="439"/>
      <c r="I3" s="439"/>
      <c r="J3" s="439"/>
      <c r="K3" s="439"/>
      <c r="L3" s="439"/>
      <c r="M3" s="439"/>
      <c r="N3" s="439"/>
      <c r="O3" s="439"/>
      <c r="P3" s="439"/>
      <c r="Q3" s="439"/>
      <c r="R3" s="439"/>
      <c r="S3" s="439"/>
      <c r="T3" s="439"/>
      <c r="U3" s="439"/>
      <c r="V3" s="439"/>
      <c r="W3" s="439"/>
      <c r="X3" s="439"/>
      <c r="Y3" s="439"/>
      <c r="Z3" s="439"/>
      <c r="AA3" s="440"/>
      <c r="AB3" s="435" t="s">
        <v>416</v>
      </c>
      <c r="AC3" s="436"/>
      <c r="AD3" s="437"/>
    </row>
    <row r="4" spans="1:30" ht="16.2" thickBot="1" x14ac:dyDescent="0.35">
      <c r="A4" s="428"/>
      <c r="B4" s="441"/>
      <c r="C4" s="442"/>
      <c r="D4" s="442"/>
      <c r="E4" s="442"/>
      <c r="F4" s="442"/>
      <c r="G4" s="442"/>
      <c r="H4" s="442"/>
      <c r="I4" s="442"/>
      <c r="J4" s="442"/>
      <c r="K4" s="442"/>
      <c r="L4" s="442"/>
      <c r="M4" s="442"/>
      <c r="N4" s="442"/>
      <c r="O4" s="442"/>
      <c r="P4" s="442"/>
      <c r="Q4" s="442"/>
      <c r="R4" s="442"/>
      <c r="S4" s="442"/>
      <c r="T4" s="442"/>
      <c r="U4" s="442"/>
      <c r="V4" s="442"/>
      <c r="W4" s="442"/>
      <c r="X4" s="442"/>
      <c r="Y4" s="442"/>
      <c r="Z4" s="442"/>
      <c r="AA4" s="443"/>
      <c r="AB4" s="444" t="s">
        <v>175</v>
      </c>
      <c r="AC4" s="445"/>
      <c r="AD4" s="446"/>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47" t="s">
        <v>292</v>
      </c>
      <c r="B7" s="448"/>
      <c r="C7" s="462" t="s">
        <v>47</v>
      </c>
      <c r="D7" s="447" t="s">
        <v>71</v>
      </c>
      <c r="E7" s="465"/>
      <c r="F7" s="465"/>
      <c r="G7" s="465"/>
      <c r="H7" s="448"/>
      <c r="I7" s="468">
        <v>45204</v>
      </c>
      <c r="J7" s="469"/>
      <c r="K7" s="447" t="s">
        <v>67</v>
      </c>
      <c r="L7" s="448"/>
      <c r="M7" s="474" t="s">
        <v>70</v>
      </c>
      <c r="N7" s="475"/>
      <c r="O7" s="479"/>
      <c r="P7" s="480"/>
      <c r="Q7" s="54"/>
      <c r="R7" s="54"/>
      <c r="S7" s="54"/>
      <c r="T7" s="54"/>
      <c r="U7" s="54"/>
      <c r="V7" s="54"/>
      <c r="W7" s="54"/>
      <c r="X7" s="54"/>
      <c r="Y7" s="54"/>
      <c r="Z7" s="55"/>
      <c r="AA7" s="54"/>
      <c r="AB7" s="54"/>
      <c r="AC7" s="60"/>
      <c r="AD7" s="61"/>
    </row>
    <row r="8" spans="1:30" x14ac:dyDescent="0.3">
      <c r="A8" s="449"/>
      <c r="B8" s="450"/>
      <c r="C8" s="463"/>
      <c r="D8" s="449"/>
      <c r="E8" s="466"/>
      <c r="F8" s="466"/>
      <c r="G8" s="466"/>
      <c r="H8" s="450"/>
      <c r="I8" s="470"/>
      <c r="J8" s="471"/>
      <c r="K8" s="449"/>
      <c r="L8" s="450"/>
      <c r="M8" s="481" t="s">
        <v>68</v>
      </c>
      <c r="N8" s="482"/>
      <c r="O8" s="483"/>
      <c r="P8" s="484"/>
      <c r="Q8" s="54"/>
      <c r="R8" s="54"/>
      <c r="S8" s="54"/>
      <c r="T8" s="54"/>
      <c r="U8" s="54"/>
      <c r="V8" s="54"/>
      <c r="W8" s="54"/>
      <c r="X8" s="54"/>
      <c r="Y8" s="54"/>
      <c r="Z8" s="55"/>
      <c r="AA8" s="54"/>
      <c r="AB8" s="54"/>
      <c r="AC8" s="60"/>
      <c r="AD8" s="61"/>
    </row>
    <row r="9" spans="1:30" ht="15" thickBot="1" x14ac:dyDescent="0.35">
      <c r="A9" s="451"/>
      <c r="B9" s="452"/>
      <c r="C9" s="464"/>
      <c r="D9" s="451"/>
      <c r="E9" s="467"/>
      <c r="F9" s="467"/>
      <c r="G9" s="467"/>
      <c r="H9" s="452"/>
      <c r="I9" s="472"/>
      <c r="J9" s="473"/>
      <c r="K9" s="451"/>
      <c r="L9" s="452"/>
      <c r="M9" s="485" t="s">
        <v>69</v>
      </c>
      <c r="N9" s="486"/>
      <c r="O9" s="487" t="s">
        <v>536</v>
      </c>
      <c r="P9" s="488"/>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447" t="s">
        <v>0</v>
      </c>
      <c r="B11" s="448"/>
      <c r="C11" s="453" t="s">
        <v>152</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5"/>
    </row>
    <row r="12" spans="1:30" x14ac:dyDescent="0.3">
      <c r="A12" s="449"/>
      <c r="B12" s="450"/>
      <c r="C12" s="456"/>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8"/>
    </row>
    <row r="13" spans="1:30" ht="15" thickBot="1" x14ac:dyDescent="0.35">
      <c r="A13" s="451"/>
      <c r="B13" s="452"/>
      <c r="C13" s="459"/>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1"/>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489" t="s">
        <v>77</v>
      </c>
      <c r="B15" s="490"/>
      <c r="C15" s="491" t="s">
        <v>532</v>
      </c>
      <c r="D15" s="492"/>
      <c r="E15" s="492"/>
      <c r="F15" s="492"/>
      <c r="G15" s="492"/>
      <c r="H15" s="492"/>
      <c r="I15" s="492"/>
      <c r="J15" s="492"/>
      <c r="K15" s="493"/>
      <c r="L15" s="494" t="s">
        <v>73</v>
      </c>
      <c r="M15" s="495"/>
      <c r="N15" s="495"/>
      <c r="O15" s="495"/>
      <c r="P15" s="495"/>
      <c r="Q15" s="496"/>
      <c r="R15" s="497" t="s">
        <v>418</v>
      </c>
      <c r="S15" s="498"/>
      <c r="T15" s="498"/>
      <c r="U15" s="498"/>
      <c r="V15" s="498"/>
      <c r="W15" s="498"/>
      <c r="X15" s="499"/>
      <c r="Y15" s="494" t="s">
        <v>72</v>
      </c>
      <c r="Z15" s="496"/>
      <c r="AA15" s="476" t="s">
        <v>534</v>
      </c>
      <c r="AB15" s="477"/>
      <c r="AC15" s="477"/>
      <c r="AD15" s="478"/>
    </row>
    <row r="16" spans="1:30" ht="15" thickBot="1" x14ac:dyDescent="0.35">
      <c r="A16" s="59"/>
      <c r="B16" s="54"/>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73"/>
      <c r="AD16" s="74"/>
    </row>
    <row r="17" spans="1:41" s="321" customFormat="1" ht="34.5" customHeight="1" thickBot="1" x14ac:dyDescent="0.35">
      <c r="A17" s="489" t="s">
        <v>79</v>
      </c>
      <c r="B17" s="490"/>
      <c r="C17" s="491" t="s">
        <v>533</v>
      </c>
      <c r="D17" s="492"/>
      <c r="E17" s="492"/>
      <c r="F17" s="492"/>
      <c r="G17" s="492"/>
      <c r="H17" s="492"/>
      <c r="I17" s="492"/>
      <c r="J17" s="492"/>
      <c r="K17" s="492"/>
      <c r="L17" s="492"/>
      <c r="M17" s="492"/>
      <c r="N17" s="492"/>
      <c r="O17" s="492"/>
      <c r="P17" s="492"/>
      <c r="Q17" s="493"/>
      <c r="R17" s="494" t="s">
        <v>371</v>
      </c>
      <c r="S17" s="495"/>
      <c r="T17" s="495"/>
      <c r="U17" s="495"/>
      <c r="V17" s="496"/>
      <c r="W17" s="503">
        <v>1</v>
      </c>
      <c r="X17" s="504"/>
      <c r="Y17" s="495" t="s">
        <v>15</v>
      </c>
      <c r="Z17" s="495"/>
      <c r="AA17" s="495"/>
      <c r="AB17" s="496"/>
      <c r="AC17" s="782">
        <f>+B34</f>
        <v>0.25</v>
      </c>
      <c r="AD17" s="78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94" t="s">
        <v>1</v>
      </c>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6"/>
      <c r="AE19" s="83"/>
      <c r="AF19" s="83"/>
    </row>
    <row r="20" spans="1:41" ht="15" thickBot="1" x14ac:dyDescent="0.35">
      <c r="A20" s="82"/>
      <c r="B20" s="60"/>
      <c r="C20" s="505" t="s">
        <v>373</v>
      </c>
      <c r="D20" s="506"/>
      <c r="E20" s="506"/>
      <c r="F20" s="506"/>
      <c r="G20" s="506"/>
      <c r="H20" s="506"/>
      <c r="I20" s="506"/>
      <c r="J20" s="506"/>
      <c r="K20" s="506"/>
      <c r="L20" s="506"/>
      <c r="M20" s="506"/>
      <c r="N20" s="506"/>
      <c r="O20" s="506"/>
      <c r="P20" s="507"/>
      <c r="Q20" s="508" t="s">
        <v>374</v>
      </c>
      <c r="R20" s="509"/>
      <c r="S20" s="509"/>
      <c r="T20" s="509"/>
      <c r="U20" s="509"/>
      <c r="V20" s="509"/>
      <c r="W20" s="509"/>
      <c r="X20" s="509"/>
      <c r="Y20" s="509"/>
      <c r="Z20" s="509"/>
      <c r="AA20" s="509"/>
      <c r="AB20" s="509"/>
      <c r="AC20" s="509"/>
      <c r="AD20" s="510"/>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38" t="s">
        <v>375</v>
      </c>
      <c r="B22" s="511"/>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500" t="s">
        <v>376</v>
      </c>
      <c r="B23" s="501"/>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c r="AG23" s="83"/>
    </row>
    <row r="24" spans="1:41" x14ac:dyDescent="0.3">
      <c r="A24" s="500" t="s">
        <v>377</v>
      </c>
      <c r="B24" s="501"/>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41" t="s">
        <v>378</v>
      </c>
      <c r="B25" s="512"/>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v>105521532</v>
      </c>
      <c r="Y25" s="353">
        <v>105521532</v>
      </c>
      <c r="Z25" s="353"/>
      <c r="AA25" s="353"/>
      <c r="AB25" s="353"/>
      <c r="AC25" s="353">
        <f>SUM(Q25:AB25)</f>
        <v>760979941</v>
      </c>
      <c r="AD25" s="355">
        <f>+AC25/AC24</f>
        <v>0.61637676482937864</v>
      </c>
      <c r="AE25" s="322"/>
      <c r="AF25" s="324"/>
      <c r="AG25" s="83"/>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513" t="s">
        <v>76</v>
      </c>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6"/>
      <c r="AF27" s="325"/>
    </row>
    <row r="28" spans="1:41" x14ac:dyDescent="0.3">
      <c r="A28" s="517" t="s">
        <v>189</v>
      </c>
      <c r="B28" s="519" t="s">
        <v>6</v>
      </c>
      <c r="C28" s="520"/>
      <c r="D28" s="523" t="s">
        <v>395</v>
      </c>
      <c r="E28" s="524"/>
      <c r="F28" s="524"/>
      <c r="G28" s="524"/>
      <c r="H28" s="524"/>
      <c r="I28" s="524"/>
      <c r="J28" s="524"/>
      <c r="K28" s="524"/>
      <c r="L28" s="524"/>
      <c r="M28" s="524"/>
      <c r="N28" s="524"/>
      <c r="O28" s="525"/>
      <c r="P28" s="526" t="s">
        <v>8</v>
      </c>
      <c r="Q28" s="526" t="s">
        <v>84</v>
      </c>
      <c r="R28" s="526"/>
      <c r="S28" s="526"/>
      <c r="T28" s="526"/>
      <c r="U28" s="526"/>
      <c r="V28" s="526"/>
      <c r="W28" s="526"/>
      <c r="X28" s="526"/>
      <c r="Y28" s="526"/>
      <c r="Z28" s="526"/>
      <c r="AA28" s="526"/>
      <c r="AB28" s="526"/>
      <c r="AC28" s="526"/>
      <c r="AD28" s="527"/>
      <c r="AF28" s="325"/>
    </row>
    <row r="29" spans="1:41" x14ac:dyDescent="0.3">
      <c r="A29" s="518"/>
      <c r="B29" s="521"/>
      <c r="C29" s="522"/>
      <c r="D29" s="88" t="s">
        <v>39</v>
      </c>
      <c r="E29" s="88" t="s">
        <v>40</v>
      </c>
      <c r="F29" s="88" t="s">
        <v>41</v>
      </c>
      <c r="G29" s="88" t="s">
        <v>42</v>
      </c>
      <c r="H29" s="88" t="s">
        <v>43</v>
      </c>
      <c r="I29" s="88" t="s">
        <v>44</v>
      </c>
      <c r="J29" s="88" t="s">
        <v>45</v>
      </c>
      <c r="K29" s="88" t="s">
        <v>46</v>
      </c>
      <c r="L29" s="88" t="s">
        <v>47</v>
      </c>
      <c r="M29" s="88" t="s">
        <v>48</v>
      </c>
      <c r="N29" s="88" t="s">
        <v>49</v>
      </c>
      <c r="O29" s="88" t="s">
        <v>50</v>
      </c>
      <c r="P29" s="525"/>
      <c r="Q29" s="526"/>
      <c r="R29" s="526"/>
      <c r="S29" s="526"/>
      <c r="T29" s="526"/>
      <c r="U29" s="526"/>
      <c r="V29" s="526"/>
      <c r="W29" s="526"/>
      <c r="X29" s="526"/>
      <c r="Y29" s="526"/>
      <c r="Z29" s="526"/>
      <c r="AA29" s="526"/>
      <c r="AB29" s="526"/>
      <c r="AC29" s="526"/>
      <c r="AD29" s="527"/>
      <c r="AF29" s="326"/>
    </row>
    <row r="30" spans="1:41" ht="15" thickBot="1" x14ac:dyDescent="0.35">
      <c r="A30" s="85"/>
      <c r="B30" s="528"/>
      <c r="C30" s="529"/>
      <c r="D30" s="89"/>
      <c r="E30" s="89"/>
      <c r="F30" s="89"/>
      <c r="G30" s="89"/>
      <c r="H30" s="89"/>
      <c r="I30" s="89"/>
      <c r="J30" s="89"/>
      <c r="K30" s="89"/>
      <c r="L30" s="89"/>
      <c r="M30" s="89"/>
      <c r="N30" s="89"/>
      <c r="O30" s="89"/>
      <c r="P30" s="86">
        <f>SUM(D30:O30)</f>
        <v>0</v>
      </c>
      <c r="Q30" s="530"/>
      <c r="R30" s="530"/>
      <c r="S30" s="530"/>
      <c r="T30" s="530"/>
      <c r="U30" s="530"/>
      <c r="V30" s="530"/>
      <c r="W30" s="530"/>
      <c r="X30" s="530"/>
      <c r="Y30" s="530"/>
      <c r="Z30" s="530"/>
      <c r="AA30" s="530"/>
      <c r="AB30" s="530"/>
      <c r="AC30" s="530"/>
      <c r="AD30" s="531"/>
      <c r="AE30" s="83"/>
    </row>
    <row r="31" spans="1:41" x14ac:dyDescent="0.3">
      <c r="A31" s="438" t="s">
        <v>291</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40"/>
      <c r="AF31" s="203"/>
    </row>
    <row r="32" spans="1:41" x14ac:dyDescent="0.3">
      <c r="A32" s="532" t="s">
        <v>190</v>
      </c>
      <c r="B32" s="526" t="s">
        <v>62</v>
      </c>
      <c r="C32" s="526" t="s">
        <v>6</v>
      </c>
      <c r="D32" s="526" t="s">
        <v>60</v>
      </c>
      <c r="E32" s="526"/>
      <c r="F32" s="526"/>
      <c r="G32" s="526"/>
      <c r="H32" s="526"/>
      <c r="I32" s="526"/>
      <c r="J32" s="526"/>
      <c r="K32" s="526"/>
      <c r="L32" s="526"/>
      <c r="M32" s="526"/>
      <c r="N32" s="526"/>
      <c r="O32" s="526"/>
      <c r="P32" s="526"/>
      <c r="Q32" s="526" t="s">
        <v>85</v>
      </c>
      <c r="R32" s="526"/>
      <c r="S32" s="526"/>
      <c r="T32" s="526"/>
      <c r="U32" s="526"/>
      <c r="V32" s="526"/>
      <c r="W32" s="526"/>
      <c r="X32" s="526"/>
      <c r="Y32" s="526"/>
      <c r="Z32" s="526"/>
      <c r="AA32" s="526"/>
      <c r="AB32" s="526"/>
      <c r="AC32" s="526"/>
      <c r="AD32" s="527"/>
      <c r="AG32" s="276"/>
      <c r="AH32" s="276"/>
      <c r="AI32" s="276"/>
      <c r="AJ32" s="276"/>
      <c r="AK32" s="276"/>
      <c r="AL32" s="276"/>
      <c r="AM32" s="276"/>
      <c r="AN32" s="276"/>
      <c r="AO32" s="276"/>
    </row>
    <row r="33" spans="1:41" ht="33.75" customHeight="1" x14ac:dyDescent="0.3">
      <c r="A33" s="532"/>
      <c r="B33" s="526"/>
      <c r="C33" s="533"/>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526" t="s">
        <v>399</v>
      </c>
      <c r="R33" s="526"/>
      <c r="S33" s="526"/>
      <c r="T33" s="526" t="s">
        <v>400</v>
      </c>
      <c r="U33" s="526"/>
      <c r="V33" s="526"/>
      <c r="W33" s="521" t="s">
        <v>81</v>
      </c>
      <c r="X33" s="538"/>
      <c r="Y33" s="538"/>
      <c r="Z33" s="522"/>
      <c r="AA33" s="521" t="s">
        <v>82</v>
      </c>
      <c r="AB33" s="538"/>
      <c r="AC33" s="538"/>
      <c r="AD33" s="539"/>
      <c r="AG33" s="276"/>
      <c r="AH33" s="276"/>
      <c r="AI33" s="276"/>
      <c r="AJ33" s="276"/>
      <c r="AK33" s="276"/>
      <c r="AL33" s="276"/>
      <c r="AM33" s="276"/>
      <c r="AN33" s="276"/>
      <c r="AO33" s="276"/>
    </row>
    <row r="34" spans="1:41" ht="115.95" customHeight="1" x14ac:dyDescent="0.3">
      <c r="A34" s="540" t="s">
        <v>533</v>
      </c>
      <c r="B34" s="542">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544" t="s">
        <v>550</v>
      </c>
      <c r="R34" s="545"/>
      <c r="S34" s="546"/>
      <c r="T34" s="550" t="s">
        <v>551</v>
      </c>
      <c r="U34" s="550"/>
      <c r="V34" s="551"/>
      <c r="W34" s="554"/>
      <c r="X34" s="555"/>
      <c r="Y34" s="555"/>
      <c r="Z34" s="556"/>
      <c r="AA34" s="560"/>
      <c r="AB34" s="561"/>
      <c r="AC34" s="561"/>
      <c r="AD34" s="562"/>
      <c r="AG34" s="276"/>
      <c r="AH34" s="276"/>
      <c r="AI34" s="276"/>
      <c r="AJ34" s="276"/>
      <c r="AK34" s="276"/>
      <c r="AL34" s="276"/>
      <c r="AM34" s="276"/>
      <c r="AN34" s="276"/>
      <c r="AO34" s="276"/>
    </row>
    <row r="35" spans="1:41" s="312" customFormat="1" ht="67.95" customHeight="1" thickBot="1" x14ac:dyDescent="0.35">
      <c r="A35" s="541"/>
      <c r="B35" s="543"/>
      <c r="C35" s="91" t="s">
        <v>10</v>
      </c>
      <c r="D35" s="403">
        <v>8.6077941176470593E-2</v>
      </c>
      <c r="E35" s="403">
        <v>3.1359558823529414E-2</v>
      </c>
      <c r="F35" s="403">
        <v>1.84525E-2</v>
      </c>
      <c r="G35" s="387">
        <v>1.5924999999999998E-2</v>
      </c>
      <c r="H35" s="387">
        <v>0.13</v>
      </c>
      <c r="I35" s="387">
        <v>0.22</v>
      </c>
      <c r="J35" s="93">
        <v>0.05</v>
      </c>
      <c r="K35" s="93">
        <v>0.05</v>
      </c>
      <c r="L35" s="93">
        <v>0.05</v>
      </c>
      <c r="M35" s="93">
        <f t="shared" ref="M35:O35" si="0">+M42+M46+M50+M54</f>
        <v>0</v>
      </c>
      <c r="N35" s="93">
        <v>0</v>
      </c>
      <c r="O35" s="93">
        <f t="shared" si="0"/>
        <v>0</v>
      </c>
      <c r="P35" s="148">
        <f>SUM(D35:O35)</f>
        <v>0.65181500000000014</v>
      </c>
      <c r="Q35" s="547"/>
      <c r="R35" s="548"/>
      <c r="S35" s="549"/>
      <c r="T35" s="552"/>
      <c r="U35" s="552"/>
      <c r="V35" s="553"/>
      <c r="W35" s="557"/>
      <c r="X35" s="558"/>
      <c r="Y35" s="558"/>
      <c r="Z35" s="559"/>
      <c r="AA35" s="563"/>
      <c r="AB35" s="564"/>
      <c r="AC35" s="564"/>
      <c r="AD35" s="565"/>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333">
        <f t="shared" si="1"/>
        <v>0.22</v>
      </c>
      <c r="J36" s="333">
        <f t="shared" si="1"/>
        <v>0.05</v>
      </c>
      <c r="K36" s="333">
        <f t="shared" si="1"/>
        <v>0.05</v>
      </c>
      <c r="L36" s="333">
        <f t="shared" si="1"/>
        <v>0.05</v>
      </c>
      <c r="M36" s="333">
        <f t="shared" si="1"/>
        <v>0</v>
      </c>
      <c r="N36" s="333">
        <f t="shared" si="1"/>
        <v>0</v>
      </c>
      <c r="O36" s="333">
        <f t="shared" si="1"/>
        <v>0</v>
      </c>
      <c r="P36" s="336">
        <f>SUM(D36:O36)</f>
        <v>0.65181500000000014</v>
      </c>
      <c r="Q36" s="413"/>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566" t="s">
        <v>191</v>
      </c>
      <c r="B37" s="567" t="s">
        <v>61</v>
      </c>
      <c r="C37" s="567" t="s">
        <v>11</v>
      </c>
      <c r="D37" s="567"/>
      <c r="E37" s="567"/>
      <c r="F37" s="567"/>
      <c r="G37" s="567"/>
      <c r="H37" s="567"/>
      <c r="I37" s="567"/>
      <c r="J37" s="567"/>
      <c r="K37" s="567"/>
      <c r="L37" s="567"/>
      <c r="M37" s="567"/>
      <c r="N37" s="567"/>
      <c r="O37" s="567"/>
      <c r="P37" s="567"/>
      <c r="Q37" s="567" t="s">
        <v>78</v>
      </c>
      <c r="R37" s="567"/>
      <c r="S37" s="567"/>
      <c r="T37" s="567"/>
      <c r="U37" s="567"/>
      <c r="V37" s="567"/>
      <c r="W37" s="567"/>
      <c r="X37" s="567"/>
      <c r="Y37" s="567"/>
      <c r="Z37" s="567"/>
      <c r="AA37" s="567"/>
      <c r="AB37" s="567"/>
      <c r="AC37" s="567"/>
      <c r="AD37" s="568"/>
      <c r="AG37" s="276"/>
      <c r="AH37" s="276"/>
      <c r="AI37" s="276"/>
      <c r="AJ37" s="276"/>
      <c r="AK37" s="276"/>
      <c r="AL37" s="276"/>
      <c r="AM37" s="276"/>
      <c r="AN37" s="276"/>
      <c r="AO37" s="276"/>
    </row>
    <row r="38" spans="1:41" ht="37.5" customHeight="1" x14ac:dyDescent="0.3">
      <c r="A38" s="532"/>
      <c r="B38" s="52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526" t="s">
        <v>83</v>
      </c>
      <c r="R38" s="526"/>
      <c r="S38" s="526"/>
      <c r="T38" s="526"/>
      <c r="U38" s="526"/>
      <c r="V38" s="526"/>
      <c r="W38" s="526"/>
      <c r="X38" s="526"/>
      <c r="Y38" s="526"/>
      <c r="Z38" s="526"/>
      <c r="AA38" s="526"/>
      <c r="AB38" s="526"/>
      <c r="AC38" s="526"/>
      <c r="AD38" s="527"/>
      <c r="AG38" s="327"/>
      <c r="AH38" s="327"/>
      <c r="AI38" s="327"/>
      <c r="AJ38" s="327"/>
      <c r="AK38" s="327"/>
      <c r="AL38" s="327"/>
      <c r="AM38" s="327"/>
      <c r="AN38" s="327"/>
      <c r="AO38" s="327"/>
    </row>
    <row r="39" spans="1:41" ht="26.7" customHeight="1" x14ac:dyDescent="0.3">
      <c r="A39" s="534" t="s">
        <v>420</v>
      </c>
      <c r="B39" s="535">
        <v>0.1</v>
      </c>
      <c r="C39" s="102" t="s">
        <v>9</v>
      </c>
      <c r="D39" s="103">
        <v>1</v>
      </c>
      <c r="E39" s="103">
        <v>0</v>
      </c>
      <c r="F39" s="103"/>
      <c r="G39" s="103"/>
      <c r="H39" s="103"/>
      <c r="I39" s="103"/>
      <c r="J39" s="103"/>
      <c r="K39" s="103"/>
      <c r="L39" s="103"/>
      <c r="M39" s="103"/>
      <c r="N39" s="103"/>
      <c r="O39" s="103"/>
      <c r="P39" s="202">
        <f t="shared" ref="P39:P54" si="2">SUM(D39:O39)</f>
        <v>1</v>
      </c>
      <c r="Q39" s="536" t="s">
        <v>547</v>
      </c>
      <c r="R39" s="536"/>
      <c r="S39" s="536"/>
      <c r="T39" s="536"/>
      <c r="U39" s="536"/>
      <c r="V39" s="536"/>
      <c r="W39" s="536"/>
      <c r="X39" s="536"/>
      <c r="Y39" s="536"/>
      <c r="Z39" s="536"/>
      <c r="AA39" s="536"/>
      <c r="AB39" s="536"/>
      <c r="AC39" s="536"/>
      <c r="AD39" s="537"/>
      <c r="AE39" s="97"/>
      <c r="AG39" s="98"/>
      <c r="AH39" s="98"/>
      <c r="AI39" s="98"/>
      <c r="AJ39" s="98"/>
      <c r="AK39" s="98"/>
      <c r="AL39" s="98"/>
      <c r="AM39" s="98"/>
      <c r="AN39" s="98"/>
      <c r="AO39" s="98"/>
    </row>
    <row r="40" spans="1:41" ht="50.25" customHeight="1" x14ac:dyDescent="0.3">
      <c r="A40" s="534"/>
      <c r="B40" s="535"/>
      <c r="C40" s="99" t="s">
        <v>10</v>
      </c>
      <c r="D40" s="100">
        <f>+D41/$B$41</f>
        <v>0.82352941176470584</v>
      </c>
      <c r="E40" s="100">
        <f>+E41/$B$41</f>
        <v>0.17647058823529413</v>
      </c>
      <c r="F40" s="100"/>
      <c r="G40" s="100"/>
      <c r="H40" s="100"/>
      <c r="I40" s="100"/>
      <c r="J40" s="100"/>
      <c r="K40" s="100"/>
      <c r="L40" s="100"/>
      <c r="M40" s="100"/>
      <c r="N40" s="100"/>
      <c r="O40" s="100"/>
      <c r="P40" s="202">
        <f t="shared" si="2"/>
        <v>1</v>
      </c>
      <c r="Q40" s="536"/>
      <c r="R40" s="536"/>
      <c r="S40" s="536"/>
      <c r="T40" s="536"/>
      <c r="U40" s="536"/>
      <c r="V40" s="536"/>
      <c r="W40" s="536"/>
      <c r="X40" s="536"/>
      <c r="Y40" s="536"/>
      <c r="Z40" s="536"/>
      <c r="AA40" s="536"/>
      <c r="AB40" s="536"/>
      <c r="AC40" s="536"/>
      <c r="AD40" s="537"/>
      <c r="AE40" s="97"/>
    </row>
    <row r="41" spans="1:41" s="328" customFormat="1" ht="51" hidden="1" customHeight="1" x14ac:dyDescent="0.3">
      <c r="A41" s="380" t="s">
        <v>427</v>
      </c>
      <c r="B41" s="279">
        <v>17</v>
      </c>
      <c r="C41" s="302"/>
      <c r="D41" s="305">
        <v>14</v>
      </c>
      <c r="E41" s="303">
        <v>3</v>
      </c>
      <c r="F41" s="303"/>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534" t="s">
        <v>421</v>
      </c>
      <c r="B43" s="535">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536" t="s">
        <v>552</v>
      </c>
      <c r="R43" s="536"/>
      <c r="S43" s="536"/>
      <c r="T43" s="536"/>
      <c r="U43" s="536"/>
      <c r="V43" s="536"/>
      <c r="W43" s="536"/>
      <c r="X43" s="536"/>
      <c r="Y43" s="536"/>
      <c r="Z43" s="536"/>
      <c r="AA43" s="536"/>
      <c r="AB43" s="536"/>
      <c r="AC43" s="536"/>
      <c r="AD43" s="537"/>
      <c r="AE43" s="341"/>
    </row>
    <row r="44" spans="1:41" ht="45.75" customHeight="1" x14ac:dyDescent="0.3">
      <c r="A44" s="534"/>
      <c r="B44" s="535"/>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0.25</v>
      </c>
      <c r="K44" s="100">
        <f t="shared" si="4"/>
        <v>0.28000000000000003</v>
      </c>
      <c r="L44" s="100">
        <f t="shared" si="4"/>
        <v>0.19</v>
      </c>
      <c r="M44" s="100">
        <f t="shared" si="4"/>
        <v>0</v>
      </c>
      <c r="N44" s="100">
        <f t="shared" si="4"/>
        <v>0</v>
      </c>
      <c r="O44" s="100">
        <f t="shared" si="4"/>
        <v>0</v>
      </c>
      <c r="P44" s="202">
        <f t="shared" si="2"/>
        <v>1.7699999999999998</v>
      </c>
      <c r="Q44" s="536"/>
      <c r="R44" s="536"/>
      <c r="S44" s="536"/>
      <c r="T44" s="536"/>
      <c r="U44" s="536"/>
      <c r="V44" s="536"/>
      <c r="W44" s="536"/>
      <c r="X44" s="536"/>
      <c r="Y44" s="536"/>
      <c r="Z44" s="536"/>
      <c r="AA44" s="536"/>
      <c r="AB44" s="536"/>
      <c r="AC44" s="536"/>
      <c r="AD44" s="537"/>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v>0.28000000000000003</v>
      </c>
      <c r="L45" s="280">
        <v>0.19</v>
      </c>
      <c r="M45" s="280"/>
      <c r="N45" s="280"/>
      <c r="O45" s="280"/>
      <c r="P45" s="281">
        <f t="shared" si="2"/>
        <v>1.7699999999999998</v>
      </c>
      <c r="Q45" s="309"/>
      <c r="R45" s="286"/>
      <c r="S45" s="286"/>
      <c r="T45" s="286"/>
      <c r="U45" s="286"/>
      <c r="V45" s="411"/>
      <c r="W45" s="309">
        <f>+V45-P45</f>
        <v>-1.7699999999999998</v>
      </c>
      <c r="X45" s="309"/>
      <c r="Y45" s="411"/>
      <c r="Z45" s="411"/>
      <c r="AA45" s="309"/>
      <c r="AB45" s="309"/>
      <c r="AC45" s="309"/>
      <c r="AD45" s="310"/>
      <c r="AE45" s="311"/>
      <c r="AG45" s="313"/>
      <c r="AH45" s="313"/>
      <c r="AI45" s="313"/>
      <c r="AJ45" s="313"/>
      <c r="AK45" s="313"/>
      <c r="AL45" s="313"/>
      <c r="AM45" s="313"/>
      <c r="AN45" s="313"/>
      <c r="AO45" s="313"/>
    </row>
    <row r="46" spans="1:41" s="328" customFormat="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1.2500000000000001E-2</v>
      </c>
      <c r="K46" s="320">
        <f t="shared" si="5"/>
        <v>1.4000000000000002E-2</v>
      </c>
      <c r="L46" s="320">
        <f t="shared" si="5"/>
        <v>9.5000000000000015E-3</v>
      </c>
      <c r="M46" s="320">
        <f t="shared" si="5"/>
        <v>0</v>
      </c>
      <c r="N46" s="320">
        <f t="shared" si="5"/>
        <v>0</v>
      </c>
      <c r="O46" s="320">
        <f t="shared" si="5"/>
        <v>0</v>
      </c>
      <c r="P46" s="316">
        <f t="shared" si="2"/>
        <v>8.8499999999999995E-2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7" customHeight="1" x14ac:dyDescent="0.3">
      <c r="A47" s="534" t="s">
        <v>422</v>
      </c>
      <c r="B47" s="535">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536" t="s">
        <v>553</v>
      </c>
      <c r="R47" s="536"/>
      <c r="S47" s="536"/>
      <c r="T47" s="536"/>
      <c r="U47" s="536"/>
      <c r="V47" s="536"/>
      <c r="W47" s="536"/>
      <c r="X47" s="536"/>
      <c r="Y47" s="536"/>
      <c r="Z47" s="536"/>
      <c r="AA47" s="536"/>
      <c r="AB47" s="536"/>
      <c r="AC47" s="536"/>
      <c r="AD47" s="537"/>
      <c r="AE47" s="97"/>
    </row>
    <row r="48" spans="1:41" ht="47.25" customHeight="1" x14ac:dyDescent="0.3">
      <c r="A48" s="569"/>
      <c r="B48" s="535"/>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0.12825</v>
      </c>
      <c r="K48" s="100">
        <f t="shared" si="6"/>
        <v>0.12925</v>
      </c>
      <c r="L48" s="100">
        <f t="shared" si="6"/>
        <v>0.11075</v>
      </c>
      <c r="M48" s="100">
        <f t="shared" si="6"/>
        <v>0</v>
      </c>
      <c r="N48" s="100">
        <f t="shared" si="6"/>
        <v>0</v>
      </c>
      <c r="O48" s="100">
        <f t="shared" si="6"/>
        <v>0</v>
      </c>
      <c r="P48" s="202">
        <f t="shared" si="2"/>
        <v>1.1839999999999999</v>
      </c>
      <c r="Q48" s="536"/>
      <c r="R48" s="536"/>
      <c r="S48" s="536"/>
      <c r="T48" s="536"/>
      <c r="U48" s="536"/>
      <c r="V48" s="536"/>
      <c r="W48" s="536"/>
      <c r="X48" s="536"/>
      <c r="Y48" s="536"/>
      <c r="Z48" s="536"/>
      <c r="AA48" s="536"/>
      <c r="AB48" s="536"/>
      <c r="AC48" s="536"/>
      <c r="AD48" s="537"/>
      <c r="AE48" s="97"/>
    </row>
    <row r="49" spans="1:41" s="291" customFormat="1" hidden="1" x14ac:dyDescent="0.3">
      <c r="A49" s="382" t="s">
        <v>438</v>
      </c>
      <c r="B49" s="287">
        <v>4000</v>
      </c>
      <c r="C49" s="288"/>
      <c r="D49" s="286">
        <v>18</v>
      </c>
      <c r="E49" s="285">
        <v>341</v>
      </c>
      <c r="F49" s="285">
        <v>577</v>
      </c>
      <c r="G49" s="285">
        <v>418</v>
      </c>
      <c r="H49" s="284">
        <v>806</v>
      </c>
      <c r="I49" s="284">
        <v>1103</v>
      </c>
      <c r="J49" s="284">
        <v>513</v>
      </c>
      <c r="K49" s="284">
        <v>517</v>
      </c>
      <c r="L49" s="284">
        <v>443</v>
      </c>
      <c r="M49" s="284"/>
      <c r="N49" s="284"/>
      <c r="O49" s="284"/>
      <c r="P49" s="287">
        <f t="shared" si="2"/>
        <v>4736</v>
      </c>
      <c r="Q49" s="286">
        <f>+P49/4000</f>
        <v>1.1839999999999999</v>
      </c>
      <c r="R49" s="286"/>
      <c r="S49" s="286"/>
      <c r="T49" s="286"/>
      <c r="U49" s="286"/>
      <c r="V49" s="286"/>
      <c r="W49" s="286"/>
      <c r="X49" s="286"/>
      <c r="Y49" s="286"/>
      <c r="Z49" s="286"/>
      <c r="AA49" s="286"/>
      <c r="AB49" s="286"/>
      <c r="AC49" s="286"/>
      <c r="AD49" s="289"/>
      <c r="AE49" s="290"/>
    </row>
    <row r="50" spans="1:41" s="328" customFormat="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6.4125000000000007E-3</v>
      </c>
      <c r="K50" s="320">
        <f t="shared" si="7"/>
        <v>6.4625000000000004E-3</v>
      </c>
      <c r="L50" s="320">
        <f t="shared" si="7"/>
        <v>5.5375000000000008E-3</v>
      </c>
      <c r="M50" s="320">
        <f t="shared" si="7"/>
        <v>0</v>
      </c>
      <c r="N50" s="320">
        <f t="shared" si="7"/>
        <v>0</v>
      </c>
      <c r="O50" s="320">
        <f t="shared" si="7"/>
        <v>0</v>
      </c>
      <c r="P50" s="316">
        <f t="shared" si="2"/>
        <v>5.920000000000001E-2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534" t="s">
        <v>423</v>
      </c>
      <c r="B51" s="535">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536" t="s">
        <v>554</v>
      </c>
      <c r="R51" s="536"/>
      <c r="S51" s="536"/>
      <c r="T51" s="536"/>
      <c r="U51" s="536"/>
      <c r="V51" s="536"/>
      <c r="W51" s="536"/>
      <c r="X51" s="536"/>
      <c r="Y51" s="536"/>
      <c r="Z51" s="536"/>
      <c r="AA51" s="536"/>
      <c r="AB51" s="536"/>
      <c r="AC51" s="536"/>
      <c r="AD51" s="537"/>
      <c r="AE51" s="97"/>
    </row>
    <row r="52" spans="1:41" ht="44.7" customHeight="1" x14ac:dyDescent="0.3">
      <c r="A52" s="569"/>
      <c r="B52" s="535"/>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8.2400000000000001E-2</v>
      </c>
      <c r="K52" s="100">
        <f t="shared" si="8"/>
        <v>0.08</v>
      </c>
      <c r="L52" s="100">
        <f t="shared" si="8"/>
        <v>9.6600000000000005E-2</v>
      </c>
      <c r="M52" s="100">
        <f t="shared" si="8"/>
        <v>0</v>
      </c>
      <c r="N52" s="100">
        <f t="shared" si="8"/>
        <v>0</v>
      </c>
      <c r="O52" s="100">
        <f t="shared" si="8"/>
        <v>0</v>
      </c>
      <c r="P52" s="202">
        <f t="shared" si="2"/>
        <v>0.73359999999999992</v>
      </c>
      <c r="Q52" s="536"/>
      <c r="R52" s="536"/>
      <c r="S52" s="536"/>
      <c r="T52" s="536"/>
      <c r="U52" s="536"/>
      <c r="V52" s="536"/>
      <c r="W52" s="536"/>
      <c r="X52" s="536"/>
      <c r="Y52" s="536"/>
      <c r="Z52" s="536"/>
      <c r="AA52" s="536"/>
      <c r="AB52" s="536"/>
      <c r="AC52" s="536"/>
      <c r="AD52" s="537"/>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v>412</v>
      </c>
      <c r="K53" s="293">
        <v>400</v>
      </c>
      <c r="L53" s="293">
        <v>483</v>
      </c>
      <c r="M53" s="293"/>
      <c r="N53" s="293"/>
      <c r="O53" s="293"/>
      <c r="P53" s="283">
        <f t="shared" si="2"/>
        <v>3668</v>
      </c>
      <c r="Q53" s="297"/>
      <c r="R53" s="297"/>
      <c r="S53" s="297"/>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4.1200000000000004E-3</v>
      </c>
      <c r="K54" s="320">
        <f t="shared" si="9"/>
        <v>4.0000000000000001E-3</v>
      </c>
      <c r="L54" s="320">
        <f t="shared" si="9"/>
        <v>4.830000000000001E-3</v>
      </c>
      <c r="M54" s="320">
        <f t="shared" si="9"/>
        <v>0</v>
      </c>
      <c r="N54" s="320">
        <f t="shared" si="9"/>
        <v>0</v>
      </c>
      <c r="O54" s="320">
        <f t="shared" si="9"/>
        <v>0</v>
      </c>
      <c r="P54" s="316">
        <f t="shared" si="2"/>
        <v>3.6680000000000004E-2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idden="1" x14ac:dyDescent="0.3">
      <c r="A55" s="50" t="s">
        <v>293</v>
      </c>
    </row>
    <row r="56" spans="1:41" hidden="1" x14ac:dyDescent="0.3"/>
    <row r="57" spans="1:41" x14ac:dyDescent="0.3">
      <c r="B57" s="264"/>
    </row>
  </sheetData>
  <mergeCells count="82">
    <mergeCell ref="A51:A52"/>
    <mergeCell ref="B51:B52"/>
    <mergeCell ref="Q51:AD52"/>
    <mergeCell ref="A43:A44"/>
    <mergeCell ref="B43:B44"/>
    <mergeCell ref="Q43:AD44"/>
    <mergeCell ref="A47:A48"/>
    <mergeCell ref="B47:B48"/>
    <mergeCell ref="Q47:AD48"/>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abSelected="1" topLeftCell="A39" zoomScale="85" zoomScaleNormal="85" workbookViewId="0">
      <selection activeCell="B34" sqref="B34:B35"/>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426"/>
      <c r="B1" s="429" t="s">
        <v>16</v>
      </c>
      <c r="C1" s="430"/>
      <c r="D1" s="430"/>
      <c r="E1" s="430"/>
      <c r="F1" s="430"/>
      <c r="G1" s="430"/>
      <c r="H1" s="430"/>
      <c r="I1" s="430"/>
      <c r="J1" s="430"/>
      <c r="K1" s="430"/>
      <c r="L1" s="430"/>
      <c r="M1" s="430"/>
      <c r="N1" s="430"/>
      <c r="O1" s="430"/>
      <c r="P1" s="430"/>
      <c r="Q1" s="430"/>
      <c r="R1" s="430"/>
      <c r="S1" s="430"/>
      <c r="T1" s="430"/>
      <c r="U1" s="430"/>
      <c r="V1" s="430"/>
      <c r="W1" s="430"/>
      <c r="X1" s="430"/>
      <c r="Y1" s="430"/>
      <c r="Z1" s="430"/>
      <c r="AA1" s="431"/>
      <c r="AB1" s="432" t="s">
        <v>415</v>
      </c>
      <c r="AC1" s="433"/>
      <c r="AD1" s="434"/>
    </row>
    <row r="2" spans="1:30" ht="16.2" thickBot="1" x14ac:dyDescent="0.35">
      <c r="A2" s="427"/>
      <c r="B2" s="429" t="s">
        <v>17</v>
      </c>
      <c r="C2" s="430"/>
      <c r="D2" s="430"/>
      <c r="E2" s="430"/>
      <c r="F2" s="430"/>
      <c r="G2" s="430"/>
      <c r="H2" s="430"/>
      <c r="I2" s="430"/>
      <c r="J2" s="430"/>
      <c r="K2" s="430"/>
      <c r="L2" s="430"/>
      <c r="M2" s="430"/>
      <c r="N2" s="430"/>
      <c r="O2" s="430"/>
      <c r="P2" s="430"/>
      <c r="Q2" s="430"/>
      <c r="R2" s="430"/>
      <c r="S2" s="430"/>
      <c r="T2" s="430"/>
      <c r="U2" s="430"/>
      <c r="V2" s="430"/>
      <c r="W2" s="430"/>
      <c r="X2" s="430"/>
      <c r="Y2" s="430"/>
      <c r="Z2" s="430"/>
      <c r="AA2" s="431"/>
      <c r="AB2" s="435" t="s">
        <v>410</v>
      </c>
      <c r="AC2" s="436"/>
      <c r="AD2" s="437"/>
    </row>
    <row r="3" spans="1:30" ht="15.6" x14ac:dyDescent="0.3">
      <c r="A3" s="427"/>
      <c r="B3" s="438" t="s">
        <v>294</v>
      </c>
      <c r="C3" s="439"/>
      <c r="D3" s="439"/>
      <c r="E3" s="439"/>
      <c r="F3" s="439"/>
      <c r="G3" s="439"/>
      <c r="H3" s="439"/>
      <c r="I3" s="439"/>
      <c r="J3" s="439"/>
      <c r="K3" s="439"/>
      <c r="L3" s="439"/>
      <c r="M3" s="439"/>
      <c r="N3" s="439"/>
      <c r="O3" s="439"/>
      <c r="P3" s="439"/>
      <c r="Q3" s="439"/>
      <c r="R3" s="439"/>
      <c r="S3" s="439"/>
      <c r="T3" s="439"/>
      <c r="U3" s="439"/>
      <c r="V3" s="439"/>
      <c r="W3" s="439"/>
      <c r="X3" s="439"/>
      <c r="Y3" s="439"/>
      <c r="Z3" s="439"/>
      <c r="AA3" s="440"/>
      <c r="AB3" s="435" t="s">
        <v>416</v>
      </c>
      <c r="AC3" s="436"/>
      <c r="AD3" s="437"/>
    </row>
    <row r="4" spans="1:30" ht="16.2" thickBot="1" x14ac:dyDescent="0.35">
      <c r="A4" s="428"/>
      <c r="B4" s="441"/>
      <c r="C4" s="442"/>
      <c r="D4" s="442"/>
      <c r="E4" s="442"/>
      <c r="F4" s="442"/>
      <c r="G4" s="442"/>
      <c r="H4" s="442"/>
      <c r="I4" s="442"/>
      <c r="J4" s="442"/>
      <c r="K4" s="442"/>
      <c r="L4" s="442"/>
      <c r="M4" s="442"/>
      <c r="N4" s="442"/>
      <c r="O4" s="442"/>
      <c r="P4" s="442"/>
      <c r="Q4" s="442"/>
      <c r="R4" s="442"/>
      <c r="S4" s="442"/>
      <c r="T4" s="442"/>
      <c r="U4" s="442"/>
      <c r="V4" s="442"/>
      <c r="W4" s="442"/>
      <c r="X4" s="442"/>
      <c r="Y4" s="442"/>
      <c r="Z4" s="442"/>
      <c r="AA4" s="443"/>
      <c r="AB4" s="444" t="s">
        <v>175</v>
      </c>
      <c r="AC4" s="445"/>
      <c r="AD4" s="446"/>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47" t="s">
        <v>292</v>
      </c>
      <c r="B7" s="448"/>
      <c r="C7" s="462" t="s">
        <v>47</v>
      </c>
      <c r="D7" s="447" t="s">
        <v>71</v>
      </c>
      <c r="E7" s="465"/>
      <c r="F7" s="465"/>
      <c r="G7" s="465"/>
      <c r="H7" s="448"/>
      <c r="I7" s="468">
        <v>45204</v>
      </c>
      <c r="J7" s="469"/>
      <c r="K7" s="447" t="s">
        <v>67</v>
      </c>
      <c r="L7" s="448"/>
      <c r="M7" s="474" t="s">
        <v>70</v>
      </c>
      <c r="N7" s="475"/>
      <c r="O7" s="479"/>
      <c r="P7" s="480"/>
      <c r="Q7" s="54"/>
      <c r="R7" s="54"/>
      <c r="S7" s="54"/>
      <c r="T7" s="54"/>
      <c r="U7" s="54"/>
      <c r="V7" s="54"/>
      <c r="W7" s="54"/>
      <c r="X7" s="54"/>
      <c r="Y7" s="54"/>
      <c r="Z7" s="55"/>
      <c r="AA7" s="54"/>
      <c r="AB7" s="54"/>
      <c r="AC7" s="60"/>
      <c r="AD7" s="61"/>
    </row>
    <row r="8" spans="1:30" x14ac:dyDescent="0.3">
      <c r="A8" s="449"/>
      <c r="B8" s="450"/>
      <c r="C8" s="463"/>
      <c r="D8" s="449"/>
      <c r="E8" s="466"/>
      <c r="F8" s="466"/>
      <c r="G8" s="466"/>
      <c r="H8" s="450"/>
      <c r="I8" s="470"/>
      <c r="J8" s="471"/>
      <c r="K8" s="449"/>
      <c r="L8" s="450"/>
      <c r="M8" s="481" t="s">
        <v>68</v>
      </c>
      <c r="N8" s="482"/>
      <c r="O8" s="483"/>
      <c r="P8" s="484"/>
      <c r="Q8" s="54"/>
      <c r="R8" s="54"/>
      <c r="S8" s="54"/>
      <c r="T8" s="54"/>
      <c r="U8" s="54"/>
      <c r="V8" s="54"/>
      <c r="W8" s="54"/>
      <c r="X8" s="54"/>
      <c r="Y8" s="54"/>
      <c r="Z8" s="55"/>
      <c r="AA8" s="54"/>
      <c r="AB8" s="54"/>
      <c r="AC8" s="60"/>
      <c r="AD8" s="61"/>
    </row>
    <row r="9" spans="1:30" ht="15" thickBot="1" x14ac:dyDescent="0.35">
      <c r="A9" s="451"/>
      <c r="B9" s="452"/>
      <c r="C9" s="464"/>
      <c r="D9" s="451"/>
      <c r="E9" s="467"/>
      <c r="F9" s="467"/>
      <c r="G9" s="467"/>
      <c r="H9" s="452"/>
      <c r="I9" s="472"/>
      <c r="J9" s="473"/>
      <c r="K9" s="451"/>
      <c r="L9" s="452"/>
      <c r="M9" s="485" t="s">
        <v>69</v>
      </c>
      <c r="N9" s="486"/>
      <c r="O9" s="487" t="s">
        <v>536</v>
      </c>
      <c r="P9" s="488"/>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447" t="s">
        <v>0</v>
      </c>
      <c r="B11" s="448"/>
      <c r="C11" s="453" t="s">
        <v>152</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5"/>
    </row>
    <row r="12" spans="1:30" x14ac:dyDescent="0.3">
      <c r="A12" s="449"/>
      <c r="B12" s="450"/>
      <c r="C12" s="456"/>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8"/>
    </row>
    <row r="13" spans="1:30" ht="15" thickBot="1" x14ac:dyDescent="0.35">
      <c r="A13" s="451"/>
      <c r="B13" s="452"/>
      <c r="C13" s="459"/>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1"/>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489" t="s">
        <v>77</v>
      </c>
      <c r="B15" s="490"/>
      <c r="C15" s="491" t="s">
        <v>532</v>
      </c>
      <c r="D15" s="492"/>
      <c r="E15" s="492"/>
      <c r="F15" s="492"/>
      <c r="G15" s="492"/>
      <c r="H15" s="492"/>
      <c r="I15" s="492"/>
      <c r="J15" s="492"/>
      <c r="K15" s="493"/>
      <c r="L15" s="494" t="s">
        <v>73</v>
      </c>
      <c r="M15" s="495"/>
      <c r="N15" s="495"/>
      <c r="O15" s="495"/>
      <c r="P15" s="495"/>
      <c r="Q15" s="496"/>
      <c r="R15" s="497" t="s">
        <v>419</v>
      </c>
      <c r="S15" s="498"/>
      <c r="T15" s="498"/>
      <c r="U15" s="498"/>
      <c r="V15" s="498"/>
      <c r="W15" s="498"/>
      <c r="X15" s="499"/>
      <c r="Y15" s="494" t="s">
        <v>72</v>
      </c>
      <c r="Z15" s="496"/>
      <c r="AA15" s="476" t="s">
        <v>534</v>
      </c>
      <c r="AB15" s="477"/>
      <c r="AC15" s="477"/>
      <c r="AD15" s="478"/>
    </row>
    <row r="16" spans="1:30" ht="15" thickBot="1" x14ac:dyDescent="0.35">
      <c r="A16" s="59"/>
      <c r="B16" s="54"/>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73"/>
      <c r="AD16" s="74"/>
    </row>
    <row r="17" spans="1:41" s="76" customFormat="1" ht="49.2" customHeight="1" thickBot="1" x14ac:dyDescent="0.35">
      <c r="A17" s="489" t="s">
        <v>79</v>
      </c>
      <c r="B17" s="490"/>
      <c r="C17" s="491" t="s">
        <v>535</v>
      </c>
      <c r="D17" s="492"/>
      <c r="E17" s="492"/>
      <c r="F17" s="492"/>
      <c r="G17" s="492"/>
      <c r="H17" s="492"/>
      <c r="I17" s="492"/>
      <c r="J17" s="492"/>
      <c r="K17" s="492"/>
      <c r="L17" s="492"/>
      <c r="M17" s="492"/>
      <c r="N17" s="492"/>
      <c r="O17" s="492"/>
      <c r="P17" s="492"/>
      <c r="Q17" s="493"/>
      <c r="R17" s="494" t="s">
        <v>371</v>
      </c>
      <c r="S17" s="495"/>
      <c r="T17" s="495"/>
      <c r="U17" s="495"/>
      <c r="V17" s="496"/>
      <c r="W17" s="578">
        <v>20000000</v>
      </c>
      <c r="X17" s="579"/>
      <c r="Y17" s="495" t="s">
        <v>15</v>
      </c>
      <c r="Z17" s="495"/>
      <c r="AA17" s="495"/>
      <c r="AB17" s="496"/>
      <c r="AC17" s="782">
        <f>+B34</f>
        <v>0.75</v>
      </c>
      <c r="AD17" s="78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94" t="s">
        <v>1</v>
      </c>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6"/>
      <c r="AE19" s="83"/>
      <c r="AF19" s="83"/>
    </row>
    <row r="20" spans="1:41" ht="15" thickBot="1" x14ac:dyDescent="0.35">
      <c r="A20" s="82"/>
      <c r="B20" s="60"/>
      <c r="C20" s="505" t="s">
        <v>373</v>
      </c>
      <c r="D20" s="506"/>
      <c r="E20" s="506"/>
      <c r="F20" s="506"/>
      <c r="G20" s="506"/>
      <c r="H20" s="506"/>
      <c r="I20" s="506"/>
      <c r="J20" s="506"/>
      <c r="K20" s="506"/>
      <c r="L20" s="506"/>
      <c r="M20" s="506"/>
      <c r="N20" s="506"/>
      <c r="O20" s="506"/>
      <c r="P20" s="507"/>
      <c r="Q20" s="508" t="s">
        <v>374</v>
      </c>
      <c r="R20" s="509"/>
      <c r="S20" s="509"/>
      <c r="T20" s="509"/>
      <c r="U20" s="509"/>
      <c r="V20" s="509"/>
      <c r="W20" s="509"/>
      <c r="X20" s="509"/>
      <c r="Y20" s="509"/>
      <c r="Z20" s="509"/>
      <c r="AA20" s="509"/>
      <c r="AB20" s="509"/>
      <c r="AC20" s="509"/>
      <c r="AD20" s="510"/>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38" t="s">
        <v>375</v>
      </c>
      <c r="B22" s="511"/>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row>
    <row r="23" spans="1:41" x14ac:dyDescent="0.3">
      <c r="A23" s="500" t="s">
        <v>376</v>
      </c>
      <c r="B23" s="501"/>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c r="AC23" s="348">
        <f>SUM(Q23:AB23)</f>
        <v>3262987869</v>
      </c>
      <c r="AD23" s="350">
        <f>+AC23/AC22</f>
        <v>0.96859599876747582</v>
      </c>
      <c r="AE23" s="322"/>
      <c r="AF23" s="322"/>
      <c r="AG23" s="83"/>
    </row>
    <row r="24" spans="1:41" x14ac:dyDescent="0.3">
      <c r="A24" s="500" t="s">
        <v>377</v>
      </c>
      <c r="B24" s="501"/>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41" t="s">
        <v>378</v>
      </c>
      <c r="B25" s="512"/>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v>95342511</v>
      </c>
      <c r="Y25" s="353">
        <v>51606066</v>
      </c>
      <c r="Z25" s="353"/>
      <c r="AA25" s="353"/>
      <c r="AB25" s="353"/>
      <c r="AC25" s="353">
        <f>SUM(Q25:AB25)</f>
        <v>477794577</v>
      </c>
      <c r="AD25" s="355">
        <f>+AC25/AC24</f>
        <v>0.1418301060545557</v>
      </c>
      <c r="AE25" s="322"/>
      <c r="AF25" s="322"/>
    </row>
    <row r="26" spans="1:41" ht="15" thickBot="1" x14ac:dyDescent="0.35">
      <c r="A26" s="59"/>
      <c r="B26" s="54"/>
      <c r="C26" s="80"/>
      <c r="D26" s="80"/>
      <c r="E26" s="80"/>
      <c r="F26" s="80"/>
      <c r="G26" s="356"/>
      <c r="H26" s="356"/>
      <c r="I26" s="80"/>
      <c r="J26" s="80"/>
      <c r="K26" s="80"/>
      <c r="L26" s="80"/>
      <c r="M26" s="80"/>
      <c r="N26" s="80"/>
      <c r="O26" s="80">
        <v>1086454128</v>
      </c>
      <c r="P26" s="356"/>
      <c r="Q26" s="80"/>
      <c r="R26" s="80"/>
      <c r="S26" s="80"/>
      <c r="T26" s="80"/>
      <c r="U26" s="356"/>
      <c r="V26" s="356"/>
      <c r="W26" s="80"/>
      <c r="X26" s="80"/>
      <c r="Y26" s="80"/>
      <c r="Z26" s="80"/>
      <c r="AA26" s="80"/>
      <c r="AB26" s="80"/>
      <c r="AC26" s="60"/>
      <c r="AD26" s="159"/>
      <c r="AE26" s="412"/>
      <c r="AF26" s="83"/>
    </row>
    <row r="27" spans="1:41" x14ac:dyDescent="0.3">
      <c r="A27" s="513" t="s">
        <v>76</v>
      </c>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6"/>
      <c r="AE27" s="203"/>
      <c r="AF27" s="83"/>
    </row>
    <row r="28" spans="1:41" x14ac:dyDescent="0.3">
      <c r="A28" s="517" t="s">
        <v>189</v>
      </c>
      <c r="B28" s="519" t="s">
        <v>6</v>
      </c>
      <c r="C28" s="520"/>
      <c r="D28" s="523" t="s">
        <v>395</v>
      </c>
      <c r="E28" s="524"/>
      <c r="F28" s="524"/>
      <c r="G28" s="524"/>
      <c r="H28" s="524"/>
      <c r="I28" s="524"/>
      <c r="J28" s="524"/>
      <c r="K28" s="524"/>
      <c r="L28" s="524"/>
      <c r="M28" s="524"/>
      <c r="N28" s="524"/>
      <c r="O28" s="525"/>
      <c r="P28" s="526" t="s">
        <v>8</v>
      </c>
      <c r="Q28" s="526" t="s">
        <v>84</v>
      </c>
      <c r="R28" s="526"/>
      <c r="S28" s="526"/>
      <c r="T28" s="526"/>
      <c r="U28" s="526"/>
      <c r="V28" s="526"/>
      <c r="W28" s="526"/>
      <c r="X28" s="526"/>
      <c r="Y28" s="526"/>
      <c r="Z28" s="526"/>
      <c r="AA28" s="526"/>
      <c r="AB28" s="526"/>
      <c r="AC28" s="526"/>
      <c r="AD28" s="527"/>
    </row>
    <row r="29" spans="1:41" x14ac:dyDescent="0.3">
      <c r="A29" s="518"/>
      <c r="B29" s="521"/>
      <c r="C29" s="522"/>
      <c r="D29" s="88" t="s">
        <v>39</v>
      </c>
      <c r="E29" s="88" t="s">
        <v>40</v>
      </c>
      <c r="F29" s="88" t="s">
        <v>41</v>
      </c>
      <c r="G29" s="88" t="s">
        <v>42</v>
      </c>
      <c r="H29" s="88" t="s">
        <v>43</v>
      </c>
      <c r="I29" s="88" t="s">
        <v>44</v>
      </c>
      <c r="J29" s="88" t="s">
        <v>45</v>
      </c>
      <c r="K29" s="88" t="s">
        <v>46</v>
      </c>
      <c r="L29" s="88" t="s">
        <v>47</v>
      </c>
      <c r="M29" s="88" t="s">
        <v>48</v>
      </c>
      <c r="N29" s="88" t="s">
        <v>49</v>
      </c>
      <c r="O29" s="88" t="s">
        <v>50</v>
      </c>
      <c r="P29" s="525"/>
      <c r="Q29" s="526"/>
      <c r="R29" s="526"/>
      <c r="S29" s="526"/>
      <c r="T29" s="526"/>
      <c r="U29" s="526"/>
      <c r="V29" s="526"/>
      <c r="W29" s="526"/>
      <c r="X29" s="526"/>
      <c r="Y29" s="526"/>
      <c r="Z29" s="526"/>
      <c r="AA29" s="526"/>
      <c r="AB29" s="526"/>
      <c r="AC29" s="526"/>
      <c r="AD29" s="527"/>
      <c r="AE29" s="83"/>
    </row>
    <row r="30" spans="1:41" ht="15" thickBot="1" x14ac:dyDescent="0.35">
      <c r="A30" s="85"/>
      <c r="B30" s="528"/>
      <c r="C30" s="529"/>
      <c r="D30" s="89"/>
      <c r="E30" s="89"/>
      <c r="F30" s="89"/>
      <c r="G30" s="89"/>
      <c r="H30" s="89"/>
      <c r="I30" s="89"/>
      <c r="J30" s="89"/>
      <c r="K30" s="89"/>
      <c r="L30" s="89"/>
      <c r="M30" s="89"/>
      <c r="N30" s="89"/>
      <c r="O30" s="89"/>
      <c r="P30" s="86">
        <f>SUM(D30:O30)</f>
        <v>0</v>
      </c>
      <c r="Q30" s="530"/>
      <c r="R30" s="530"/>
      <c r="S30" s="530"/>
      <c r="T30" s="530"/>
      <c r="U30" s="530"/>
      <c r="V30" s="530"/>
      <c r="W30" s="530"/>
      <c r="X30" s="530"/>
      <c r="Y30" s="530"/>
      <c r="Z30" s="530"/>
      <c r="AA30" s="530"/>
      <c r="AB30" s="530"/>
      <c r="AC30" s="530"/>
      <c r="AD30" s="531"/>
      <c r="AF30" s="203"/>
    </row>
    <row r="31" spans="1:41" x14ac:dyDescent="0.3">
      <c r="A31" s="438" t="s">
        <v>291</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40"/>
      <c r="AE31" s="203"/>
    </row>
    <row r="32" spans="1:41" x14ac:dyDescent="0.3">
      <c r="A32" s="532" t="s">
        <v>190</v>
      </c>
      <c r="B32" s="526" t="s">
        <v>62</v>
      </c>
      <c r="C32" s="526" t="s">
        <v>6</v>
      </c>
      <c r="D32" s="526" t="s">
        <v>60</v>
      </c>
      <c r="E32" s="526"/>
      <c r="F32" s="526"/>
      <c r="G32" s="526"/>
      <c r="H32" s="526"/>
      <c r="I32" s="526"/>
      <c r="J32" s="526"/>
      <c r="K32" s="526"/>
      <c r="L32" s="526"/>
      <c r="M32" s="526"/>
      <c r="N32" s="526"/>
      <c r="O32" s="526"/>
      <c r="P32" s="526"/>
      <c r="Q32" s="526" t="s">
        <v>85</v>
      </c>
      <c r="R32" s="526"/>
      <c r="S32" s="526"/>
      <c r="T32" s="526"/>
      <c r="U32" s="526"/>
      <c r="V32" s="526"/>
      <c r="W32" s="526"/>
      <c r="X32" s="526"/>
      <c r="Y32" s="526"/>
      <c r="Z32" s="526"/>
      <c r="AA32" s="526"/>
      <c r="AB32" s="526"/>
      <c r="AC32" s="526"/>
      <c r="AD32" s="527"/>
      <c r="AG32" s="87"/>
      <c r="AH32" s="87"/>
      <c r="AI32" s="87"/>
      <c r="AJ32" s="87"/>
      <c r="AK32" s="87"/>
      <c r="AL32" s="87"/>
      <c r="AM32" s="87"/>
      <c r="AN32" s="87"/>
      <c r="AO32" s="87"/>
    </row>
    <row r="33" spans="1:41" x14ac:dyDescent="0.3">
      <c r="A33" s="532"/>
      <c r="B33" s="526"/>
      <c r="C33" s="533"/>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526" t="s">
        <v>399</v>
      </c>
      <c r="R33" s="526"/>
      <c r="S33" s="526"/>
      <c r="T33" s="526" t="s">
        <v>400</v>
      </c>
      <c r="U33" s="526"/>
      <c r="V33" s="526"/>
      <c r="W33" s="521" t="s">
        <v>81</v>
      </c>
      <c r="X33" s="538"/>
      <c r="Y33" s="538"/>
      <c r="Z33" s="522"/>
      <c r="AA33" s="521" t="s">
        <v>82</v>
      </c>
      <c r="AB33" s="538"/>
      <c r="AC33" s="538"/>
      <c r="AD33" s="539"/>
      <c r="AG33" s="87"/>
      <c r="AH33" s="87"/>
      <c r="AI33" s="87"/>
      <c r="AJ33" s="87"/>
      <c r="AK33" s="87"/>
      <c r="AL33" s="87"/>
      <c r="AM33" s="87"/>
      <c r="AN33" s="87"/>
      <c r="AO33" s="87"/>
    </row>
    <row r="34" spans="1:41" ht="87.6" customHeight="1" x14ac:dyDescent="0.3">
      <c r="A34" s="785" t="s">
        <v>426</v>
      </c>
      <c r="B34" s="542">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554" t="s">
        <v>562</v>
      </c>
      <c r="R34" s="555"/>
      <c r="S34" s="556"/>
      <c r="T34" s="555" t="s">
        <v>563</v>
      </c>
      <c r="U34" s="555"/>
      <c r="V34" s="556"/>
      <c r="W34" s="572"/>
      <c r="X34" s="573"/>
      <c r="Y34" s="573"/>
      <c r="Z34" s="574"/>
      <c r="AA34" s="560"/>
      <c r="AB34" s="561"/>
      <c r="AC34" s="561"/>
      <c r="AD34" s="562"/>
      <c r="AG34" s="87"/>
      <c r="AH34" s="87"/>
      <c r="AI34" s="87"/>
      <c r="AJ34" s="87"/>
      <c r="AK34" s="87"/>
      <c r="AL34" s="87"/>
      <c r="AM34" s="87"/>
      <c r="AN34" s="87"/>
      <c r="AO34" s="87"/>
    </row>
    <row r="35" spans="1:41" s="312" customFormat="1" ht="87.6" customHeight="1" thickBot="1" x14ac:dyDescent="0.35">
      <c r="A35" s="786"/>
      <c r="B35" s="543"/>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0.113703</v>
      </c>
      <c r="L35" s="93">
        <f t="shared" si="0"/>
        <v>0.62067229999999995</v>
      </c>
      <c r="M35" s="93">
        <f t="shared" si="0"/>
        <v>0</v>
      </c>
      <c r="N35" s="93">
        <f t="shared" si="0"/>
        <v>0</v>
      </c>
      <c r="O35" s="93">
        <f t="shared" si="0"/>
        <v>0</v>
      </c>
      <c r="P35" s="148">
        <f>SUM(D35:O35)</f>
        <v>1.0756407499999998</v>
      </c>
      <c r="Q35" s="557"/>
      <c r="R35" s="558"/>
      <c r="S35" s="559"/>
      <c r="T35" s="558"/>
      <c r="U35" s="558"/>
      <c r="V35" s="559"/>
      <c r="W35" s="575"/>
      <c r="X35" s="576"/>
      <c r="Y35" s="576"/>
      <c r="Z35" s="577"/>
      <c r="AA35" s="563"/>
      <c r="AB35" s="564"/>
      <c r="AC35" s="564"/>
      <c r="AD35" s="565"/>
      <c r="AE35" s="334"/>
      <c r="AG35" s="335"/>
      <c r="AH35" s="335"/>
      <c r="AI35" s="335"/>
      <c r="AJ35" s="335"/>
      <c r="AK35" s="335"/>
      <c r="AL35" s="335"/>
      <c r="AM35" s="335"/>
      <c r="AN35" s="335"/>
      <c r="AO35" s="335"/>
    </row>
    <row r="36" spans="1:41" s="312" customFormat="1" ht="64.2" customHeight="1" thickBot="1" x14ac:dyDescent="0.35">
      <c r="A36" s="784"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2274060</v>
      </c>
      <c r="L36" s="358">
        <f t="shared" si="1"/>
        <v>12413446</v>
      </c>
      <c r="M36" s="358">
        <f t="shared" si="1"/>
        <v>0</v>
      </c>
      <c r="N36" s="358">
        <f t="shared" si="1"/>
        <v>0</v>
      </c>
      <c r="O36" s="358">
        <f t="shared" si="1"/>
        <v>0</v>
      </c>
      <c r="P36" s="274">
        <f>SUM(D36:O36)</f>
        <v>21512815</v>
      </c>
      <c r="Q36" s="330"/>
      <c r="R36" s="331"/>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566" t="s">
        <v>191</v>
      </c>
      <c r="B37" s="567" t="s">
        <v>61</v>
      </c>
      <c r="C37" s="567" t="s">
        <v>11</v>
      </c>
      <c r="D37" s="567"/>
      <c r="E37" s="567"/>
      <c r="F37" s="567"/>
      <c r="G37" s="567"/>
      <c r="H37" s="567"/>
      <c r="I37" s="567"/>
      <c r="J37" s="567"/>
      <c r="K37" s="567"/>
      <c r="L37" s="567"/>
      <c r="M37" s="567"/>
      <c r="N37" s="567"/>
      <c r="O37" s="567"/>
      <c r="P37" s="567"/>
      <c r="Q37" s="567" t="s">
        <v>78</v>
      </c>
      <c r="R37" s="567"/>
      <c r="S37" s="567"/>
      <c r="T37" s="567"/>
      <c r="U37" s="567"/>
      <c r="V37" s="567"/>
      <c r="W37" s="567"/>
      <c r="X37" s="567"/>
      <c r="Y37" s="567"/>
      <c r="Z37" s="567"/>
      <c r="AA37" s="567"/>
      <c r="AB37" s="567"/>
      <c r="AC37" s="567"/>
      <c r="AD37" s="568"/>
      <c r="AG37" s="87"/>
      <c r="AH37" s="87"/>
      <c r="AI37" s="87"/>
      <c r="AJ37" s="87"/>
      <c r="AK37" s="87"/>
      <c r="AL37" s="87"/>
      <c r="AM37" s="87"/>
      <c r="AN37" s="87"/>
      <c r="AO37" s="87"/>
    </row>
    <row r="38" spans="1:41" ht="27.6" x14ac:dyDescent="0.3">
      <c r="A38" s="532"/>
      <c r="B38" s="52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526" t="s">
        <v>83</v>
      </c>
      <c r="R38" s="526"/>
      <c r="S38" s="526"/>
      <c r="T38" s="526"/>
      <c r="U38" s="526"/>
      <c r="V38" s="526"/>
      <c r="W38" s="526"/>
      <c r="X38" s="526"/>
      <c r="Y38" s="526"/>
      <c r="Z38" s="526"/>
      <c r="AA38" s="526"/>
      <c r="AB38" s="526"/>
      <c r="AC38" s="526"/>
      <c r="AD38" s="527"/>
      <c r="AG38" s="94"/>
      <c r="AH38" s="94"/>
      <c r="AI38" s="94"/>
      <c r="AJ38" s="94"/>
      <c r="AK38" s="94"/>
      <c r="AL38" s="94"/>
      <c r="AM38" s="94"/>
      <c r="AN38" s="94"/>
      <c r="AO38" s="94"/>
    </row>
    <row r="39" spans="1:41" ht="31.95" customHeight="1" x14ac:dyDescent="0.3">
      <c r="A39" s="534" t="s">
        <v>424</v>
      </c>
      <c r="B39" s="535">
        <v>0.1</v>
      </c>
      <c r="C39" s="102" t="s">
        <v>9</v>
      </c>
      <c r="D39" s="103">
        <v>1</v>
      </c>
      <c r="E39" s="103"/>
      <c r="F39" s="103"/>
      <c r="G39" s="103"/>
      <c r="H39" s="103"/>
      <c r="I39" s="103"/>
      <c r="J39" s="103"/>
      <c r="K39" s="103"/>
      <c r="L39" s="103"/>
      <c r="M39" s="103"/>
      <c r="N39" s="103"/>
      <c r="O39" s="103"/>
      <c r="P39" s="202">
        <f t="shared" ref="P39:P62" si="2">SUM(D39:O39)</f>
        <v>1</v>
      </c>
      <c r="Q39" s="536" t="s">
        <v>548</v>
      </c>
      <c r="R39" s="536"/>
      <c r="S39" s="536"/>
      <c r="T39" s="536"/>
      <c r="U39" s="536"/>
      <c r="V39" s="536"/>
      <c r="W39" s="536"/>
      <c r="X39" s="536"/>
      <c r="Y39" s="536"/>
      <c r="Z39" s="536"/>
      <c r="AA39" s="536"/>
      <c r="AB39" s="536"/>
      <c r="AC39" s="536"/>
      <c r="AD39" s="537"/>
      <c r="AE39" s="97"/>
      <c r="AG39" s="98"/>
      <c r="AH39" s="98"/>
      <c r="AI39" s="98"/>
      <c r="AJ39" s="98"/>
      <c r="AK39" s="98"/>
      <c r="AL39" s="98"/>
      <c r="AM39" s="98"/>
      <c r="AN39" s="98"/>
      <c r="AO39" s="98"/>
    </row>
    <row r="40" spans="1:41" ht="36.450000000000003" customHeight="1" x14ac:dyDescent="0.3">
      <c r="A40" s="534"/>
      <c r="B40" s="535"/>
      <c r="C40" s="99" t="s">
        <v>10</v>
      </c>
      <c r="D40" s="100">
        <f>+D41/B41</f>
        <v>0.875</v>
      </c>
      <c r="E40" s="100">
        <f>+E41/B41</f>
        <v>0.125</v>
      </c>
      <c r="F40" s="100"/>
      <c r="G40" s="100"/>
      <c r="H40" s="100"/>
      <c r="I40" s="100"/>
      <c r="J40" s="100"/>
      <c r="K40" s="100"/>
      <c r="L40" s="100"/>
      <c r="M40" s="100"/>
      <c r="N40" s="100"/>
      <c r="O40" s="100"/>
      <c r="P40" s="202">
        <f t="shared" si="2"/>
        <v>1</v>
      </c>
      <c r="Q40" s="536"/>
      <c r="R40" s="536"/>
      <c r="S40" s="536"/>
      <c r="T40" s="536"/>
      <c r="U40" s="536"/>
      <c r="V40" s="536"/>
      <c r="W40" s="536"/>
      <c r="X40" s="536"/>
      <c r="Y40" s="536"/>
      <c r="Z40" s="536"/>
      <c r="AA40" s="536"/>
      <c r="AB40" s="536"/>
      <c r="AC40" s="536"/>
      <c r="AD40" s="537"/>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534" t="s">
        <v>425</v>
      </c>
      <c r="B43" s="535">
        <v>0.1</v>
      </c>
      <c r="C43" s="102" t="s">
        <v>9</v>
      </c>
      <c r="D43" s="103">
        <v>0</v>
      </c>
      <c r="E43" s="103"/>
      <c r="F43" s="103"/>
      <c r="G43" s="103">
        <v>1</v>
      </c>
      <c r="H43" s="103"/>
      <c r="I43" s="103"/>
      <c r="J43" s="103"/>
      <c r="K43" s="103"/>
      <c r="L43" s="103"/>
      <c r="M43" s="103"/>
      <c r="N43" s="103"/>
      <c r="O43" s="103"/>
      <c r="P43" s="202">
        <f t="shared" si="2"/>
        <v>1</v>
      </c>
      <c r="Q43" s="536" t="s">
        <v>539</v>
      </c>
      <c r="R43" s="536"/>
      <c r="S43" s="536"/>
      <c r="T43" s="536"/>
      <c r="U43" s="536"/>
      <c r="V43" s="536"/>
      <c r="W43" s="536"/>
      <c r="X43" s="536"/>
      <c r="Y43" s="536"/>
      <c r="Z43" s="536"/>
      <c r="AA43" s="536"/>
      <c r="AB43" s="536"/>
      <c r="AC43" s="536"/>
      <c r="AD43" s="537"/>
      <c r="AE43" s="97"/>
    </row>
    <row r="44" spans="1:41" ht="31.2" customHeight="1" x14ac:dyDescent="0.3">
      <c r="A44" s="534"/>
      <c r="B44" s="535"/>
      <c r="C44" s="99" t="s">
        <v>10</v>
      </c>
      <c r="D44" s="100"/>
      <c r="E44" s="100"/>
      <c r="F44" s="100"/>
      <c r="G44" s="100"/>
      <c r="H44" s="100"/>
      <c r="I44" s="100">
        <v>1</v>
      </c>
      <c r="J44" s="100"/>
      <c r="K44" s="100"/>
      <c r="L44" s="100"/>
      <c r="M44" s="100"/>
      <c r="N44" s="100"/>
      <c r="O44" s="100"/>
      <c r="P44" s="202">
        <f t="shared" si="2"/>
        <v>1</v>
      </c>
      <c r="Q44" s="536"/>
      <c r="R44" s="536"/>
      <c r="S44" s="536"/>
      <c r="T44" s="536"/>
      <c r="U44" s="536"/>
      <c r="V44" s="536"/>
      <c r="W44" s="536"/>
      <c r="X44" s="536"/>
      <c r="Y44" s="536"/>
      <c r="Z44" s="536"/>
      <c r="AA44" s="536"/>
      <c r="AB44" s="536"/>
      <c r="AC44" s="536"/>
      <c r="AD44" s="537"/>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534" t="s">
        <v>434</v>
      </c>
      <c r="B47" s="535">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536" t="s">
        <v>561</v>
      </c>
      <c r="R47" s="536"/>
      <c r="S47" s="536"/>
      <c r="T47" s="536"/>
      <c r="U47" s="536"/>
      <c r="V47" s="536"/>
      <c r="W47" s="536"/>
      <c r="X47" s="536"/>
      <c r="Y47" s="536"/>
      <c r="Z47" s="536"/>
      <c r="AA47" s="536"/>
      <c r="AB47" s="536"/>
      <c r="AC47" s="536"/>
      <c r="AD47" s="537"/>
      <c r="AE47" s="97"/>
    </row>
    <row r="48" spans="1:41" ht="60.75" customHeight="1" x14ac:dyDescent="0.3">
      <c r="A48" s="569"/>
      <c r="B48" s="535"/>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8.4200999999999998E-2</v>
      </c>
      <c r="L48" s="100">
        <f t="shared" si="5"/>
        <v>2.0349998333333335</v>
      </c>
      <c r="M48" s="100">
        <f t="shared" si="5"/>
        <v>0</v>
      </c>
      <c r="N48" s="100">
        <f t="shared" si="5"/>
        <v>0</v>
      </c>
      <c r="O48" s="100">
        <f t="shared" si="5"/>
        <v>0</v>
      </c>
      <c r="P48" s="202">
        <f t="shared" si="2"/>
        <v>3.1453579999999999</v>
      </c>
      <c r="Q48" s="536"/>
      <c r="R48" s="536"/>
      <c r="S48" s="536"/>
      <c r="T48" s="536"/>
      <c r="U48" s="536"/>
      <c r="V48" s="536"/>
      <c r="W48" s="536"/>
      <c r="X48" s="536"/>
      <c r="Y48" s="536"/>
      <c r="Z48" s="536"/>
      <c r="AA48" s="536"/>
      <c r="AB48" s="536"/>
      <c r="AC48" s="536"/>
      <c r="AD48" s="537"/>
      <c r="AE48" s="97"/>
    </row>
    <row r="49" spans="1:41" s="417"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v>410580</v>
      </c>
      <c r="K49" s="304">
        <v>505206</v>
      </c>
      <c r="L49" s="304">
        <v>12209999</v>
      </c>
      <c r="M49" s="304"/>
      <c r="N49" s="304"/>
      <c r="O49" s="304"/>
      <c r="P49" s="279">
        <f t="shared" si="2"/>
        <v>18872148</v>
      </c>
      <c r="Q49" s="414"/>
      <c r="R49" s="414"/>
      <c r="S49" s="414"/>
      <c r="T49" s="414"/>
      <c r="U49" s="414"/>
      <c r="V49" s="414"/>
      <c r="W49" s="414"/>
      <c r="X49" s="414"/>
      <c r="Y49" s="414"/>
      <c r="Z49" s="414"/>
      <c r="AA49" s="414"/>
      <c r="AB49" s="414"/>
      <c r="AC49" s="414"/>
      <c r="AD49" s="415"/>
      <c r="AE49" s="416"/>
      <c r="AG49" s="418"/>
      <c r="AH49" s="418"/>
      <c r="AI49" s="418"/>
      <c r="AJ49" s="418"/>
      <c r="AK49" s="418"/>
      <c r="AL49" s="418"/>
      <c r="AM49" s="418"/>
      <c r="AN49" s="418"/>
      <c r="AO49" s="418"/>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8.4200999999999998E-3</v>
      </c>
      <c r="L50" s="320">
        <f t="shared" si="6"/>
        <v>0.20349998333333336</v>
      </c>
      <c r="M50" s="320">
        <f t="shared" si="6"/>
        <v>0</v>
      </c>
      <c r="N50" s="320">
        <f t="shared" si="6"/>
        <v>0</v>
      </c>
      <c r="O50" s="320">
        <f t="shared" si="6"/>
        <v>0</v>
      </c>
      <c r="P50" s="316">
        <f t="shared" si="2"/>
        <v>0.32117060000000003</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31.2" customHeight="1" x14ac:dyDescent="0.3">
      <c r="A51" s="534" t="s">
        <v>435</v>
      </c>
      <c r="B51" s="535">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536" t="s">
        <v>549</v>
      </c>
      <c r="R51" s="536"/>
      <c r="S51" s="536"/>
      <c r="T51" s="536"/>
      <c r="U51" s="536"/>
      <c r="V51" s="536"/>
      <c r="W51" s="536"/>
      <c r="X51" s="536"/>
      <c r="Y51" s="536"/>
      <c r="Z51" s="536"/>
      <c r="AA51" s="536"/>
      <c r="AB51" s="536"/>
      <c r="AC51" s="536"/>
      <c r="AD51" s="537"/>
      <c r="AE51" s="97"/>
    </row>
    <row r="52" spans="1:41" ht="28.2" customHeight="1" x14ac:dyDescent="0.3">
      <c r="A52" s="569"/>
      <c r="B52" s="535"/>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0.12926015384615386</v>
      </c>
      <c r="L52" s="100">
        <f t="shared" si="7"/>
        <v>0</v>
      </c>
      <c r="M52" s="100">
        <f t="shared" si="7"/>
        <v>0</v>
      </c>
      <c r="N52" s="100">
        <f t="shared" si="7"/>
        <v>0</v>
      </c>
      <c r="O52" s="100">
        <f t="shared" si="7"/>
        <v>0</v>
      </c>
      <c r="P52" s="202">
        <f t="shared" si="2"/>
        <v>0.12926015384615386</v>
      </c>
      <c r="Q52" s="536"/>
      <c r="R52" s="536"/>
      <c r="S52" s="536"/>
      <c r="T52" s="536"/>
      <c r="U52" s="536"/>
      <c r="V52" s="536"/>
      <c r="W52" s="536"/>
      <c r="X52" s="536"/>
      <c r="Y52" s="536"/>
      <c r="Z52" s="536"/>
      <c r="AA52" s="536"/>
      <c r="AB52" s="536"/>
      <c r="AC52" s="536"/>
      <c r="AD52" s="537"/>
      <c r="AE52" s="97"/>
    </row>
    <row r="53" spans="1:41" s="300" customFormat="1" ht="33.6" hidden="1" customHeight="1" x14ac:dyDescent="0.3">
      <c r="A53" s="384" t="s">
        <v>492</v>
      </c>
      <c r="B53" s="279">
        <v>13000000</v>
      </c>
      <c r="C53" s="302"/>
      <c r="D53" s="303">
        <v>0</v>
      </c>
      <c r="E53" s="303">
        <v>0</v>
      </c>
      <c r="F53" s="303">
        <v>0</v>
      </c>
      <c r="G53" s="304">
        <v>0</v>
      </c>
      <c r="H53" s="304">
        <v>0</v>
      </c>
      <c r="I53" s="304">
        <v>0</v>
      </c>
      <c r="J53" s="304">
        <v>0</v>
      </c>
      <c r="K53" s="304">
        <v>1680382</v>
      </c>
      <c r="L53" s="304">
        <v>0</v>
      </c>
      <c r="M53" s="304"/>
      <c r="N53" s="304"/>
      <c r="O53" s="304"/>
      <c r="P53" s="279">
        <f t="shared" si="2"/>
        <v>1680382</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1.2926015384615387E-2</v>
      </c>
      <c r="L54" s="320">
        <f t="shared" si="8"/>
        <v>0</v>
      </c>
      <c r="M54" s="320">
        <f t="shared" si="8"/>
        <v>0</v>
      </c>
      <c r="N54" s="320">
        <f t="shared" si="8"/>
        <v>0</v>
      </c>
      <c r="O54" s="320">
        <f t="shared" si="8"/>
        <v>0</v>
      </c>
      <c r="P54" s="316">
        <f t="shared" si="2"/>
        <v>1.2926015384615387E-2</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534" t="s">
        <v>436</v>
      </c>
      <c r="B55" s="535">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70" t="s">
        <v>555</v>
      </c>
      <c r="R55" s="570"/>
      <c r="S55" s="570"/>
      <c r="T55" s="570"/>
      <c r="U55" s="570"/>
      <c r="V55" s="570"/>
      <c r="W55" s="570"/>
      <c r="X55" s="570"/>
      <c r="Y55" s="570"/>
      <c r="Z55" s="570"/>
      <c r="AA55" s="570"/>
      <c r="AB55" s="570"/>
      <c r="AC55" s="570"/>
      <c r="AD55" s="571"/>
      <c r="AE55" s="97"/>
    </row>
    <row r="56" spans="1:41" ht="29.7" customHeight="1" x14ac:dyDescent="0.3">
      <c r="A56" s="569"/>
      <c r="B56" s="535"/>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8.8471999999999995E-2</v>
      </c>
      <c r="L56" s="100">
        <f t="shared" si="9"/>
        <v>0.20344699999999999</v>
      </c>
      <c r="M56" s="100">
        <f t="shared" si="9"/>
        <v>0</v>
      </c>
      <c r="N56" s="100">
        <f t="shared" si="9"/>
        <v>0</v>
      </c>
      <c r="O56" s="100">
        <f t="shared" si="9"/>
        <v>0</v>
      </c>
      <c r="P56" s="202">
        <f t="shared" si="2"/>
        <v>0.96028500000000006</v>
      </c>
      <c r="Q56" s="570"/>
      <c r="R56" s="570"/>
      <c r="S56" s="570"/>
      <c r="T56" s="570"/>
      <c r="U56" s="570"/>
      <c r="V56" s="570"/>
      <c r="W56" s="570"/>
      <c r="X56" s="570"/>
      <c r="Y56" s="570"/>
      <c r="Z56" s="570"/>
      <c r="AA56" s="570"/>
      <c r="AB56" s="570"/>
      <c r="AC56" s="570"/>
      <c r="AD56" s="571"/>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v>82126</v>
      </c>
      <c r="K57" s="304">
        <v>88472</v>
      </c>
      <c r="L57" s="304">
        <v>203447</v>
      </c>
      <c r="M57" s="304"/>
      <c r="N57" s="304"/>
      <c r="O57" s="304"/>
      <c r="P57" s="279">
        <f t="shared" si="2"/>
        <v>960285</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8.8471999999999995E-3</v>
      </c>
      <c r="L58" s="320">
        <f t="shared" si="10"/>
        <v>2.03447E-2</v>
      </c>
      <c r="M58" s="320">
        <f t="shared" si="10"/>
        <v>0</v>
      </c>
      <c r="N58" s="320">
        <f t="shared" si="10"/>
        <v>0</v>
      </c>
      <c r="O58" s="320">
        <f t="shared" si="10"/>
        <v>0</v>
      </c>
      <c r="P58" s="316">
        <f t="shared" si="2"/>
        <v>9.6028499999999989E-2</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534" t="s">
        <v>437</v>
      </c>
      <c r="B59" s="535">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536" t="s">
        <v>556</v>
      </c>
      <c r="R59" s="536"/>
      <c r="S59" s="536"/>
      <c r="T59" s="536"/>
      <c r="U59" s="536"/>
      <c r="V59" s="536"/>
      <c r="W59" s="536"/>
      <c r="X59" s="536"/>
      <c r="Y59" s="536"/>
      <c r="Z59" s="536"/>
      <c r="AA59" s="536"/>
      <c r="AB59" s="536"/>
      <c r="AC59" s="536"/>
      <c r="AD59" s="537"/>
      <c r="AE59" s="97"/>
    </row>
    <row r="60" spans="1:41" ht="22.95" customHeight="1" x14ac:dyDescent="0.3">
      <c r="A60" s="569"/>
      <c r="B60" s="535"/>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0.45</v>
      </c>
      <c r="L60" s="100">
        <f t="shared" si="11"/>
        <v>0.31666666666666665</v>
      </c>
      <c r="M60" s="100">
        <f t="shared" si="11"/>
        <v>0</v>
      </c>
      <c r="N60" s="100">
        <f t="shared" si="11"/>
        <v>0</v>
      </c>
      <c r="O60" s="100">
        <f t="shared" si="11"/>
        <v>0</v>
      </c>
      <c r="P60" s="202">
        <f t="shared" si="2"/>
        <v>2</v>
      </c>
      <c r="Q60" s="536"/>
      <c r="R60" s="536"/>
      <c r="S60" s="536"/>
      <c r="T60" s="536"/>
      <c r="U60" s="536"/>
      <c r="V60" s="536"/>
      <c r="W60" s="536"/>
      <c r="X60" s="536"/>
      <c r="Y60" s="536"/>
      <c r="Z60" s="536"/>
      <c r="AA60" s="536"/>
      <c r="AB60" s="536"/>
      <c r="AC60" s="536"/>
      <c r="AD60" s="537"/>
      <c r="AE60" s="97"/>
    </row>
    <row r="61" spans="1:41" s="300" customFormat="1" ht="13.2" hidden="1" customHeight="1" thickBot="1" x14ac:dyDescent="0.35">
      <c r="A61" s="383" t="s">
        <v>432</v>
      </c>
      <c r="B61" s="283">
        <v>60</v>
      </c>
      <c r="C61" s="292"/>
      <c r="D61" s="296">
        <v>0</v>
      </c>
      <c r="E61" s="296">
        <v>9</v>
      </c>
      <c r="F61" s="296">
        <v>15</v>
      </c>
      <c r="G61" s="296">
        <v>5</v>
      </c>
      <c r="H61" s="296">
        <v>10</v>
      </c>
      <c r="I61" s="293">
        <v>12</v>
      </c>
      <c r="J61" s="293">
        <v>23</v>
      </c>
      <c r="K61" s="293">
        <v>27</v>
      </c>
      <c r="L61" s="293">
        <v>19</v>
      </c>
      <c r="M61" s="293"/>
      <c r="N61" s="293"/>
      <c r="O61" s="293"/>
      <c r="P61" s="283">
        <f t="shared" si="2"/>
        <v>120</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4.5000000000000005E-2</v>
      </c>
      <c r="L62" s="320">
        <f t="shared" si="12"/>
        <v>3.1666666666666669E-2</v>
      </c>
      <c r="M62" s="320">
        <f t="shared" si="12"/>
        <v>0</v>
      </c>
      <c r="N62" s="320">
        <f t="shared" si="12"/>
        <v>0</v>
      </c>
      <c r="O62" s="320">
        <f t="shared" si="12"/>
        <v>0</v>
      </c>
      <c r="P62" s="316">
        <f t="shared" si="2"/>
        <v>0.20000000000000004</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hidden="1" x14ac:dyDescent="0.3">
      <c r="A63" s="50" t="s">
        <v>293</v>
      </c>
    </row>
    <row r="67" spans="2:2" x14ac:dyDescent="0.3">
      <c r="B67" s="265"/>
    </row>
    <row r="68" spans="2:2" x14ac:dyDescent="0.3">
      <c r="B68" s="265"/>
    </row>
  </sheetData>
  <mergeCells count="88">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A34:A35"/>
    <mergeCell ref="B34:B35"/>
    <mergeCell ref="W34:Z35"/>
    <mergeCell ref="AA34:AD35"/>
    <mergeCell ref="Q33:S33"/>
    <mergeCell ref="T33:V33"/>
    <mergeCell ref="Q34:S35"/>
    <mergeCell ref="T34:V35"/>
    <mergeCell ref="C32:C33"/>
    <mergeCell ref="D32:P32"/>
    <mergeCell ref="Q32:AD32"/>
    <mergeCell ref="W33:Z33"/>
    <mergeCell ref="AA33:AD33"/>
    <mergeCell ref="A37:A38"/>
    <mergeCell ref="B37:B38"/>
    <mergeCell ref="C37:P37"/>
    <mergeCell ref="Q37:AD37"/>
    <mergeCell ref="Q38:AD3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546875" defaultRowHeight="14.4" x14ac:dyDescent="0.3"/>
  <cols>
    <col min="1" max="1" width="24.33203125" style="405" customWidth="1"/>
    <col min="2" max="2" width="10.88671875" style="405" bestFit="1" customWidth="1"/>
    <col min="3" max="4" width="11.88671875" style="405" bestFit="1" customWidth="1"/>
    <col min="5" max="5" width="16.6640625" style="405" bestFit="1" customWidth="1"/>
    <col min="6" max="6" width="11.88671875" style="405" bestFit="1" customWidth="1"/>
    <col min="7" max="16384" width="11.5546875" style="405"/>
  </cols>
  <sheetData>
    <row r="1" spans="1:6" ht="43.2" x14ac:dyDescent="0.3">
      <c r="A1" s="407" t="s">
        <v>545</v>
      </c>
      <c r="B1" s="407" t="s">
        <v>546</v>
      </c>
      <c r="C1" s="407">
        <v>2022</v>
      </c>
      <c r="D1" s="407">
        <v>2021</v>
      </c>
      <c r="E1" s="407" t="s">
        <v>544</v>
      </c>
      <c r="F1" s="407" t="s">
        <v>448</v>
      </c>
    </row>
    <row r="2" spans="1:6" x14ac:dyDescent="0.3">
      <c r="A2" s="408" t="s">
        <v>543</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3">
      <c r="A3" s="408" t="s">
        <v>541</v>
      </c>
      <c r="B3" s="409">
        <v>2417</v>
      </c>
      <c r="C3" s="409">
        <v>9717</v>
      </c>
      <c r="D3" s="409">
        <v>9959</v>
      </c>
      <c r="E3" s="409">
        <v>3701</v>
      </c>
      <c r="F3" s="410">
        <f t="shared" ref="F3:F4" si="0">SUM(B3:E3)</f>
        <v>25794</v>
      </c>
    </row>
    <row r="4" spans="1:6" x14ac:dyDescent="0.3">
      <c r="A4" s="408" t="s">
        <v>542</v>
      </c>
      <c r="B4" s="409">
        <v>2001</v>
      </c>
      <c r="C4" s="409">
        <v>4183</v>
      </c>
      <c r="D4" s="409">
        <v>3250</v>
      </c>
      <c r="E4" s="409">
        <v>721</v>
      </c>
      <c r="F4" s="410">
        <f t="shared" si="0"/>
        <v>10155</v>
      </c>
    </row>
    <row r="5" spans="1:6" x14ac:dyDescent="0.3">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53"/>
      <c r="B1" s="606" t="s">
        <v>16</v>
      </c>
      <c r="C1" s="607"/>
      <c r="D1" s="607"/>
      <c r="E1" s="607"/>
      <c r="F1" s="607"/>
      <c r="G1" s="607"/>
      <c r="H1" s="607"/>
      <c r="I1" s="607"/>
      <c r="J1" s="607"/>
      <c r="K1" s="607"/>
      <c r="L1" s="607"/>
      <c r="M1" s="607"/>
      <c r="N1" s="607"/>
      <c r="O1" s="607"/>
      <c r="P1" s="607"/>
      <c r="Q1" s="607"/>
      <c r="R1" s="607"/>
      <c r="S1" s="607"/>
      <c r="T1" s="607"/>
      <c r="U1" s="607"/>
      <c r="V1" s="607"/>
      <c r="W1" s="607"/>
      <c r="X1" s="607"/>
      <c r="Y1" s="608"/>
      <c r="Z1" s="672" t="s">
        <v>18</v>
      </c>
      <c r="AA1" s="673"/>
      <c r="AB1" s="674"/>
    </row>
    <row r="2" spans="1:28" ht="30.75" customHeight="1" x14ac:dyDescent="0.3">
      <c r="A2" s="654"/>
      <c r="B2" s="615" t="s">
        <v>17</v>
      </c>
      <c r="C2" s="616"/>
      <c r="D2" s="616"/>
      <c r="E2" s="616"/>
      <c r="F2" s="616"/>
      <c r="G2" s="616"/>
      <c r="H2" s="616"/>
      <c r="I2" s="616"/>
      <c r="J2" s="616"/>
      <c r="K2" s="616"/>
      <c r="L2" s="616"/>
      <c r="M2" s="616"/>
      <c r="N2" s="616"/>
      <c r="O2" s="616"/>
      <c r="P2" s="616"/>
      <c r="Q2" s="616"/>
      <c r="R2" s="616"/>
      <c r="S2" s="616"/>
      <c r="T2" s="616"/>
      <c r="U2" s="616"/>
      <c r="V2" s="616"/>
      <c r="W2" s="616"/>
      <c r="X2" s="616"/>
      <c r="Y2" s="617"/>
      <c r="Z2" s="656" t="s">
        <v>180</v>
      </c>
      <c r="AA2" s="657"/>
      <c r="AB2" s="658"/>
    </row>
    <row r="3" spans="1:28" ht="24" customHeight="1" x14ac:dyDescent="0.3">
      <c r="A3" s="654"/>
      <c r="B3" s="663" t="s">
        <v>294</v>
      </c>
      <c r="C3" s="664"/>
      <c r="D3" s="664"/>
      <c r="E3" s="664"/>
      <c r="F3" s="664"/>
      <c r="G3" s="664"/>
      <c r="H3" s="664"/>
      <c r="I3" s="664"/>
      <c r="J3" s="664"/>
      <c r="K3" s="664"/>
      <c r="L3" s="664"/>
      <c r="M3" s="664"/>
      <c r="N3" s="664"/>
      <c r="O3" s="664"/>
      <c r="P3" s="664"/>
      <c r="Q3" s="664"/>
      <c r="R3" s="664"/>
      <c r="S3" s="664"/>
      <c r="T3" s="664"/>
      <c r="U3" s="664"/>
      <c r="V3" s="664"/>
      <c r="W3" s="664"/>
      <c r="X3" s="664"/>
      <c r="Y3" s="665"/>
      <c r="Z3" s="656" t="s">
        <v>181</v>
      </c>
      <c r="AA3" s="657"/>
      <c r="AB3" s="658"/>
    </row>
    <row r="4" spans="1:28" ht="15.75" customHeight="1" thickBot="1" x14ac:dyDescent="0.35">
      <c r="A4" s="655"/>
      <c r="B4" s="666"/>
      <c r="C4" s="667"/>
      <c r="D4" s="667"/>
      <c r="E4" s="667"/>
      <c r="F4" s="667"/>
      <c r="G4" s="667"/>
      <c r="H4" s="667"/>
      <c r="I4" s="667"/>
      <c r="J4" s="667"/>
      <c r="K4" s="667"/>
      <c r="L4" s="667"/>
      <c r="M4" s="667"/>
      <c r="N4" s="667"/>
      <c r="O4" s="667"/>
      <c r="P4" s="667"/>
      <c r="Q4" s="667"/>
      <c r="R4" s="667"/>
      <c r="S4" s="667"/>
      <c r="T4" s="667"/>
      <c r="U4" s="667"/>
      <c r="V4" s="667"/>
      <c r="W4" s="667"/>
      <c r="X4" s="667"/>
      <c r="Y4" s="668"/>
      <c r="Z4" s="659" t="s">
        <v>175</v>
      </c>
      <c r="AA4" s="660"/>
      <c r="AB4" s="661"/>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47" t="s">
        <v>0</v>
      </c>
      <c r="B7" s="448"/>
      <c r="C7" s="669"/>
      <c r="D7" s="670"/>
      <c r="E7" s="670"/>
      <c r="F7" s="670"/>
      <c r="G7" s="670"/>
      <c r="H7" s="670"/>
      <c r="I7" s="670"/>
      <c r="J7" s="670"/>
      <c r="K7" s="671"/>
      <c r="L7" s="62"/>
      <c r="M7" s="63"/>
      <c r="N7" s="63"/>
      <c r="O7" s="63"/>
      <c r="P7" s="63"/>
      <c r="Q7" s="64"/>
      <c r="R7" s="590" t="s">
        <v>71</v>
      </c>
      <c r="S7" s="662"/>
      <c r="T7" s="591"/>
      <c r="U7" s="584" t="s">
        <v>74</v>
      </c>
      <c r="V7" s="585"/>
      <c r="W7" s="590" t="s">
        <v>67</v>
      </c>
      <c r="X7" s="591"/>
      <c r="Y7" s="474" t="s">
        <v>70</v>
      </c>
      <c r="Z7" s="475"/>
      <c r="AA7" s="479"/>
      <c r="AB7" s="480"/>
    </row>
    <row r="8" spans="1:28" ht="15" customHeight="1" x14ac:dyDescent="0.3">
      <c r="A8" s="449"/>
      <c r="B8" s="450"/>
      <c r="C8" s="663"/>
      <c r="D8" s="664"/>
      <c r="E8" s="664"/>
      <c r="F8" s="664"/>
      <c r="G8" s="664"/>
      <c r="H8" s="664"/>
      <c r="I8" s="664"/>
      <c r="J8" s="664"/>
      <c r="K8" s="665"/>
      <c r="L8" s="62"/>
      <c r="M8" s="63"/>
      <c r="N8" s="63"/>
      <c r="O8" s="63"/>
      <c r="P8" s="63"/>
      <c r="Q8" s="64"/>
      <c r="R8" s="508"/>
      <c r="S8" s="509"/>
      <c r="T8" s="510"/>
      <c r="U8" s="586"/>
      <c r="V8" s="587"/>
      <c r="W8" s="508"/>
      <c r="X8" s="510"/>
      <c r="Y8" s="481" t="s">
        <v>68</v>
      </c>
      <c r="Z8" s="482"/>
      <c r="AA8" s="483"/>
      <c r="AB8" s="484"/>
    </row>
    <row r="9" spans="1:28" ht="15" customHeight="1" thickBot="1" x14ac:dyDescent="0.35">
      <c r="A9" s="451"/>
      <c r="B9" s="452"/>
      <c r="C9" s="666"/>
      <c r="D9" s="667"/>
      <c r="E9" s="667"/>
      <c r="F9" s="667"/>
      <c r="G9" s="667"/>
      <c r="H9" s="667"/>
      <c r="I9" s="667"/>
      <c r="J9" s="667"/>
      <c r="K9" s="668"/>
      <c r="L9" s="62"/>
      <c r="M9" s="63"/>
      <c r="N9" s="63"/>
      <c r="O9" s="63"/>
      <c r="P9" s="63"/>
      <c r="Q9" s="64"/>
      <c r="R9" s="505"/>
      <c r="S9" s="506"/>
      <c r="T9" s="507"/>
      <c r="U9" s="588"/>
      <c r="V9" s="589"/>
      <c r="W9" s="505"/>
      <c r="X9" s="507"/>
      <c r="Y9" s="485" t="s">
        <v>69</v>
      </c>
      <c r="Z9" s="486"/>
      <c r="AA9" s="487"/>
      <c r="AB9" s="488"/>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89" t="s">
        <v>77</v>
      </c>
      <c r="B11" s="490"/>
      <c r="C11" s="592"/>
      <c r="D11" s="593"/>
      <c r="E11" s="593"/>
      <c r="F11" s="593"/>
      <c r="G11" s="593"/>
      <c r="H11" s="593"/>
      <c r="I11" s="593"/>
      <c r="J11" s="593"/>
      <c r="K11" s="594"/>
      <c r="L11" s="72"/>
      <c r="M11" s="494" t="s">
        <v>73</v>
      </c>
      <c r="N11" s="495"/>
      <c r="O11" s="495"/>
      <c r="P11" s="495"/>
      <c r="Q11" s="496"/>
      <c r="R11" s="497"/>
      <c r="S11" s="498"/>
      <c r="T11" s="498"/>
      <c r="U11" s="498"/>
      <c r="V11" s="499"/>
      <c r="W11" s="494" t="s">
        <v>72</v>
      </c>
      <c r="X11" s="496"/>
      <c r="Y11" s="476"/>
      <c r="Z11" s="477"/>
      <c r="AA11" s="477"/>
      <c r="AB11" s="478"/>
    </row>
    <row r="12" spans="1:28" ht="9" customHeight="1" thickBot="1" x14ac:dyDescent="0.35">
      <c r="A12" s="59"/>
      <c r="B12" s="54"/>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73"/>
      <c r="AB12" s="74"/>
    </row>
    <row r="13" spans="1:28" s="76" customFormat="1" ht="37.5" customHeight="1" thickBot="1" x14ac:dyDescent="0.35">
      <c r="A13" s="489" t="s">
        <v>79</v>
      </c>
      <c r="B13" s="490"/>
      <c r="C13" s="647"/>
      <c r="D13" s="648"/>
      <c r="E13" s="648"/>
      <c r="F13" s="648"/>
      <c r="G13" s="648"/>
      <c r="H13" s="648"/>
      <c r="I13" s="648"/>
      <c r="J13" s="648"/>
      <c r="K13" s="648"/>
      <c r="L13" s="648"/>
      <c r="M13" s="648"/>
      <c r="N13" s="648"/>
      <c r="O13" s="648"/>
      <c r="P13" s="648"/>
      <c r="Q13" s="649"/>
      <c r="R13" s="54"/>
      <c r="S13" s="618" t="s">
        <v>14</v>
      </c>
      <c r="T13" s="618"/>
      <c r="U13" s="75"/>
      <c r="V13" s="625" t="s">
        <v>15</v>
      </c>
      <c r="W13" s="618"/>
      <c r="X13" s="618"/>
      <c r="Y13" s="618"/>
      <c r="Z13" s="54"/>
      <c r="AA13" s="629"/>
      <c r="AB13" s="630"/>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47" t="s">
        <v>292</v>
      </c>
      <c r="B15" s="448"/>
      <c r="C15" s="643" t="s">
        <v>318</v>
      </c>
      <c r="D15" s="80"/>
      <c r="E15" s="80"/>
      <c r="F15" s="80"/>
      <c r="G15" s="80"/>
      <c r="H15" s="80"/>
      <c r="I15" s="80"/>
      <c r="J15" s="70"/>
      <c r="K15" s="81"/>
      <c r="L15" s="70"/>
      <c r="M15" s="60"/>
      <c r="N15" s="60"/>
      <c r="O15" s="60"/>
      <c r="P15" s="60"/>
      <c r="Q15" s="626" t="s">
        <v>1</v>
      </c>
      <c r="R15" s="627"/>
      <c r="S15" s="627"/>
      <c r="T15" s="627"/>
      <c r="U15" s="627"/>
      <c r="V15" s="627"/>
      <c r="W15" s="627"/>
      <c r="X15" s="627"/>
      <c r="Y15" s="627"/>
      <c r="Z15" s="627"/>
      <c r="AA15" s="627"/>
      <c r="AB15" s="628"/>
    </row>
    <row r="16" spans="1:28" ht="35.25" customHeight="1" thickBot="1" x14ac:dyDescent="0.35">
      <c r="A16" s="451"/>
      <c r="B16" s="452"/>
      <c r="C16" s="644"/>
      <c r="D16" s="80"/>
      <c r="E16" s="80"/>
      <c r="F16" s="80"/>
      <c r="G16" s="80"/>
      <c r="H16" s="80"/>
      <c r="I16" s="80"/>
      <c r="J16" s="70"/>
      <c r="K16" s="70"/>
      <c r="L16" s="70"/>
      <c r="M16" s="60"/>
      <c r="N16" s="60"/>
      <c r="O16" s="60"/>
      <c r="P16" s="60"/>
      <c r="Q16" s="621" t="s">
        <v>2</v>
      </c>
      <c r="R16" s="582"/>
      <c r="S16" s="582"/>
      <c r="T16" s="582"/>
      <c r="U16" s="582"/>
      <c r="V16" s="622"/>
      <c r="W16" s="581" t="s">
        <v>3</v>
      </c>
      <c r="X16" s="582"/>
      <c r="Y16" s="582"/>
      <c r="Z16" s="582"/>
      <c r="AA16" s="582"/>
      <c r="AB16" s="583"/>
    </row>
    <row r="17" spans="1:39" ht="27" customHeight="1" x14ac:dyDescent="0.3">
      <c r="A17" s="82"/>
      <c r="B17" s="60"/>
      <c r="C17" s="60"/>
      <c r="D17" s="80"/>
      <c r="E17" s="80"/>
      <c r="F17" s="80"/>
      <c r="G17" s="80"/>
      <c r="H17" s="80"/>
      <c r="I17" s="80"/>
      <c r="J17" s="80"/>
      <c r="K17" s="80"/>
      <c r="L17" s="80"/>
      <c r="M17" s="60"/>
      <c r="N17" s="60"/>
      <c r="O17" s="60"/>
      <c r="P17" s="60"/>
      <c r="Q17" s="598" t="s">
        <v>4</v>
      </c>
      <c r="R17" s="599"/>
      <c r="S17" s="600"/>
      <c r="T17" s="501" t="s">
        <v>188</v>
      </c>
      <c r="U17" s="604"/>
      <c r="V17" s="605"/>
      <c r="W17" s="675" t="s">
        <v>4</v>
      </c>
      <c r="X17" s="600"/>
      <c r="Y17" s="675" t="s">
        <v>5</v>
      </c>
      <c r="Z17" s="600"/>
      <c r="AA17" s="501" t="s">
        <v>89</v>
      </c>
      <c r="AB17" s="676"/>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501"/>
      <c r="U18" s="604"/>
      <c r="V18" s="605"/>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595"/>
      <c r="R19" s="596"/>
      <c r="S19" s="597"/>
      <c r="T19" s="603"/>
      <c r="U19" s="596"/>
      <c r="V19" s="597"/>
      <c r="W19" s="631"/>
      <c r="X19" s="632"/>
      <c r="Y19" s="677"/>
      <c r="Z19" s="678"/>
      <c r="AA19" s="601"/>
      <c r="AB19" s="602"/>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513" t="s">
        <v>76</v>
      </c>
      <c r="B21" s="514"/>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6"/>
    </row>
    <row r="22" spans="1:39" ht="15" customHeight="1" x14ac:dyDescent="0.3">
      <c r="A22" s="517" t="s">
        <v>189</v>
      </c>
      <c r="B22" s="519" t="s">
        <v>6</v>
      </c>
      <c r="C22" s="520"/>
      <c r="D22" s="523" t="s">
        <v>7</v>
      </c>
      <c r="E22" s="524"/>
      <c r="F22" s="524"/>
      <c r="G22" s="524"/>
      <c r="H22" s="524"/>
      <c r="I22" s="524"/>
      <c r="J22" s="524"/>
      <c r="K22" s="524"/>
      <c r="L22" s="524"/>
      <c r="M22" s="524"/>
      <c r="N22" s="524"/>
      <c r="O22" s="525"/>
      <c r="P22" s="526" t="s">
        <v>8</v>
      </c>
      <c r="Q22" s="526" t="s">
        <v>84</v>
      </c>
      <c r="R22" s="526"/>
      <c r="S22" s="526"/>
      <c r="T22" s="526"/>
      <c r="U22" s="526"/>
      <c r="V22" s="526"/>
      <c r="W22" s="526"/>
      <c r="X22" s="526"/>
      <c r="Y22" s="526"/>
      <c r="Z22" s="526"/>
      <c r="AA22" s="526"/>
      <c r="AB22" s="527"/>
    </row>
    <row r="23" spans="1:39" ht="27" customHeight="1" x14ac:dyDescent="0.3">
      <c r="A23" s="518"/>
      <c r="B23" s="521"/>
      <c r="C23" s="522"/>
      <c r="D23" s="88" t="s">
        <v>39</v>
      </c>
      <c r="E23" s="88" t="s">
        <v>40</v>
      </c>
      <c r="F23" s="88" t="s">
        <v>41</v>
      </c>
      <c r="G23" s="88" t="s">
        <v>42</v>
      </c>
      <c r="H23" s="88" t="s">
        <v>43</v>
      </c>
      <c r="I23" s="88" t="s">
        <v>44</v>
      </c>
      <c r="J23" s="88" t="s">
        <v>45</v>
      </c>
      <c r="K23" s="88" t="s">
        <v>46</v>
      </c>
      <c r="L23" s="88" t="s">
        <v>47</v>
      </c>
      <c r="M23" s="88" t="s">
        <v>48</v>
      </c>
      <c r="N23" s="88" t="s">
        <v>49</v>
      </c>
      <c r="O23" s="88" t="s">
        <v>50</v>
      </c>
      <c r="P23" s="525"/>
      <c r="Q23" s="526"/>
      <c r="R23" s="526"/>
      <c r="S23" s="526"/>
      <c r="T23" s="526"/>
      <c r="U23" s="526"/>
      <c r="V23" s="526"/>
      <c r="W23" s="526"/>
      <c r="X23" s="526"/>
      <c r="Y23" s="526"/>
      <c r="Z23" s="526"/>
      <c r="AA23" s="526"/>
      <c r="AB23" s="527"/>
    </row>
    <row r="24" spans="1:39" ht="42" customHeight="1" thickBot="1" x14ac:dyDescent="0.35">
      <c r="A24" s="85"/>
      <c r="B24" s="528"/>
      <c r="C24" s="529"/>
      <c r="D24" s="89"/>
      <c r="E24" s="89"/>
      <c r="F24" s="89"/>
      <c r="G24" s="89"/>
      <c r="H24" s="89"/>
      <c r="I24" s="89"/>
      <c r="J24" s="89"/>
      <c r="K24" s="89"/>
      <c r="L24" s="89"/>
      <c r="M24" s="89"/>
      <c r="N24" s="89"/>
      <c r="O24" s="89"/>
      <c r="P24" s="86">
        <f>SUM(D24:O24)</f>
        <v>0</v>
      </c>
      <c r="Q24" s="530" t="s">
        <v>295</v>
      </c>
      <c r="R24" s="530"/>
      <c r="S24" s="530"/>
      <c r="T24" s="530"/>
      <c r="U24" s="530"/>
      <c r="V24" s="530"/>
      <c r="W24" s="530"/>
      <c r="X24" s="530"/>
      <c r="Y24" s="530"/>
      <c r="Z24" s="530"/>
      <c r="AA24" s="530"/>
      <c r="AB24" s="531"/>
    </row>
    <row r="25" spans="1:39" ht="22.2" customHeight="1" x14ac:dyDescent="0.3">
      <c r="A25" s="438" t="s">
        <v>291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40"/>
    </row>
    <row r="26" spans="1:39" ht="22.95" customHeight="1" x14ac:dyDescent="0.3">
      <c r="A26" s="532" t="s">
        <v>190</v>
      </c>
      <c r="B26" s="526" t="s">
        <v>62</v>
      </c>
      <c r="C26" s="526" t="s">
        <v>6</v>
      </c>
      <c r="D26" s="526" t="s">
        <v>60</v>
      </c>
      <c r="E26" s="526"/>
      <c r="F26" s="526"/>
      <c r="G26" s="526"/>
      <c r="H26" s="526"/>
      <c r="I26" s="526"/>
      <c r="J26" s="526"/>
      <c r="K26" s="526"/>
      <c r="L26" s="526"/>
      <c r="M26" s="526"/>
      <c r="N26" s="526"/>
      <c r="O26" s="526"/>
      <c r="P26" s="526"/>
      <c r="Q26" s="526" t="s">
        <v>85</v>
      </c>
      <c r="R26" s="526"/>
      <c r="S26" s="526"/>
      <c r="T26" s="526"/>
      <c r="U26" s="526"/>
      <c r="V26" s="526"/>
      <c r="W26" s="526"/>
      <c r="X26" s="526"/>
      <c r="Y26" s="526"/>
      <c r="Z26" s="526"/>
      <c r="AA26" s="526"/>
      <c r="AB26" s="527"/>
      <c r="AE26" s="87"/>
      <c r="AF26" s="87"/>
      <c r="AG26" s="87"/>
      <c r="AH26" s="87"/>
      <c r="AI26" s="87"/>
      <c r="AJ26" s="87"/>
      <c r="AK26" s="87"/>
      <c r="AL26" s="87"/>
      <c r="AM26" s="87"/>
    </row>
    <row r="27" spans="1:39" ht="22.95" customHeight="1" x14ac:dyDescent="0.3">
      <c r="A27" s="532"/>
      <c r="B27" s="526"/>
      <c r="C27" s="533"/>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521" t="s">
        <v>80</v>
      </c>
      <c r="R27" s="538"/>
      <c r="S27" s="538"/>
      <c r="T27" s="522"/>
      <c r="U27" s="521" t="s">
        <v>81</v>
      </c>
      <c r="V27" s="538"/>
      <c r="W27" s="538"/>
      <c r="X27" s="522"/>
      <c r="Y27" s="521" t="s">
        <v>82</v>
      </c>
      <c r="Z27" s="538"/>
      <c r="AA27" s="538"/>
      <c r="AB27" s="539"/>
      <c r="AE27" s="87"/>
      <c r="AF27" s="87"/>
      <c r="AG27" s="87"/>
      <c r="AH27" s="87"/>
      <c r="AI27" s="87"/>
      <c r="AJ27" s="87"/>
      <c r="AK27" s="87"/>
      <c r="AL27" s="87"/>
      <c r="AM27" s="87"/>
    </row>
    <row r="28" spans="1:39" ht="33" customHeight="1" x14ac:dyDescent="0.3">
      <c r="A28" s="540"/>
      <c r="B28" s="580"/>
      <c r="C28" s="90" t="s">
        <v>9</v>
      </c>
      <c r="D28" s="89"/>
      <c r="E28" s="89"/>
      <c r="F28" s="89"/>
      <c r="G28" s="89"/>
      <c r="H28" s="89"/>
      <c r="I28" s="89"/>
      <c r="J28" s="89"/>
      <c r="K28" s="89"/>
      <c r="L28" s="89"/>
      <c r="M28" s="89"/>
      <c r="N28" s="89"/>
      <c r="O28" s="89"/>
      <c r="P28" s="147">
        <f>SUM(D28:O28)</f>
        <v>0</v>
      </c>
      <c r="Q28" s="560" t="s">
        <v>192</v>
      </c>
      <c r="R28" s="561"/>
      <c r="S28" s="561"/>
      <c r="T28" s="619"/>
      <c r="U28" s="560" t="s">
        <v>193</v>
      </c>
      <c r="V28" s="561"/>
      <c r="W28" s="561"/>
      <c r="X28" s="619"/>
      <c r="Y28" s="560" t="s">
        <v>194</v>
      </c>
      <c r="Z28" s="561"/>
      <c r="AA28" s="561"/>
      <c r="AB28" s="562"/>
      <c r="AE28" s="87"/>
      <c r="AF28" s="87"/>
      <c r="AG28" s="87"/>
      <c r="AH28" s="87"/>
      <c r="AI28" s="87"/>
      <c r="AJ28" s="87"/>
      <c r="AK28" s="87"/>
      <c r="AL28" s="87"/>
      <c r="AM28" s="87"/>
    </row>
    <row r="29" spans="1:39" ht="34.200000000000003" customHeight="1" thickBot="1" x14ac:dyDescent="0.35">
      <c r="A29" s="541"/>
      <c r="B29" s="543"/>
      <c r="C29" s="91" t="s">
        <v>10</v>
      </c>
      <c r="D29" s="92"/>
      <c r="E29" s="92"/>
      <c r="F29" s="92"/>
      <c r="G29" s="93"/>
      <c r="H29" s="93"/>
      <c r="I29" s="93"/>
      <c r="J29" s="93"/>
      <c r="K29" s="93"/>
      <c r="L29" s="93"/>
      <c r="M29" s="93"/>
      <c r="N29" s="93"/>
      <c r="O29" s="93"/>
      <c r="P29" s="148">
        <f>SUM(D29:O29)</f>
        <v>0</v>
      </c>
      <c r="Q29" s="563"/>
      <c r="R29" s="564"/>
      <c r="S29" s="564"/>
      <c r="T29" s="620"/>
      <c r="U29" s="563"/>
      <c r="V29" s="564"/>
      <c r="W29" s="564"/>
      <c r="X29" s="620"/>
      <c r="Y29" s="563"/>
      <c r="Z29" s="564"/>
      <c r="AA29" s="564"/>
      <c r="AB29" s="565"/>
      <c r="AC29" s="49"/>
      <c r="AE29" s="87"/>
      <c r="AF29" s="87"/>
      <c r="AG29" s="87"/>
      <c r="AH29" s="87"/>
      <c r="AI29" s="87"/>
      <c r="AJ29" s="87"/>
      <c r="AK29" s="87"/>
      <c r="AL29" s="87"/>
      <c r="AM29" s="87"/>
    </row>
    <row r="30" spans="1:39" ht="25.95" customHeight="1" x14ac:dyDescent="0.3">
      <c r="A30" s="566" t="s">
        <v>191</v>
      </c>
      <c r="B30" s="683" t="s">
        <v>61</v>
      </c>
      <c r="C30" s="567" t="s">
        <v>11</v>
      </c>
      <c r="D30" s="567"/>
      <c r="E30" s="567"/>
      <c r="F30" s="567"/>
      <c r="G30" s="567"/>
      <c r="H30" s="567"/>
      <c r="I30" s="567"/>
      <c r="J30" s="567"/>
      <c r="K30" s="567"/>
      <c r="L30" s="567"/>
      <c r="M30" s="567"/>
      <c r="N30" s="567"/>
      <c r="O30" s="567"/>
      <c r="P30" s="567"/>
      <c r="Q30" s="640" t="s">
        <v>78</v>
      </c>
      <c r="R30" s="641"/>
      <c r="S30" s="641"/>
      <c r="T30" s="641"/>
      <c r="U30" s="641"/>
      <c r="V30" s="641"/>
      <c r="W30" s="641"/>
      <c r="X30" s="641"/>
      <c r="Y30" s="641"/>
      <c r="Z30" s="641"/>
      <c r="AA30" s="641"/>
      <c r="AB30" s="642"/>
      <c r="AE30" s="87"/>
      <c r="AF30" s="87"/>
      <c r="AG30" s="87"/>
      <c r="AH30" s="87"/>
      <c r="AI30" s="87"/>
      <c r="AJ30" s="87"/>
      <c r="AK30" s="87"/>
      <c r="AL30" s="87"/>
      <c r="AM30" s="87"/>
    </row>
    <row r="31" spans="1:39" ht="25.95" customHeight="1" x14ac:dyDescent="0.3">
      <c r="A31" s="532"/>
      <c r="B31" s="684"/>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523" t="s">
        <v>83</v>
      </c>
      <c r="R31" s="524"/>
      <c r="S31" s="524"/>
      <c r="T31" s="524"/>
      <c r="U31" s="524"/>
      <c r="V31" s="524"/>
      <c r="W31" s="524"/>
      <c r="X31" s="524"/>
      <c r="Y31" s="524"/>
      <c r="Z31" s="524"/>
      <c r="AA31" s="524"/>
      <c r="AB31" s="633"/>
      <c r="AE31" s="94"/>
      <c r="AF31" s="94"/>
      <c r="AG31" s="94"/>
      <c r="AH31" s="94"/>
      <c r="AI31" s="94"/>
      <c r="AJ31" s="94"/>
      <c r="AK31" s="94"/>
      <c r="AL31" s="94"/>
      <c r="AM31" s="94"/>
    </row>
    <row r="32" spans="1:39" ht="28.5" customHeight="1" x14ac:dyDescent="0.3">
      <c r="A32" s="685"/>
      <c r="B32" s="681"/>
      <c r="C32" s="90" t="s">
        <v>9</v>
      </c>
      <c r="D32" s="95"/>
      <c r="E32" s="95"/>
      <c r="F32" s="95"/>
      <c r="G32" s="95"/>
      <c r="H32" s="95"/>
      <c r="I32" s="95"/>
      <c r="J32" s="95"/>
      <c r="K32" s="95"/>
      <c r="L32" s="95"/>
      <c r="M32" s="95"/>
      <c r="N32" s="95"/>
      <c r="O32" s="95"/>
      <c r="P32" s="96">
        <f t="shared" ref="P32:P39" si="0">SUM(D32:O32)</f>
        <v>0</v>
      </c>
      <c r="Q32" s="634" t="s">
        <v>286</v>
      </c>
      <c r="R32" s="635"/>
      <c r="S32" s="635"/>
      <c r="T32" s="635"/>
      <c r="U32" s="635"/>
      <c r="V32" s="635"/>
      <c r="W32" s="635"/>
      <c r="X32" s="635"/>
      <c r="Y32" s="635"/>
      <c r="Z32" s="635"/>
      <c r="AA32" s="635"/>
      <c r="AB32" s="636"/>
      <c r="AC32" s="97"/>
      <c r="AE32" s="98"/>
      <c r="AF32" s="98"/>
      <c r="AG32" s="98"/>
      <c r="AH32" s="98"/>
      <c r="AI32" s="98"/>
      <c r="AJ32" s="98"/>
      <c r="AK32" s="98"/>
      <c r="AL32" s="98"/>
      <c r="AM32" s="98"/>
    </row>
    <row r="33" spans="1:29" ht="28.5" customHeight="1" x14ac:dyDescent="0.3">
      <c r="A33" s="686"/>
      <c r="B33" s="682"/>
      <c r="C33" s="99" t="s">
        <v>10</v>
      </c>
      <c r="D33" s="100"/>
      <c r="E33" s="100"/>
      <c r="F33" s="100"/>
      <c r="G33" s="100"/>
      <c r="H33" s="100"/>
      <c r="I33" s="100"/>
      <c r="J33" s="100"/>
      <c r="K33" s="100"/>
      <c r="L33" s="100"/>
      <c r="M33" s="100"/>
      <c r="N33" s="100"/>
      <c r="O33" s="100"/>
      <c r="P33" s="101">
        <f t="shared" si="0"/>
        <v>0</v>
      </c>
      <c r="Q33" s="637"/>
      <c r="R33" s="638"/>
      <c r="S33" s="638"/>
      <c r="T33" s="638"/>
      <c r="U33" s="638"/>
      <c r="V33" s="638"/>
      <c r="W33" s="638"/>
      <c r="X33" s="638"/>
      <c r="Y33" s="638"/>
      <c r="Z33" s="638"/>
      <c r="AA33" s="638"/>
      <c r="AB33" s="639"/>
      <c r="AC33" s="97"/>
    </row>
    <row r="34" spans="1:29" ht="28.5" customHeight="1" x14ac:dyDescent="0.3">
      <c r="A34" s="686"/>
      <c r="B34" s="645"/>
      <c r="C34" s="102" t="s">
        <v>9</v>
      </c>
      <c r="D34" s="103"/>
      <c r="E34" s="103"/>
      <c r="F34" s="103"/>
      <c r="G34" s="103"/>
      <c r="H34" s="103"/>
      <c r="I34" s="103"/>
      <c r="J34" s="103"/>
      <c r="K34" s="103"/>
      <c r="L34" s="103"/>
      <c r="M34" s="103"/>
      <c r="N34" s="103"/>
      <c r="O34" s="103"/>
      <c r="P34" s="101">
        <f t="shared" si="0"/>
        <v>0</v>
      </c>
      <c r="Q34" s="609"/>
      <c r="R34" s="610"/>
      <c r="S34" s="610"/>
      <c r="T34" s="610"/>
      <c r="U34" s="610"/>
      <c r="V34" s="610"/>
      <c r="W34" s="610"/>
      <c r="X34" s="610"/>
      <c r="Y34" s="610"/>
      <c r="Z34" s="610"/>
      <c r="AA34" s="610"/>
      <c r="AB34" s="611"/>
      <c r="AC34" s="97"/>
    </row>
    <row r="35" spans="1:29" ht="28.5" customHeight="1" x14ac:dyDescent="0.3">
      <c r="A35" s="686"/>
      <c r="B35" s="682"/>
      <c r="C35" s="99" t="s">
        <v>10</v>
      </c>
      <c r="D35" s="100"/>
      <c r="E35" s="100"/>
      <c r="F35" s="100"/>
      <c r="G35" s="100"/>
      <c r="H35" s="100"/>
      <c r="I35" s="100"/>
      <c r="J35" s="100"/>
      <c r="K35" s="100"/>
      <c r="L35" s="104"/>
      <c r="M35" s="104"/>
      <c r="N35" s="104"/>
      <c r="O35" s="104"/>
      <c r="P35" s="101">
        <f t="shared" si="0"/>
        <v>0</v>
      </c>
      <c r="Q35" s="612"/>
      <c r="R35" s="613"/>
      <c r="S35" s="613"/>
      <c r="T35" s="613"/>
      <c r="U35" s="613"/>
      <c r="V35" s="613"/>
      <c r="W35" s="613"/>
      <c r="X35" s="613"/>
      <c r="Y35" s="613"/>
      <c r="Z35" s="613"/>
      <c r="AA35" s="613"/>
      <c r="AB35" s="614"/>
      <c r="AC35" s="97"/>
    </row>
    <row r="36" spans="1:29" ht="28.5" customHeight="1" x14ac:dyDescent="0.3">
      <c r="A36" s="679"/>
      <c r="B36" s="645"/>
      <c r="C36" s="102" t="s">
        <v>9</v>
      </c>
      <c r="D36" s="103"/>
      <c r="E36" s="103"/>
      <c r="F36" s="103"/>
      <c r="G36" s="103"/>
      <c r="H36" s="103"/>
      <c r="I36" s="103"/>
      <c r="J36" s="103"/>
      <c r="K36" s="103"/>
      <c r="L36" s="103"/>
      <c r="M36" s="103"/>
      <c r="N36" s="103"/>
      <c r="O36" s="103"/>
      <c r="P36" s="101">
        <f t="shared" si="0"/>
        <v>0</v>
      </c>
      <c r="Q36" s="609"/>
      <c r="R36" s="610"/>
      <c r="S36" s="610"/>
      <c r="T36" s="610"/>
      <c r="U36" s="610"/>
      <c r="V36" s="610"/>
      <c r="W36" s="610"/>
      <c r="X36" s="610"/>
      <c r="Y36" s="610"/>
      <c r="Z36" s="610"/>
      <c r="AA36" s="610"/>
      <c r="AB36" s="611"/>
      <c r="AC36" s="97"/>
    </row>
    <row r="37" spans="1:29" ht="28.5" customHeight="1" x14ac:dyDescent="0.3">
      <c r="A37" s="680"/>
      <c r="B37" s="682"/>
      <c r="C37" s="99" t="s">
        <v>10</v>
      </c>
      <c r="D37" s="100"/>
      <c r="E37" s="100"/>
      <c r="F37" s="100"/>
      <c r="G37" s="100"/>
      <c r="H37" s="100"/>
      <c r="I37" s="100"/>
      <c r="J37" s="100"/>
      <c r="K37" s="100"/>
      <c r="L37" s="104"/>
      <c r="M37" s="104"/>
      <c r="N37" s="104"/>
      <c r="O37" s="104"/>
      <c r="P37" s="101">
        <f t="shared" si="0"/>
        <v>0</v>
      </c>
      <c r="Q37" s="612"/>
      <c r="R37" s="613"/>
      <c r="S37" s="613"/>
      <c r="T37" s="613"/>
      <c r="U37" s="613"/>
      <c r="V37" s="613"/>
      <c r="W37" s="613"/>
      <c r="X37" s="613"/>
      <c r="Y37" s="613"/>
      <c r="Z37" s="613"/>
      <c r="AA37" s="613"/>
      <c r="AB37" s="614"/>
      <c r="AC37" s="97"/>
    </row>
    <row r="38" spans="1:29" ht="28.5" customHeight="1" x14ac:dyDescent="0.3">
      <c r="A38" s="623"/>
      <c r="B38" s="645"/>
      <c r="C38" s="102" t="s">
        <v>9</v>
      </c>
      <c r="D38" s="103"/>
      <c r="E38" s="103"/>
      <c r="F38" s="103"/>
      <c r="G38" s="103"/>
      <c r="H38" s="103"/>
      <c r="I38" s="103"/>
      <c r="J38" s="103"/>
      <c r="K38" s="103"/>
      <c r="L38" s="103"/>
      <c r="M38" s="103"/>
      <c r="N38" s="103"/>
      <c r="O38" s="103"/>
      <c r="P38" s="101">
        <f t="shared" si="0"/>
        <v>0</v>
      </c>
      <c r="Q38" s="609"/>
      <c r="R38" s="610"/>
      <c r="S38" s="610"/>
      <c r="T38" s="610"/>
      <c r="U38" s="610"/>
      <c r="V38" s="610"/>
      <c r="W38" s="610"/>
      <c r="X38" s="610"/>
      <c r="Y38" s="610"/>
      <c r="Z38" s="610"/>
      <c r="AA38" s="610"/>
      <c r="AB38" s="611"/>
      <c r="AC38" s="97"/>
    </row>
    <row r="39" spans="1:29" ht="28.5" customHeight="1" thickBot="1" x14ac:dyDescent="0.35">
      <c r="A39" s="624"/>
      <c r="B39" s="646"/>
      <c r="C39" s="91" t="s">
        <v>10</v>
      </c>
      <c r="D39" s="105"/>
      <c r="E39" s="105"/>
      <c r="F39" s="105"/>
      <c r="G39" s="105"/>
      <c r="H39" s="105"/>
      <c r="I39" s="105"/>
      <c r="J39" s="105"/>
      <c r="K39" s="105"/>
      <c r="L39" s="106"/>
      <c r="M39" s="106"/>
      <c r="N39" s="106"/>
      <c r="O39" s="106"/>
      <c r="P39" s="107">
        <f t="shared" si="0"/>
        <v>0</v>
      </c>
      <c r="Q39" s="650"/>
      <c r="R39" s="651"/>
      <c r="S39" s="651"/>
      <c r="T39" s="651"/>
      <c r="U39" s="651"/>
      <c r="V39" s="651"/>
      <c r="W39" s="651"/>
      <c r="X39" s="651"/>
      <c r="Y39" s="651"/>
      <c r="Z39" s="651"/>
      <c r="AA39" s="651"/>
      <c r="AB39" s="652"/>
      <c r="AC39" s="97"/>
    </row>
    <row r="40" spans="1:29" x14ac:dyDescent="0.3">
      <c r="A40" s="50" t="s">
        <v>293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7" tint="0.39997558519241921"/>
    <pageSetUpPr fitToPage="1"/>
  </sheetPr>
  <dimension ref="A1:AY37"/>
  <sheetViews>
    <sheetView topLeftCell="AJ1" zoomScale="69" zoomScaleNormal="69" workbookViewId="0">
      <selection activeCell="AV5" sqref="AV5:AV12"/>
    </sheetView>
  </sheetViews>
  <sheetFormatPr baseColWidth="10" defaultColWidth="10.6640625" defaultRowHeight="13.8" x14ac:dyDescent="0.3"/>
  <cols>
    <col min="1" max="1" width="10.33203125" style="108" bestFit="1" customWidth="1"/>
    <col min="2" max="2" width="10" style="108" customWidth="1"/>
    <col min="3" max="3" width="17.33203125" style="108" customWidth="1"/>
    <col min="4" max="4" width="8.33203125" style="108" customWidth="1"/>
    <col min="5" max="5" width="11.6640625" style="108" customWidth="1"/>
    <col min="6" max="6" width="8.33203125" style="108" customWidth="1"/>
    <col min="7" max="7" width="22.6640625" style="189" customWidth="1"/>
    <col min="8" max="8" width="14.6640625" style="108" customWidth="1"/>
    <col min="9" max="10" width="29.33203125" style="108" customWidth="1"/>
    <col min="11" max="11" width="16.6640625" style="108" customWidth="1"/>
    <col min="12" max="12" width="28.664062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6640625" style="108" customWidth="1"/>
    <col min="24" max="24" width="12.33203125" style="398" customWidth="1"/>
    <col min="25" max="26" width="5.6640625" style="108" customWidth="1"/>
    <col min="27" max="27" width="9.33203125" style="398" customWidth="1"/>
    <col min="28" max="29" width="5.6640625" style="108" customWidth="1"/>
    <col min="30" max="30" width="9.33203125" style="398" customWidth="1"/>
    <col min="31" max="31" width="6.5546875" style="108" customWidth="1"/>
    <col min="32" max="32" width="5.6640625" style="108" customWidth="1"/>
    <col min="33" max="33" width="11.33203125" style="398" customWidth="1"/>
    <col min="34" max="35" width="5.6640625" style="108" customWidth="1"/>
    <col min="36" max="36" width="12.33203125" style="108" customWidth="1"/>
    <col min="37" max="38" width="5.6640625" style="108" customWidth="1"/>
    <col min="39" max="39" width="11" style="273" bestFit="1" customWidth="1"/>
    <col min="40" max="41" width="5.6640625" style="108" customWidth="1"/>
    <col min="42" max="42" width="11" style="425" bestFit="1" customWidth="1"/>
    <col min="43" max="44" width="5.6640625" style="108" customWidth="1"/>
    <col min="45" max="45" width="5.6640625" style="273" customWidth="1"/>
    <col min="46" max="46" width="14.88671875" style="108" bestFit="1" customWidth="1"/>
    <col min="47" max="47" width="6.88671875" style="169" customWidth="1"/>
    <col min="48" max="49" width="111.21875" style="108" customWidth="1"/>
    <col min="50" max="50" width="39.109375" style="108" customWidth="1"/>
    <col min="51" max="51" width="24.44140625" style="108" customWidth="1"/>
    <col min="52" max="16384" width="10.6640625" style="108"/>
  </cols>
  <sheetData>
    <row r="1" spans="1:51" x14ac:dyDescent="0.3">
      <c r="A1" s="700" t="s">
        <v>16</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2"/>
      <c r="AX1" s="672" t="s">
        <v>415</v>
      </c>
      <c r="AY1" s="673"/>
    </row>
    <row r="2" spans="1:51" x14ac:dyDescent="0.3">
      <c r="A2" s="712" t="s">
        <v>494</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4"/>
      <c r="AX2" s="697" t="s">
        <v>410</v>
      </c>
      <c r="AY2" s="698"/>
    </row>
    <row r="3" spans="1:51" x14ac:dyDescent="0.3">
      <c r="A3" s="715" t="s">
        <v>195</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7"/>
      <c r="AX3" s="697" t="s">
        <v>416</v>
      </c>
      <c r="AY3" s="698"/>
    </row>
    <row r="4" spans="1:51" x14ac:dyDescent="0.3">
      <c r="A4" s="700"/>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2"/>
      <c r="AX4" s="699" t="s">
        <v>176</v>
      </c>
      <c r="AY4" s="699"/>
    </row>
    <row r="5" spans="1:51" x14ac:dyDescent="0.3">
      <c r="A5" s="694" t="s">
        <v>174</v>
      </c>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6"/>
      <c r="AH5" s="720" t="s">
        <v>69</v>
      </c>
      <c r="AI5" s="721"/>
      <c r="AJ5" s="721"/>
      <c r="AK5" s="721"/>
      <c r="AL5" s="721"/>
      <c r="AM5" s="721"/>
      <c r="AN5" s="721"/>
      <c r="AO5" s="721"/>
      <c r="AP5" s="721"/>
      <c r="AQ5" s="721"/>
      <c r="AR5" s="721"/>
      <c r="AS5" s="721"/>
      <c r="AT5" s="721"/>
      <c r="AU5" s="722"/>
      <c r="AV5" s="687" t="s">
        <v>401</v>
      </c>
      <c r="AW5" s="687" t="s">
        <v>402</v>
      </c>
      <c r="AX5" s="687" t="s">
        <v>296</v>
      </c>
      <c r="AY5" s="687" t="s">
        <v>297</v>
      </c>
    </row>
    <row r="6" spans="1:51" x14ac:dyDescent="0.3">
      <c r="A6" s="733" t="s">
        <v>71</v>
      </c>
      <c r="B6" s="733"/>
      <c r="C6" s="733"/>
      <c r="D6" s="734">
        <v>45204</v>
      </c>
      <c r="E6" s="735"/>
      <c r="F6" s="720" t="s">
        <v>67</v>
      </c>
      <c r="G6" s="722"/>
      <c r="H6" s="690" t="s">
        <v>495</v>
      </c>
      <c r="I6" s="690"/>
      <c r="J6" s="113"/>
      <c r="K6" s="720"/>
      <c r="L6" s="721"/>
      <c r="M6" s="721"/>
      <c r="N6" s="721"/>
      <c r="O6" s="721"/>
      <c r="P6" s="721"/>
      <c r="Q6" s="721"/>
      <c r="R6" s="721"/>
      <c r="S6" s="721"/>
      <c r="T6" s="721"/>
      <c r="U6" s="721"/>
      <c r="V6" s="109"/>
      <c r="W6" s="109"/>
      <c r="X6" s="392"/>
      <c r="Y6" s="109"/>
      <c r="Z6" s="109"/>
      <c r="AA6" s="392"/>
      <c r="AB6" s="109"/>
      <c r="AC6" s="109"/>
      <c r="AD6" s="392"/>
      <c r="AE6" s="109"/>
      <c r="AF6" s="109"/>
      <c r="AG6" s="399"/>
      <c r="AH6" s="723"/>
      <c r="AI6" s="724"/>
      <c r="AJ6" s="724"/>
      <c r="AK6" s="724"/>
      <c r="AL6" s="724"/>
      <c r="AM6" s="724"/>
      <c r="AN6" s="724"/>
      <c r="AO6" s="724"/>
      <c r="AP6" s="724"/>
      <c r="AQ6" s="724"/>
      <c r="AR6" s="724"/>
      <c r="AS6" s="724"/>
      <c r="AT6" s="724"/>
      <c r="AU6" s="725"/>
      <c r="AV6" s="688"/>
      <c r="AW6" s="688"/>
      <c r="AX6" s="688"/>
      <c r="AY6" s="688"/>
    </row>
    <row r="7" spans="1:51" x14ac:dyDescent="0.3">
      <c r="A7" s="733"/>
      <c r="B7" s="733"/>
      <c r="C7" s="733"/>
      <c r="D7" s="735"/>
      <c r="E7" s="735"/>
      <c r="F7" s="723"/>
      <c r="G7" s="725"/>
      <c r="H7" s="690" t="s">
        <v>496</v>
      </c>
      <c r="I7" s="690"/>
      <c r="J7" s="113"/>
      <c r="K7" s="723"/>
      <c r="L7" s="724"/>
      <c r="M7" s="724"/>
      <c r="N7" s="724"/>
      <c r="O7" s="724"/>
      <c r="P7" s="724"/>
      <c r="Q7" s="724"/>
      <c r="R7" s="724"/>
      <c r="S7" s="724"/>
      <c r="T7" s="724"/>
      <c r="U7" s="724"/>
      <c r="V7" s="110"/>
      <c r="W7" s="110"/>
      <c r="X7" s="393"/>
      <c r="Y7" s="110"/>
      <c r="Z7" s="110"/>
      <c r="AA7" s="393"/>
      <c r="AB7" s="110"/>
      <c r="AC7" s="110"/>
      <c r="AD7" s="393"/>
      <c r="AE7" s="110"/>
      <c r="AF7" s="110"/>
      <c r="AG7" s="400"/>
      <c r="AH7" s="723"/>
      <c r="AI7" s="724"/>
      <c r="AJ7" s="724"/>
      <c r="AK7" s="724"/>
      <c r="AL7" s="724"/>
      <c r="AM7" s="724"/>
      <c r="AN7" s="724"/>
      <c r="AO7" s="724"/>
      <c r="AP7" s="724"/>
      <c r="AQ7" s="724"/>
      <c r="AR7" s="724"/>
      <c r="AS7" s="724"/>
      <c r="AT7" s="724"/>
      <c r="AU7" s="725"/>
      <c r="AV7" s="688"/>
      <c r="AW7" s="688"/>
      <c r="AX7" s="688"/>
      <c r="AY7" s="688"/>
    </row>
    <row r="8" spans="1:51" x14ac:dyDescent="0.3">
      <c r="A8" s="733"/>
      <c r="B8" s="733"/>
      <c r="C8" s="733"/>
      <c r="D8" s="735"/>
      <c r="E8" s="735"/>
      <c r="F8" s="726"/>
      <c r="G8" s="728"/>
      <c r="H8" s="690" t="s">
        <v>69</v>
      </c>
      <c r="I8" s="690"/>
      <c r="J8" s="113" t="s">
        <v>536</v>
      </c>
      <c r="K8" s="726"/>
      <c r="L8" s="727"/>
      <c r="M8" s="727"/>
      <c r="N8" s="727"/>
      <c r="O8" s="727"/>
      <c r="P8" s="727"/>
      <c r="Q8" s="727"/>
      <c r="R8" s="727"/>
      <c r="S8" s="727"/>
      <c r="T8" s="727"/>
      <c r="U8" s="727"/>
      <c r="V8" s="111"/>
      <c r="W8" s="111"/>
      <c r="X8" s="394"/>
      <c r="Y8" s="111"/>
      <c r="Z8" s="111"/>
      <c r="AA8" s="394"/>
      <c r="AB8" s="111"/>
      <c r="AC8" s="111"/>
      <c r="AD8" s="394"/>
      <c r="AE8" s="111"/>
      <c r="AF8" s="111"/>
      <c r="AG8" s="401"/>
      <c r="AH8" s="723"/>
      <c r="AI8" s="724"/>
      <c r="AJ8" s="724"/>
      <c r="AK8" s="724"/>
      <c r="AL8" s="724"/>
      <c r="AM8" s="724"/>
      <c r="AN8" s="724"/>
      <c r="AO8" s="724"/>
      <c r="AP8" s="724"/>
      <c r="AQ8" s="724"/>
      <c r="AR8" s="724"/>
      <c r="AS8" s="724"/>
      <c r="AT8" s="724"/>
      <c r="AU8" s="725"/>
      <c r="AV8" s="688"/>
      <c r="AW8" s="688"/>
      <c r="AX8" s="688"/>
      <c r="AY8" s="688"/>
    </row>
    <row r="9" spans="1:51" x14ac:dyDescent="0.3">
      <c r="A9" s="691" t="s">
        <v>396</v>
      </c>
      <c r="B9" s="692"/>
      <c r="C9" s="693"/>
      <c r="D9" s="739" t="s">
        <v>117</v>
      </c>
      <c r="E9" s="740"/>
      <c r="F9" s="740"/>
      <c r="G9" s="740"/>
      <c r="H9" s="740"/>
      <c r="I9" s="740"/>
      <c r="J9" s="740"/>
      <c r="K9" s="741"/>
      <c r="L9" s="741"/>
      <c r="M9" s="741"/>
      <c r="N9" s="741"/>
      <c r="O9" s="741"/>
      <c r="P9" s="741"/>
      <c r="Q9" s="741"/>
      <c r="R9" s="741"/>
      <c r="S9" s="741"/>
      <c r="T9" s="741"/>
      <c r="U9" s="741"/>
      <c r="V9" s="741"/>
      <c r="W9" s="741"/>
      <c r="X9" s="741"/>
      <c r="Y9" s="741"/>
      <c r="Z9" s="741"/>
      <c r="AA9" s="741"/>
      <c r="AB9" s="741"/>
      <c r="AC9" s="741"/>
      <c r="AD9" s="741"/>
      <c r="AE9" s="741"/>
      <c r="AF9" s="741"/>
      <c r="AG9" s="742"/>
      <c r="AH9" s="723"/>
      <c r="AI9" s="724"/>
      <c r="AJ9" s="724"/>
      <c r="AK9" s="724"/>
      <c r="AL9" s="724"/>
      <c r="AM9" s="724"/>
      <c r="AN9" s="724"/>
      <c r="AO9" s="724"/>
      <c r="AP9" s="724"/>
      <c r="AQ9" s="724"/>
      <c r="AR9" s="724"/>
      <c r="AS9" s="724"/>
      <c r="AT9" s="724"/>
      <c r="AU9" s="725"/>
      <c r="AV9" s="688"/>
      <c r="AW9" s="688"/>
      <c r="AX9" s="688"/>
      <c r="AY9" s="688"/>
    </row>
    <row r="10" spans="1:51" x14ac:dyDescent="0.3">
      <c r="A10" s="736" t="s">
        <v>497</v>
      </c>
      <c r="B10" s="737"/>
      <c r="C10" s="738"/>
      <c r="D10" s="743" t="s">
        <v>441</v>
      </c>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2"/>
      <c r="AH10" s="726"/>
      <c r="AI10" s="727"/>
      <c r="AJ10" s="727"/>
      <c r="AK10" s="727"/>
      <c r="AL10" s="727"/>
      <c r="AM10" s="727"/>
      <c r="AN10" s="727"/>
      <c r="AO10" s="727"/>
      <c r="AP10" s="727"/>
      <c r="AQ10" s="727"/>
      <c r="AR10" s="727"/>
      <c r="AS10" s="727"/>
      <c r="AT10" s="727"/>
      <c r="AU10" s="728"/>
      <c r="AV10" s="688"/>
      <c r="AW10" s="688"/>
      <c r="AX10" s="688"/>
      <c r="AY10" s="688"/>
    </row>
    <row r="11" spans="1:51" x14ac:dyDescent="0.3">
      <c r="A11" s="718" t="s">
        <v>168</v>
      </c>
      <c r="B11" s="729"/>
      <c r="C11" s="729"/>
      <c r="D11" s="729"/>
      <c r="E11" s="729"/>
      <c r="F11" s="719"/>
      <c r="G11" s="718" t="s">
        <v>278</v>
      </c>
      <c r="H11" s="719"/>
      <c r="I11" s="687" t="s">
        <v>179</v>
      </c>
      <c r="J11" s="687" t="s">
        <v>279</v>
      </c>
      <c r="K11" s="687" t="s">
        <v>320</v>
      </c>
      <c r="L11" s="687" t="s">
        <v>360</v>
      </c>
      <c r="M11" s="687" t="s">
        <v>167</v>
      </c>
      <c r="N11" s="687" t="s">
        <v>182</v>
      </c>
      <c r="O11" s="718" t="s">
        <v>284</v>
      </c>
      <c r="P11" s="729"/>
      <c r="Q11" s="729"/>
      <c r="R11" s="729"/>
      <c r="S11" s="719"/>
      <c r="T11" s="687" t="s">
        <v>173</v>
      </c>
      <c r="U11" s="687" t="s">
        <v>285</v>
      </c>
      <c r="V11" s="694" t="s">
        <v>367</v>
      </c>
      <c r="W11" s="695"/>
      <c r="X11" s="695"/>
      <c r="Y11" s="695"/>
      <c r="Z11" s="695"/>
      <c r="AA11" s="695"/>
      <c r="AB11" s="695"/>
      <c r="AC11" s="695"/>
      <c r="AD11" s="695"/>
      <c r="AE11" s="695"/>
      <c r="AF11" s="695"/>
      <c r="AG11" s="696"/>
      <c r="AH11" s="694" t="s">
        <v>87</v>
      </c>
      <c r="AI11" s="695"/>
      <c r="AJ11" s="695"/>
      <c r="AK11" s="695"/>
      <c r="AL11" s="695"/>
      <c r="AM11" s="695"/>
      <c r="AN11" s="695"/>
      <c r="AO11" s="695"/>
      <c r="AP11" s="695"/>
      <c r="AQ11" s="695"/>
      <c r="AR11" s="695"/>
      <c r="AS11" s="696"/>
      <c r="AT11" s="718" t="s">
        <v>8</v>
      </c>
      <c r="AU11" s="719"/>
      <c r="AV11" s="688"/>
      <c r="AW11" s="688"/>
      <c r="AX11" s="688"/>
      <c r="AY11" s="688"/>
    </row>
    <row r="12" spans="1:51" ht="27.6" x14ac:dyDescent="0.3">
      <c r="A12" s="112" t="s">
        <v>169</v>
      </c>
      <c r="B12" s="112" t="s">
        <v>170</v>
      </c>
      <c r="C12" s="112" t="s">
        <v>171</v>
      </c>
      <c r="D12" s="112" t="s">
        <v>178</v>
      </c>
      <c r="E12" s="112" t="s">
        <v>185</v>
      </c>
      <c r="F12" s="112" t="s">
        <v>186</v>
      </c>
      <c r="G12" s="112" t="s">
        <v>277</v>
      </c>
      <c r="H12" s="112" t="s">
        <v>184</v>
      </c>
      <c r="I12" s="689"/>
      <c r="J12" s="689"/>
      <c r="K12" s="689"/>
      <c r="L12" s="689"/>
      <c r="M12" s="689"/>
      <c r="N12" s="689"/>
      <c r="O12" s="112">
        <v>2020</v>
      </c>
      <c r="P12" s="112">
        <v>2021</v>
      </c>
      <c r="Q12" s="112">
        <v>2022</v>
      </c>
      <c r="R12" s="112">
        <v>2023</v>
      </c>
      <c r="S12" s="112">
        <v>2024</v>
      </c>
      <c r="T12" s="689"/>
      <c r="U12" s="689"/>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423" t="s">
        <v>47</v>
      </c>
      <c r="AQ12" s="117" t="s">
        <v>48</v>
      </c>
      <c r="AR12" s="117" t="s">
        <v>49</v>
      </c>
      <c r="AS12" s="390" t="s">
        <v>50</v>
      </c>
      <c r="AT12" s="112" t="s">
        <v>405</v>
      </c>
      <c r="AU12" s="168" t="s">
        <v>88</v>
      </c>
      <c r="AV12" s="689"/>
      <c r="AW12" s="689"/>
      <c r="AX12" s="689"/>
      <c r="AY12" s="689"/>
    </row>
    <row r="13" spans="1:51" s="189" customFormat="1" ht="124.2" hidden="1"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0.05</v>
      </c>
      <c r="AP13" s="420">
        <f>+'Metas PA proyecto (1)'!L35</f>
        <v>0.05</v>
      </c>
      <c r="AQ13" s="271">
        <f>+'Metas PA proyecto (1)'!M35</f>
        <v>0</v>
      </c>
      <c r="AR13" s="271">
        <f>+'Metas PA proyecto (1)'!N35</f>
        <v>0</v>
      </c>
      <c r="AS13" s="269">
        <f>+'Metas PA proyecto (1)'!O35</f>
        <v>0</v>
      </c>
      <c r="AT13" s="269">
        <f>+'Metas PA proyecto (1)'!P36</f>
        <v>0.65181500000000014</v>
      </c>
      <c r="AU13" s="266">
        <f>+AT13/R13</f>
        <v>0.65181500000000014</v>
      </c>
      <c r="AV13" s="267" t="s">
        <v>550</v>
      </c>
      <c r="AW13" s="359" t="s">
        <v>551</v>
      </c>
      <c r="AX13" s="267"/>
      <c r="AY13" s="116"/>
    </row>
    <row r="14" spans="1:51" s="189" customFormat="1" ht="110.4"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0.113703</v>
      </c>
      <c r="AP14" s="420">
        <f>+'Metas PA proyecto (2)'!L35</f>
        <v>0.62067229999999995</v>
      </c>
      <c r="AQ14" s="271">
        <f>+'Metas PA proyecto (2)'!M35</f>
        <v>0</v>
      </c>
      <c r="AR14" s="271">
        <f>+'Metas PA proyecto (2)'!N35</f>
        <v>0</v>
      </c>
      <c r="AS14" s="269">
        <f>+'Metas PA proyecto (2)'!O35</f>
        <v>0</v>
      </c>
      <c r="AT14" s="269">
        <f>+'Metas PA proyecto (2)'!P36</f>
        <v>21512815</v>
      </c>
      <c r="AU14" s="266">
        <f t="shared" ref="AU14:AU24" si="0">+AT14/R14</f>
        <v>1.07564075</v>
      </c>
      <c r="AV14" s="266" t="s">
        <v>562</v>
      </c>
      <c r="AW14" s="266" t="s">
        <v>563</v>
      </c>
      <c r="AX14" s="266"/>
      <c r="AY14" s="123"/>
    </row>
    <row r="15" spans="1:51" s="189" customFormat="1" ht="82.8" hidden="1"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420">
        <f>+'Metas PA proyecto (1)'!L40</f>
        <v>0</v>
      </c>
      <c r="AQ15" s="271">
        <f>+'Metas PA proyecto (1)'!M40</f>
        <v>0</v>
      </c>
      <c r="AR15" s="271">
        <f>+'Metas PA proyecto (1)'!N40</f>
        <v>0</v>
      </c>
      <c r="AS15" s="269">
        <f>+'Metas PA proyecto (1)'!O40</f>
        <v>0</v>
      </c>
      <c r="AT15" s="269">
        <f>+'[1]Metas PA proyecto (1)'!P41</f>
        <v>17</v>
      </c>
      <c r="AU15" s="266">
        <f t="shared" si="0"/>
        <v>1</v>
      </c>
      <c r="AV15" s="266" t="s">
        <v>547</v>
      </c>
      <c r="AW15" s="266" t="s">
        <v>547</v>
      </c>
      <c r="AX15" s="266"/>
      <c r="AY15" s="123"/>
    </row>
    <row r="16" spans="1:51" s="189" customFormat="1" ht="96.6" hidden="1"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0.28000000000000003</v>
      </c>
      <c r="AP16" s="420">
        <f>+'Metas PA proyecto (1)'!L44</f>
        <v>0.19</v>
      </c>
      <c r="AQ16" s="271">
        <f>+'Metas PA proyecto (1)'!M44</f>
        <v>0</v>
      </c>
      <c r="AR16" s="271">
        <f>+'Metas PA proyecto (1)'!N44</f>
        <v>0</v>
      </c>
      <c r="AS16" s="269">
        <f>+'Metas PA proyecto (1)'!O44</f>
        <v>0</v>
      </c>
      <c r="AT16" s="266">
        <f>+'Metas PA proyecto (1)'!P44</f>
        <v>1.7699999999999998</v>
      </c>
      <c r="AU16" s="266">
        <f t="shared" si="0"/>
        <v>1.7699999999999998</v>
      </c>
      <c r="AV16" s="266" t="s">
        <v>552</v>
      </c>
      <c r="AW16" s="266" t="s">
        <v>552</v>
      </c>
      <c r="AX16" s="266"/>
      <c r="AY16" s="123"/>
    </row>
    <row r="17" spans="1:51" s="189" customFormat="1" ht="55.2" hidden="1"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0.12925</v>
      </c>
      <c r="AP17" s="420">
        <f>+'Metas PA proyecto (1)'!L48</f>
        <v>0.11075</v>
      </c>
      <c r="AQ17" s="271">
        <f>+'Metas PA proyecto (1)'!M48</f>
        <v>0</v>
      </c>
      <c r="AR17" s="271">
        <f>+'Metas PA proyecto (1)'!N48</f>
        <v>0</v>
      </c>
      <c r="AS17" s="269">
        <f>+'Metas PA proyecto (1)'!O48</f>
        <v>0</v>
      </c>
      <c r="AT17" s="269">
        <f>+'Metas PA proyecto (1)'!P49</f>
        <v>4736</v>
      </c>
      <c r="AU17" s="266">
        <f t="shared" si="0"/>
        <v>1.1839999999999999</v>
      </c>
      <c r="AV17" s="266" t="s">
        <v>553</v>
      </c>
      <c r="AW17" s="266" t="s">
        <v>553</v>
      </c>
      <c r="AX17" s="266"/>
      <c r="AY17" s="123"/>
    </row>
    <row r="18" spans="1:51" s="189" customFormat="1" ht="110.4" hidden="1"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0.08</v>
      </c>
      <c r="AP18" s="420">
        <f>+'Metas PA proyecto (1)'!L52</f>
        <v>9.6600000000000005E-2</v>
      </c>
      <c r="AQ18" s="271">
        <f>+'Metas PA proyecto (1)'!M52</f>
        <v>0</v>
      </c>
      <c r="AR18" s="271">
        <f>+'Metas PA proyecto (1)'!N52</f>
        <v>0</v>
      </c>
      <c r="AS18" s="269">
        <f>+'Metas PA proyecto (1)'!O52</f>
        <v>0</v>
      </c>
      <c r="AT18" s="269">
        <f>+'Metas PA proyecto (1)'!P53</f>
        <v>3668</v>
      </c>
      <c r="AU18" s="266">
        <f t="shared" si="0"/>
        <v>0.73360000000000003</v>
      </c>
      <c r="AV18" s="266" t="s">
        <v>554</v>
      </c>
      <c r="AW18" s="266" t="s">
        <v>554</v>
      </c>
      <c r="AX18" s="266"/>
      <c r="AY18" s="123"/>
    </row>
    <row r="19" spans="1:51" s="189" customFormat="1" ht="96.6" hidden="1"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420">
        <f>+'Metas PA proyecto (2)'!L40</f>
        <v>0</v>
      </c>
      <c r="AQ19" s="271">
        <f>+'Metas PA proyecto (2)'!M40</f>
        <v>0</v>
      </c>
      <c r="AR19" s="271">
        <f>+'Metas PA proyecto (2)'!N40</f>
        <v>0</v>
      </c>
      <c r="AS19" s="269">
        <f>+'Metas PA proyecto (2)'!O40</f>
        <v>0</v>
      </c>
      <c r="AT19" s="269">
        <f>+'Metas PA proyecto (2)'!P41</f>
        <v>8</v>
      </c>
      <c r="AU19" s="266">
        <f t="shared" si="0"/>
        <v>1</v>
      </c>
      <c r="AV19" s="266" t="s">
        <v>548</v>
      </c>
      <c r="AW19" s="266" t="s">
        <v>548</v>
      </c>
      <c r="AX19" s="266"/>
      <c r="AY19" s="123"/>
    </row>
    <row r="20" spans="1:51" s="189" customFormat="1" ht="82.8" hidden="1"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420">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65.6" hidden="1"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8.4200999999999998E-2</v>
      </c>
      <c r="AP21" s="420">
        <f>+'Metas PA proyecto (2)'!L48</f>
        <v>2.0349998333333335</v>
      </c>
      <c r="AQ21" s="271">
        <f>+'Metas PA proyecto (2)'!M48</f>
        <v>0</v>
      </c>
      <c r="AR21" s="271">
        <f>+'Metas PA proyecto (2)'!N48</f>
        <v>0</v>
      </c>
      <c r="AS21" s="269">
        <f>+'Metas PA proyecto (2)'!O48</f>
        <v>0</v>
      </c>
      <c r="AT21" s="269">
        <f>+'Metas PA proyecto (2)'!P49</f>
        <v>18872148</v>
      </c>
      <c r="AU21" s="266">
        <f t="shared" si="0"/>
        <v>3.1453579999999999</v>
      </c>
      <c r="AV21" s="266" t="s">
        <v>561</v>
      </c>
      <c r="AW21" s="266" t="s">
        <v>561</v>
      </c>
      <c r="AX21" s="266"/>
      <c r="AY21" s="123"/>
    </row>
    <row r="22" spans="1:51" s="189" customFormat="1" ht="248.4" hidden="1" x14ac:dyDescent="0.3">
      <c r="A22" s="114"/>
      <c r="B22" s="114"/>
      <c r="C22" s="114"/>
      <c r="D22" s="114"/>
      <c r="E22" s="114">
        <v>2.4</v>
      </c>
      <c r="F22" s="114"/>
      <c r="G22" s="122"/>
      <c r="H22" s="114"/>
      <c r="I22" s="123" t="s">
        <v>435</v>
      </c>
      <c r="J22" s="123" t="s">
        <v>430</v>
      </c>
      <c r="K22" s="123" t="s">
        <v>473</v>
      </c>
      <c r="L22" s="420">
        <v>13000000</v>
      </c>
      <c r="M22" s="114" t="s">
        <v>474</v>
      </c>
      <c r="N22" s="123" t="s">
        <v>487</v>
      </c>
      <c r="O22" s="123"/>
      <c r="P22" s="123"/>
      <c r="Q22" s="123"/>
      <c r="R22" s="420">
        <v>13000000</v>
      </c>
      <c r="S22" s="123"/>
      <c r="T22" s="114" t="s">
        <v>477</v>
      </c>
      <c r="U22" s="114"/>
      <c r="V22" s="271">
        <f>+'Metas PA proyecto (2)'!D51</f>
        <v>0</v>
      </c>
      <c r="W22" s="271">
        <f>+'Metas PA proyecto (2)'!E51</f>
        <v>0</v>
      </c>
      <c r="X22" s="421">
        <f>+'Metas PA proyecto (2)'!F51</f>
        <v>0</v>
      </c>
      <c r="Y22" s="271">
        <f>+'Metas PA proyecto (2)'!G51</f>
        <v>0</v>
      </c>
      <c r="Z22" s="271">
        <f>+'Metas PA proyecto (2)'!H51</f>
        <v>0.1</v>
      </c>
      <c r="AA22" s="421">
        <f>+'Metas PA proyecto (2)'!I51</f>
        <v>0.1</v>
      </c>
      <c r="AB22" s="271">
        <f>+'Metas PA proyecto (2)'!J51</f>
        <v>0.05</v>
      </c>
      <c r="AC22" s="271">
        <f>+'Metas PA proyecto (2)'!K51</f>
        <v>0.05</v>
      </c>
      <c r="AD22" s="421">
        <f>+'Metas PA proyecto (2)'!L51</f>
        <v>0.1</v>
      </c>
      <c r="AE22" s="271">
        <f>+'Metas PA proyecto (2)'!M51</f>
        <v>0.05</v>
      </c>
      <c r="AF22" s="271">
        <f>+'Metas PA proyecto (2)'!N51</f>
        <v>0.2</v>
      </c>
      <c r="AG22" s="421">
        <f>+'Metas PA proyecto (2)'!O51</f>
        <v>0.35</v>
      </c>
      <c r="AH22" s="271">
        <f>+'Metas PA proyecto (2)'!D52</f>
        <v>0</v>
      </c>
      <c r="AI22" s="271">
        <f>+'Metas PA proyecto (2)'!E52</f>
        <v>0</v>
      </c>
      <c r="AJ22" s="271">
        <f>+'Metas PA proyecto (2)'!F52</f>
        <v>0</v>
      </c>
      <c r="AK22" s="271">
        <f>+'Metas PA proyecto (2)'!G52</f>
        <v>0</v>
      </c>
      <c r="AL22" s="271">
        <f>+'Metas PA proyecto (2)'!H52</f>
        <v>0</v>
      </c>
      <c r="AM22" s="420">
        <f>+'Metas PA proyecto (2)'!I52</f>
        <v>0</v>
      </c>
      <c r="AN22" s="271">
        <f>+'Metas PA proyecto (2)'!J52</f>
        <v>0</v>
      </c>
      <c r="AO22" s="271">
        <f>+'Metas PA proyecto (2)'!K52</f>
        <v>0.12926015384615386</v>
      </c>
      <c r="AP22" s="420">
        <f>+'Metas PA proyecto (2)'!L52</f>
        <v>0</v>
      </c>
      <c r="AQ22" s="271">
        <f>+'Metas PA proyecto (2)'!M52</f>
        <v>0</v>
      </c>
      <c r="AR22" s="271">
        <f>+'Metas PA proyecto (2)'!N52</f>
        <v>0</v>
      </c>
      <c r="AS22" s="420">
        <f>+'Metas PA proyecto (2)'!O52</f>
        <v>0</v>
      </c>
      <c r="AT22" s="420">
        <f>+'Metas PA proyecto (2)'!P54</f>
        <v>1.2926015384615387E-2</v>
      </c>
      <c r="AU22" s="422">
        <f t="shared" si="0"/>
        <v>9.9430887573964516E-10</v>
      </c>
      <c r="AV22" s="422" t="s">
        <v>549</v>
      </c>
      <c r="AW22" s="422" t="s">
        <v>549</v>
      </c>
      <c r="AX22" s="422"/>
      <c r="AY22" s="123"/>
    </row>
    <row r="23" spans="1:51" s="189" customFormat="1" ht="82.8" hidden="1"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8.2126000000000005E-2</v>
      </c>
      <c r="AO23" s="271">
        <f>+'Metas PA proyecto (2)'!K56</f>
        <v>8.8471999999999995E-2</v>
      </c>
      <c r="AP23" s="420">
        <f>+'Metas PA proyecto (2)'!L56</f>
        <v>0.20344699999999999</v>
      </c>
      <c r="AQ23" s="271">
        <f>+'Metas PA proyecto (2)'!M56</f>
        <v>0</v>
      </c>
      <c r="AR23" s="271">
        <f>+'Metas PA proyecto (2)'!N56</f>
        <v>0</v>
      </c>
      <c r="AS23" s="269">
        <f>+'Metas PA proyecto (2)'!O56</f>
        <v>0</v>
      </c>
      <c r="AT23" s="269">
        <f>+'Metas PA proyecto (2)'!P57</f>
        <v>960285</v>
      </c>
      <c r="AU23" s="266">
        <f t="shared" si="0"/>
        <v>0.96028500000000006</v>
      </c>
      <c r="AV23" s="266" t="s">
        <v>555</v>
      </c>
      <c r="AW23" s="266" t="s">
        <v>555</v>
      </c>
      <c r="AX23" s="266"/>
      <c r="AY23" s="123"/>
    </row>
    <row r="24" spans="1:51" s="189" customFormat="1" ht="82.8" hidden="1"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0.45</v>
      </c>
      <c r="AP24" s="420">
        <f>+'Metas PA proyecto (2)'!L60</f>
        <v>0.31666666666666665</v>
      </c>
      <c r="AQ24" s="271">
        <f>+'Metas PA proyecto (2)'!M60</f>
        <v>0</v>
      </c>
      <c r="AR24" s="271">
        <f>+'Metas PA proyecto (2)'!N60</f>
        <v>0</v>
      </c>
      <c r="AS24" s="269">
        <f>+'Metas PA proyecto (2)'!O60</f>
        <v>0</v>
      </c>
      <c r="AT24" s="269">
        <f>+'Metas PA proyecto (2)'!P61</f>
        <v>120</v>
      </c>
      <c r="AU24" s="266">
        <f t="shared" si="0"/>
        <v>2</v>
      </c>
      <c r="AV24" s="266" t="s">
        <v>556</v>
      </c>
      <c r="AW24" s="266" t="s">
        <v>556</v>
      </c>
      <c r="AX24" s="266"/>
      <c r="AY24" s="123"/>
    </row>
    <row r="25" spans="1:51" s="374" customFormat="1" ht="69" hidden="1" x14ac:dyDescent="0.3">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v>1390</v>
      </c>
      <c r="AN25" s="369"/>
      <c r="AO25" s="369"/>
      <c r="AP25" s="373">
        <v>1351</v>
      </c>
      <c r="AQ25" s="369"/>
      <c r="AR25" s="369"/>
      <c r="AS25" s="391"/>
      <c r="AT25" s="370">
        <f>1027+1390+1351</f>
        <v>3768</v>
      </c>
      <c r="AU25" s="371">
        <f t="shared" ref="AU25:AU33" si="1">+AT25/R25</f>
        <v>0.75360000000000005</v>
      </c>
      <c r="AV25" s="372" t="s">
        <v>557</v>
      </c>
      <c r="AW25" s="372" t="s">
        <v>557</v>
      </c>
      <c r="AX25" s="369"/>
      <c r="AY25" s="369"/>
    </row>
    <row r="26" spans="1:51" s="374" customFormat="1" ht="165.6" hidden="1" x14ac:dyDescent="0.3">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f>357-138</f>
        <v>219</v>
      </c>
      <c r="AN26" s="369"/>
      <c r="AO26" s="369"/>
      <c r="AP26" s="373">
        <f>568-138-219</f>
        <v>211</v>
      </c>
      <c r="AQ26" s="369"/>
      <c r="AR26" s="369"/>
      <c r="AS26" s="391"/>
      <c r="AT26" s="370">
        <v>568</v>
      </c>
      <c r="AU26" s="371">
        <f t="shared" si="1"/>
        <v>1.3719806763285025</v>
      </c>
      <c r="AV26" s="372" t="s">
        <v>566</v>
      </c>
      <c r="AW26" s="372" t="s">
        <v>566</v>
      </c>
      <c r="AX26" s="369"/>
      <c r="AY26" s="369"/>
    </row>
    <row r="27" spans="1:51" s="374" customFormat="1" ht="248.4" hidden="1" x14ac:dyDescent="0.3">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v>8</v>
      </c>
      <c r="AN27" s="369"/>
      <c r="AO27" s="369"/>
      <c r="AP27" s="373">
        <v>16</v>
      </c>
      <c r="AQ27" s="369"/>
      <c r="AR27" s="369"/>
      <c r="AS27" s="391"/>
      <c r="AT27" s="370">
        <f>8+8+16</f>
        <v>32</v>
      </c>
      <c r="AU27" s="371">
        <f t="shared" si="1"/>
        <v>1.3333333333333333</v>
      </c>
      <c r="AV27" s="372" t="s">
        <v>558</v>
      </c>
      <c r="AW27" s="372" t="s">
        <v>558</v>
      </c>
      <c r="AX27" s="369"/>
      <c r="AY27" s="369"/>
    </row>
    <row r="28" spans="1:51" s="374" customFormat="1" ht="82.8" hidden="1" x14ac:dyDescent="0.3">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v>251</v>
      </c>
      <c r="AN28" s="369"/>
      <c r="AO28" s="369"/>
      <c r="AP28" s="373">
        <v>197</v>
      </c>
      <c r="AQ28" s="369"/>
      <c r="AR28" s="369"/>
      <c r="AS28" s="391"/>
      <c r="AT28" s="370">
        <f>144+251+197</f>
        <v>592</v>
      </c>
      <c r="AU28" s="371">
        <f t="shared" si="1"/>
        <v>1.3703703703703705</v>
      </c>
      <c r="AV28" s="372" t="s">
        <v>559</v>
      </c>
      <c r="AW28" s="372" t="s">
        <v>559</v>
      </c>
      <c r="AX28" s="369"/>
      <c r="AY28" s="369"/>
    </row>
    <row r="29" spans="1:51" s="374" customFormat="1" ht="96.6" hidden="1" x14ac:dyDescent="0.3">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v>1070</v>
      </c>
      <c r="AN29" s="369"/>
      <c r="AO29" s="369"/>
      <c r="AP29" s="373">
        <v>1473</v>
      </c>
      <c r="AQ29" s="369"/>
      <c r="AR29" s="369"/>
      <c r="AS29" s="391"/>
      <c r="AT29" s="370">
        <f>931+1070+1473</f>
        <v>3474</v>
      </c>
      <c r="AU29" s="371">
        <f t="shared" si="1"/>
        <v>0.86850000000000005</v>
      </c>
      <c r="AV29" s="372" t="s">
        <v>567</v>
      </c>
      <c r="AW29" s="372" t="s">
        <v>567</v>
      </c>
      <c r="AX29" s="369"/>
      <c r="AY29" s="369"/>
    </row>
    <row r="30" spans="1:51" s="374" customFormat="1" ht="82.8" hidden="1" x14ac:dyDescent="0.3">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v>265</v>
      </c>
      <c r="AN30" s="369"/>
      <c r="AO30" s="369"/>
      <c r="AP30" s="373">
        <v>94</v>
      </c>
      <c r="AQ30" s="369"/>
      <c r="AR30" s="369"/>
      <c r="AS30" s="391"/>
      <c r="AT30" s="370">
        <f>36+265+94</f>
        <v>395</v>
      </c>
      <c r="AU30" s="371">
        <f t="shared" si="1"/>
        <v>3.6574074074074074</v>
      </c>
      <c r="AV30" s="372" t="s">
        <v>560</v>
      </c>
      <c r="AW30" s="372" t="s">
        <v>560</v>
      </c>
      <c r="AX30" s="369"/>
      <c r="AY30" s="369"/>
    </row>
    <row r="31" spans="1:51" s="374" customFormat="1" ht="138" hidden="1" x14ac:dyDescent="0.3">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419">
        <v>36</v>
      </c>
      <c r="T31" s="362" t="s">
        <v>506</v>
      </c>
      <c r="U31" s="368"/>
      <c r="V31" s="369"/>
      <c r="W31" s="369"/>
      <c r="X31" s="370">
        <v>18</v>
      </c>
      <c r="Y31" s="369"/>
      <c r="Z31" s="369"/>
      <c r="AA31" s="370">
        <v>18</v>
      </c>
      <c r="AB31" s="369"/>
      <c r="AC31" s="369"/>
      <c r="AD31" s="370">
        <v>18</v>
      </c>
      <c r="AE31" s="369"/>
      <c r="AF31" s="369"/>
      <c r="AG31" s="370">
        <v>18</v>
      </c>
      <c r="AH31" s="369"/>
      <c r="AI31" s="369"/>
      <c r="AJ31" s="370">
        <v>24</v>
      </c>
      <c r="AK31" s="369"/>
      <c r="AL31" s="369"/>
      <c r="AM31" s="373">
        <v>21</v>
      </c>
      <c r="AN31" s="369"/>
      <c r="AO31" s="369"/>
      <c r="AP31" s="373">
        <v>27</v>
      </c>
      <c r="AQ31" s="369"/>
      <c r="AR31" s="369"/>
      <c r="AS31" s="373"/>
      <c r="AT31" s="369">
        <f>24+21+27</f>
        <v>72</v>
      </c>
      <c r="AU31" s="371">
        <f t="shared" si="1"/>
        <v>1</v>
      </c>
      <c r="AV31" s="378" t="s">
        <v>565</v>
      </c>
      <c r="AW31" s="378" t="s">
        <v>565</v>
      </c>
      <c r="AX31" s="369"/>
      <c r="AY31" s="369"/>
    </row>
    <row r="32" spans="1:51" s="374" customFormat="1" ht="110.4" hidden="1" x14ac:dyDescent="0.3">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419">
        <v>2</v>
      </c>
      <c r="T32" s="362" t="s">
        <v>506</v>
      </c>
      <c r="U32" s="368"/>
      <c r="V32" s="369"/>
      <c r="W32" s="369"/>
      <c r="X32" s="370">
        <v>2</v>
      </c>
      <c r="Y32" s="369"/>
      <c r="Z32" s="369"/>
      <c r="AA32" s="370">
        <v>1</v>
      </c>
      <c r="AB32" s="369"/>
      <c r="AC32" s="369"/>
      <c r="AD32" s="370">
        <v>1</v>
      </c>
      <c r="AE32" s="369"/>
      <c r="AF32" s="369"/>
      <c r="AG32" s="370">
        <v>1</v>
      </c>
      <c r="AH32" s="369"/>
      <c r="AI32" s="369"/>
      <c r="AJ32" s="370">
        <v>1</v>
      </c>
      <c r="AK32" s="369"/>
      <c r="AL32" s="369"/>
      <c r="AM32" s="373">
        <v>0</v>
      </c>
      <c r="AN32" s="369"/>
      <c r="AO32" s="369"/>
      <c r="AP32" s="373">
        <v>0</v>
      </c>
      <c r="AQ32" s="369"/>
      <c r="AR32" s="369"/>
      <c r="AS32" s="373"/>
      <c r="AT32" s="370">
        <v>1</v>
      </c>
      <c r="AU32" s="371">
        <f t="shared" si="1"/>
        <v>0.25</v>
      </c>
      <c r="AV32" s="372" t="s">
        <v>564</v>
      </c>
      <c r="AW32" s="372" t="s">
        <v>540</v>
      </c>
      <c r="AX32" s="369"/>
      <c r="AY32" s="369"/>
    </row>
    <row r="33" spans="1:51" s="374" customFormat="1" ht="110.4" hidden="1" x14ac:dyDescent="0.3">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v>8</v>
      </c>
      <c r="AN33" s="369"/>
      <c r="AO33" s="369"/>
      <c r="AP33" s="373">
        <v>8</v>
      </c>
      <c r="AQ33" s="369"/>
      <c r="AR33" s="369"/>
      <c r="AS33" s="391"/>
      <c r="AT33" s="369">
        <f>8+4+8+8</f>
        <v>28</v>
      </c>
      <c r="AU33" s="371">
        <f t="shared" si="1"/>
        <v>0.77777777777777779</v>
      </c>
      <c r="AV33" s="378" t="s">
        <v>568</v>
      </c>
      <c r="AW33" s="378" t="s">
        <v>568</v>
      </c>
      <c r="AX33" s="369"/>
      <c r="AY33" s="369"/>
    </row>
    <row r="34" spans="1:51" hidden="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424"/>
      <c r="AQ34" s="177"/>
      <c r="AR34" s="177"/>
      <c r="AS34" s="272"/>
      <c r="AT34" s="177"/>
      <c r="AU34" s="177"/>
      <c r="AV34" s="177"/>
      <c r="AW34" s="177"/>
      <c r="AX34" s="177"/>
      <c r="AY34" s="178"/>
    </row>
    <row r="35" spans="1:51" ht="40.799999999999997" hidden="1" customHeight="1" x14ac:dyDescent="0.3">
      <c r="A35" s="731" t="s">
        <v>64</v>
      </c>
      <c r="B35" s="731"/>
      <c r="C35" s="731"/>
      <c r="D35" s="730" t="s">
        <v>66</v>
      </c>
      <c r="E35" s="730"/>
      <c r="F35" s="730"/>
      <c r="G35" s="730"/>
      <c r="H35" s="730"/>
      <c r="I35" s="730"/>
      <c r="J35" s="732" t="s">
        <v>493</v>
      </c>
      <c r="K35" s="732"/>
      <c r="L35" s="732"/>
      <c r="M35" s="732"/>
      <c r="N35" s="732"/>
      <c r="O35" s="732"/>
      <c r="P35" s="730" t="s">
        <v>531</v>
      </c>
      <c r="Q35" s="730"/>
      <c r="R35" s="730"/>
      <c r="S35" s="730"/>
      <c r="T35" s="730"/>
      <c r="U35" s="730"/>
      <c r="V35" s="730"/>
      <c r="W35" s="730"/>
      <c r="X35" s="730" t="s">
        <v>66</v>
      </c>
      <c r="Y35" s="730"/>
      <c r="Z35" s="730"/>
      <c r="AA35" s="730"/>
      <c r="AB35" s="730"/>
      <c r="AC35" s="730"/>
      <c r="AD35" s="730"/>
      <c r="AE35" s="730"/>
      <c r="AF35" s="730"/>
      <c r="AG35" s="730"/>
      <c r="AH35" s="730"/>
      <c r="AI35" s="703" t="s">
        <v>315</v>
      </c>
      <c r="AJ35" s="704"/>
      <c r="AK35" s="704"/>
      <c r="AL35" s="704"/>
      <c r="AM35" s="704"/>
      <c r="AN35" s="704"/>
      <c r="AO35" s="704"/>
      <c r="AP35" s="704"/>
      <c r="AQ35" s="704"/>
      <c r="AR35" s="704"/>
      <c r="AS35" s="705"/>
      <c r="AT35" s="730" t="s">
        <v>13</v>
      </c>
      <c r="AU35" s="730"/>
      <c r="AV35" s="730"/>
      <c r="AW35" s="730"/>
      <c r="AX35" s="730"/>
      <c r="AY35" s="730"/>
    </row>
    <row r="36" spans="1:51" hidden="1" x14ac:dyDescent="0.3">
      <c r="A36" s="731"/>
      <c r="B36" s="731"/>
      <c r="C36" s="731"/>
      <c r="D36" s="730" t="s">
        <v>498</v>
      </c>
      <c r="E36" s="730"/>
      <c r="F36" s="730"/>
      <c r="G36" s="730"/>
      <c r="H36" s="730"/>
      <c r="I36" s="730"/>
      <c r="J36" s="732"/>
      <c r="K36" s="732"/>
      <c r="L36" s="732"/>
      <c r="M36" s="732"/>
      <c r="N36" s="732"/>
      <c r="O36" s="732"/>
      <c r="P36" s="730" t="s">
        <v>537</v>
      </c>
      <c r="Q36" s="730"/>
      <c r="R36" s="730"/>
      <c r="S36" s="730"/>
      <c r="T36" s="730"/>
      <c r="U36" s="730"/>
      <c r="V36" s="730"/>
      <c r="W36" s="730"/>
      <c r="X36" s="730" t="s">
        <v>500</v>
      </c>
      <c r="Y36" s="730"/>
      <c r="Z36" s="730"/>
      <c r="AA36" s="730"/>
      <c r="AB36" s="730"/>
      <c r="AC36" s="730"/>
      <c r="AD36" s="730"/>
      <c r="AE36" s="730"/>
      <c r="AF36" s="730"/>
      <c r="AG36" s="730"/>
      <c r="AH36" s="730"/>
      <c r="AI36" s="706"/>
      <c r="AJ36" s="707"/>
      <c r="AK36" s="707"/>
      <c r="AL36" s="707"/>
      <c r="AM36" s="707"/>
      <c r="AN36" s="707"/>
      <c r="AO36" s="707"/>
      <c r="AP36" s="707"/>
      <c r="AQ36" s="707"/>
      <c r="AR36" s="707"/>
      <c r="AS36" s="708"/>
      <c r="AT36" s="730" t="s">
        <v>65</v>
      </c>
      <c r="AU36" s="730"/>
      <c r="AV36" s="730"/>
      <c r="AW36" s="730"/>
      <c r="AX36" s="730"/>
      <c r="AY36" s="730"/>
    </row>
    <row r="37" spans="1:51" hidden="1" x14ac:dyDescent="0.3">
      <c r="A37" s="731"/>
      <c r="B37" s="731"/>
      <c r="C37" s="731"/>
      <c r="D37" s="730" t="s">
        <v>499</v>
      </c>
      <c r="E37" s="730"/>
      <c r="F37" s="730"/>
      <c r="G37" s="730"/>
      <c r="H37" s="730"/>
      <c r="I37" s="730"/>
      <c r="J37" s="732"/>
      <c r="K37" s="732"/>
      <c r="L37" s="732"/>
      <c r="M37" s="732"/>
      <c r="N37" s="732"/>
      <c r="O37" s="732"/>
      <c r="P37" s="730" t="s">
        <v>538</v>
      </c>
      <c r="Q37" s="730"/>
      <c r="R37" s="730"/>
      <c r="S37" s="730"/>
      <c r="T37" s="730"/>
      <c r="U37" s="730"/>
      <c r="V37" s="730"/>
      <c r="W37" s="730"/>
      <c r="X37" s="730" t="s">
        <v>501</v>
      </c>
      <c r="Y37" s="730"/>
      <c r="Z37" s="730"/>
      <c r="AA37" s="730"/>
      <c r="AB37" s="730"/>
      <c r="AC37" s="730"/>
      <c r="AD37" s="730"/>
      <c r="AE37" s="730"/>
      <c r="AF37" s="730"/>
      <c r="AG37" s="730"/>
      <c r="AH37" s="730"/>
      <c r="AI37" s="709"/>
      <c r="AJ37" s="710"/>
      <c r="AK37" s="710"/>
      <c r="AL37" s="710"/>
      <c r="AM37" s="710"/>
      <c r="AN37" s="710"/>
      <c r="AO37" s="710"/>
      <c r="AP37" s="710"/>
      <c r="AQ37" s="710"/>
      <c r="AR37" s="710"/>
      <c r="AS37" s="711"/>
      <c r="AT37" s="730" t="s">
        <v>75</v>
      </c>
      <c r="AU37" s="730"/>
      <c r="AV37" s="730"/>
      <c r="AW37" s="730"/>
      <c r="AX37" s="730"/>
      <c r="AY37" s="730"/>
    </row>
  </sheetData>
  <autoFilter ref="A12:AY37" xr:uid="{00000000-0001-0000-0300-000000000000}">
    <filterColumn colId="3">
      <filters>
        <filter val="38"/>
      </filters>
    </filterColumn>
  </autoFilter>
  <mergeCells count="53">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 ref="X36:AH36"/>
    <mergeCell ref="X35:AH35"/>
    <mergeCell ref="X37:AH37"/>
    <mergeCell ref="A35:C37"/>
    <mergeCell ref="J35:O37"/>
    <mergeCell ref="D35:I35"/>
    <mergeCell ref="D36:I36"/>
    <mergeCell ref="D37:I37"/>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AX1:AY1"/>
    <mergeCell ref="AX2:AY2"/>
    <mergeCell ref="AX3:AY3"/>
    <mergeCell ref="AX4:AY4"/>
    <mergeCell ref="A1:AW1"/>
    <mergeCell ref="AY5:AY12"/>
    <mergeCell ref="H7:I7"/>
    <mergeCell ref="H8:I8"/>
    <mergeCell ref="AW5:AW12"/>
    <mergeCell ref="A9:C9"/>
    <mergeCell ref="J11:J12"/>
    <mergeCell ref="K11:K12"/>
    <mergeCell ref="AH11:AS11"/>
  </mergeCells>
  <pageMargins left="0.7" right="0.7" top="0.75" bottom="0.75" header="0.3" footer="0.3"/>
  <pageSetup scale="1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735" t="s">
        <v>16</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47" t="s">
        <v>18</v>
      </c>
      <c r="BJ1" s="747"/>
      <c r="BK1" s="747"/>
    </row>
    <row r="2" spans="1:63" ht="16.2" customHeight="1" x14ac:dyDescent="0.3">
      <c r="A2" s="735" t="s">
        <v>17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47" t="s">
        <v>410</v>
      </c>
      <c r="BJ2" s="747"/>
      <c r="BK2" s="747"/>
    </row>
    <row r="3" spans="1:63" ht="25.95" customHeight="1" x14ac:dyDescent="0.3">
      <c r="A3" s="735" t="s">
        <v>187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47" t="s">
        <v>416</v>
      </c>
      <c r="BJ3" s="747"/>
      <c r="BK3" s="747"/>
    </row>
    <row r="4" spans="1:63" ht="16.2" customHeight="1" x14ac:dyDescent="0.3">
      <c r="A4" s="735" t="s">
        <v>172</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44" t="s">
        <v>183</v>
      </c>
      <c r="BJ4" s="745"/>
      <c r="BK4" s="746"/>
    </row>
    <row r="5" spans="1:63" ht="25.95" customHeight="1" x14ac:dyDescent="0.3">
      <c r="A5" s="748" t="s">
        <v>316</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G5" s="748" t="s">
        <v>317</v>
      </c>
      <c r="AH5" s="748"/>
      <c r="AI5" s="748"/>
      <c r="AJ5" s="748"/>
      <c r="AK5" s="748"/>
      <c r="AL5" s="748"/>
      <c r="AM5" s="748"/>
      <c r="AN5" s="748"/>
      <c r="AO5" s="748"/>
      <c r="AP5" s="748"/>
      <c r="AQ5" s="748"/>
      <c r="AR5" s="748"/>
      <c r="AS5" s="748"/>
      <c r="AT5" s="748"/>
      <c r="AU5" s="748"/>
      <c r="AV5" s="748"/>
      <c r="AW5" s="748"/>
      <c r="AX5" s="748"/>
      <c r="AY5" s="748"/>
      <c r="AZ5" s="748"/>
      <c r="BA5" s="748"/>
      <c r="BB5" s="748"/>
      <c r="BC5" s="748"/>
      <c r="BD5" s="748"/>
      <c r="BE5" s="748"/>
      <c r="BF5" s="748"/>
      <c r="BG5" s="748"/>
      <c r="BH5" s="748"/>
      <c r="BI5" s="749"/>
      <c r="BJ5" s="749"/>
      <c r="BK5" s="749"/>
    </row>
    <row r="6" spans="1:63" ht="31.5" customHeight="1" x14ac:dyDescent="0.3">
      <c r="A6" s="140" t="s">
        <v>289</v>
      </c>
      <c r="B6" s="754"/>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row>
    <row r="7" spans="1:63" ht="31.5" customHeight="1" x14ac:dyDescent="0.3">
      <c r="A7" s="141" t="s">
        <v>177</v>
      </c>
      <c r="B7" s="752"/>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3"/>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50" t="s">
        <v>90</v>
      </c>
      <c r="B9" s="167" t="s">
        <v>39</v>
      </c>
      <c r="C9" s="167" t="s">
        <v>40</v>
      </c>
      <c r="D9" s="752" t="s">
        <v>41</v>
      </c>
      <c r="E9" s="753"/>
      <c r="F9" s="167" t="s">
        <v>42</v>
      </c>
      <c r="G9" s="167" t="s">
        <v>43</v>
      </c>
      <c r="H9" s="752" t="s">
        <v>44</v>
      </c>
      <c r="I9" s="753"/>
      <c r="J9" s="167" t="s">
        <v>45</v>
      </c>
      <c r="K9" s="167" t="s">
        <v>46</v>
      </c>
      <c r="L9" s="752" t="s">
        <v>47</v>
      </c>
      <c r="M9" s="753"/>
      <c r="N9" s="167" t="s">
        <v>48</v>
      </c>
      <c r="O9" s="167" t="s">
        <v>49</v>
      </c>
      <c r="P9" s="752" t="s">
        <v>50</v>
      </c>
      <c r="Q9" s="753"/>
      <c r="R9" s="752" t="s">
        <v>91</v>
      </c>
      <c r="S9" s="753"/>
      <c r="T9" s="752" t="s">
        <v>288</v>
      </c>
      <c r="U9" s="755"/>
      <c r="V9" s="755"/>
      <c r="W9" s="755"/>
      <c r="X9" s="755"/>
      <c r="Y9" s="753"/>
      <c r="Z9" s="752" t="s">
        <v>287</v>
      </c>
      <c r="AA9" s="755"/>
      <c r="AB9" s="755"/>
      <c r="AC9" s="755"/>
      <c r="AD9" s="755"/>
      <c r="AE9" s="753"/>
      <c r="AG9" s="750" t="s">
        <v>90</v>
      </c>
      <c r="AH9" s="167" t="s">
        <v>39</v>
      </c>
      <c r="AI9" s="167" t="s">
        <v>40</v>
      </c>
      <c r="AJ9" s="752" t="s">
        <v>41</v>
      </c>
      <c r="AK9" s="753"/>
      <c r="AL9" s="167" t="s">
        <v>42</v>
      </c>
      <c r="AM9" s="167" t="s">
        <v>43</v>
      </c>
      <c r="AN9" s="752" t="s">
        <v>44</v>
      </c>
      <c r="AO9" s="753"/>
      <c r="AP9" s="167" t="s">
        <v>45</v>
      </c>
      <c r="AQ9" s="167" t="s">
        <v>46</v>
      </c>
      <c r="AR9" s="752" t="s">
        <v>47</v>
      </c>
      <c r="AS9" s="753"/>
      <c r="AT9" s="167" t="s">
        <v>48</v>
      </c>
      <c r="AU9" s="167" t="s">
        <v>49</v>
      </c>
      <c r="AV9" s="752" t="s">
        <v>50</v>
      </c>
      <c r="AW9" s="753"/>
      <c r="AX9" s="752" t="s">
        <v>91</v>
      </c>
      <c r="AY9" s="753"/>
      <c r="AZ9" s="752" t="s">
        <v>288</v>
      </c>
      <c r="BA9" s="755"/>
      <c r="BB9" s="755"/>
      <c r="BC9" s="755"/>
      <c r="BD9" s="755"/>
      <c r="BE9" s="753"/>
      <c r="BF9" s="752" t="s">
        <v>287</v>
      </c>
      <c r="BG9" s="755"/>
      <c r="BH9" s="755"/>
      <c r="BI9" s="755"/>
      <c r="BJ9" s="755"/>
      <c r="BK9" s="753"/>
    </row>
    <row r="10" spans="1:63" ht="36" customHeight="1" x14ac:dyDescent="0.3">
      <c r="A10" s="751"/>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51"/>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50" t="s">
        <v>90</v>
      </c>
      <c r="B35" s="167" t="s">
        <v>39</v>
      </c>
      <c r="C35" s="167" t="s">
        <v>40</v>
      </c>
      <c r="D35" s="752" t="s">
        <v>41</v>
      </c>
      <c r="E35" s="753"/>
      <c r="F35" s="167" t="s">
        <v>42</v>
      </c>
      <c r="G35" s="167" t="s">
        <v>43</v>
      </c>
      <c r="H35" s="752" t="s">
        <v>44</v>
      </c>
      <c r="I35" s="753"/>
      <c r="J35" s="167" t="s">
        <v>45</v>
      </c>
      <c r="K35" s="167" t="s">
        <v>46</v>
      </c>
      <c r="L35" s="752" t="s">
        <v>47</v>
      </c>
      <c r="M35" s="753"/>
      <c r="N35" s="167" t="s">
        <v>48</v>
      </c>
      <c r="O35" s="167" t="s">
        <v>49</v>
      </c>
      <c r="P35" s="752" t="s">
        <v>50</v>
      </c>
      <c r="Q35" s="753"/>
      <c r="R35" s="752" t="s">
        <v>91</v>
      </c>
      <c r="S35" s="753"/>
      <c r="T35" s="752" t="s">
        <v>288</v>
      </c>
      <c r="U35" s="755"/>
      <c r="V35" s="755"/>
      <c r="W35" s="755"/>
      <c r="X35" s="755"/>
      <c r="Y35" s="753"/>
      <c r="Z35" s="752" t="s">
        <v>287</v>
      </c>
      <c r="AA35" s="755"/>
      <c r="AB35" s="755"/>
      <c r="AC35" s="755"/>
      <c r="AD35" s="755"/>
      <c r="AE35" s="753"/>
      <c r="AG35" s="750" t="s">
        <v>90</v>
      </c>
      <c r="AH35" s="167" t="s">
        <v>39</v>
      </c>
      <c r="AI35" s="167" t="s">
        <v>40</v>
      </c>
      <c r="AJ35" s="752" t="s">
        <v>41</v>
      </c>
      <c r="AK35" s="753"/>
      <c r="AL35" s="167" t="s">
        <v>42</v>
      </c>
      <c r="AM35" s="167" t="s">
        <v>43</v>
      </c>
      <c r="AN35" s="752" t="s">
        <v>44</v>
      </c>
      <c r="AO35" s="753"/>
      <c r="AP35" s="167" t="s">
        <v>45</v>
      </c>
      <c r="AQ35" s="167" t="s">
        <v>46</v>
      </c>
      <c r="AR35" s="752" t="s">
        <v>47</v>
      </c>
      <c r="AS35" s="753"/>
      <c r="AT35" s="167" t="s">
        <v>48</v>
      </c>
      <c r="AU35" s="167" t="s">
        <v>49</v>
      </c>
      <c r="AV35" s="752" t="s">
        <v>50</v>
      </c>
      <c r="AW35" s="753"/>
      <c r="AX35" s="752" t="s">
        <v>91</v>
      </c>
      <c r="AY35" s="753"/>
      <c r="AZ35" s="752" t="s">
        <v>288</v>
      </c>
      <c r="BA35" s="755"/>
      <c r="BB35" s="755"/>
      <c r="BC35" s="755"/>
      <c r="BD35" s="755"/>
      <c r="BE35" s="753"/>
      <c r="BF35" s="752" t="s">
        <v>287</v>
      </c>
      <c r="BG35" s="755"/>
      <c r="BH35" s="755"/>
      <c r="BI35" s="755"/>
      <c r="BJ35" s="755"/>
      <c r="BK35" s="753"/>
    </row>
    <row r="36" spans="1:63" ht="36" customHeight="1" x14ac:dyDescent="0.3">
      <c r="A36" s="751"/>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51"/>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6640625" defaultRowHeight="13.8" x14ac:dyDescent="0.3"/>
  <cols>
    <col min="1" max="1" width="72" style="119" bestFit="1" customWidth="1"/>
    <col min="2" max="2" width="73.44140625" style="119" customWidth="1"/>
    <col min="3" max="3" width="10.6640625" style="119"/>
    <col min="4" max="4" width="31.109375" style="119" customWidth="1"/>
    <col min="5" max="5" width="70.109375" style="119" customWidth="1"/>
    <col min="6" max="6" width="17.33203125" style="119" customWidth="1"/>
    <col min="7" max="8" width="21.6640625" style="119" customWidth="1"/>
    <col min="9" max="9" width="19.33203125" style="119" customWidth="1"/>
    <col min="10" max="10" width="42" style="119" customWidth="1"/>
    <col min="11" max="16384" width="10.6640625" style="119"/>
  </cols>
  <sheetData>
    <row r="1" spans="1:2" ht="25.5" customHeight="1" x14ac:dyDescent="0.3">
      <c r="A1" s="758" t="s">
        <v>195</v>
      </c>
      <c r="B1" s="759"/>
    </row>
    <row r="2" spans="1:2" ht="25.5" customHeight="1" x14ac:dyDescent="0.3">
      <c r="A2" s="760" t="s">
        <v>397</v>
      </c>
      <c r="B2" s="761"/>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62" t="s">
        <v>349</v>
      </c>
    </row>
    <row r="7" spans="1:2" x14ac:dyDescent="0.3">
      <c r="A7" s="171" t="s">
        <v>77</v>
      </c>
      <c r="B7" s="763"/>
    </row>
    <row r="8" spans="1:2" x14ac:dyDescent="0.3">
      <c r="A8" s="171" t="s">
        <v>73</v>
      </c>
      <c r="B8" s="763"/>
    </row>
    <row r="9" spans="1:2" x14ac:dyDescent="0.3">
      <c r="A9" s="171" t="s">
        <v>330</v>
      </c>
      <c r="B9" s="764"/>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60" t="s">
        <v>398</v>
      </c>
      <c r="B17" s="761"/>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2"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41.4" x14ac:dyDescent="0.3">
      <c r="A29" s="171" t="s">
        <v>361</v>
      </c>
      <c r="B29" s="125" t="s">
        <v>363</v>
      </c>
    </row>
    <row r="30" spans="1:2" ht="58.95"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60" t="s">
        <v>347</v>
      </c>
      <c r="B41" s="761"/>
    </row>
    <row r="42" spans="1:2" x14ac:dyDescent="0.3">
      <c r="A42" s="758" t="s">
        <v>348</v>
      </c>
      <c r="B42" s="759"/>
    </row>
    <row r="43" spans="1:2" ht="72" customHeight="1" x14ac:dyDescent="0.3">
      <c r="A43" s="756" t="s">
        <v>394</v>
      </c>
      <c r="B43" s="757"/>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6640625" style="189" customWidth="1"/>
    <col min="3" max="3" width="61.109375" style="189" customWidth="1"/>
    <col min="4" max="4" width="81" style="189" customWidth="1"/>
    <col min="5" max="5" width="32.664062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65" t="s">
        <v>222</v>
      </c>
      <c r="E27" s="122" t="s">
        <v>223</v>
      </c>
    </row>
    <row r="28" spans="1:5" ht="55.2" x14ac:dyDescent="0.3">
      <c r="D28" s="766"/>
      <c r="E28" s="122" t="s">
        <v>224</v>
      </c>
    </row>
    <row r="29" spans="1:5" ht="41.4" x14ac:dyDescent="0.3">
      <c r="D29" s="766"/>
      <c r="E29" s="122" t="s">
        <v>225</v>
      </c>
    </row>
    <row r="30" spans="1:5" ht="41.4" x14ac:dyDescent="0.3">
      <c r="D30" s="767"/>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6640625" style="205" customWidth="1"/>
    <col min="12" max="12" width="0" style="205" hidden="1" customWidth="1"/>
    <col min="13" max="13" width="15.44140625" style="205" bestFit="1" customWidth="1"/>
    <col min="14" max="16384" width="11.44140625" style="205"/>
  </cols>
  <sheetData>
    <row r="1" spans="1:13" x14ac:dyDescent="0.25">
      <c r="A1" s="769" t="s">
        <v>442</v>
      </c>
      <c r="B1" s="769"/>
      <c r="C1" s="769"/>
      <c r="D1" s="769"/>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70"/>
      <c r="B4" s="770"/>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71" t="s">
        <v>458</v>
      </c>
      <c r="B13" s="239" t="s">
        <v>457</v>
      </c>
      <c r="C13" s="240">
        <v>0.5</v>
      </c>
      <c r="D13" s="241">
        <v>1</v>
      </c>
      <c r="E13" s="241">
        <v>1</v>
      </c>
      <c r="F13" s="241">
        <v>1</v>
      </c>
      <c r="G13" s="240">
        <v>0.5</v>
      </c>
      <c r="H13" s="242">
        <f>SUM(C13:G13)</f>
        <v>4</v>
      </c>
      <c r="J13" s="243">
        <v>1</v>
      </c>
      <c r="L13" s="239" t="s">
        <v>459</v>
      </c>
    </row>
    <row r="14" spans="1:13" ht="31.95" customHeight="1" x14ac:dyDescent="0.25">
      <c r="A14" s="772"/>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71" t="s">
        <v>461</v>
      </c>
      <c r="B15" s="239" t="s">
        <v>459</v>
      </c>
      <c r="C15" s="245">
        <v>0</v>
      </c>
      <c r="D15" s="245">
        <v>4000000</v>
      </c>
      <c r="E15" s="245">
        <v>5000000</v>
      </c>
      <c r="F15" s="245">
        <v>5000000</v>
      </c>
      <c r="G15" s="245">
        <v>1000000</v>
      </c>
      <c r="H15" s="246">
        <f>+SUM(C15:G15)</f>
        <v>15000000</v>
      </c>
      <c r="I15" s="247"/>
    </row>
    <row r="16" spans="1:13" ht="73.2" customHeight="1" x14ac:dyDescent="0.25">
      <c r="A16" s="772"/>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73" t="s">
        <v>462</v>
      </c>
      <c r="B19" s="773"/>
      <c r="C19" s="237">
        <v>2020</v>
      </c>
      <c r="D19" s="237">
        <v>2021</v>
      </c>
      <c r="E19" s="237">
        <v>2022</v>
      </c>
      <c r="F19" s="237">
        <v>2023</v>
      </c>
      <c r="G19" s="237">
        <v>2024</v>
      </c>
      <c r="H19" s="251"/>
    </row>
    <row r="20" spans="1:8" x14ac:dyDescent="0.25">
      <c r="A20" s="768" t="s">
        <v>463</v>
      </c>
      <c r="B20" s="768"/>
      <c r="C20" s="252">
        <f>+C14</f>
        <v>376332000</v>
      </c>
      <c r="D20" s="253">
        <f>+D14</f>
        <v>1000000000</v>
      </c>
      <c r="E20" s="253">
        <f>+E14</f>
        <v>1000000000</v>
      </c>
      <c r="F20" s="253">
        <f>+F14</f>
        <v>999686000</v>
      </c>
      <c r="G20" s="253">
        <f>+G14</f>
        <v>600000000</v>
      </c>
      <c r="H20" s="251"/>
    </row>
    <row r="21" spans="1:8" x14ac:dyDescent="0.25">
      <c r="A21" s="768" t="s">
        <v>464</v>
      </c>
      <c r="B21" s="768"/>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77" t="s">
        <v>20</v>
      </c>
      <c r="D1" s="777"/>
      <c r="E1" s="777"/>
      <c r="F1" s="777"/>
      <c r="G1" s="778" t="s">
        <v>22</v>
      </c>
      <c r="H1" s="779"/>
      <c r="I1" s="779"/>
      <c r="J1" s="780"/>
      <c r="K1" s="776" t="s">
        <v>23</v>
      </c>
      <c r="L1" s="776"/>
      <c r="M1" s="776"/>
      <c r="N1" s="776"/>
    </row>
    <row r="2" spans="1:14" x14ac:dyDescent="0.3">
      <c r="C2" s="4"/>
      <c r="D2" s="4"/>
      <c r="E2" s="4"/>
      <c r="F2" s="4" t="s">
        <v>21</v>
      </c>
      <c r="G2" s="30"/>
      <c r="H2" s="4"/>
      <c r="I2" s="4"/>
      <c r="J2" s="31" t="s">
        <v>21</v>
      </c>
      <c r="K2" s="4"/>
      <c r="L2" s="4"/>
      <c r="M2" s="4"/>
      <c r="N2" s="4" t="s">
        <v>21</v>
      </c>
    </row>
    <row r="3" spans="1:14" x14ac:dyDescent="0.3">
      <c r="A3" s="775"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7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75"/>
      <c r="B5" s="5">
        <v>3</v>
      </c>
      <c r="C5" s="6">
        <v>0.05</v>
      </c>
      <c r="D5" s="6">
        <v>0.05</v>
      </c>
      <c r="E5" s="6">
        <v>0.1</v>
      </c>
      <c r="F5" s="7">
        <f>(C5+D5+E5)</f>
        <v>0.2</v>
      </c>
      <c r="G5" s="32">
        <v>0.1</v>
      </c>
      <c r="H5" s="6">
        <v>0.1</v>
      </c>
      <c r="I5" s="6">
        <v>0.1</v>
      </c>
      <c r="J5" s="33">
        <f>(G5+H5+I5)</f>
        <v>0.30000000000000004</v>
      </c>
      <c r="K5" s="24"/>
      <c r="L5" s="5"/>
      <c r="M5" s="5"/>
      <c r="N5" s="5"/>
    </row>
    <row r="6" spans="1:14" x14ac:dyDescent="0.3">
      <c r="A6" s="775"/>
      <c r="B6" s="5">
        <v>4</v>
      </c>
      <c r="C6" s="6">
        <v>0.1</v>
      </c>
      <c r="D6" s="6">
        <v>0.1</v>
      </c>
      <c r="E6" s="6">
        <v>0.2</v>
      </c>
      <c r="F6" s="7">
        <f>(C6+D6+E6)</f>
        <v>0.4</v>
      </c>
      <c r="G6" s="32">
        <v>0</v>
      </c>
      <c r="H6" s="6">
        <v>0</v>
      </c>
      <c r="I6" s="6">
        <v>0.1</v>
      </c>
      <c r="J6" s="33">
        <f>(G6+H6+I6)</f>
        <v>0.1</v>
      </c>
      <c r="K6" s="24"/>
      <c r="L6" s="5"/>
      <c r="M6" s="5"/>
      <c r="N6" s="5"/>
    </row>
    <row r="7" spans="1:14" x14ac:dyDescent="0.3">
      <c r="A7" s="775"/>
      <c r="B7" s="5">
        <v>5</v>
      </c>
      <c r="C7" s="6">
        <v>0</v>
      </c>
      <c r="D7" s="6">
        <v>0</v>
      </c>
      <c r="E7" s="6">
        <v>0</v>
      </c>
      <c r="F7" s="7">
        <f>(C7+D7+E7)</f>
        <v>0</v>
      </c>
      <c r="G7" s="32">
        <v>0</v>
      </c>
      <c r="H7" s="6">
        <v>0</v>
      </c>
      <c r="I7" s="6">
        <v>0</v>
      </c>
      <c r="J7" s="33">
        <f>(G7+H7+I7)</f>
        <v>0</v>
      </c>
      <c r="K7" s="24"/>
      <c r="L7" s="5"/>
      <c r="M7" s="5"/>
      <c r="N7" s="5"/>
    </row>
    <row r="8" spans="1:14" x14ac:dyDescent="0.3">
      <c r="A8" s="775" t="s">
        <v>25</v>
      </c>
      <c r="B8" s="9">
        <v>6</v>
      </c>
      <c r="C8" s="10">
        <v>0.1</v>
      </c>
      <c r="D8" s="10">
        <v>0.1</v>
      </c>
      <c r="E8" s="10">
        <v>0.1</v>
      </c>
      <c r="F8" s="11">
        <f>C8+D8+E8</f>
        <v>0.30000000000000004</v>
      </c>
      <c r="G8" s="34"/>
      <c r="H8" s="9"/>
      <c r="I8" s="9"/>
      <c r="J8" s="35"/>
      <c r="K8" s="25"/>
      <c r="L8" s="9"/>
      <c r="M8" s="9"/>
      <c r="N8" s="9"/>
    </row>
    <row r="9" spans="1:14" x14ac:dyDescent="0.3">
      <c r="A9" s="775"/>
      <c r="B9" s="9">
        <v>7</v>
      </c>
      <c r="C9" s="9"/>
      <c r="D9" s="9"/>
      <c r="E9" s="9"/>
      <c r="F9" s="19"/>
      <c r="G9" s="36"/>
      <c r="H9" s="9"/>
      <c r="I9" s="9"/>
      <c r="J9" s="35"/>
      <c r="K9" s="25"/>
      <c r="L9" s="9"/>
      <c r="M9" s="9"/>
      <c r="N9" s="9"/>
    </row>
    <row r="10" spans="1:14" x14ac:dyDescent="0.3">
      <c r="A10" s="775"/>
      <c r="B10" s="9">
        <v>8</v>
      </c>
      <c r="C10" s="9"/>
      <c r="D10" s="9"/>
      <c r="E10" s="9"/>
      <c r="F10" s="19"/>
      <c r="G10" s="36"/>
      <c r="H10" s="9"/>
      <c r="I10" s="9"/>
      <c r="J10" s="35"/>
      <c r="K10" s="25"/>
      <c r="L10" s="9"/>
      <c r="M10" s="9"/>
      <c r="N10" s="9"/>
    </row>
    <row r="11" spans="1:14" x14ac:dyDescent="0.3">
      <c r="A11" s="775"/>
      <c r="B11" s="9">
        <v>9</v>
      </c>
      <c r="C11" s="9"/>
      <c r="D11" s="9"/>
      <c r="E11" s="9"/>
      <c r="F11" s="19"/>
      <c r="G11" s="36"/>
      <c r="H11" s="9"/>
      <c r="I11" s="9"/>
      <c r="J11" s="35"/>
      <c r="K11" s="25"/>
      <c r="L11" s="9"/>
      <c r="M11" s="9"/>
      <c r="N11" s="9"/>
    </row>
    <row r="12" spans="1:14" x14ac:dyDescent="0.3">
      <c r="A12" s="775" t="s">
        <v>26</v>
      </c>
      <c r="B12" s="14">
        <v>10</v>
      </c>
      <c r="C12" s="14"/>
      <c r="D12" s="14"/>
      <c r="E12" s="14"/>
      <c r="F12" s="20"/>
      <c r="G12" s="37"/>
      <c r="H12" s="14"/>
      <c r="I12" s="14"/>
      <c r="J12" s="38"/>
      <c r="K12" s="26"/>
      <c r="L12" s="14"/>
      <c r="M12" s="14"/>
      <c r="N12" s="14"/>
    </row>
    <row r="13" spans="1:14" x14ac:dyDescent="0.3">
      <c r="A13" s="775"/>
      <c r="B13" s="14">
        <v>11</v>
      </c>
      <c r="C13" s="14"/>
      <c r="D13" s="14"/>
      <c r="E13" s="14"/>
      <c r="F13" s="20"/>
      <c r="G13" s="37"/>
      <c r="H13" s="14"/>
      <c r="I13" s="14"/>
      <c r="J13" s="38"/>
      <c r="K13" s="26"/>
      <c r="L13" s="14"/>
      <c r="M13" s="14"/>
      <c r="N13" s="14"/>
    </row>
    <row r="14" spans="1:14" x14ac:dyDescent="0.3">
      <c r="A14" s="775"/>
      <c r="B14" s="14">
        <v>12</v>
      </c>
      <c r="C14" s="14"/>
      <c r="D14" s="14"/>
      <c r="E14" s="14"/>
      <c r="F14" s="20"/>
      <c r="G14" s="37"/>
      <c r="H14" s="14"/>
      <c r="I14" s="14"/>
      <c r="J14" s="38"/>
      <c r="K14" s="26"/>
      <c r="L14" s="14"/>
      <c r="M14" s="14"/>
      <c r="N14" s="14"/>
    </row>
    <row r="15" spans="1:14" x14ac:dyDescent="0.3">
      <c r="A15" s="775"/>
      <c r="B15" s="14">
        <v>13</v>
      </c>
      <c r="C15" s="14"/>
      <c r="D15" s="14"/>
      <c r="E15" s="14"/>
      <c r="F15" s="20"/>
      <c r="G15" s="37"/>
      <c r="H15" s="14"/>
      <c r="I15" s="14"/>
      <c r="J15" s="38"/>
      <c r="K15" s="26"/>
      <c r="L15" s="14"/>
      <c r="M15" s="14"/>
      <c r="N15" s="14"/>
    </row>
    <row r="16" spans="1:14" x14ac:dyDescent="0.3">
      <c r="A16" s="775" t="s">
        <v>27</v>
      </c>
      <c r="B16" s="15">
        <v>14</v>
      </c>
      <c r="C16" s="15"/>
      <c r="D16" s="15"/>
      <c r="E16" s="15"/>
      <c r="F16" s="21"/>
      <c r="G16" s="39"/>
      <c r="H16" s="15"/>
      <c r="I16" s="15"/>
      <c r="J16" s="40"/>
      <c r="K16" s="27"/>
      <c r="L16" s="15"/>
      <c r="M16" s="15"/>
      <c r="N16" s="15"/>
    </row>
    <row r="17" spans="1:14" x14ac:dyDescent="0.3">
      <c r="A17" s="775"/>
      <c r="B17" s="15">
        <v>15</v>
      </c>
      <c r="C17" s="15"/>
      <c r="D17" s="15"/>
      <c r="E17" s="15"/>
      <c r="F17" s="21"/>
      <c r="G17" s="39"/>
      <c r="H17" s="15"/>
      <c r="I17" s="15"/>
      <c r="J17" s="40"/>
      <c r="K17" s="27"/>
      <c r="L17" s="15"/>
      <c r="M17" s="15"/>
      <c r="N17" s="15"/>
    </row>
    <row r="18" spans="1:14" x14ac:dyDescent="0.3">
      <c r="A18" s="775"/>
      <c r="B18" s="15">
        <v>16</v>
      </c>
      <c r="C18" s="15"/>
      <c r="D18" s="15"/>
      <c r="E18" s="15"/>
      <c r="F18" s="21"/>
      <c r="G18" s="39"/>
      <c r="H18" s="15"/>
      <c r="I18" s="15"/>
      <c r="J18" s="40"/>
      <c r="K18" s="27"/>
      <c r="L18" s="15"/>
      <c r="M18" s="15"/>
      <c r="N18" s="15"/>
    </row>
    <row r="19" spans="1:14" x14ac:dyDescent="0.3">
      <c r="A19" s="775" t="s">
        <v>28</v>
      </c>
      <c r="B19" s="18">
        <v>17</v>
      </c>
      <c r="C19" s="18"/>
      <c r="D19" s="18"/>
      <c r="E19" s="18"/>
      <c r="F19" s="22"/>
      <c r="G19" s="41"/>
      <c r="H19" s="18"/>
      <c r="I19" s="18"/>
      <c r="J19" s="42"/>
      <c r="K19" s="28"/>
      <c r="L19" s="18"/>
      <c r="M19" s="18"/>
      <c r="N19" s="18"/>
    </row>
    <row r="20" spans="1:14" x14ac:dyDescent="0.3">
      <c r="A20" s="775"/>
      <c r="B20" s="18">
        <v>18</v>
      </c>
      <c r="C20" s="18"/>
      <c r="D20" s="18"/>
      <c r="E20" s="18"/>
      <c r="F20" s="22"/>
      <c r="G20" s="41"/>
      <c r="H20" s="18"/>
      <c r="I20" s="18"/>
      <c r="J20" s="42"/>
      <c r="K20" s="28"/>
      <c r="L20" s="18"/>
      <c r="M20" s="18"/>
      <c r="N20" s="18"/>
    </row>
    <row r="21" spans="1:14" x14ac:dyDescent="0.3">
      <c r="A21" s="775"/>
      <c r="B21" s="18">
        <v>19</v>
      </c>
      <c r="C21" s="18"/>
      <c r="D21" s="18"/>
      <c r="E21" s="18"/>
      <c r="F21" s="22"/>
      <c r="G21" s="41"/>
      <c r="H21" s="18"/>
      <c r="I21" s="18"/>
      <c r="J21" s="42"/>
      <c r="K21" s="28"/>
      <c r="L21" s="18"/>
      <c r="M21" s="18"/>
      <c r="N21" s="18"/>
    </row>
    <row r="22" spans="1:14" x14ac:dyDescent="0.3">
      <c r="A22" s="775"/>
      <c r="B22" s="18">
        <v>20</v>
      </c>
      <c r="C22" s="18"/>
      <c r="D22" s="18"/>
      <c r="E22" s="18"/>
      <c r="F22" s="22"/>
      <c r="G22" s="41"/>
      <c r="H22" s="18"/>
      <c r="I22" s="18"/>
      <c r="J22" s="42"/>
      <c r="K22" s="28"/>
      <c r="L22" s="18"/>
      <c r="M22" s="18"/>
      <c r="N22" s="18"/>
    </row>
    <row r="23" spans="1:14" x14ac:dyDescent="0.3">
      <c r="A23" s="775" t="s">
        <v>29</v>
      </c>
      <c r="B23" s="13">
        <v>21</v>
      </c>
      <c r="C23" s="13"/>
      <c r="D23" s="13"/>
      <c r="E23" s="13"/>
      <c r="F23" s="23"/>
      <c r="G23" s="43"/>
      <c r="H23" s="13"/>
      <c r="I23" s="13"/>
      <c r="J23" s="44"/>
      <c r="K23" s="29"/>
      <c r="L23" s="13"/>
      <c r="M23" s="13"/>
      <c r="N23" s="13"/>
    </row>
    <row r="24" spans="1:14" x14ac:dyDescent="0.3">
      <c r="A24" s="775"/>
      <c r="B24" s="13">
        <v>22</v>
      </c>
      <c r="C24" s="13"/>
      <c r="D24" s="13"/>
      <c r="E24" s="13"/>
      <c r="F24" s="23"/>
      <c r="G24" s="43"/>
      <c r="H24" s="13"/>
      <c r="I24" s="13"/>
      <c r="J24" s="44"/>
      <c r="K24" s="29"/>
      <c r="L24" s="13"/>
      <c r="M24" s="13"/>
      <c r="N24" s="13"/>
    </row>
    <row r="25" spans="1:14" x14ac:dyDescent="0.3">
      <c r="A25" s="775"/>
      <c r="B25" s="13">
        <v>23</v>
      </c>
      <c r="C25" s="13"/>
      <c r="D25" s="13"/>
      <c r="E25" s="13"/>
      <c r="F25" s="23"/>
      <c r="G25" s="43"/>
      <c r="H25" s="13"/>
      <c r="I25" s="13"/>
      <c r="J25" s="44"/>
      <c r="K25" s="29"/>
      <c r="L25" s="13"/>
      <c r="M25" s="13"/>
      <c r="N25" s="13"/>
    </row>
    <row r="26" spans="1:14" x14ac:dyDescent="0.3">
      <c r="A26" s="775"/>
      <c r="B26" s="13">
        <v>24</v>
      </c>
      <c r="C26" s="13"/>
      <c r="D26" s="13"/>
      <c r="E26" s="13"/>
      <c r="F26" s="23"/>
      <c r="G26" s="43"/>
      <c r="H26" s="13"/>
      <c r="I26" s="13"/>
      <c r="J26" s="44"/>
      <c r="K26" s="29"/>
      <c r="L26" s="13"/>
      <c r="M26" s="13"/>
      <c r="N26" s="13"/>
    </row>
    <row r="27" spans="1:14" x14ac:dyDescent="0.3">
      <c r="A27" s="775" t="s">
        <v>30</v>
      </c>
      <c r="B27" s="9">
        <v>25</v>
      </c>
      <c r="C27" s="9"/>
      <c r="D27" s="9"/>
      <c r="E27" s="9"/>
      <c r="F27" s="9"/>
      <c r="G27" s="9"/>
      <c r="H27" s="9"/>
      <c r="I27" s="9"/>
      <c r="J27" s="9"/>
      <c r="K27" s="9"/>
      <c r="L27" s="9"/>
      <c r="M27" s="9"/>
      <c r="N27" s="9"/>
    </row>
    <row r="28" spans="1:14" x14ac:dyDescent="0.3">
      <c r="A28" s="775"/>
      <c r="B28" s="9">
        <v>26</v>
      </c>
      <c r="C28" s="9"/>
      <c r="D28" s="9"/>
      <c r="E28" s="9"/>
      <c r="F28" s="9"/>
      <c r="G28" s="9"/>
      <c r="H28" s="9"/>
      <c r="I28" s="9"/>
      <c r="J28" s="9"/>
      <c r="K28" s="9"/>
      <c r="L28" s="9"/>
      <c r="M28" s="9"/>
      <c r="N28" s="9"/>
    </row>
    <row r="29" spans="1:14" x14ac:dyDescent="0.3">
      <c r="A29" s="775"/>
      <c r="B29" s="9">
        <v>27</v>
      </c>
      <c r="C29" s="9"/>
      <c r="D29" s="9"/>
      <c r="E29" s="9"/>
      <c r="F29" s="9"/>
      <c r="G29" s="9"/>
      <c r="H29" s="9"/>
      <c r="I29" s="9"/>
      <c r="J29" s="9"/>
      <c r="K29" s="9"/>
      <c r="L29" s="9"/>
      <c r="M29" s="9"/>
      <c r="N29" s="9"/>
    </row>
    <row r="30" spans="1:14" x14ac:dyDescent="0.3">
      <c r="A30" s="775"/>
      <c r="B30" s="9">
        <v>28</v>
      </c>
      <c r="C30" s="9"/>
      <c r="D30" s="9"/>
      <c r="E30" s="9"/>
      <c r="F30" s="9"/>
      <c r="G30" s="9"/>
      <c r="H30" s="9"/>
      <c r="I30" s="9"/>
      <c r="J30" s="9"/>
      <c r="K30" s="9"/>
      <c r="L30" s="9"/>
      <c r="M30" s="9"/>
      <c r="N30" s="9"/>
    </row>
    <row r="31" spans="1:14" x14ac:dyDescent="0.3">
      <c r="A31" s="775"/>
      <c r="B31" s="9">
        <v>29</v>
      </c>
      <c r="C31" s="9"/>
      <c r="D31" s="9"/>
      <c r="E31" s="9"/>
      <c r="F31" s="9"/>
      <c r="G31" s="9"/>
      <c r="H31" s="9"/>
      <c r="I31" s="9"/>
      <c r="J31" s="9"/>
      <c r="K31" s="9"/>
      <c r="L31" s="9"/>
      <c r="M31" s="9"/>
      <c r="N31" s="9"/>
    </row>
    <row r="32" spans="1:14" x14ac:dyDescent="0.3">
      <c r="A32" s="775" t="s">
        <v>31</v>
      </c>
      <c r="B32" s="16">
        <v>30</v>
      </c>
      <c r="C32" s="16"/>
      <c r="D32" s="16"/>
      <c r="E32" s="16"/>
      <c r="F32" s="16"/>
      <c r="G32" s="16"/>
      <c r="H32" s="16"/>
      <c r="I32" s="16"/>
      <c r="J32" s="16"/>
      <c r="K32" s="16"/>
      <c r="L32" s="16"/>
      <c r="M32" s="16"/>
      <c r="N32" s="16"/>
    </row>
    <row r="33" spans="1:14" x14ac:dyDescent="0.3">
      <c r="A33" s="775"/>
      <c r="B33" s="16">
        <v>31</v>
      </c>
      <c r="C33" s="16"/>
      <c r="D33" s="16"/>
      <c r="E33" s="16"/>
      <c r="F33" s="16"/>
      <c r="G33" s="16"/>
      <c r="H33" s="16"/>
      <c r="I33" s="16"/>
      <c r="J33" s="16"/>
      <c r="K33" s="16"/>
      <c r="L33" s="16"/>
      <c r="M33" s="16"/>
      <c r="N33" s="16"/>
    </row>
    <row r="34" spans="1:14" x14ac:dyDescent="0.3">
      <c r="A34" s="775"/>
      <c r="B34" s="16">
        <v>32</v>
      </c>
      <c r="C34" s="16"/>
      <c r="D34" s="16"/>
      <c r="E34" s="16"/>
      <c r="F34" s="16"/>
      <c r="G34" s="16"/>
      <c r="H34" s="16"/>
      <c r="I34" s="16"/>
      <c r="J34" s="16"/>
      <c r="K34" s="16"/>
      <c r="L34" s="16"/>
      <c r="M34" s="16"/>
      <c r="N34" s="16"/>
    </row>
    <row r="35" spans="1:14" x14ac:dyDescent="0.3">
      <c r="A35" s="775" t="s">
        <v>32</v>
      </c>
      <c r="B35" s="17">
        <v>33</v>
      </c>
      <c r="C35" s="14"/>
      <c r="D35" s="14"/>
      <c r="E35" s="14"/>
      <c r="F35" s="14"/>
      <c r="G35" s="14"/>
      <c r="H35" s="14"/>
      <c r="I35" s="14"/>
      <c r="J35" s="14"/>
      <c r="K35" s="14"/>
      <c r="L35" s="14"/>
      <c r="M35" s="14"/>
      <c r="N35" s="14"/>
    </row>
    <row r="36" spans="1:14" x14ac:dyDescent="0.3">
      <c r="A36" s="775"/>
      <c r="B36" s="14">
        <v>34</v>
      </c>
      <c r="C36" s="14"/>
      <c r="D36" s="14"/>
      <c r="E36" s="14"/>
      <c r="F36" s="14"/>
      <c r="G36" s="14"/>
      <c r="H36" s="14"/>
      <c r="I36" s="14"/>
      <c r="J36" s="14"/>
      <c r="K36" s="14"/>
      <c r="L36" s="14"/>
      <c r="M36" s="14"/>
      <c r="N36" s="14"/>
    </row>
    <row r="37" spans="1:14" x14ac:dyDescent="0.3">
      <c r="A37" s="775"/>
      <c r="B37" s="45">
        <v>35</v>
      </c>
      <c r="C37" s="14"/>
      <c r="D37" s="14"/>
      <c r="E37" s="14"/>
      <c r="F37" s="14"/>
      <c r="G37" s="14"/>
      <c r="H37" s="14"/>
      <c r="I37" s="14"/>
      <c r="J37" s="14"/>
      <c r="K37" s="14"/>
      <c r="L37" s="14"/>
      <c r="M37" s="14"/>
      <c r="N37" s="14"/>
    </row>
    <row r="38" spans="1:14" x14ac:dyDescent="0.3">
      <c r="A38" s="775" t="s">
        <v>33</v>
      </c>
      <c r="B38" s="8">
        <v>36</v>
      </c>
      <c r="C38" s="8"/>
      <c r="D38" s="8"/>
      <c r="E38" s="8"/>
      <c r="F38" s="8"/>
      <c r="G38" s="8"/>
      <c r="H38" s="8"/>
      <c r="I38" s="8"/>
      <c r="J38" s="8"/>
      <c r="K38" s="8"/>
      <c r="L38" s="8"/>
      <c r="M38" s="8"/>
      <c r="N38" s="8"/>
    </row>
    <row r="39" spans="1:14" x14ac:dyDescent="0.3">
      <c r="A39" s="775"/>
      <c r="B39" s="8">
        <v>37</v>
      </c>
      <c r="C39" s="8"/>
      <c r="D39" s="8"/>
      <c r="E39" s="8"/>
      <c r="F39" s="8"/>
      <c r="G39" s="8"/>
      <c r="H39" s="8"/>
      <c r="I39" s="8"/>
      <c r="J39" s="8"/>
      <c r="K39" s="8"/>
      <c r="L39" s="8"/>
      <c r="M39" s="8"/>
      <c r="N39" s="8"/>
    </row>
    <row r="40" spans="1:14" x14ac:dyDescent="0.3">
      <c r="A40" s="775"/>
      <c r="B40" s="8">
        <v>38</v>
      </c>
      <c r="C40" s="8"/>
      <c r="D40" s="8"/>
      <c r="E40" s="8"/>
      <c r="F40" s="8"/>
      <c r="G40" s="8"/>
      <c r="H40" s="8"/>
      <c r="I40" s="8"/>
      <c r="J40" s="8"/>
      <c r="K40" s="8"/>
      <c r="L40" s="8"/>
      <c r="M40" s="8"/>
      <c r="N40" s="8"/>
    </row>
    <row r="41" spans="1:14" x14ac:dyDescent="0.3">
      <c r="A41" s="781" t="s">
        <v>34</v>
      </c>
      <c r="B41" s="46">
        <v>39</v>
      </c>
      <c r="C41" s="47"/>
      <c r="D41" s="47"/>
      <c r="E41" s="47"/>
      <c r="F41" s="47"/>
      <c r="G41" s="47"/>
      <c r="H41" s="47"/>
      <c r="I41" s="47"/>
      <c r="J41" s="47"/>
      <c r="K41" s="47"/>
      <c r="L41" s="47"/>
      <c r="M41" s="47"/>
      <c r="N41" s="47"/>
    </row>
    <row r="42" spans="1:14" x14ac:dyDescent="0.3">
      <c r="A42" s="781"/>
      <c r="B42" s="47">
        <v>40</v>
      </c>
      <c r="C42" s="47"/>
      <c r="D42" s="47"/>
      <c r="E42" s="47"/>
      <c r="F42" s="47"/>
      <c r="G42" s="47"/>
      <c r="H42" s="47"/>
      <c r="I42" s="47"/>
      <c r="J42" s="47"/>
      <c r="K42" s="47"/>
      <c r="L42" s="47"/>
      <c r="M42" s="47"/>
      <c r="N42" s="47"/>
    </row>
    <row r="43" spans="1:14" x14ac:dyDescent="0.3">
      <c r="A43" s="781"/>
      <c r="B43" s="47">
        <v>41</v>
      </c>
      <c r="C43" s="47"/>
      <c r="D43" s="47"/>
      <c r="E43" s="47"/>
      <c r="F43" s="47"/>
      <c r="G43" s="47"/>
      <c r="H43" s="47"/>
      <c r="I43" s="47"/>
      <c r="J43" s="47"/>
      <c r="K43" s="47"/>
      <c r="L43" s="47"/>
      <c r="M43" s="47"/>
      <c r="N43" s="47"/>
    </row>
    <row r="44" spans="1:14" x14ac:dyDescent="0.3">
      <c r="A44" s="781"/>
      <c r="B44" s="48">
        <v>42</v>
      </c>
      <c r="C44" s="47"/>
      <c r="D44" s="47"/>
      <c r="E44" s="47"/>
      <c r="F44" s="47"/>
      <c r="G44" s="47"/>
      <c r="H44" s="47"/>
      <c r="I44" s="47"/>
      <c r="J44" s="47"/>
      <c r="K44" s="47"/>
      <c r="L44" s="47"/>
      <c r="M44" s="47"/>
      <c r="N44" s="47"/>
    </row>
    <row r="45" spans="1:14" x14ac:dyDescent="0.3">
      <c r="A45" s="774" t="s">
        <v>35</v>
      </c>
      <c r="B45" s="12">
        <v>43</v>
      </c>
      <c r="C45" s="12"/>
      <c r="D45" s="12"/>
      <c r="E45" s="12"/>
      <c r="F45" s="12"/>
      <c r="G45" s="12"/>
      <c r="H45" s="12"/>
      <c r="I45" s="12"/>
      <c r="J45" s="12"/>
      <c r="K45" s="12"/>
      <c r="L45" s="12"/>
      <c r="M45" s="12"/>
      <c r="N45" s="12"/>
    </row>
    <row r="46" spans="1:14" x14ac:dyDescent="0.3">
      <c r="A46" s="77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D6D58-20FE-4272-BB96-0CE19C71EF4A}">
  <ds:schemaRefs>
    <ds:schemaRef ds:uri="bea38547-d34c-4dfd-b958-4ddc302b48de"/>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fe9e2b3d-4c1d-4923-bca8-f2013ad4d455"/>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2023-08-09T04:14:53Z</cp:lastPrinted>
  <dcterms:created xsi:type="dcterms:W3CDTF">2011-04-26T22:16:52Z</dcterms:created>
  <dcterms:modified xsi:type="dcterms:W3CDTF">2023-10-19T22:38:56Z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